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drawings/drawing2.xml" ContentType="application/vnd.openxmlformats-officedocument.drawing+xml"/>
  <Override PartName="/xl/ink/ink2.xml" ContentType="application/inkml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filterPrivacy="1" codeName="ThisWorkbook" defaultThemeVersion="166925"/>
  <xr:revisionPtr revIDLastSave="0" documentId="8_{09F6A701-40F2-4D6D-83AF-33F2EE9EF055}" xr6:coauthVersionLast="47" xr6:coauthVersionMax="47" xr10:uidLastSave="{00000000-0000-0000-0000-000000000000}"/>
  <bookViews>
    <workbookView xWindow="-120" yWindow="-120" windowWidth="38640" windowHeight="21240" xr2:uid="{40FDC25E-0234-4D96-B132-D0C879F660F1}"/>
  </bookViews>
  <sheets>
    <sheet name="Rakenne ja tiedot" sheetId="37" r:id="rId1"/>
    <sheet name="Basic info (TC)" sheetId="1" r:id="rId2"/>
    <sheet name="SMP operations total (TC)" sheetId="2" r:id="rId3"/>
    <sheet name="Compiling service (TC)" sheetId="3" r:id="rId4"/>
    <sheet name="Distribution services TV (TC)" sheetId="4" r:id="rId5"/>
    <sheet name="Transmission TV (TC)" sheetId="5" r:id="rId6"/>
    <sheet name="Supervision (TC)" sheetId="6" r:id="rId7"/>
    <sheet name="Distribution radio (TC)" sheetId="7" r:id="rId8"/>
    <sheet name="Transmission radio (TC)" sheetId="8" r:id="rId9"/>
    <sheet name="Antenna capacity SMP (TC)" sheetId="36" r:id="rId10"/>
    <sheet name="Antenna capacity SMP (TC) OLD" sheetId="9" state="hidden" r:id="rId11"/>
    <sheet name="Antenna location (TC)" sheetId="10" r:id="rId12"/>
    <sheet name="Ancillary services SMP (TC)" sheetId="11" r:id="rId13"/>
    <sheet name="Site service radio non-SMP (TC)" sheetId="12" r:id="rId14"/>
    <sheet name="Costs vs. Price lists (TC)" sheetId="13" r:id="rId15"/>
    <sheet name="Viraston_arviointi-&gt;" sheetId="26" r:id="rId16"/>
    <sheet name="Vuosivalvonta_2021_vs_2022" sheetId="34" r:id="rId17"/>
    <sheet name="Kustannussuuntautuneisuus" sheetId="31" r:id="rId18"/>
    <sheet name="Vertailu arviointiperiaatteet" sheetId="35" r:id="rId19"/>
    <sheet name="SMP operations total Traficom" sheetId="14" r:id="rId20"/>
    <sheet name="Compiling service Traficom" sheetId="15" r:id="rId21"/>
    <sheet name="Distribution services Traficom" sheetId="16" r:id="rId22"/>
    <sheet name="Transmission TV Traficom" sheetId="17" r:id="rId23"/>
    <sheet name="Supervision Traficom" sheetId="18" r:id="rId24"/>
    <sheet name="Distribution radio Traficom" sheetId="19" r:id="rId25"/>
    <sheet name="Transmission radio Traficom" sheetId="20" r:id="rId26"/>
    <sheet name="Antenna capacity SMP Traficom" sheetId="21" r:id="rId27"/>
    <sheet name="Antenna location Traficom" sheetId="22" r:id="rId28"/>
    <sheet name="Ancillary services SMP Traficom" sheetId="23" r:id="rId29"/>
    <sheet name="Site service radio non-SMP  Tra" sheetId="24" r:id="rId30"/>
    <sheet name="Costs vs. Price lists Traficom" sheetId="25" r:id="rId31"/>
    <sheet name="Jaettu_infra" sheetId="46" r:id="rId32"/>
    <sheet name="Hinnat ja Refenssihinnasto 1" sheetId="33" r:id="rId33"/>
    <sheet name="Kustannuk ja Refenssihinnasto 1" sheetId="41" r:id="rId34"/>
    <sheet name="Arv_kustann ja Refenssihinnasto" sheetId="44" r:id="rId35"/>
    <sheet name="Arv_kustann ja Radio Nova" sheetId="45" r:id="rId36"/>
    <sheet name="Ikätiedot" sheetId="29" r:id="rId37"/>
    <sheet name="Mastot JHH tasearvot" sheetId="39" r:id="rId38"/>
    <sheet name="Rakennukset JHH" sheetId="40" r:id="rId39"/>
    <sheet name="Digita_lähettimet" sheetId="30" r:id="rId40"/>
    <sheet name="Tilojen_tehokkuus" sheetId="47" r:id="rId41"/>
    <sheet name="Asemarakennus ja lähettimet" sheetId="48" r:id="rId42"/>
    <sheet name="Palvelut vs. huoneistoneliöt" sheetId="49" r:id="rId43"/>
    <sheet name="Palvelut vs. TV_ja_radiotilat" sheetId="50" r:id="rId44"/>
    <sheet name="RKI_KHI" sheetId="27" r:id="rId45"/>
  </sheets>
  <externalReferences>
    <externalReference r:id="rId46"/>
    <externalReference r:id="rId47"/>
    <externalReference r:id="rId48"/>
    <externalReference r:id="rId49"/>
  </externalReferences>
  <definedNames>
    <definedName name="__FDS_HYPERLINK_TOGGLE_STATE__" hidden="1">"ON"</definedName>
    <definedName name="_bdm.247A41E523BB4C04AF0E70AE41B5527D.edm" localSheetId="12" hidden="1">#REF!</definedName>
    <definedName name="_bdm.247A41E523BB4C04AF0E70AE41B5527D.edm" localSheetId="28" hidden="1">#REF!</definedName>
    <definedName name="_bdm.247A41E523BB4C04AF0E70AE41B5527D.edm" localSheetId="9" hidden="1">#REF!</definedName>
    <definedName name="_bdm.247A41E523BB4C04AF0E70AE41B5527D.edm" localSheetId="10" hidden="1">#REF!</definedName>
    <definedName name="_bdm.247A41E523BB4C04AF0E70AE41B5527D.edm" localSheetId="26" hidden="1">#REF!</definedName>
    <definedName name="_bdm.247A41E523BB4C04AF0E70AE41B5527D.edm" localSheetId="11" hidden="1">#REF!</definedName>
    <definedName name="_bdm.247A41E523BB4C04AF0E70AE41B5527D.edm" localSheetId="27" hidden="1">#REF!</definedName>
    <definedName name="_bdm.247A41E523BB4C04AF0E70AE41B5527D.edm" localSheetId="1" hidden="1">#REF!</definedName>
    <definedName name="_bdm.247A41E523BB4C04AF0E70AE41B5527D.edm" localSheetId="3" hidden="1">#REF!</definedName>
    <definedName name="_bdm.247A41E523BB4C04AF0E70AE41B5527D.edm" localSheetId="20" hidden="1">#REF!</definedName>
    <definedName name="_bdm.247A41E523BB4C04AF0E70AE41B5527D.edm" localSheetId="7" hidden="1">#REF!</definedName>
    <definedName name="_bdm.247A41E523BB4C04AF0E70AE41B5527D.edm" localSheetId="24" hidden="1">#REF!</definedName>
    <definedName name="_bdm.247A41E523BB4C04AF0E70AE41B5527D.edm" localSheetId="21" hidden="1">#REF!</definedName>
    <definedName name="_bdm.247A41E523BB4C04AF0E70AE41B5527D.edm" localSheetId="4" hidden="1">#REF!</definedName>
    <definedName name="_bdm.247A41E523BB4C04AF0E70AE41B5527D.edm" localSheetId="29" hidden="1">#REF!</definedName>
    <definedName name="_bdm.247A41E523BB4C04AF0E70AE41B5527D.edm" localSheetId="13" hidden="1">#REF!</definedName>
    <definedName name="_bdm.247A41E523BB4C04AF0E70AE41B5527D.edm" localSheetId="2" hidden="1">#REF!</definedName>
    <definedName name="_bdm.247A41E523BB4C04AF0E70AE41B5527D.edm" localSheetId="19" hidden="1">#REF!</definedName>
    <definedName name="_bdm.247A41E523BB4C04AF0E70AE41B5527D.edm" localSheetId="6" hidden="1">#REF!</definedName>
    <definedName name="_bdm.247A41E523BB4C04AF0E70AE41B5527D.edm" localSheetId="23" hidden="1">#REF!</definedName>
    <definedName name="_bdm.247A41E523BB4C04AF0E70AE41B5527D.edm" localSheetId="8" hidden="1">#REF!</definedName>
    <definedName name="_bdm.247A41E523BB4C04AF0E70AE41B5527D.edm" localSheetId="25" hidden="1">#REF!</definedName>
    <definedName name="_bdm.247A41E523BB4C04AF0E70AE41B5527D.edm" localSheetId="5" hidden="1">#REF!</definedName>
    <definedName name="_bdm.247A41E523BB4C04AF0E70AE41B5527D.edm" localSheetId="22" hidden="1">#REF!</definedName>
    <definedName name="_bdm.247A41E523BB4C04AF0E70AE41B5527D.edm" hidden="1">#REF!</definedName>
    <definedName name="_bdm.2729B915DCE4414DAACBB39668B34623.edm" localSheetId="12" hidden="1">#REF!</definedName>
    <definedName name="_bdm.2729B915DCE4414DAACBB39668B34623.edm" localSheetId="28" hidden="1">#REF!</definedName>
    <definedName name="_bdm.2729B915DCE4414DAACBB39668B34623.edm" localSheetId="9" hidden="1">#REF!</definedName>
    <definedName name="_bdm.2729B915DCE4414DAACBB39668B34623.edm" localSheetId="10" hidden="1">#REF!</definedName>
    <definedName name="_bdm.2729B915DCE4414DAACBB39668B34623.edm" localSheetId="26" hidden="1">#REF!</definedName>
    <definedName name="_bdm.2729B915DCE4414DAACBB39668B34623.edm" localSheetId="11" hidden="1">#REF!</definedName>
    <definedName name="_bdm.2729B915DCE4414DAACBB39668B34623.edm" localSheetId="27" hidden="1">#REF!</definedName>
    <definedName name="_bdm.2729B915DCE4414DAACBB39668B34623.edm" localSheetId="1" hidden="1">#REF!</definedName>
    <definedName name="_bdm.2729B915DCE4414DAACBB39668B34623.edm" localSheetId="3" hidden="1">#REF!</definedName>
    <definedName name="_bdm.2729B915DCE4414DAACBB39668B34623.edm" localSheetId="20" hidden="1">#REF!</definedName>
    <definedName name="_bdm.2729B915DCE4414DAACBB39668B34623.edm" localSheetId="7" hidden="1">#REF!</definedName>
    <definedName name="_bdm.2729B915DCE4414DAACBB39668B34623.edm" localSheetId="24" hidden="1">#REF!</definedName>
    <definedName name="_bdm.2729B915DCE4414DAACBB39668B34623.edm" localSheetId="21" hidden="1">#REF!</definedName>
    <definedName name="_bdm.2729B915DCE4414DAACBB39668B34623.edm" localSheetId="4" hidden="1">#REF!</definedName>
    <definedName name="_bdm.2729B915DCE4414DAACBB39668B34623.edm" localSheetId="29" hidden="1">#REF!</definedName>
    <definedName name="_bdm.2729B915DCE4414DAACBB39668B34623.edm" localSheetId="13" hidden="1">#REF!</definedName>
    <definedName name="_bdm.2729B915DCE4414DAACBB39668B34623.edm" localSheetId="2" hidden="1">#REF!</definedName>
    <definedName name="_bdm.2729B915DCE4414DAACBB39668B34623.edm" localSheetId="19" hidden="1">#REF!</definedName>
    <definedName name="_bdm.2729B915DCE4414DAACBB39668B34623.edm" localSheetId="6" hidden="1">#REF!</definedName>
    <definedName name="_bdm.2729B915DCE4414DAACBB39668B34623.edm" localSheetId="23" hidden="1">#REF!</definedName>
    <definedName name="_bdm.2729B915DCE4414DAACBB39668B34623.edm" localSheetId="8" hidden="1">#REF!</definedName>
    <definedName name="_bdm.2729B915DCE4414DAACBB39668B34623.edm" localSheetId="25" hidden="1">#REF!</definedName>
    <definedName name="_bdm.2729B915DCE4414DAACBB39668B34623.edm" localSheetId="5" hidden="1">#REF!</definedName>
    <definedName name="_bdm.2729B915DCE4414DAACBB39668B34623.edm" localSheetId="22" hidden="1">#REF!</definedName>
    <definedName name="_bdm.2729B915DCE4414DAACBB39668B34623.edm" hidden="1">#REF!</definedName>
    <definedName name="_bdm.32A0CCBFC8324F22AA2AF948A6D82D54.edm" localSheetId="12" hidden="1">#REF!</definedName>
    <definedName name="_bdm.32A0CCBFC8324F22AA2AF948A6D82D54.edm" localSheetId="28" hidden="1">#REF!</definedName>
    <definedName name="_bdm.32A0CCBFC8324F22AA2AF948A6D82D54.edm" localSheetId="9" hidden="1">#REF!</definedName>
    <definedName name="_bdm.32A0CCBFC8324F22AA2AF948A6D82D54.edm" localSheetId="10" hidden="1">#REF!</definedName>
    <definedName name="_bdm.32A0CCBFC8324F22AA2AF948A6D82D54.edm" localSheetId="26" hidden="1">#REF!</definedName>
    <definedName name="_bdm.32A0CCBFC8324F22AA2AF948A6D82D54.edm" localSheetId="11" hidden="1">#REF!</definedName>
    <definedName name="_bdm.32A0CCBFC8324F22AA2AF948A6D82D54.edm" localSheetId="27" hidden="1">#REF!</definedName>
    <definedName name="_bdm.32A0CCBFC8324F22AA2AF948A6D82D54.edm" localSheetId="1" hidden="1">#REF!</definedName>
    <definedName name="_bdm.32A0CCBFC8324F22AA2AF948A6D82D54.edm" localSheetId="3" hidden="1">#REF!</definedName>
    <definedName name="_bdm.32A0CCBFC8324F22AA2AF948A6D82D54.edm" localSheetId="20" hidden="1">#REF!</definedName>
    <definedName name="_bdm.32A0CCBFC8324F22AA2AF948A6D82D54.edm" localSheetId="7" hidden="1">#REF!</definedName>
    <definedName name="_bdm.32A0CCBFC8324F22AA2AF948A6D82D54.edm" localSheetId="24" hidden="1">#REF!</definedName>
    <definedName name="_bdm.32A0CCBFC8324F22AA2AF948A6D82D54.edm" localSheetId="21" hidden="1">#REF!</definedName>
    <definedName name="_bdm.32A0CCBFC8324F22AA2AF948A6D82D54.edm" localSheetId="4" hidden="1">#REF!</definedName>
    <definedName name="_bdm.32A0CCBFC8324F22AA2AF948A6D82D54.edm" localSheetId="29" hidden="1">#REF!</definedName>
    <definedName name="_bdm.32A0CCBFC8324F22AA2AF948A6D82D54.edm" localSheetId="13" hidden="1">#REF!</definedName>
    <definedName name="_bdm.32A0CCBFC8324F22AA2AF948A6D82D54.edm" localSheetId="2" hidden="1">#REF!</definedName>
    <definedName name="_bdm.32A0CCBFC8324F22AA2AF948A6D82D54.edm" localSheetId="19" hidden="1">#REF!</definedName>
    <definedName name="_bdm.32A0CCBFC8324F22AA2AF948A6D82D54.edm" localSheetId="6" hidden="1">#REF!</definedName>
    <definedName name="_bdm.32A0CCBFC8324F22AA2AF948A6D82D54.edm" localSheetId="23" hidden="1">#REF!</definedName>
    <definedName name="_bdm.32A0CCBFC8324F22AA2AF948A6D82D54.edm" localSheetId="8" hidden="1">#REF!</definedName>
    <definedName name="_bdm.32A0CCBFC8324F22AA2AF948A6D82D54.edm" localSheetId="25" hidden="1">#REF!</definedName>
    <definedName name="_bdm.32A0CCBFC8324F22AA2AF948A6D82D54.edm" localSheetId="5" hidden="1">#REF!</definedName>
    <definedName name="_bdm.32A0CCBFC8324F22AA2AF948A6D82D54.edm" localSheetId="22" hidden="1">#REF!</definedName>
    <definedName name="_bdm.32A0CCBFC8324F22AA2AF948A6D82D54.edm" hidden="1">#REF!</definedName>
    <definedName name="_bdm.584918D24BA741F29026D6441FF99ECC.edm" localSheetId="12" hidden="1">#REF!</definedName>
    <definedName name="_bdm.584918D24BA741F29026D6441FF99ECC.edm" localSheetId="28" hidden="1">#REF!</definedName>
    <definedName name="_bdm.584918D24BA741F29026D6441FF99ECC.edm" localSheetId="9" hidden="1">#REF!</definedName>
    <definedName name="_bdm.584918D24BA741F29026D6441FF99ECC.edm" localSheetId="10" hidden="1">#REF!</definedName>
    <definedName name="_bdm.584918D24BA741F29026D6441FF99ECC.edm" localSheetId="26" hidden="1">#REF!</definedName>
    <definedName name="_bdm.584918D24BA741F29026D6441FF99ECC.edm" localSheetId="11" hidden="1">#REF!</definedName>
    <definedName name="_bdm.584918D24BA741F29026D6441FF99ECC.edm" localSheetId="27" hidden="1">#REF!</definedName>
    <definedName name="_bdm.584918D24BA741F29026D6441FF99ECC.edm" localSheetId="1" hidden="1">#REF!</definedName>
    <definedName name="_bdm.584918D24BA741F29026D6441FF99ECC.edm" localSheetId="3" hidden="1">#REF!</definedName>
    <definedName name="_bdm.584918D24BA741F29026D6441FF99ECC.edm" localSheetId="20" hidden="1">#REF!</definedName>
    <definedName name="_bdm.584918D24BA741F29026D6441FF99ECC.edm" localSheetId="7" hidden="1">#REF!</definedName>
    <definedName name="_bdm.584918D24BA741F29026D6441FF99ECC.edm" localSheetId="24" hidden="1">#REF!</definedName>
    <definedName name="_bdm.584918D24BA741F29026D6441FF99ECC.edm" localSheetId="21" hidden="1">#REF!</definedName>
    <definedName name="_bdm.584918D24BA741F29026D6441FF99ECC.edm" localSheetId="4" hidden="1">#REF!</definedName>
    <definedName name="_bdm.584918D24BA741F29026D6441FF99ECC.edm" localSheetId="29" hidden="1">#REF!</definedName>
    <definedName name="_bdm.584918D24BA741F29026D6441FF99ECC.edm" localSheetId="13" hidden="1">#REF!</definedName>
    <definedName name="_bdm.584918D24BA741F29026D6441FF99ECC.edm" localSheetId="2" hidden="1">#REF!</definedName>
    <definedName name="_bdm.584918D24BA741F29026D6441FF99ECC.edm" localSheetId="19" hidden="1">#REF!</definedName>
    <definedName name="_bdm.584918D24BA741F29026D6441FF99ECC.edm" localSheetId="6" hidden="1">#REF!</definedName>
    <definedName name="_bdm.584918D24BA741F29026D6441FF99ECC.edm" localSheetId="23" hidden="1">#REF!</definedName>
    <definedName name="_bdm.584918D24BA741F29026D6441FF99ECC.edm" localSheetId="8" hidden="1">#REF!</definedName>
    <definedName name="_bdm.584918D24BA741F29026D6441FF99ECC.edm" localSheetId="25" hidden="1">#REF!</definedName>
    <definedName name="_bdm.584918D24BA741F29026D6441FF99ECC.edm" localSheetId="5" hidden="1">#REF!</definedName>
    <definedName name="_bdm.584918D24BA741F29026D6441FF99ECC.edm" localSheetId="22" hidden="1">#REF!</definedName>
    <definedName name="_bdm.584918D24BA741F29026D6441FF99ECC.edm" hidden="1">#REF!</definedName>
    <definedName name="_bdm.64DD7B28696A406B8543E05535AE6ACF.edm" localSheetId="12" hidden="1">#REF!</definedName>
    <definedName name="_bdm.64DD7B28696A406B8543E05535AE6ACF.edm" localSheetId="28" hidden="1">#REF!</definedName>
    <definedName name="_bdm.64DD7B28696A406B8543E05535AE6ACF.edm" localSheetId="9" hidden="1">#REF!</definedName>
    <definedName name="_bdm.64DD7B28696A406B8543E05535AE6ACF.edm" localSheetId="10" hidden="1">#REF!</definedName>
    <definedName name="_bdm.64DD7B28696A406B8543E05535AE6ACF.edm" localSheetId="26" hidden="1">#REF!</definedName>
    <definedName name="_bdm.64DD7B28696A406B8543E05535AE6ACF.edm" localSheetId="11" hidden="1">#REF!</definedName>
    <definedName name="_bdm.64DD7B28696A406B8543E05535AE6ACF.edm" localSheetId="27" hidden="1">#REF!</definedName>
    <definedName name="_bdm.64DD7B28696A406B8543E05535AE6ACF.edm" localSheetId="1" hidden="1">#REF!</definedName>
    <definedName name="_bdm.64DD7B28696A406B8543E05535AE6ACF.edm" localSheetId="3" hidden="1">#REF!</definedName>
    <definedName name="_bdm.64DD7B28696A406B8543E05535AE6ACF.edm" localSheetId="20" hidden="1">#REF!</definedName>
    <definedName name="_bdm.64DD7B28696A406B8543E05535AE6ACF.edm" localSheetId="7" hidden="1">#REF!</definedName>
    <definedName name="_bdm.64DD7B28696A406B8543E05535AE6ACF.edm" localSheetId="24" hidden="1">#REF!</definedName>
    <definedName name="_bdm.64DD7B28696A406B8543E05535AE6ACF.edm" localSheetId="21" hidden="1">#REF!</definedName>
    <definedName name="_bdm.64DD7B28696A406B8543E05535AE6ACF.edm" localSheetId="4" hidden="1">#REF!</definedName>
    <definedName name="_bdm.64DD7B28696A406B8543E05535AE6ACF.edm" localSheetId="29" hidden="1">#REF!</definedName>
    <definedName name="_bdm.64DD7B28696A406B8543E05535AE6ACF.edm" localSheetId="13" hidden="1">#REF!</definedName>
    <definedName name="_bdm.64DD7B28696A406B8543E05535AE6ACF.edm" localSheetId="2" hidden="1">#REF!</definedName>
    <definedName name="_bdm.64DD7B28696A406B8543E05535AE6ACF.edm" localSheetId="19" hidden="1">#REF!</definedName>
    <definedName name="_bdm.64DD7B28696A406B8543E05535AE6ACF.edm" localSheetId="6" hidden="1">#REF!</definedName>
    <definedName name="_bdm.64DD7B28696A406B8543E05535AE6ACF.edm" localSheetId="23" hidden="1">#REF!</definedName>
    <definedName name="_bdm.64DD7B28696A406B8543E05535AE6ACF.edm" localSheetId="8" hidden="1">#REF!</definedName>
    <definedName name="_bdm.64DD7B28696A406B8543E05535AE6ACF.edm" localSheetId="25" hidden="1">#REF!</definedName>
    <definedName name="_bdm.64DD7B28696A406B8543E05535AE6ACF.edm" localSheetId="5" hidden="1">#REF!</definedName>
    <definedName name="_bdm.64DD7B28696A406B8543E05535AE6ACF.edm" localSheetId="22" hidden="1">#REF!</definedName>
    <definedName name="_bdm.64DD7B28696A406B8543E05535AE6ACF.edm" hidden="1">#REF!</definedName>
    <definedName name="_bdm.CAADB091D122481293AADC5482A69DB4.edm" localSheetId="12" hidden="1">#REF!</definedName>
    <definedName name="_bdm.CAADB091D122481293AADC5482A69DB4.edm" localSheetId="28" hidden="1">#REF!</definedName>
    <definedName name="_bdm.CAADB091D122481293AADC5482A69DB4.edm" localSheetId="9" hidden="1">#REF!</definedName>
    <definedName name="_bdm.CAADB091D122481293AADC5482A69DB4.edm" localSheetId="10" hidden="1">#REF!</definedName>
    <definedName name="_bdm.CAADB091D122481293AADC5482A69DB4.edm" localSheetId="26" hidden="1">#REF!</definedName>
    <definedName name="_bdm.CAADB091D122481293AADC5482A69DB4.edm" localSheetId="11" hidden="1">#REF!</definedName>
    <definedName name="_bdm.CAADB091D122481293AADC5482A69DB4.edm" localSheetId="27" hidden="1">#REF!</definedName>
    <definedName name="_bdm.CAADB091D122481293AADC5482A69DB4.edm" localSheetId="1" hidden="1">#REF!</definedName>
    <definedName name="_bdm.CAADB091D122481293AADC5482A69DB4.edm" localSheetId="3" hidden="1">#REF!</definedName>
    <definedName name="_bdm.CAADB091D122481293AADC5482A69DB4.edm" localSheetId="20" hidden="1">#REF!</definedName>
    <definedName name="_bdm.CAADB091D122481293AADC5482A69DB4.edm" localSheetId="7" hidden="1">#REF!</definedName>
    <definedName name="_bdm.CAADB091D122481293AADC5482A69DB4.edm" localSheetId="24" hidden="1">#REF!</definedName>
    <definedName name="_bdm.CAADB091D122481293AADC5482A69DB4.edm" localSheetId="21" hidden="1">#REF!</definedName>
    <definedName name="_bdm.CAADB091D122481293AADC5482A69DB4.edm" localSheetId="4" hidden="1">#REF!</definedName>
    <definedName name="_bdm.CAADB091D122481293AADC5482A69DB4.edm" localSheetId="29" hidden="1">#REF!</definedName>
    <definedName name="_bdm.CAADB091D122481293AADC5482A69DB4.edm" localSheetId="13" hidden="1">#REF!</definedName>
    <definedName name="_bdm.CAADB091D122481293AADC5482A69DB4.edm" localSheetId="2" hidden="1">#REF!</definedName>
    <definedName name="_bdm.CAADB091D122481293AADC5482A69DB4.edm" localSheetId="19" hidden="1">#REF!</definedName>
    <definedName name="_bdm.CAADB091D122481293AADC5482A69DB4.edm" localSheetId="6" hidden="1">#REF!</definedName>
    <definedName name="_bdm.CAADB091D122481293AADC5482A69DB4.edm" localSheetId="23" hidden="1">#REF!</definedName>
    <definedName name="_bdm.CAADB091D122481293AADC5482A69DB4.edm" localSheetId="8" hidden="1">#REF!</definedName>
    <definedName name="_bdm.CAADB091D122481293AADC5482A69DB4.edm" localSheetId="25" hidden="1">#REF!</definedName>
    <definedName name="_bdm.CAADB091D122481293AADC5482A69DB4.edm" localSheetId="5" hidden="1">#REF!</definedName>
    <definedName name="_bdm.CAADB091D122481293AADC5482A69DB4.edm" localSheetId="22" hidden="1">#REF!</definedName>
    <definedName name="_bdm.CAADB091D122481293AADC5482A69DB4.edm" hidden="1">#REF!</definedName>
    <definedName name="_bdm.DE94D8F9B4124D38A40125BD92E6F7B5.edm" localSheetId="12" hidden="1">#REF!</definedName>
    <definedName name="_bdm.DE94D8F9B4124D38A40125BD92E6F7B5.edm" localSheetId="28" hidden="1">#REF!</definedName>
    <definedName name="_bdm.DE94D8F9B4124D38A40125BD92E6F7B5.edm" localSheetId="9" hidden="1">#REF!</definedName>
    <definedName name="_bdm.DE94D8F9B4124D38A40125BD92E6F7B5.edm" localSheetId="10" hidden="1">#REF!</definedName>
    <definedName name="_bdm.DE94D8F9B4124D38A40125BD92E6F7B5.edm" localSheetId="26" hidden="1">#REF!</definedName>
    <definedName name="_bdm.DE94D8F9B4124D38A40125BD92E6F7B5.edm" localSheetId="11" hidden="1">#REF!</definedName>
    <definedName name="_bdm.DE94D8F9B4124D38A40125BD92E6F7B5.edm" localSheetId="27" hidden="1">#REF!</definedName>
    <definedName name="_bdm.DE94D8F9B4124D38A40125BD92E6F7B5.edm" localSheetId="1" hidden="1">#REF!</definedName>
    <definedName name="_bdm.DE94D8F9B4124D38A40125BD92E6F7B5.edm" localSheetId="3" hidden="1">#REF!</definedName>
    <definedName name="_bdm.DE94D8F9B4124D38A40125BD92E6F7B5.edm" localSheetId="20" hidden="1">#REF!</definedName>
    <definedName name="_bdm.DE94D8F9B4124D38A40125BD92E6F7B5.edm" localSheetId="7" hidden="1">#REF!</definedName>
    <definedName name="_bdm.DE94D8F9B4124D38A40125BD92E6F7B5.edm" localSheetId="24" hidden="1">#REF!</definedName>
    <definedName name="_bdm.DE94D8F9B4124D38A40125BD92E6F7B5.edm" localSheetId="21" hidden="1">#REF!</definedName>
    <definedName name="_bdm.DE94D8F9B4124D38A40125BD92E6F7B5.edm" localSheetId="4" hidden="1">#REF!</definedName>
    <definedName name="_bdm.DE94D8F9B4124D38A40125BD92E6F7B5.edm" localSheetId="29" hidden="1">#REF!</definedName>
    <definedName name="_bdm.DE94D8F9B4124D38A40125BD92E6F7B5.edm" localSheetId="13" hidden="1">#REF!</definedName>
    <definedName name="_bdm.DE94D8F9B4124D38A40125BD92E6F7B5.edm" localSheetId="2" hidden="1">#REF!</definedName>
    <definedName name="_bdm.DE94D8F9B4124D38A40125BD92E6F7B5.edm" localSheetId="19" hidden="1">#REF!</definedName>
    <definedName name="_bdm.DE94D8F9B4124D38A40125BD92E6F7B5.edm" localSheetId="6" hidden="1">#REF!</definedName>
    <definedName name="_bdm.DE94D8F9B4124D38A40125BD92E6F7B5.edm" localSheetId="23" hidden="1">#REF!</definedName>
    <definedName name="_bdm.DE94D8F9B4124D38A40125BD92E6F7B5.edm" localSheetId="8" hidden="1">#REF!</definedName>
    <definedName name="_bdm.DE94D8F9B4124D38A40125BD92E6F7B5.edm" localSheetId="25" hidden="1">#REF!</definedName>
    <definedName name="_bdm.DE94D8F9B4124D38A40125BD92E6F7B5.edm" localSheetId="5" hidden="1">#REF!</definedName>
    <definedName name="_bdm.DE94D8F9B4124D38A40125BD92E6F7B5.edm" localSheetId="22" hidden="1">#REF!</definedName>
    <definedName name="_bdm.DE94D8F9B4124D38A40125BD92E6F7B5.edm" hidden="1">#REF!</definedName>
    <definedName name="_bdm.F14D8F60128542BF99772E83E719FA38.edm" localSheetId="12" hidden="1">#REF!</definedName>
    <definedName name="_bdm.F14D8F60128542BF99772E83E719FA38.edm" localSheetId="28" hidden="1">#REF!</definedName>
    <definedName name="_bdm.F14D8F60128542BF99772E83E719FA38.edm" localSheetId="9" hidden="1">#REF!</definedName>
    <definedName name="_bdm.F14D8F60128542BF99772E83E719FA38.edm" localSheetId="10" hidden="1">#REF!</definedName>
    <definedName name="_bdm.F14D8F60128542BF99772E83E719FA38.edm" localSheetId="26" hidden="1">#REF!</definedName>
    <definedName name="_bdm.F14D8F60128542BF99772E83E719FA38.edm" localSheetId="11" hidden="1">#REF!</definedName>
    <definedName name="_bdm.F14D8F60128542BF99772E83E719FA38.edm" localSheetId="27" hidden="1">#REF!</definedName>
    <definedName name="_bdm.F14D8F60128542BF99772E83E719FA38.edm" localSheetId="1" hidden="1">#REF!</definedName>
    <definedName name="_bdm.F14D8F60128542BF99772E83E719FA38.edm" localSheetId="3" hidden="1">#REF!</definedName>
    <definedName name="_bdm.F14D8F60128542BF99772E83E719FA38.edm" localSheetId="20" hidden="1">#REF!</definedName>
    <definedName name="_bdm.F14D8F60128542BF99772E83E719FA38.edm" localSheetId="7" hidden="1">#REF!</definedName>
    <definedName name="_bdm.F14D8F60128542BF99772E83E719FA38.edm" localSheetId="24" hidden="1">#REF!</definedName>
    <definedName name="_bdm.F14D8F60128542BF99772E83E719FA38.edm" localSheetId="21" hidden="1">#REF!</definedName>
    <definedName name="_bdm.F14D8F60128542BF99772E83E719FA38.edm" localSheetId="4" hidden="1">#REF!</definedName>
    <definedName name="_bdm.F14D8F60128542BF99772E83E719FA38.edm" localSheetId="29" hidden="1">#REF!</definedName>
    <definedName name="_bdm.F14D8F60128542BF99772E83E719FA38.edm" localSheetId="13" hidden="1">#REF!</definedName>
    <definedName name="_bdm.F14D8F60128542BF99772E83E719FA38.edm" localSheetId="2" hidden="1">#REF!</definedName>
    <definedName name="_bdm.F14D8F60128542BF99772E83E719FA38.edm" localSheetId="19" hidden="1">#REF!</definedName>
    <definedName name="_bdm.F14D8F60128542BF99772E83E719FA38.edm" localSheetId="6" hidden="1">#REF!</definedName>
    <definedName name="_bdm.F14D8F60128542BF99772E83E719FA38.edm" localSheetId="23" hidden="1">#REF!</definedName>
    <definedName name="_bdm.F14D8F60128542BF99772E83E719FA38.edm" localSheetId="8" hidden="1">#REF!</definedName>
    <definedName name="_bdm.F14D8F60128542BF99772E83E719FA38.edm" localSheetId="25" hidden="1">#REF!</definedName>
    <definedName name="_bdm.F14D8F60128542BF99772E83E719FA38.edm" localSheetId="5" hidden="1">#REF!</definedName>
    <definedName name="_bdm.F14D8F60128542BF99772E83E719FA38.edm" localSheetId="22" hidden="1">#REF!</definedName>
    <definedName name="_bdm.F14D8F60128542BF99772E83E719FA38.edm" hidden="1">#REF!</definedName>
    <definedName name="_bdm.FCA966CFC3704C428E9E7B1F51677BC8.edm" localSheetId="12" hidden="1">#REF!</definedName>
    <definedName name="_bdm.FCA966CFC3704C428E9E7B1F51677BC8.edm" localSheetId="28" hidden="1">#REF!</definedName>
    <definedName name="_bdm.FCA966CFC3704C428E9E7B1F51677BC8.edm" localSheetId="9" hidden="1">#REF!</definedName>
    <definedName name="_bdm.FCA966CFC3704C428E9E7B1F51677BC8.edm" localSheetId="10" hidden="1">#REF!</definedName>
    <definedName name="_bdm.FCA966CFC3704C428E9E7B1F51677BC8.edm" localSheetId="26" hidden="1">#REF!</definedName>
    <definedName name="_bdm.FCA966CFC3704C428E9E7B1F51677BC8.edm" localSheetId="11" hidden="1">#REF!</definedName>
    <definedName name="_bdm.FCA966CFC3704C428E9E7B1F51677BC8.edm" localSheetId="27" hidden="1">#REF!</definedName>
    <definedName name="_bdm.FCA966CFC3704C428E9E7B1F51677BC8.edm" localSheetId="1" hidden="1">#REF!</definedName>
    <definedName name="_bdm.FCA966CFC3704C428E9E7B1F51677BC8.edm" localSheetId="3" hidden="1">#REF!</definedName>
    <definedName name="_bdm.FCA966CFC3704C428E9E7B1F51677BC8.edm" localSheetId="20" hidden="1">#REF!</definedName>
    <definedName name="_bdm.FCA966CFC3704C428E9E7B1F51677BC8.edm" localSheetId="7" hidden="1">#REF!</definedName>
    <definedName name="_bdm.FCA966CFC3704C428E9E7B1F51677BC8.edm" localSheetId="24" hidden="1">#REF!</definedName>
    <definedName name="_bdm.FCA966CFC3704C428E9E7B1F51677BC8.edm" localSheetId="21" hidden="1">#REF!</definedName>
    <definedName name="_bdm.FCA966CFC3704C428E9E7B1F51677BC8.edm" localSheetId="4" hidden="1">#REF!</definedName>
    <definedName name="_bdm.FCA966CFC3704C428E9E7B1F51677BC8.edm" localSheetId="29" hidden="1">#REF!</definedName>
    <definedName name="_bdm.FCA966CFC3704C428E9E7B1F51677BC8.edm" localSheetId="13" hidden="1">#REF!</definedName>
    <definedName name="_bdm.FCA966CFC3704C428E9E7B1F51677BC8.edm" localSheetId="2" hidden="1">#REF!</definedName>
    <definedName name="_bdm.FCA966CFC3704C428E9E7B1F51677BC8.edm" localSheetId="19" hidden="1">#REF!</definedName>
    <definedName name="_bdm.FCA966CFC3704C428E9E7B1F51677BC8.edm" localSheetId="6" hidden="1">#REF!</definedName>
    <definedName name="_bdm.FCA966CFC3704C428E9E7B1F51677BC8.edm" localSheetId="23" hidden="1">#REF!</definedName>
    <definedName name="_bdm.FCA966CFC3704C428E9E7B1F51677BC8.edm" localSheetId="8" hidden="1">#REF!</definedName>
    <definedName name="_bdm.FCA966CFC3704C428E9E7B1F51677BC8.edm" localSheetId="25" hidden="1">#REF!</definedName>
    <definedName name="_bdm.FCA966CFC3704C428E9E7B1F51677BC8.edm" localSheetId="5" hidden="1">#REF!</definedName>
    <definedName name="_bdm.FCA966CFC3704C428E9E7B1F51677BC8.edm" localSheetId="22" hidden="1">#REF!</definedName>
    <definedName name="_bdm.FCA966CFC3704C428E9E7B1F51677BC8.edm" hidden="1">#REF!</definedName>
    <definedName name="_bdm.FE43CBE6C10646479D2DF75779E526FB.edm" localSheetId="12" hidden="1">#REF!</definedName>
    <definedName name="_bdm.FE43CBE6C10646479D2DF75779E526FB.edm" localSheetId="28" hidden="1">#REF!</definedName>
    <definedName name="_bdm.FE43CBE6C10646479D2DF75779E526FB.edm" localSheetId="9" hidden="1">#REF!</definedName>
    <definedName name="_bdm.FE43CBE6C10646479D2DF75779E526FB.edm" localSheetId="10" hidden="1">#REF!</definedName>
    <definedName name="_bdm.FE43CBE6C10646479D2DF75779E526FB.edm" localSheetId="26" hidden="1">#REF!</definedName>
    <definedName name="_bdm.FE43CBE6C10646479D2DF75779E526FB.edm" localSheetId="11" hidden="1">#REF!</definedName>
    <definedName name="_bdm.FE43CBE6C10646479D2DF75779E526FB.edm" localSheetId="27" hidden="1">#REF!</definedName>
    <definedName name="_bdm.FE43CBE6C10646479D2DF75779E526FB.edm" localSheetId="1" hidden="1">#REF!</definedName>
    <definedName name="_bdm.FE43CBE6C10646479D2DF75779E526FB.edm" localSheetId="3" hidden="1">#REF!</definedName>
    <definedName name="_bdm.FE43CBE6C10646479D2DF75779E526FB.edm" localSheetId="20" hidden="1">#REF!</definedName>
    <definedName name="_bdm.FE43CBE6C10646479D2DF75779E526FB.edm" localSheetId="7" hidden="1">#REF!</definedName>
    <definedName name="_bdm.FE43CBE6C10646479D2DF75779E526FB.edm" localSheetId="24" hidden="1">#REF!</definedName>
    <definedName name="_bdm.FE43CBE6C10646479D2DF75779E526FB.edm" localSheetId="21" hidden="1">#REF!</definedName>
    <definedName name="_bdm.FE43CBE6C10646479D2DF75779E526FB.edm" localSheetId="4" hidden="1">#REF!</definedName>
    <definedName name="_bdm.FE43CBE6C10646479D2DF75779E526FB.edm" localSheetId="29" hidden="1">#REF!</definedName>
    <definedName name="_bdm.FE43CBE6C10646479D2DF75779E526FB.edm" localSheetId="13" hidden="1">#REF!</definedName>
    <definedName name="_bdm.FE43CBE6C10646479D2DF75779E526FB.edm" localSheetId="2" hidden="1">#REF!</definedName>
    <definedName name="_bdm.FE43CBE6C10646479D2DF75779E526FB.edm" localSheetId="19" hidden="1">#REF!</definedName>
    <definedName name="_bdm.FE43CBE6C10646479D2DF75779E526FB.edm" localSheetId="6" hidden="1">#REF!</definedName>
    <definedName name="_bdm.FE43CBE6C10646479D2DF75779E526FB.edm" localSheetId="23" hidden="1">#REF!</definedName>
    <definedName name="_bdm.FE43CBE6C10646479D2DF75779E526FB.edm" localSheetId="8" hidden="1">#REF!</definedName>
    <definedName name="_bdm.FE43CBE6C10646479D2DF75779E526FB.edm" localSheetId="25" hidden="1">#REF!</definedName>
    <definedName name="_bdm.FE43CBE6C10646479D2DF75779E526FB.edm" localSheetId="5" hidden="1">#REF!</definedName>
    <definedName name="_bdm.FE43CBE6C10646479D2DF75779E526FB.edm" localSheetId="22" hidden="1">#REF!</definedName>
    <definedName name="_bdm.FE43CBE6C10646479D2DF75779E526FB.edm" hidden="1">#REF!</definedName>
    <definedName name="_xlnm._FilterDatabase" localSheetId="35" hidden="1">'Arv_kustann ja Radio Nova'!$C$17:$W$54</definedName>
    <definedName name="_xlnm._FilterDatabase" localSheetId="34" hidden="1">'Arv_kustann ja Refenssihinnasto'!$C$17:$V$81</definedName>
    <definedName name="_xlnm._FilterDatabase" localSheetId="32" hidden="1">'Hinnat ja Refenssihinnasto 1'!$C$17:$V$82</definedName>
    <definedName name="_xlnm._FilterDatabase" localSheetId="33" hidden="1">'Kustannuk ja Refenssihinnasto 1'!$C$17:$V$81</definedName>
    <definedName name="_xlnm._FilterDatabase" localSheetId="17" hidden="1">Kustannussuuntautuneisuus!$O$4:$Y$43</definedName>
    <definedName name="a" localSheetId="9" hidden="1">#REF!</definedName>
    <definedName name="a" hidden="1">#REF!</definedName>
    <definedName name="Digitan_ehdottamat_neliöt">'[1]SMP operations total Traficom'!$AJ$6</definedName>
    <definedName name="Expired" hidden="1">FALSE</definedName>
    <definedName name="fdfasd" localSheetId="9" hidden="1">#REF!</definedName>
    <definedName name="fdfasd" localSheetId="41" hidden="1">#REF!</definedName>
    <definedName name="fdfasd" hidden="1">#REF!</definedName>
    <definedName name="hintakertoimet" localSheetId="9">#REF!</definedName>
    <definedName name="hintakertoimet">#REF!</definedName>
    <definedName name="ikätieto" localSheetId="39">[2]Tasearvot_rakennukset!$C$53</definedName>
    <definedName name="ikätieto">[3]Tasearvot_rakennukset!$C$53</definedName>
    <definedName name="iojdjoisd" localSheetId="9" hidden="1">#REF!</definedName>
    <definedName name="iojdjoisd" localSheetId="41" hidden="1">#REF!</definedName>
    <definedName name="iojdjoisd" hidden="1">#REF!</definedName>
    <definedName name="IQ_ADDIN" hidden="1">"AUTO"</definedName>
    <definedName name="IQ_CH" hidden="1">110000</definedName>
    <definedName name="IQ_CQ" hidden="1">5000</definedName>
    <definedName name="IQ_CY" hidden="1">10000</definedName>
    <definedName name="IQ_DAILY" hidden="1">500000</definedName>
    <definedName name="IQ_FH" hidden="1">100000</definedName>
    <definedName name="IQ_FQ" hidden="1">500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Y" hidden="1">1000</definedName>
    <definedName name="IQ_LATESTK" hidden="1">1000</definedName>
    <definedName name="IQ_LATESTQ" hidden="1">500</definedName>
    <definedName name="IQ_LTM" hidden="1">2000</definedName>
    <definedName name="IQ_LTMMONTH" hidden="1">120000</definedName>
    <definedName name="IQ_MONTH" hidden="1">15000</definedName>
    <definedName name="IQ_NAMES_REVISION_DATE_" hidden="1">40973.7905092593</definedName>
    <definedName name="IQ_NTM" hidden="1">6000</definedName>
    <definedName name="IQ_TODAY" hidden="1">0</definedName>
    <definedName name="IQ_WEEK" hidden="1">50000</definedName>
    <definedName name="IQ_YTD" hidden="1">3000</definedName>
    <definedName name="IQ_YTDMONTH" hidden="1">130000</definedName>
    <definedName name="kustannustaso">#REF!</definedName>
    <definedName name="mastojen_arvostus" localSheetId="41">'[1]SMP operations total Traficom'!$T$12</definedName>
    <definedName name="mastojen_arvostus" localSheetId="39">[2]SMP_operations_total_oikaisut!$S$11</definedName>
    <definedName name="mastojen_arvostus" localSheetId="31">'[4]SMP operations total Traficom'!$T$12</definedName>
    <definedName name="mastojen_arvostus" localSheetId="44">[3]SMP_operations_total_oikaisut!$S$11</definedName>
    <definedName name="mastojen_arvostus">'SMP operations total Traficom'!$T$12</definedName>
    <definedName name="neliöhinta" localSheetId="41">'[1]SMP operations total Traficom'!$T$10</definedName>
    <definedName name="neliöhinta" localSheetId="39">[2]SMP_operations_total_oikaisut!$S$10</definedName>
    <definedName name="neliöhinta" localSheetId="31">'[4]SMP operations total Traficom'!$T$10</definedName>
    <definedName name="neliöhinta" localSheetId="44">[3]SMP_operations_total_oikaisut!$S$10</definedName>
    <definedName name="neliöhinta">'SMP operations total Traficom'!$T$10</definedName>
    <definedName name="NWC" localSheetId="41">'[1]SMP operations total Traficom'!$T$6</definedName>
    <definedName name="NWC" localSheetId="39">[2]SMP_operations_total_oikaisut!$S$2</definedName>
    <definedName name="NWC" localSheetId="31">'[4]SMP operations total Traficom'!$T$6</definedName>
    <definedName name="NWC" localSheetId="44">[3]SMP_operations_total_oikaisut!$S$2</definedName>
    <definedName name="NWC">'SMP operations total Traficom'!$T$6</definedName>
    <definedName name="omnitele_wacc">[1]WACC!#REF!</definedName>
    <definedName name="OPEX" localSheetId="41">'[1]SMP operations total Traficom'!#REF!</definedName>
    <definedName name="OPEX" localSheetId="31">'[4]SMP operations total Traficom'!#REF!</definedName>
    <definedName name="OPEX">'SMP operations total Traficom'!#REF!</definedName>
    <definedName name="_xlnm.Print_Area" localSheetId="2">'SMP operations total (TC)'!$A$1:$J$61</definedName>
    <definedName name="_xlnm.Print_Area" localSheetId="19">'SMP operations total Traficom'!$A$1:$J$61</definedName>
    <definedName name="rakennusten_arvostus" localSheetId="41">'[1]SMP operations total Traficom'!$T$8</definedName>
    <definedName name="rakennusten_arvostus" localSheetId="39">[2]SMP_operations_total_oikaisut!$S$4</definedName>
    <definedName name="rakennusten_arvostus" localSheetId="31">'[4]SMP operations total Traficom'!$T$8</definedName>
    <definedName name="rakennusten_arvostus" localSheetId="44">[3]SMP_operations_total_oikaisut!$S$4</definedName>
    <definedName name="rakennusten_arvostus">'SMP operations total Traficom'!$T$8</definedName>
    <definedName name="rakennusten_kustannus" localSheetId="41">'[1]SMP operations total Traficom'!$T$9</definedName>
    <definedName name="rakennusten_kustannus" localSheetId="39">[2]SMP_operations_total_oikaisut!$S$5</definedName>
    <definedName name="rakennusten_kustannus" localSheetId="31">'[4]SMP operations total Traficom'!$T$9</definedName>
    <definedName name="rakennusten_kustannus" localSheetId="44">[3]SMP_operations_total_oikaisut!$S$5</definedName>
    <definedName name="rakennusten_kustannus">'SMP operations total Traficom'!$T$9</definedName>
    <definedName name="rakennusten_neliöt" localSheetId="41">'[1]SMP operations total Traficom'!$T$11</definedName>
    <definedName name="rakennusten_neliöt" localSheetId="31">'[4]SMP operations total Traficom'!$T$11</definedName>
    <definedName name="rakennusten_neliöt">'SMP operations total Traficom'!$T$11</definedName>
    <definedName name="RDS_Basic" localSheetId="9">#REF!</definedName>
    <definedName name="RDS_Basic" localSheetId="41">#REF!</definedName>
    <definedName name="RDS_Basic">#REF!</definedName>
    <definedName name="sähkönhinta" localSheetId="41">'[1]SMP operations total Traficom'!$T$16</definedName>
    <definedName name="sähkönhinta" localSheetId="31">'[4]SMP operations total Traficom'!$T$16</definedName>
    <definedName name="sähkönhinta">'SMP operations total Traficom'!$T$16</definedName>
    <definedName name="virtuaalimastovähennys" localSheetId="41">'[1]SMP operations total Traficom'!$T$13</definedName>
    <definedName name="virtuaalimastovähennys" localSheetId="31">'[4]SMP operations total Traficom'!$T$13</definedName>
    <definedName name="virtuaalimastovähennys">'SMP operations total Traficom'!$T$13</definedName>
    <definedName name="virtuaalimastovähennys_JHH" localSheetId="41">'[1]SMP operations total Traficom'!$T$14</definedName>
    <definedName name="virtuaalimastovähennys_JHH" localSheetId="31">'[4]SMP operations total Traficom'!$T$14</definedName>
    <definedName name="virtuaalimastovähennys_JHH">'SMP operations total Traficom'!$T$14</definedName>
    <definedName name="virtuaalimastovähennys_OPEX" localSheetId="41">'[1]SMP operations total Traficom'!$T$15</definedName>
    <definedName name="virtuaalimastovähennys_OPEX" localSheetId="31">'[4]SMP operations total Traficom'!$T$15</definedName>
    <definedName name="virtuaalimastovähennys_OPEX">'SMP operations total Traficom'!$T$15</definedName>
    <definedName name="wacc" localSheetId="41">[1]WACC!$E$13</definedName>
    <definedName name="wacc">'SMP operations total (TC)'!$I$11</definedName>
    <definedName name="WACC_uusi" localSheetId="41">'[1]SMP operations total Traficom'!$T$5</definedName>
    <definedName name="WACC_uusi" localSheetId="39">[2]SMP_operations_total_oikaisut!$S$1</definedName>
    <definedName name="WACC_uusi" localSheetId="31">'[4]SMP operations total Traficom'!$T$5</definedName>
    <definedName name="WACC_uusi" localSheetId="44">[3]SMP_operations_total_oikaisut!$S$1</definedName>
    <definedName name="WACC_uusi">'SMP operations total Traficom'!$T$5</definedName>
    <definedName name="yleiskustannuslisä" localSheetId="41">'[1]SMP operations total Traficom'!$T$7</definedName>
    <definedName name="yleiskustannuslisä" localSheetId="39">[2]SMP_operations_total_oikaisut!$S$3</definedName>
    <definedName name="yleiskustannuslisä" localSheetId="31">'[4]SMP operations total Traficom'!$T$7</definedName>
    <definedName name="yleiskustannuslisä" localSheetId="44">[3]SMP_operations_total_oikaisut!$S$3</definedName>
    <definedName name="yleiskustannuslisä">'SMP operations total Traficom'!$T$7</definedName>
    <definedName name="Z_743E7930_EB0B_41DD_920A_96B87A0C72F2_.wvu.Cols" localSheetId="12" hidden="1">'Ancillary services SMP (TC)'!#REF!</definedName>
    <definedName name="Z_743E7930_EB0B_41DD_920A_96B87A0C72F2_.wvu.Cols" localSheetId="28" hidden="1">'Ancillary services SMP Traficom'!#REF!</definedName>
    <definedName name="Z_743E7930_EB0B_41DD_920A_96B87A0C72F2_.wvu.Cols" localSheetId="9" hidden="1">'Antenna capacity SMP (TC)'!#REF!</definedName>
    <definedName name="Z_743E7930_EB0B_41DD_920A_96B87A0C72F2_.wvu.Cols" localSheetId="10" hidden="1">'Antenna capacity SMP (TC) OLD'!#REF!</definedName>
    <definedName name="Z_743E7930_EB0B_41DD_920A_96B87A0C72F2_.wvu.Cols" localSheetId="26" hidden="1">'Antenna capacity SMP Traficom'!#REF!</definedName>
    <definedName name="Z_743E7930_EB0B_41DD_920A_96B87A0C72F2_.wvu.Cols" localSheetId="11" hidden="1">'Antenna location (TC)'!#REF!</definedName>
    <definedName name="Z_743E7930_EB0B_41DD_920A_96B87A0C72F2_.wvu.Cols" localSheetId="27" hidden="1">'Antenna location Traficom'!#REF!</definedName>
    <definedName name="Z_743E7930_EB0B_41DD_920A_96B87A0C72F2_.wvu.Cols" localSheetId="1" hidden="1">'Basic info (TC)'!#REF!</definedName>
    <definedName name="Z_743E7930_EB0B_41DD_920A_96B87A0C72F2_.wvu.Cols" localSheetId="3" hidden="1">'Compiling service (TC)'!#REF!</definedName>
    <definedName name="Z_743E7930_EB0B_41DD_920A_96B87A0C72F2_.wvu.Cols" localSheetId="20" hidden="1">'Compiling service Traficom'!#REF!</definedName>
    <definedName name="Z_743E7930_EB0B_41DD_920A_96B87A0C72F2_.wvu.Cols" localSheetId="7" hidden="1">'Distribution radio (TC)'!#REF!</definedName>
    <definedName name="Z_743E7930_EB0B_41DD_920A_96B87A0C72F2_.wvu.Cols" localSheetId="24" hidden="1">'Distribution radio Traficom'!#REF!</definedName>
    <definedName name="Z_743E7930_EB0B_41DD_920A_96B87A0C72F2_.wvu.Cols" localSheetId="21" hidden="1">'Distribution services Traficom'!#REF!</definedName>
    <definedName name="Z_743E7930_EB0B_41DD_920A_96B87A0C72F2_.wvu.Cols" localSheetId="4" hidden="1">'Distribution services TV (TC)'!#REF!</definedName>
    <definedName name="Z_743E7930_EB0B_41DD_920A_96B87A0C72F2_.wvu.Cols" localSheetId="29" hidden="1">'Site service radio non-SMP  Tra'!#REF!</definedName>
    <definedName name="Z_743E7930_EB0B_41DD_920A_96B87A0C72F2_.wvu.Cols" localSheetId="13" hidden="1">'Site service radio non-SMP (TC)'!#REF!</definedName>
    <definedName name="Z_743E7930_EB0B_41DD_920A_96B87A0C72F2_.wvu.Cols" localSheetId="2" hidden="1">'SMP operations total (TC)'!#REF!</definedName>
    <definedName name="Z_743E7930_EB0B_41DD_920A_96B87A0C72F2_.wvu.Cols" localSheetId="19" hidden="1">'SMP operations total Traficom'!#REF!</definedName>
    <definedName name="Z_743E7930_EB0B_41DD_920A_96B87A0C72F2_.wvu.Cols" localSheetId="6" hidden="1">'Supervision (TC)'!#REF!</definedName>
    <definedName name="Z_743E7930_EB0B_41DD_920A_96B87A0C72F2_.wvu.Cols" localSheetId="23" hidden="1">'Supervision Traficom'!#REF!</definedName>
    <definedName name="Z_743E7930_EB0B_41DD_920A_96B87A0C72F2_.wvu.Cols" localSheetId="8" hidden="1">'Transmission radio (TC)'!#REF!</definedName>
    <definedName name="Z_743E7930_EB0B_41DD_920A_96B87A0C72F2_.wvu.Cols" localSheetId="25" hidden="1">'Transmission radio Traficom'!#REF!</definedName>
    <definedName name="Z_743E7930_EB0B_41DD_920A_96B87A0C72F2_.wvu.Cols" localSheetId="5" hidden="1">'Transmission TV (TC)'!#REF!</definedName>
    <definedName name="Z_743E7930_EB0B_41DD_920A_96B87A0C72F2_.wvu.Cols" localSheetId="22" hidden="1">'Transmission TV Traficom'!#REF!</definedName>
    <definedName name="Z_743E7930_EB0B_41DD_920A_96B87A0C72F2_.wvu.PrintArea" localSheetId="12" hidden="1">'Ancillary services SMP (TC)'!$A$1:$H$3</definedName>
    <definedName name="Z_743E7930_EB0B_41DD_920A_96B87A0C72F2_.wvu.PrintArea" localSheetId="28" hidden="1">'Ancillary services SMP Traficom'!$A$1:$H$3</definedName>
    <definedName name="Z_743E7930_EB0B_41DD_920A_96B87A0C72F2_.wvu.PrintArea" localSheetId="9" hidden="1">'Antenna capacity SMP (TC)'!$A$1:$H$3</definedName>
    <definedName name="Z_743E7930_EB0B_41DD_920A_96B87A0C72F2_.wvu.PrintArea" localSheetId="10" hidden="1">'Antenna capacity SMP (TC) OLD'!$A$1:$H$3</definedName>
    <definedName name="Z_743E7930_EB0B_41DD_920A_96B87A0C72F2_.wvu.PrintArea" localSheetId="26" hidden="1">'Antenna capacity SMP Traficom'!$A$1:$H$3</definedName>
    <definedName name="Z_743E7930_EB0B_41DD_920A_96B87A0C72F2_.wvu.PrintArea" localSheetId="11" hidden="1">'Antenna location (TC)'!$A$1:$G$3</definedName>
    <definedName name="Z_743E7930_EB0B_41DD_920A_96B87A0C72F2_.wvu.PrintArea" localSheetId="27" hidden="1">'Antenna location Traficom'!$A$1:$G$3</definedName>
    <definedName name="Z_743E7930_EB0B_41DD_920A_96B87A0C72F2_.wvu.PrintArea" localSheetId="1" hidden="1">'Basic info (TC)'!$A$1:$G$3</definedName>
    <definedName name="Z_743E7930_EB0B_41DD_920A_96B87A0C72F2_.wvu.PrintArea" localSheetId="3" hidden="1">'Compiling service (TC)'!$A$1:$H$3</definedName>
    <definedName name="Z_743E7930_EB0B_41DD_920A_96B87A0C72F2_.wvu.PrintArea" localSheetId="20" hidden="1">'Compiling service Traficom'!$A$1:$H$3</definedName>
    <definedName name="Z_743E7930_EB0B_41DD_920A_96B87A0C72F2_.wvu.PrintArea" localSheetId="7" hidden="1">'Distribution radio (TC)'!$A$1:$G$3</definedName>
    <definedName name="Z_743E7930_EB0B_41DD_920A_96B87A0C72F2_.wvu.PrintArea" localSheetId="24" hidden="1">'Distribution radio Traficom'!$A$1:$G$3</definedName>
    <definedName name="Z_743E7930_EB0B_41DD_920A_96B87A0C72F2_.wvu.PrintArea" localSheetId="21" hidden="1">'Distribution services Traficom'!$A$1:$H$3</definedName>
    <definedName name="Z_743E7930_EB0B_41DD_920A_96B87A0C72F2_.wvu.PrintArea" localSheetId="4" hidden="1">'Distribution services TV (TC)'!$A$1:$H$3</definedName>
    <definedName name="Z_743E7930_EB0B_41DD_920A_96B87A0C72F2_.wvu.PrintArea" localSheetId="29" hidden="1">'Site service radio non-SMP  Tra'!$A$1:$C$3</definedName>
    <definedName name="Z_743E7930_EB0B_41DD_920A_96B87A0C72F2_.wvu.PrintArea" localSheetId="13" hidden="1">'Site service radio non-SMP (TC)'!$A$1:$C$3</definedName>
    <definedName name="Z_743E7930_EB0B_41DD_920A_96B87A0C72F2_.wvu.PrintArea" localSheetId="2" hidden="1">'SMP operations total (TC)'!$A$1:$G$3</definedName>
    <definedName name="Z_743E7930_EB0B_41DD_920A_96B87A0C72F2_.wvu.PrintArea" localSheetId="19" hidden="1">'SMP operations total Traficom'!$A$1:$G$3</definedName>
    <definedName name="Z_743E7930_EB0B_41DD_920A_96B87A0C72F2_.wvu.PrintArea" localSheetId="6" hidden="1">'Supervision (TC)'!$A$1:$H$3</definedName>
    <definedName name="Z_743E7930_EB0B_41DD_920A_96B87A0C72F2_.wvu.PrintArea" localSheetId="23" hidden="1">'Supervision Traficom'!$A$1:$H$3</definedName>
    <definedName name="Z_743E7930_EB0B_41DD_920A_96B87A0C72F2_.wvu.PrintArea" localSheetId="8" hidden="1">'Transmission radio (TC)'!$A$1:$G$3</definedName>
    <definedName name="Z_743E7930_EB0B_41DD_920A_96B87A0C72F2_.wvu.PrintArea" localSheetId="25" hidden="1">'Transmission radio Traficom'!$A$1:$G$3</definedName>
    <definedName name="Z_743E7930_EB0B_41DD_920A_96B87A0C72F2_.wvu.PrintArea" localSheetId="5" hidden="1">'Transmission TV (TC)'!$A$1:$H$3</definedName>
    <definedName name="Z_743E7930_EB0B_41DD_920A_96B87A0C72F2_.wvu.PrintArea" localSheetId="22" hidden="1">'Transmission TV Traficom'!$A$1:$H$3</definedName>
    <definedName name="Z_743E7930_EB0B_41DD_920A_96B87A0C72F2_.wvu.Rows" localSheetId="12" hidden="1">'Ancillary services SMP (TC)'!#REF!,'Ancillary services SMP (TC)'!#REF!,'Ancillary services SMP (TC)'!#REF!</definedName>
    <definedName name="Z_743E7930_EB0B_41DD_920A_96B87A0C72F2_.wvu.Rows" localSheetId="28" hidden="1">'Ancillary services SMP Traficom'!#REF!,'Ancillary services SMP Traficom'!#REF!,'Ancillary services SMP Traficom'!#REF!</definedName>
    <definedName name="Z_743E7930_EB0B_41DD_920A_96B87A0C72F2_.wvu.Rows" localSheetId="9" hidden="1">'Antenna capacity SMP (TC)'!#REF!,'Antenna capacity SMP (TC)'!#REF!,'Antenna capacity SMP (TC)'!#REF!</definedName>
    <definedName name="Z_743E7930_EB0B_41DD_920A_96B87A0C72F2_.wvu.Rows" localSheetId="10" hidden="1">'Antenna capacity SMP (TC) OLD'!#REF!,'Antenna capacity SMP (TC) OLD'!#REF!,'Antenna capacity SMP (TC) OLD'!#REF!</definedName>
    <definedName name="Z_743E7930_EB0B_41DD_920A_96B87A0C72F2_.wvu.Rows" localSheetId="26" hidden="1">'Antenna capacity SMP Traficom'!#REF!,'Antenna capacity SMP Traficom'!#REF!,'Antenna capacity SMP Traficom'!#REF!</definedName>
    <definedName name="Z_743E7930_EB0B_41DD_920A_96B87A0C72F2_.wvu.Rows" localSheetId="11" hidden="1">'Antenna location (TC)'!#REF!,'Antenna location (TC)'!#REF!,'Antenna location (TC)'!#REF!</definedName>
    <definedName name="Z_743E7930_EB0B_41DD_920A_96B87A0C72F2_.wvu.Rows" localSheetId="27" hidden="1">'Antenna location Traficom'!#REF!,'Antenna location Traficom'!#REF!,'Antenna location Traficom'!#REF!</definedName>
    <definedName name="Z_743E7930_EB0B_41DD_920A_96B87A0C72F2_.wvu.Rows" localSheetId="1" hidden="1">'Basic info (TC)'!#REF!,'Basic info (TC)'!#REF!,'Basic info (TC)'!#REF!</definedName>
    <definedName name="Z_743E7930_EB0B_41DD_920A_96B87A0C72F2_.wvu.Rows" localSheetId="3" hidden="1">'Compiling service (TC)'!#REF!,'Compiling service (TC)'!#REF!,'Compiling service (TC)'!#REF!</definedName>
    <definedName name="Z_743E7930_EB0B_41DD_920A_96B87A0C72F2_.wvu.Rows" localSheetId="20" hidden="1">'Compiling service Traficom'!#REF!,'Compiling service Traficom'!#REF!,'Compiling service Traficom'!#REF!</definedName>
    <definedName name="Z_743E7930_EB0B_41DD_920A_96B87A0C72F2_.wvu.Rows" localSheetId="7" hidden="1">'Distribution radio (TC)'!#REF!,'Distribution radio (TC)'!#REF!,'Distribution radio (TC)'!#REF!</definedName>
    <definedName name="Z_743E7930_EB0B_41DD_920A_96B87A0C72F2_.wvu.Rows" localSheetId="24" hidden="1">'Distribution radio Traficom'!#REF!,'Distribution radio Traficom'!#REF!,'Distribution radio Traficom'!#REF!</definedName>
    <definedName name="Z_743E7930_EB0B_41DD_920A_96B87A0C72F2_.wvu.Rows" localSheetId="21" hidden="1">'Distribution services Traficom'!#REF!,'Distribution services Traficom'!#REF!,'Distribution services Traficom'!#REF!</definedName>
    <definedName name="Z_743E7930_EB0B_41DD_920A_96B87A0C72F2_.wvu.Rows" localSheetId="4" hidden="1">'Distribution services TV (TC)'!#REF!,'Distribution services TV (TC)'!#REF!,'Distribution services TV (TC)'!#REF!</definedName>
    <definedName name="Z_743E7930_EB0B_41DD_920A_96B87A0C72F2_.wvu.Rows" localSheetId="29" hidden="1">'Site service radio non-SMP  Tra'!#REF!,'Site service radio non-SMP  Tra'!#REF!,'Site service radio non-SMP  Tra'!#REF!</definedName>
    <definedName name="Z_743E7930_EB0B_41DD_920A_96B87A0C72F2_.wvu.Rows" localSheetId="13" hidden="1">'Site service radio non-SMP (TC)'!#REF!,'Site service radio non-SMP (TC)'!#REF!,'Site service radio non-SMP (TC)'!#REF!</definedName>
    <definedName name="Z_743E7930_EB0B_41DD_920A_96B87A0C72F2_.wvu.Rows" localSheetId="2" hidden="1">'SMP operations total (TC)'!#REF!,'SMP operations total (TC)'!#REF!,'SMP operations total (TC)'!#REF!</definedName>
    <definedName name="Z_743E7930_EB0B_41DD_920A_96B87A0C72F2_.wvu.Rows" localSheetId="19" hidden="1">'SMP operations total Traficom'!#REF!,'SMP operations total Traficom'!#REF!,'SMP operations total Traficom'!#REF!</definedName>
    <definedName name="Z_743E7930_EB0B_41DD_920A_96B87A0C72F2_.wvu.Rows" localSheetId="6" hidden="1">'Supervision (TC)'!#REF!,'Supervision (TC)'!#REF!,'Supervision (TC)'!#REF!</definedName>
    <definedName name="Z_743E7930_EB0B_41DD_920A_96B87A0C72F2_.wvu.Rows" localSheetId="23" hidden="1">'Supervision Traficom'!#REF!,'Supervision Traficom'!#REF!,'Supervision Traficom'!#REF!</definedName>
    <definedName name="Z_743E7930_EB0B_41DD_920A_96B87A0C72F2_.wvu.Rows" localSheetId="8" hidden="1">'Transmission radio (TC)'!#REF!,'Transmission radio (TC)'!#REF!,'Transmission radio (TC)'!#REF!</definedName>
    <definedName name="Z_743E7930_EB0B_41DD_920A_96B87A0C72F2_.wvu.Rows" localSheetId="25" hidden="1">'Transmission radio Traficom'!#REF!,'Transmission radio Traficom'!#REF!,'Transmission radio Traficom'!#REF!</definedName>
    <definedName name="Z_743E7930_EB0B_41DD_920A_96B87A0C72F2_.wvu.Rows" localSheetId="5" hidden="1">'Transmission TV (TC)'!#REF!,'Transmission TV (TC)'!#REF!,'Transmission TV (TC)'!#REF!</definedName>
    <definedName name="Z_743E7930_EB0B_41DD_920A_96B87A0C72F2_.wvu.Rows" localSheetId="22" hidden="1">'Transmission TV Traficom'!#REF!,'Transmission TV Traficom'!#REF!,'Transmission TV Traficom'!#REF!</definedName>
    <definedName name="Z_A6A986AF_021F_4D46_A9DF_ADB13E29EF32_.wvu.Cols" localSheetId="12" hidden="1">'Ancillary services SMP (TC)'!#REF!</definedName>
    <definedName name="Z_A6A986AF_021F_4D46_A9DF_ADB13E29EF32_.wvu.Cols" localSheetId="28" hidden="1">'Ancillary services SMP Traficom'!#REF!</definedName>
    <definedName name="Z_A6A986AF_021F_4D46_A9DF_ADB13E29EF32_.wvu.Cols" localSheetId="9" hidden="1">'Antenna capacity SMP (TC)'!#REF!</definedName>
    <definedName name="Z_A6A986AF_021F_4D46_A9DF_ADB13E29EF32_.wvu.Cols" localSheetId="10" hidden="1">'Antenna capacity SMP (TC) OLD'!#REF!</definedName>
    <definedName name="Z_A6A986AF_021F_4D46_A9DF_ADB13E29EF32_.wvu.Cols" localSheetId="26" hidden="1">'Antenna capacity SMP Traficom'!#REF!</definedName>
    <definedName name="Z_A6A986AF_021F_4D46_A9DF_ADB13E29EF32_.wvu.Cols" localSheetId="11" hidden="1">'Antenna location (TC)'!#REF!</definedName>
    <definedName name="Z_A6A986AF_021F_4D46_A9DF_ADB13E29EF32_.wvu.Cols" localSheetId="27" hidden="1">'Antenna location Traficom'!#REF!</definedName>
    <definedName name="Z_A6A986AF_021F_4D46_A9DF_ADB13E29EF32_.wvu.Cols" localSheetId="1" hidden="1">'Basic info (TC)'!#REF!</definedName>
    <definedName name="Z_A6A986AF_021F_4D46_A9DF_ADB13E29EF32_.wvu.Cols" localSheetId="3" hidden="1">'Compiling service (TC)'!#REF!</definedName>
    <definedName name="Z_A6A986AF_021F_4D46_A9DF_ADB13E29EF32_.wvu.Cols" localSheetId="20" hidden="1">'Compiling service Traficom'!#REF!</definedName>
    <definedName name="Z_A6A986AF_021F_4D46_A9DF_ADB13E29EF32_.wvu.Cols" localSheetId="7" hidden="1">'Distribution radio (TC)'!#REF!</definedName>
    <definedName name="Z_A6A986AF_021F_4D46_A9DF_ADB13E29EF32_.wvu.Cols" localSheetId="24" hidden="1">'Distribution radio Traficom'!#REF!</definedName>
    <definedName name="Z_A6A986AF_021F_4D46_A9DF_ADB13E29EF32_.wvu.Cols" localSheetId="21" hidden="1">'Distribution services Traficom'!#REF!</definedName>
    <definedName name="Z_A6A986AF_021F_4D46_A9DF_ADB13E29EF32_.wvu.Cols" localSheetId="4" hidden="1">'Distribution services TV (TC)'!#REF!</definedName>
    <definedName name="Z_A6A986AF_021F_4D46_A9DF_ADB13E29EF32_.wvu.Cols" localSheetId="29" hidden="1">'Site service radio non-SMP  Tra'!#REF!</definedName>
    <definedName name="Z_A6A986AF_021F_4D46_A9DF_ADB13E29EF32_.wvu.Cols" localSheetId="13" hidden="1">'Site service radio non-SMP (TC)'!#REF!</definedName>
    <definedName name="Z_A6A986AF_021F_4D46_A9DF_ADB13E29EF32_.wvu.Cols" localSheetId="2" hidden="1">'SMP operations total (TC)'!#REF!</definedName>
    <definedName name="Z_A6A986AF_021F_4D46_A9DF_ADB13E29EF32_.wvu.Cols" localSheetId="19" hidden="1">'SMP operations total Traficom'!#REF!</definedName>
    <definedName name="Z_A6A986AF_021F_4D46_A9DF_ADB13E29EF32_.wvu.Cols" localSheetId="6" hidden="1">'Supervision (TC)'!#REF!</definedName>
    <definedName name="Z_A6A986AF_021F_4D46_A9DF_ADB13E29EF32_.wvu.Cols" localSheetId="23" hidden="1">'Supervision Traficom'!#REF!</definedName>
    <definedName name="Z_A6A986AF_021F_4D46_A9DF_ADB13E29EF32_.wvu.Cols" localSheetId="8" hidden="1">'Transmission radio (TC)'!#REF!</definedName>
    <definedName name="Z_A6A986AF_021F_4D46_A9DF_ADB13E29EF32_.wvu.Cols" localSheetId="25" hidden="1">'Transmission radio Traficom'!#REF!</definedName>
    <definedName name="Z_A6A986AF_021F_4D46_A9DF_ADB13E29EF32_.wvu.Cols" localSheetId="5" hidden="1">'Transmission TV (TC)'!#REF!</definedName>
    <definedName name="Z_A6A986AF_021F_4D46_A9DF_ADB13E29EF32_.wvu.Cols" localSheetId="22" hidden="1">'Transmission TV Traficom'!#REF!</definedName>
    <definedName name="Z_A6A986AF_021F_4D46_A9DF_ADB13E29EF32_.wvu.PrintArea" localSheetId="12" hidden="1">'Ancillary services SMP (TC)'!$A$1:$H$3</definedName>
    <definedName name="Z_A6A986AF_021F_4D46_A9DF_ADB13E29EF32_.wvu.PrintArea" localSheetId="28" hidden="1">'Ancillary services SMP Traficom'!$A$1:$H$3</definedName>
    <definedName name="Z_A6A986AF_021F_4D46_A9DF_ADB13E29EF32_.wvu.PrintArea" localSheetId="9" hidden="1">'Antenna capacity SMP (TC)'!$A$1:$H$3</definedName>
    <definedName name="Z_A6A986AF_021F_4D46_A9DF_ADB13E29EF32_.wvu.PrintArea" localSheetId="10" hidden="1">'Antenna capacity SMP (TC) OLD'!$A$1:$H$3</definedName>
    <definedName name="Z_A6A986AF_021F_4D46_A9DF_ADB13E29EF32_.wvu.PrintArea" localSheetId="26" hidden="1">'Antenna capacity SMP Traficom'!$A$1:$H$3</definedName>
    <definedName name="Z_A6A986AF_021F_4D46_A9DF_ADB13E29EF32_.wvu.PrintArea" localSheetId="11" hidden="1">'Antenna location (TC)'!$A$1:$G$3</definedName>
    <definedName name="Z_A6A986AF_021F_4D46_A9DF_ADB13E29EF32_.wvu.PrintArea" localSheetId="27" hidden="1">'Antenna location Traficom'!$A$1:$G$3</definedName>
    <definedName name="Z_A6A986AF_021F_4D46_A9DF_ADB13E29EF32_.wvu.PrintArea" localSheetId="1" hidden="1">'Basic info (TC)'!$A$1:$G$3</definedName>
    <definedName name="Z_A6A986AF_021F_4D46_A9DF_ADB13E29EF32_.wvu.PrintArea" localSheetId="3" hidden="1">'Compiling service (TC)'!$A$1:$H$3</definedName>
    <definedName name="Z_A6A986AF_021F_4D46_A9DF_ADB13E29EF32_.wvu.PrintArea" localSheetId="20" hidden="1">'Compiling service Traficom'!$A$1:$H$3</definedName>
    <definedName name="Z_A6A986AF_021F_4D46_A9DF_ADB13E29EF32_.wvu.PrintArea" localSheetId="7" hidden="1">'Distribution radio (TC)'!$A$1:$G$3</definedName>
    <definedName name="Z_A6A986AF_021F_4D46_A9DF_ADB13E29EF32_.wvu.PrintArea" localSheetId="24" hidden="1">'Distribution radio Traficom'!$A$1:$G$3</definedName>
    <definedName name="Z_A6A986AF_021F_4D46_A9DF_ADB13E29EF32_.wvu.PrintArea" localSheetId="21" hidden="1">'Distribution services Traficom'!$A$1:$H$3</definedName>
    <definedName name="Z_A6A986AF_021F_4D46_A9DF_ADB13E29EF32_.wvu.PrintArea" localSheetId="4" hidden="1">'Distribution services TV (TC)'!$A$1:$H$3</definedName>
    <definedName name="Z_A6A986AF_021F_4D46_A9DF_ADB13E29EF32_.wvu.PrintArea" localSheetId="29" hidden="1">'Site service radio non-SMP  Tra'!$A$1:$C$3</definedName>
    <definedName name="Z_A6A986AF_021F_4D46_A9DF_ADB13E29EF32_.wvu.PrintArea" localSheetId="13" hidden="1">'Site service radio non-SMP (TC)'!$A$1:$C$3</definedName>
    <definedName name="Z_A6A986AF_021F_4D46_A9DF_ADB13E29EF32_.wvu.PrintArea" localSheetId="2" hidden="1">'SMP operations total (TC)'!$A$1:$G$3</definedName>
    <definedName name="Z_A6A986AF_021F_4D46_A9DF_ADB13E29EF32_.wvu.PrintArea" localSheetId="19" hidden="1">'SMP operations total Traficom'!$A$1:$G$3</definedName>
    <definedName name="Z_A6A986AF_021F_4D46_A9DF_ADB13E29EF32_.wvu.PrintArea" localSheetId="6" hidden="1">'Supervision (TC)'!$A$1:$H$3</definedName>
    <definedName name="Z_A6A986AF_021F_4D46_A9DF_ADB13E29EF32_.wvu.PrintArea" localSheetId="23" hidden="1">'Supervision Traficom'!$A$1:$H$3</definedName>
    <definedName name="Z_A6A986AF_021F_4D46_A9DF_ADB13E29EF32_.wvu.PrintArea" localSheetId="8" hidden="1">'Transmission radio (TC)'!$A$1:$G$3</definedName>
    <definedName name="Z_A6A986AF_021F_4D46_A9DF_ADB13E29EF32_.wvu.PrintArea" localSheetId="25" hidden="1">'Transmission radio Traficom'!$A$1:$G$3</definedName>
    <definedName name="Z_A6A986AF_021F_4D46_A9DF_ADB13E29EF32_.wvu.PrintArea" localSheetId="5" hidden="1">'Transmission TV (TC)'!$A$1:$H$3</definedName>
    <definedName name="Z_A6A986AF_021F_4D46_A9DF_ADB13E29EF32_.wvu.PrintArea" localSheetId="22" hidden="1">'Transmission TV Traficom'!$A$1:$H$3</definedName>
    <definedName name="Z_A6A986AF_021F_4D46_A9DF_ADB13E29EF32_.wvu.Rows" localSheetId="12" hidden="1">'Ancillary services SMP (TC)'!#REF!,'Ancillary services SMP (TC)'!#REF!,'Ancillary services SMP (TC)'!#REF!</definedName>
    <definedName name="Z_A6A986AF_021F_4D46_A9DF_ADB13E29EF32_.wvu.Rows" localSheetId="28" hidden="1">'Ancillary services SMP Traficom'!#REF!,'Ancillary services SMP Traficom'!#REF!,'Ancillary services SMP Traficom'!#REF!</definedName>
    <definedName name="Z_A6A986AF_021F_4D46_A9DF_ADB13E29EF32_.wvu.Rows" localSheetId="9" hidden="1">'Antenna capacity SMP (TC)'!#REF!,'Antenna capacity SMP (TC)'!#REF!,'Antenna capacity SMP (TC)'!#REF!</definedName>
    <definedName name="Z_A6A986AF_021F_4D46_A9DF_ADB13E29EF32_.wvu.Rows" localSheetId="10" hidden="1">'Antenna capacity SMP (TC) OLD'!#REF!,'Antenna capacity SMP (TC) OLD'!#REF!,'Antenna capacity SMP (TC) OLD'!#REF!</definedName>
    <definedName name="Z_A6A986AF_021F_4D46_A9DF_ADB13E29EF32_.wvu.Rows" localSheetId="26" hidden="1">'Antenna capacity SMP Traficom'!#REF!,'Antenna capacity SMP Traficom'!#REF!,'Antenna capacity SMP Traficom'!#REF!</definedName>
    <definedName name="Z_A6A986AF_021F_4D46_A9DF_ADB13E29EF32_.wvu.Rows" localSheetId="11" hidden="1">'Antenna location (TC)'!#REF!,'Antenna location (TC)'!#REF!,'Antenna location (TC)'!#REF!</definedName>
    <definedName name="Z_A6A986AF_021F_4D46_A9DF_ADB13E29EF32_.wvu.Rows" localSheetId="27" hidden="1">'Antenna location Traficom'!#REF!,'Antenna location Traficom'!#REF!,'Antenna location Traficom'!#REF!</definedName>
    <definedName name="Z_A6A986AF_021F_4D46_A9DF_ADB13E29EF32_.wvu.Rows" localSheetId="1" hidden="1">'Basic info (TC)'!#REF!,'Basic info (TC)'!#REF!,'Basic info (TC)'!#REF!</definedName>
    <definedName name="Z_A6A986AF_021F_4D46_A9DF_ADB13E29EF32_.wvu.Rows" localSheetId="3" hidden="1">'Compiling service (TC)'!#REF!,'Compiling service (TC)'!#REF!,'Compiling service (TC)'!#REF!</definedName>
    <definedName name="Z_A6A986AF_021F_4D46_A9DF_ADB13E29EF32_.wvu.Rows" localSheetId="20" hidden="1">'Compiling service Traficom'!#REF!,'Compiling service Traficom'!#REF!,'Compiling service Traficom'!#REF!</definedName>
    <definedName name="Z_A6A986AF_021F_4D46_A9DF_ADB13E29EF32_.wvu.Rows" localSheetId="7" hidden="1">'Distribution radio (TC)'!#REF!,'Distribution radio (TC)'!#REF!,'Distribution radio (TC)'!#REF!</definedName>
    <definedName name="Z_A6A986AF_021F_4D46_A9DF_ADB13E29EF32_.wvu.Rows" localSheetId="24" hidden="1">'Distribution radio Traficom'!#REF!,'Distribution radio Traficom'!#REF!,'Distribution radio Traficom'!#REF!</definedName>
    <definedName name="Z_A6A986AF_021F_4D46_A9DF_ADB13E29EF32_.wvu.Rows" localSheetId="21" hidden="1">'Distribution services Traficom'!#REF!,'Distribution services Traficom'!#REF!,'Distribution services Traficom'!#REF!</definedName>
    <definedName name="Z_A6A986AF_021F_4D46_A9DF_ADB13E29EF32_.wvu.Rows" localSheetId="4" hidden="1">'Distribution services TV (TC)'!#REF!,'Distribution services TV (TC)'!#REF!,'Distribution services TV (TC)'!#REF!</definedName>
    <definedName name="Z_A6A986AF_021F_4D46_A9DF_ADB13E29EF32_.wvu.Rows" localSheetId="29" hidden="1">'Site service radio non-SMP  Tra'!#REF!,'Site service radio non-SMP  Tra'!#REF!,'Site service radio non-SMP  Tra'!#REF!</definedName>
    <definedName name="Z_A6A986AF_021F_4D46_A9DF_ADB13E29EF32_.wvu.Rows" localSheetId="13" hidden="1">'Site service radio non-SMP (TC)'!#REF!,'Site service radio non-SMP (TC)'!#REF!,'Site service radio non-SMP (TC)'!#REF!</definedName>
    <definedName name="Z_A6A986AF_021F_4D46_A9DF_ADB13E29EF32_.wvu.Rows" localSheetId="2" hidden="1">'SMP operations total (TC)'!#REF!,'SMP operations total (TC)'!#REF!,'SMP operations total (TC)'!#REF!</definedName>
    <definedName name="Z_A6A986AF_021F_4D46_A9DF_ADB13E29EF32_.wvu.Rows" localSheetId="19" hidden="1">'SMP operations total Traficom'!#REF!,'SMP operations total Traficom'!#REF!,'SMP operations total Traficom'!#REF!</definedName>
    <definedName name="Z_A6A986AF_021F_4D46_A9DF_ADB13E29EF32_.wvu.Rows" localSheetId="6" hidden="1">'Supervision (TC)'!#REF!,'Supervision (TC)'!#REF!,'Supervision (TC)'!#REF!</definedName>
    <definedName name="Z_A6A986AF_021F_4D46_A9DF_ADB13E29EF32_.wvu.Rows" localSheetId="23" hidden="1">'Supervision Traficom'!#REF!,'Supervision Traficom'!#REF!,'Supervision Traficom'!#REF!</definedName>
    <definedName name="Z_A6A986AF_021F_4D46_A9DF_ADB13E29EF32_.wvu.Rows" localSheetId="8" hidden="1">'Transmission radio (TC)'!#REF!,'Transmission radio (TC)'!#REF!,'Transmission radio (TC)'!#REF!</definedName>
    <definedName name="Z_A6A986AF_021F_4D46_A9DF_ADB13E29EF32_.wvu.Rows" localSheetId="25" hidden="1">'Transmission radio Traficom'!#REF!,'Transmission radio Traficom'!#REF!,'Transmission radio Traficom'!#REF!</definedName>
    <definedName name="Z_A6A986AF_021F_4D46_A9DF_ADB13E29EF32_.wvu.Rows" localSheetId="5" hidden="1">'Transmission TV (TC)'!#REF!,'Transmission TV (TC)'!#REF!,'Transmission TV (TC)'!#REF!</definedName>
    <definedName name="Z_A6A986AF_021F_4D46_A9DF_ADB13E29EF32_.wvu.Rows" localSheetId="22" hidden="1">'Transmission TV Traficom'!#REF!,'Transmission TV Traficom'!#REF!,'Transmission TV Traficom'!#REF!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C53" i="47" l="1"/>
  <c r="B50" i="47"/>
  <c r="B49" i="47"/>
  <c r="I44" i="47"/>
  <c r="H44" i="47"/>
  <c r="G44" i="47"/>
  <c r="F44" i="47"/>
  <c r="E44" i="47"/>
  <c r="D44" i="47"/>
  <c r="B42" i="47"/>
  <c r="B41" i="47"/>
  <c r="B40" i="47"/>
  <c r="B39" i="47"/>
  <c r="B38" i="47"/>
  <c r="B37" i="47"/>
  <c r="B36" i="47"/>
  <c r="B35" i="47"/>
  <c r="B34" i="47"/>
  <c r="B33" i="47"/>
  <c r="B32" i="47"/>
  <c r="B31" i="47"/>
  <c r="B30" i="47"/>
  <c r="B29" i="47"/>
  <c r="B28" i="47"/>
  <c r="B27" i="47"/>
  <c r="B26" i="47"/>
  <c r="B25" i="47"/>
  <c r="B24" i="47"/>
  <c r="B23" i="47"/>
  <c r="B22" i="47"/>
  <c r="B21" i="47"/>
  <c r="B20" i="47"/>
  <c r="B19" i="47"/>
  <c r="B18" i="47"/>
  <c r="B17" i="47"/>
  <c r="B16" i="47"/>
  <c r="B15" i="47"/>
  <c r="B14" i="47"/>
  <c r="B13" i="47"/>
  <c r="B12" i="47"/>
  <c r="B11" i="47"/>
  <c r="B10" i="47"/>
  <c r="B9" i="47"/>
  <c r="B8" i="47"/>
  <c r="B7" i="47"/>
  <c r="B6" i="47"/>
  <c r="B5" i="47"/>
  <c r="B4" i="47"/>
  <c r="AT88" i="30"/>
  <c r="AS88" i="30"/>
  <c r="AR88" i="30"/>
  <c r="AQ88" i="30"/>
  <c r="AP88" i="30"/>
  <c r="AO88" i="30"/>
  <c r="AN88" i="30"/>
  <c r="AM88" i="30"/>
  <c r="AL88" i="30"/>
  <c r="AK88" i="30"/>
  <c r="AJ88" i="30"/>
  <c r="AI88" i="30"/>
  <c r="AH88" i="30"/>
  <c r="AG88" i="30"/>
  <c r="AF88" i="30"/>
  <c r="AE88" i="30"/>
  <c r="AD88" i="30"/>
  <c r="AC88" i="30"/>
  <c r="AB88" i="30"/>
  <c r="AA88" i="30"/>
  <c r="Z88" i="30"/>
  <c r="Y88" i="30"/>
  <c r="X88" i="30"/>
  <c r="W88" i="30"/>
  <c r="V88" i="30"/>
  <c r="U88" i="30"/>
  <c r="T88" i="30"/>
  <c r="S88" i="30"/>
  <c r="R88" i="30"/>
  <c r="Q88" i="30"/>
  <c r="P88" i="30"/>
  <c r="O88" i="30"/>
  <c r="N88" i="30"/>
  <c r="M88" i="30"/>
  <c r="L88" i="30"/>
  <c r="K88" i="30"/>
  <c r="J88" i="30"/>
  <c r="I88" i="30"/>
  <c r="AT87" i="30"/>
  <c r="AS87" i="30"/>
  <c r="AR87" i="30"/>
  <c r="AQ87" i="30"/>
  <c r="AP87" i="30"/>
  <c r="AO87" i="30"/>
  <c r="AN87" i="30"/>
  <c r="AM87" i="30"/>
  <c r="AL87" i="30"/>
  <c r="AK87" i="30"/>
  <c r="AJ87" i="30"/>
  <c r="AI87" i="30"/>
  <c r="AH87" i="30"/>
  <c r="AG87" i="30"/>
  <c r="AF87" i="30"/>
  <c r="AE87" i="30"/>
  <c r="AD87" i="30"/>
  <c r="AC87" i="30"/>
  <c r="AB87" i="30"/>
  <c r="AA87" i="30"/>
  <c r="Z87" i="30"/>
  <c r="Y87" i="30"/>
  <c r="X87" i="30"/>
  <c r="W87" i="30"/>
  <c r="V87" i="30"/>
  <c r="U87" i="30"/>
  <c r="T87" i="30"/>
  <c r="S87" i="30"/>
  <c r="R87" i="30"/>
  <c r="Q87" i="30"/>
  <c r="P87" i="30"/>
  <c r="O87" i="30"/>
  <c r="N87" i="30"/>
  <c r="M87" i="30"/>
  <c r="L87" i="30"/>
  <c r="K87" i="30"/>
  <c r="J87" i="30"/>
  <c r="I87" i="30"/>
  <c r="AT85" i="30"/>
  <c r="AS85" i="30"/>
  <c r="AR85" i="30"/>
  <c r="AQ85" i="30"/>
  <c r="AP85" i="30"/>
  <c r="AO85" i="30"/>
  <c r="AN85" i="30"/>
  <c r="AM85" i="30"/>
  <c r="AL85" i="30"/>
  <c r="AK85" i="30"/>
  <c r="AJ85" i="30"/>
  <c r="AI85" i="30"/>
  <c r="AH85" i="30"/>
  <c r="AG85" i="30"/>
  <c r="AF85" i="30"/>
  <c r="AE85" i="30"/>
  <c r="AD85" i="30"/>
  <c r="AC85" i="30"/>
  <c r="AB85" i="30"/>
  <c r="AA85" i="30"/>
  <c r="Z85" i="30"/>
  <c r="Y85" i="30"/>
  <c r="X85" i="30"/>
  <c r="W85" i="30"/>
  <c r="V85" i="30"/>
  <c r="U85" i="30"/>
  <c r="T85" i="30"/>
  <c r="S85" i="30"/>
  <c r="R85" i="30"/>
  <c r="Q85" i="30"/>
  <c r="P85" i="30"/>
  <c r="O85" i="30"/>
  <c r="N85" i="30"/>
  <c r="M85" i="30"/>
  <c r="L85" i="30"/>
  <c r="K85" i="30"/>
  <c r="J85" i="30"/>
  <c r="I85" i="30"/>
  <c r="AT84" i="30"/>
  <c r="AS84" i="30"/>
  <c r="AR84" i="30"/>
  <c r="AQ84" i="30"/>
  <c r="AP84" i="30"/>
  <c r="AO84" i="30"/>
  <c r="AN84" i="30"/>
  <c r="AM84" i="30"/>
  <c r="AL84" i="30"/>
  <c r="AK84" i="30"/>
  <c r="AJ84" i="30"/>
  <c r="AI84" i="30"/>
  <c r="AH84" i="30"/>
  <c r="AG84" i="30"/>
  <c r="AF84" i="30"/>
  <c r="AE84" i="30"/>
  <c r="AD84" i="30"/>
  <c r="AC84" i="30"/>
  <c r="AB84" i="30"/>
  <c r="AA84" i="30"/>
  <c r="Z84" i="30"/>
  <c r="Y84" i="30"/>
  <c r="X84" i="30"/>
  <c r="W84" i="30"/>
  <c r="V84" i="30"/>
  <c r="U84" i="30"/>
  <c r="T84" i="30"/>
  <c r="S84" i="30"/>
  <c r="R84" i="30"/>
  <c r="Q84" i="30"/>
  <c r="P84" i="30"/>
  <c r="O84" i="30"/>
  <c r="N84" i="30"/>
  <c r="M84" i="30"/>
  <c r="L84" i="30"/>
  <c r="K84" i="30"/>
  <c r="J84" i="30"/>
  <c r="I84" i="30"/>
  <c r="AT83" i="30"/>
  <c r="AS83" i="30"/>
  <c r="AR83" i="30"/>
  <c r="AQ83" i="30"/>
  <c r="AP83" i="30"/>
  <c r="AO83" i="30"/>
  <c r="AN83" i="30"/>
  <c r="AM83" i="30"/>
  <c r="AL83" i="30"/>
  <c r="AK83" i="30"/>
  <c r="AJ83" i="30"/>
  <c r="AI83" i="30"/>
  <c r="AH83" i="30"/>
  <c r="AG83" i="30"/>
  <c r="AF83" i="30"/>
  <c r="AE83" i="30"/>
  <c r="AD83" i="30"/>
  <c r="AC83" i="30"/>
  <c r="AB83" i="30"/>
  <c r="AA83" i="30"/>
  <c r="Z83" i="30"/>
  <c r="Y83" i="30"/>
  <c r="X83" i="30"/>
  <c r="W83" i="30"/>
  <c r="V83" i="30"/>
  <c r="U83" i="30"/>
  <c r="T83" i="30"/>
  <c r="S83" i="30"/>
  <c r="R83" i="30"/>
  <c r="Q83" i="30"/>
  <c r="P83" i="30"/>
  <c r="O83" i="30"/>
  <c r="N83" i="30"/>
  <c r="M83" i="30"/>
  <c r="L83" i="30"/>
  <c r="K83" i="30"/>
  <c r="J83" i="30"/>
  <c r="I83" i="30"/>
  <c r="AT82" i="30"/>
  <c r="AS82" i="30"/>
  <c r="AR82" i="30"/>
  <c r="AQ82" i="30"/>
  <c r="AP82" i="30"/>
  <c r="AO82" i="30"/>
  <c r="AN82" i="30"/>
  <c r="AM82" i="30"/>
  <c r="AL82" i="30"/>
  <c r="AK82" i="30"/>
  <c r="AJ82" i="30"/>
  <c r="AI82" i="30"/>
  <c r="AH82" i="30"/>
  <c r="AG82" i="30"/>
  <c r="AF82" i="30"/>
  <c r="AE82" i="30"/>
  <c r="AD82" i="30"/>
  <c r="AC82" i="30"/>
  <c r="AB82" i="30"/>
  <c r="AA82" i="30"/>
  <c r="Z82" i="30"/>
  <c r="Y82" i="30"/>
  <c r="X82" i="30"/>
  <c r="W82" i="30"/>
  <c r="V82" i="30"/>
  <c r="U82" i="30"/>
  <c r="T82" i="30"/>
  <c r="S82" i="30"/>
  <c r="R82" i="30"/>
  <c r="Q82" i="30"/>
  <c r="P82" i="30"/>
  <c r="O82" i="30"/>
  <c r="N82" i="30"/>
  <c r="M82" i="30"/>
  <c r="L82" i="30"/>
  <c r="K82" i="30"/>
  <c r="J82" i="30"/>
  <c r="I82" i="30"/>
  <c r="AT81" i="30"/>
  <c r="AS81" i="30"/>
  <c r="AR81" i="30"/>
  <c r="AQ81" i="30"/>
  <c r="AP81" i="30"/>
  <c r="AO81" i="30"/>
  <c r="AN81" i="30"/>
  <c r="AM81" i="30"/>
  <c r="AL81" i="30"/>
  <c r="AK81" i="30"/>
  <c r="AJ81" i="30"/>
  <c r="AI81" i="30"/>
  <c r="AH81" i="30"/>
  <c r="AG81" i="30"/>
  <c r="AF81" i="30"/>
  <c r="AE81" i="30"/>
  <c r="AD81" i="30"/>
  <c r="AC81" i="30"/>
  <c r="AB81" i="30"/>
  <c r="AA81" i="30"/>
  <c r="Z81" i="30"/>
  <c r="Y81" i="30"/>
  <c r="X81" i="30"/>
  <c r="W81" i="30"/>
  <c r="V81" i="30"/>
  <c r="U81" i="30"/>
  <c r="T81" i="30"/>
  <c r="S81" i="30"/>
  <c r="R81" i="30"/>
  <c r="Q81" i="30"/>
  <c r="P81" i="30"/>
  <c r="O81" i="30"/>
  <c r="N81" i="30"/>
  <c r="M81" i="30"/>
  <c r="L81" i="30"/>
  <c r="K81" i="30"/>
  <c r="J81" i="30"/>
  <c r="I81" i="30"/>
  <c r="AT80" i="30"/>
  <c r="AT86" i="30" s="1"/>
  <c r="AT89" i="30" s="1"/>
  <c r="AS80" i="30"/>
  <c r="AS86" i="30" s="1"/>
  <c r="AS89" i="30" s="1"/>
  <c r="AR80" i="30"/>
  <c r="AR86" i="30" s="1"/>
  <c r="AR89" i="30" s="1"/>
  <c r="AQ80" i="30"/>
  <c r="AQ86" i="30" s="1"/>
  <c r="AQ89" i="30" s="1"/>
  <c r="AP80" i="30"/>
  <c r="AP86" i="30" s="1"/>
  <c r="AP89" i="30" s="1"/>
  <c r="AO80" i="30"/>
  <c r="AO86" i="30" s="1"/>
  <c r="AO89" i="30" s="1"/>
  <c r="AN80" i="30"/>
  <c r="AN86" i="30" s="1"/>
  <c r="AN89" i="30" s="1"/>
  <c r="AM80" i="30"/>
  <c r="AM86" i="30" s="1"/>
  <c r="AM89" i="30" s="1"/>
  <c r="AL80" i="30"/>
  <c r="AL86" i="30" s="1"/>
  <c r="AL89" i="30" s="1"/>
  <c r="AK80" i="30"/>
  <c r="AK86" i="30" s="1"/>
  <c r="AK89" i="30" s="1"/>
  <c r="AJ80" i="30"/>
  <c r="AJ86" i="30" s="1"/>
  <c r="AJ89" i="30" s="1"/>
  <c r="AI80" i="30"/>
  <c r="AI86" i="30" s="1"/>
  <c r="AI89" i="30" s="1"/>
  <c r="AH80" i="30"/>
  <c r="AH86" i="30" s="1"/>
  <c r="AH89" i="30" s="1"/>
  <c r="AG80" i="30"/>
  <c r="AG86" i="30" s="1"/>
  <c r="AG89" i="30" s="1"/>
  <c r="AF80" i="30"/>
  <c r="AF86" i="30" s="1"/>
  <c r="AF89" i="30" s="1"/>
  <c r="AE80" i="30"/>
  <c r="AE86" i="30" s="1"/>
  <c r="AE89" i="30" s="1"/>
  <c r="AD80" i="30"/>
  <c r="AD86" i="30" s="1"/>
  <c r="AD89" i="30" s="1"/>
  <c r="AC80" i="30"/>
  <c r="AC86" i="30" s="1"/>
  <c r="AC89" i="30" s="1"/>
  <c r="AB80" i="30"/>
  <c r="AB86" i="30" s="1"/>
  <c r="AB89" i="30" s="1"/>
  <c r="AA80" i="30"/>
  <c r="AA86" i="30" s="1"/>
  <c r="AA89" i="30" s="1"/>
  <c r="Z80" i="30"/>
  <c r="Z86" i="30" s="1"/>
  <c r="Z89" i="30" s="1"/>
  <c r="Y80" i="30"/>
  <c r="Y86" i="30" s="1"/>
  <c r="Y89" i="30" s="1"/>
  <c r="X80" i="30"/>
  <c r="X86" i="30" s="1"/>
  <c r="X89" i="30" s="1"/>
  <c r="W80" i="30"/>
  <c r="W86" i="30" s="1"/>
  <c r="W89" i="30" s="1"/>
  <c r="V80" i="30"/>
  <c r="V86" i="30" s="1"/>
  <c r="V89" i="30" s="1"/>
  <c r="U80" i="30"/>
  <c r="U86" i="30" s="1"/>
  <c r="U89" i="30" s="1"/>
  <c r="T80" i="30"/>
  <c r="T86" i="30" s="1"/>
  <c r="T89" i="30" s="1"/>
  <c r="S80" i="30"/>
  <c r="S86" i="30" s="1"/>
  <c r="S89" i="30" s="1"/>
  <c r="R80" i="30"/>
  <c r="R86" i="30" s="1"/>
  <c r="R89" i="30" s="1"/>
  <c r="Q80" i="30"/>
  <c r="Q86" i="30" s="1"/>
  <c r="Q89" i="30" s="1"/>
  <c r="P80" i="30"/>
  <c r="P86" i="30" s="1"/>
  <c r="P89" i="30" s="1"/>
  <c r="O80" i="30"/>
  <c r="O86" i="30" s="1"/>
  <c r="O89" i="30" s="1"/>
  <c r="N80" i="30"/>
  <c r="N86" i="30" s="1"/>
  <c r="N89" i="30" s="1"/>
  <c r="M80" i="30"/>
  <c r="M86" i="30" s="1"/>
  <c r="M89" i="30" s="1"/>
  <c r="L80" i="30"/>
  <c r="L86" i="30" s="1"/>
  <c r="L89" i="30" s="1"/>
  <c r="K80" i="30"/>
  <c r="K86" i="30" s="1"/>
  <c r="K89" i="30" s="1"/>
  <c r="J80" i="30"/>
  <c r="J86" i="30" s="1"/>
  <c r="J89" i="30" s="1"/>
  <c r="I80" i="30"/>
  <c r="I86" i="30" s="1"/>
  <c r="I89" i="30" s="1"/>
  <c r="K16" i="33"/>
  <c r="D85" i="33"/>
  <c r="D86" i="33"/>
  <c r="D87" i="33"/>
  <c r="D88" i="33"/>
  <c r="D89" i="33"/>
  <c r="D90" i="33"/>
  <c r="D91" i="33"/>
  <c r="D92" i="33"/>
  <c r="D93" i="33"/>
  <c r="D94" i="33"/>
  <c r="D95" i="33"/>
  <c r="D96" i="33"/>
  <c r="D97" i="33"/>
  <c r="D98" i="33"/>
  <c r="D99" i="33"/>
  <c r="D100" i="33"/>
  <c r="D101" i="33"/>
  <c r="D102" i="33"/>
  <c r="D103" i="33"/>
  <c r="D104" i="33"/>
  <c r="D105" i="33"/>
  <c r="D106" i="33"/>
  <c r="D107" i="33"/>
  <c r="D108" i="33"/>
  <c r="D109" i="33"/>
  <c r="D110" i="33"/>
  <c r="D111" i="33"/>
  <c r="D112" i="33"/>
  <c r="D113" i="33"/>
  <c r="D114" i="33"/>
  <c r="D115" i="33"/>
  <c r="D116" i="33"/>
  <c r="D117" i="33"/>
  <c r="D118" i="33"/>
  <c r="D119" i="33"/>
  <c r="D120" i="33"/>
  <c r="D121" i="33"/>
  <c r="D122" i="33"/>
  <c r="D123" i="33"/>
  <c r="D124" i="33"/>
  <c r="D125" i="33"/>
  <c r="D126" i="33"/>
  <c r="D127" i="33"/>
  <c r="D128" i="33"/>
  <c r="D129" i="33"/>
  <c r="D130" i="33"/>
  <c r="D131" i="33"/>
  <c r="D132" i="33"/>
  <c r="D133" i="33"/>
  <c r="D134" i="33"/>
  <c r="D135" i="33"/>
  <c r="D136" i="33"/>
  <c r="D137" i="33"/>
  <c r="D138" i="33"/>
  <c r="D139" i="33"/>
  <c r="T80" i="33" l="1"/>
  <c r="T81" i="33" s="1"/>
  <c r="T82" i="33" s="1"/>
  <c r="K80" i="33"/>
  <c r="K81" i="33" s="1"/>
  <c r="R80" i="33"/>
  <c r="R81" i="33" s="1"/>
  <c r="R82" i="33" s="1"/>
  <c r="P80" i="33"/>
  <c r="P81" i="33" s="1"/>
  <c r="P82" i="33" s="1"/>
  <c r="L80" i="33"/>
  <c r="L81" i="33" s="1"/>
  <c r="L82" i="33" s="1"/>
  <c r="Q80" i="33" l="1"/>
  <c r="Q81" i="33" s="1"/>
  <c r="Q82" i="33" s="1"/>
  <c r="K82" i="33"/>
  <c r="L7" i="33"/>
  <c r="N7" i="33" s="1"/>
  <c r="O7" i="33" s="1"/>
  <c r="O80" i="33"/>
  <c r="O81" i="33" s="1"/>
  <c r="O82" i="33" s="1"/>
  <c r="V80" i="33" l="1"/>
  <c r="V81" i="33" s="1"/>
  <c r="V82" i="33" s="1"/>
  <c r="U80" i="33"/>
  <c r="U81" i="33" s="1"/>
  <c r="U82" i="33" l="1"/>
  <c r="L6" i="33"/>
  <c r="L8" i="33" l="1"/>
  <c r="L10" i="33" s="1"/>
  <c r="N6" i="33"/>
  <c r="N8" i="33" l="1"/>
  <c r="O8" i="33" s="1"/>
  <c r="O6" i="33"/>
  <c r="F10" i="34" l="1"/>
  <c r="G10" i="34"/>
  <c r="F13" i="34"/>
  <c r="G13" i="34"/>
  <c r="F15" i="34"/>
  <c r="G15" i="34"/>
  <c r="O48" i="31" l="1"/>
  <c r="U48" i="31"/>
  <c r="U5" i="31"/>
  <c r="V5" i="31"/>
  <c r="V43" i="31" s="1"/>
  <c r="U6" i="31"/>
  <c r="V6" i="31"/>
  <c r="U7" i="31"/>
  <c r="V7" i="31"/>
  <c r="U8" i="31"/>
  <c r="V8" i="31"/>
  <c r="U9" i="31"/>
  <c r="V9" i="31"/>
  <c r="U10" i="31"/>
  <c r="V10" i="31"/>
  <c r="U11" i="31"/>
  <c r="V11" i="31"/>
  <c r="U12" i="31"/>
  <c r="V12" i="31"/>
  <c r="U13" i="31"/>
  <c r="V13" i="31"/>
  <c r="U14" i="31"/>
  <c r="V14" i="31"/>
  <c r="U15" i="31"/>
  <c r="V15" i="31"/>
  <c r="U16" i="31"/>
  <c r="V16" i="31"/>
  <c r="U17" i="31"/>
  <c r="V17" i="31"/>
  <c r="U18" i="31"/>
  <c r="V18" i="31"/>
  <c r="U19" i="31"/>
  <c r="V19" i="31"/>
  <c r="U20" i="31"/>
  <c r="V20" i="31"/>
  <c r="U21" i="31"/>
  <c r="V21" i="31"/>
  <c r="U22" i="31"/>
  <c r="V22" i="31"/>
  <c r="U23" i="31"/>
  <c r="V23" i="31"/>
  <c r="U24" i="31"/>
  <c r="V24" i="31"/>
  <c r="U25" i="31"/>
  <c r="V25" i="31"/>
  <c r="U26" i="31"/>
  <c r="V26" i="31"/>
  <c r="U27" i="31"/>
  <c r="V27" i="31"/>
  <c r="U28" i="31"/>
  <c r="V28" i="31"/>
  <c r="U29" i="31"/>
  <c r="V29" i="31"/>
  <c r="U30" i="31"/>
  <c r="V30" i="31"/>
  <c r="U31" i="31"/>
  <c r="V31" i="31"/>
  <c r="U32" i="31"/>
  <c r="V32" i="31"/>
  <c r="U33" i="31"/>
  <c r="V33" i="31"/>
  <c r="U34" i="31"/>
  <c r="V34" i="31"/>
  <c r="U35" i="31"/>
  <c r="V35" i="31"/>
  <c r="U36" i="31"/>
  <c r="V36" i="31"/>
  <c r="U37" i="31"/>
  <c r="V37" i="31"/>
  <c r="U38" i="31"/>
  <c r="V38" i="31"/>
  <c r="U39" i="31"/>
  <c r="V39" i="31"/>
  <c r="U40" i="31"/>
  <c r="V40" i="31"/>
  <c r="U41" i="31"/>
  <c r="V41" i="31"/>
  <c r="U42" i="31"/>
  <c r="V42" i="31"/>
  <c r="D132" i="35" l="1"/>
  <c r="C132" i="35"/>
  <c r="H18" i="45" l="1"/>
  <c r="H19" i="45"/>
  <c r="H20" i="45"/>
  <c r="H21" i="45"/>
  <c r="H22" i="45"/>
  <c r="H23" i="45"/>
  <c r="H24" i="45"/>
  <c r="H25" i="45"/>
  <c r="H26" i="45"/>
  <c r="H27" i="45"/>
  <c r="H28" i="45"/>
  <c r="H29" i="45"/>
  <c r="H30" i="45"/>
  <c r="H31" i="45"/>
  <c r="H32" i="45"/>
  <c r="H33" i="45"/>
  <c r="H34" i="45"/>
  <c r="H35" i="45"/>
  <c r="H36" i="45"/>
  <c r="H37" i="45"/>
  <c r="H38" i="45"/>
  <c r="H39" i="45"/>
  <c r="H40" i="45"/>
  <c r="H41" i="45"/>
  <c r="H42" i="45"/>
  <c r="H43" i="45"/>
  <c r="H44" i="45"/>
  <c r="H45" i="45"/>
  <c r="H46" i="45"/>
  <c r="H47" i="45"/>
  <c r="H48" i="45"/>
  <c r="H49" i="45"/>
  <c r="H50" i="45"/>
  <c r="H51" i="45"/>
  <c r="H52" i="45"/>
  <c r="L14" i="45"/>
  <c r="D139" i="45"/>
  <c r="D138" i="45"/>
  <c r="D137" i="45"/>
  <c r="D136" i="45"/>
  <c r="D135" i="45"/>
  <c r="D134" i="45"/>
  <c r="D133" i="45"/>
  <c r="D132" i="45"/>
  <c r="D131" i="45"/>
  <c r="D130" i="45"/>
  <c r="D129" i="45"/>
  <c r="D128" i="45"/>
  <c r="D127" i="45"/>
  <c r="D126" i="45"/>
  <c r="D125" i="45"/>
  <c r="D124" i="45"/>
  <c r="D123" i="45"/>
  <c r="D122" i="45"/>
  <c r="D121" i="45"/>
  <c r="D120" i="45"/>
  <c r="D119" i="45"/>
  <c r="D118" i="45"/>
  <c r="D117" i="45"/>
  <c r="D116" i="45"/>
  <c r="D115" i="45"/>
  <c r="D114" i="45"/>
  <c r="D113" i="45"/>
  <c r="D112" i="45"/>
  <c r="D111" i="45"/>
  <c r="D110" i="45"/>
  <c r="D109" i="45"/>
  <c r="D108" i="45"/>
  <c r="D107" i="45"/>
  <c r="D106" i="45"/>
  <c r="D105" i="45"/>
  <c r="D104" i="45"/>
  <c r="D103" i="45"/>
  <c r="D102" i="45"/>
  <c r="D101" i="45"/>
  <c r="D100" i="45"/>
  <c r="D99" i="45"/>
  <c r="D98" i="45"/>
  <c r="D97" i="45"/>
  <c r="D96" i="45"/>
  <c r="D95" i="45"/>
  <c r="D94" i="45"/>
  <c r="D93" i="45"/>
  <c r="D92" i="45"/>
  <c r="D91" i="45"/>
  <c r="D90" i="45"/>
  <c r="D89" i="45"/>
  <c r="D88" i="45"/>
  <c r="D87" i="45"/>
  <c r="D86" i="45"/>
  <c r="D85" i="45"/>
  <c r="D54" i="45"/>
  <c r="D53" i="45"/>
  <c r="M7" i="44" l="1"/>
  <c r="M6" i="44"/>
  <c r="D139" i="44"/>
  <c r="D138" i="44"/>
  <c r="D137" i="44"/>
  <c r="D136" i="44"/>
  <c r="D135" i="44"/>
  <c r="D134" i="44"/>
  <c r="D133" i="44"/>
  <c r="D132" i="44"/>
  <c r="D131" i="44"/>
  <c r="D130" i="44"/>
  <c r="D129" i="44"/>
  <c r="D128" i="44"/>
  <c r="D127" i="44"/>
  <c r="D126" i="44"/>
  <c r="D125" i="44"/>
  <c r="D124" i="44"/>
  <c r="D123" i="44"/>
  <c r="D122" i="44"/>
  <c r="D121" i="44"/>
  <c r="D120" i="44"/>
  <c r="D119" i="44"/>
  <c r="D118" i="44"/>
  <c r="D117" i="44"/>
  <c r="D116" i="44"/>
  <c r="D115" i="44"/>
  <c r="D114" i="44"/>
  <c r="D113" i="44"/>
  <c r="D112" i="44"/>
  <c r="D111" i="44"/>
  <c r="D110" i="44"/>
  <c r="D109" i="44"/>
  <c r="D108" i="44"/>
  <c r="D107" i="44"/>
  <c r="D106" i="44"/>
  <c r="D105" i="44"/>
  <c r="D104" i="44"/>
  <c r="D103" i="44"/>
  <c r="D102" i="44"/>
  <c r="D101" i="44"/>
  <c r="D100" i="44"/>
  <c r="D99" i="44"/>
  <c r="D98" i="44"/>
  <c r="D97" i="44"/>
  <c r="D96" i="44"/>
  <c r="D95" i="44"/>
  <c r="D94" i="44"/>
  <c r="D93" i="44"/>
  <c r="D92" i="44"/>
  <c r="D91" i="44"/>
  <c r="D90" i="44"/>
  <c r="D89" i="44"/>
  <c r="D88" i="44"/>
  <c r="D87" i="44"/>
  <c r="D86" i="44"/>
  <c r="D85" i="44"/>
  <c r="D81" i="44"/>
  <c r="D80" i="44"/>
  <c r="M8" i="44"/>
  <c r="D51" i="21" l="1"/>
  <c r="E51" i="21"/>
  <c r="F51" i="21"/>
  <c r="G51" i="21"/>
  <c r="H51" i="21"/>
  <c r="I51" i="21"/>
  <c r="J51" i="21"/>
  <c r="K51" i="21"/>
  <c r="L51" i="21"/>
  <c r="M51" i="21"/>
  <c r="N51" i="21"/>
  <c r="O51" i="21"/>
  <c r="P51" i="21"/>
  <c r="Q51" i="21"/>
  <c r="R51" i="21"/>
  <c r="S51" i="21"/>
  <c r="T51" i="21"/>
  <c r="U51" i="21"/>
  <c r="V51" i="21"/>
  <c r="W51" i="21"/>
  <c r="X51" i="21"/>
  <c r="Y51" i="21"/>
  <c r="Z51" i="21"/>
  <c r="AA51" i="21"/>
  <c r="AB51" i="21"/>
  <c r="AC51" i="21"/>
  <c r="AD51" i="21"/>
  <c r="AE51" i="21"/>
  <c r="AF51" i="21"/>
  <c r="AG51" i="21"/>
  <c r="AH51" i="21"/>
  <c r="AI51" i="21"/>
  <c r="AJ51" i="21"/>
  <c r="AK51" i="21"/>
  <c r="AL51" i="21"/>
  <c r="AM51" i="21"/>
  <c r="AN51" i="21"/>
  <c r="AO51" i="21"/>
  <c r="AP54" i="40" l="1"/>
  <c r="C46" i="40"/>
  <c r="C45" i="40"/>
  <c r="C44" i="40"/>
  <c r="A66" i="40"/>
  <c r="B68" i="40"/>
  <c r="C68" i="40"/>
  <c r="D68" i="40"/>
  <c r="E68" i="40"/>
  <c r="F68" i="40"/>
  <c r="G68" i="40"/>
  <c r="H68" i="40"/>
  <c r="I68" i="40"/>
  <c r="J68" i="40"/>
  <c r="K68" i="40"/>
  <c r="L68" i="40"/>
  <c r="M68" i="40"/>
  <c r="N68" i="40"/>
  <c r="O68" i="40"/>
  <c r="P68" i="40"/>
  <c r="Q68" i="40"/>
  <c r="R68" i="40"/>
  <c r="S68" i="40"/>
  <c r="T68" i="40"/>
  <c r="U68" i="40"/>
  <c r="V68" i="40"/>
  <c r="W68" i="40"/>
  <c r="X68" i="40"/>
  <c r="Y68" i="40"/>
  <c r="Z68" i="40"/>
  <c r="AA68" i="40"/>
  <c r="AB68" i="40"/>
  <c r="AC68" i="40"/>
  <c r="AD68" i="40"/>
  <c r="AE68" i="40"/>
  <c r="AF68" i="40"/>
  <c r="AG68" i="40"/>
  <c r="AH68" i="40"/>
  <c r="AI68" i="40"/>
  <c r="AJ68" i="40"/>
  <c r="AK68" i="40"/>
  <c r="AL68" i="40"/>
  <c r="AM68" i="40"/>
  <c r="AN68" i="40"/>
  <c r="AO68" i="40"/>
  <c r="B73" i="40"/>
  <c r="B75" i="40"/>
  <c r="B76" i="40"/>
  <c r="B77" i="40"/>
  <c r="D81" i="35"/>
  <c r="B61" i="29" l="1"/>
  <c r="B62" i="29"/>
  <c r="B63" i="29"/>
  <c r="B64" i="29"/>
  <c r="B65" i="29"/>
  <c r="B66" i="29"/>
  <c r="B67" i="29"/>
  <c r="B69" i="29"/>
  <c r="B70" i="29"/>
  <c r="B71" i="29"/>
  <c r="B72" i="29"/>
  <c r="B74" i="29"/>
  <c r="B75" i="29"/>
  <c r="B76" i="29"/>
  <c r="B77" i="29"/>
  <c r="P43" i="31" l="1"/>
  <c r="D139" i="41"/>
  <c r="D138" i="41"/>
  <c r="D137" i="41"/>
  <c r="D136" i="41"/>
  <c r="D135" i="41"/>
  <c r="D134" i="41"/>
  <c r="D133" i="41"/>
  <c r="D132" i="41"/>
  <c r="D131" i="41"/>
  <c r="D130" i="41"/>
  <c r="D129" i="41"/>
  <c r="D128" i="41"/>
  <c r="D127" i="41"/>
  <c r="D126" i="41"/>
  <c r="D125" i="41"/>
  <c r="D124" i="41"/>
  <c r="D123" i="41"/>
  <c r="D122" i="41"/>
  <c r="D121" i="41"/>
  <c r="D120" i="41"/>
  <c r="D119" i="41"/>
  <c r="D118" i="41"/>
  <c r="D117" i="41"/>
  <c r="D116" i="41"/>
  <c r="D115" i="41"/>
  <c r="D114" i="41"/>
  <c r="D113" i="41"/>
  <c r="D112" i="41"/>
  <c r="D111" i="41"/>
  <c r="D110" i="41"/>
  <c r="D109" i="41"/>
  <c r="D108" i="41"/>
  <c r="D107" i="41"/>
  <c r="D106" i="41"/>
  <c r="D105" i="41"/>
  <c r="D104" i="41"/>
  <c r="D103" i="41"/>
  <c r="D102" i="41"/>
  <c r="D101" i="41"/>
  <c r="D100" i="41"/>
  <c r="D99" i="41"/>
  <c r="D98" i="41"/>
  <c r="D97" i="41"/>
  <c r="D96" i="41"/>
  <c r="D95" i="41"/>
  <c r="D94" i="41"/>
  <c r="D93" i="41"/>
  <c r="D92" i="41"/>
  <c r="D91" i="41"/>
  <c r="D90" i="41"/>
  <c r="D89" i="41"/>
  <c r="D88" i="41"/>
  <c r="D87" i="41"/>
  <c r="D86" i="41"/>
  <c r="D85" i="41"/>
  <c r="D81" i="41"/>
  <c r="D80" i="41"/>
  <c r="H79" i="41"/>
  <c r="H78" i="41"/>
  <c r="H77" i="41"/>
  <c r="H76" i="41"/>
  <c r="H75" i="41"/>
  <c r="H74" i="41"/>
  <c r="H72" i="41"/>
  <c r="H71" i="41"/>
  <c r="H69" i="41"/>
  <c r="H68" i="41"/>
  <c r="H67" i="41"/>
  <c r="H66" i="41"/>
  <c r="H65" i="41"/>
  <c r="H64" i="41"/>
  <c r="H63" i="41"/>
  <c r="H62" i="41"/>
  <c r="H61" i="41"/>
  <c r="H60" i="41"/>
  <c r="H59" i="41"/>
  <c r="H58" i="41"/>
  <c r="H57" i="41"/>
  <c r="H56" i="41"/>
  <c r="H55" i="41"/>
  <c r="H54" i="41"/>
  <c r="H53" i="41"/>
  <c r="H52" i="41"/>
  <c r="H51" i="41"/>
  <c r="H50" i="41"/>
  <c r="H49" i="41"/>
  <c r="H48" i="41"/>
  <c r="H47" i="41"/>
  <c r="H45" i="41"/>
  <c r="H44" i="41"/>
  <c r="H42" i="41"/>
  <c r="H41" i="41"/>
  <c r="H40" i="41"/>
  <c r="H39" i="41"/>
  <c r="H38" i="41"/>
  <c r="H37" i="41"/>
  <c r="H36" i="41"/>
  <c r="H35" i="41"/>
  <c r="H34" i="41"/>
  <c r="H32" i="41"/>
  <c r="H31" i="41"/>
  <c r="H30" i="41"/>
  <c r="H29" i="41"/>
  <c r="H28" i="41"/>
  <c r="H27" i="41"/>
  <c r="H25" i="41"/>
  <c r="H24" i="41"/>
  <c r="H23" i="41"/>
  <c r="H22" i="41"/>
  <c r="H21" i="41"/>
  <c r="H20" i="41"/>
  <c r="H19" i="41"/>
  <c r="H18" i="41"/>
  <c r="E16" i="41"/>
  <c r="M7" i="41"/>
  <c r="M6" i="41"/>
  <c r="M8" i="41" s="1"/>
  <c r="P5" i="31"/>
  <c r="P6" i="31"/>
  <c r="P7" i="31"/>
  <c r="P8" i="31"/>
  <c r="P9" i="31"/>
  <c r="P10" i="31"/>
  <c r="P11" i="31"/>
  <c r="P12" i="31"/>
  <c r="P13" i="31"/>
  <c r="P14" i="31"/>
  <c r="P15" i="31"/>
  <c r="P16" i="31"/>
  <c r="P17" i="31"/>
  <c r="P18" i="31"/>
  <c r="P19" i="31"/>
  <c r="P20" i="31"/>
  <c r="P21" i="31"/>
  <c r="P22" i="31"/>
  <c r="P23" i="31"/>
  <c r="P24" i="31"/>
  <c r="P25" i="31"/>
  <c r="P26" i="31"/>
  <c r="P27" i="31"/>
  <c r="P28" i="31"/>
  <c r="P29" i="31"/>
  <c r="P30" i="31"/>
  <c r="P31" i="31"/>
  <c r="P32" i="31"/>
  <c r="P33" i="31"/>
  <c r="P34" i="31"/>
  <c r="P35" i="31"/>
  <c r="P36" i="31"/>
  <c r="P37" i="31"/>
  <c r="P38" i="31"/>
  <c r="P39" i="31"/>
  <c r="P40" i="31"/>
  <c r="P41" i="31"/>
  <c r="P42" i="31"/>
  <c r="O4" i="31"/>
  <c r="O5" i="31"/>
  <c r="O6" i="31"/>
  <c r="O7" i="31"/>
  <c r="O8" i="31"/>
  <c r="O9" i="31"/>
  <c r="O10" i="31"/>
  <c r="O11" i="31"/>
  <c r="O12" i="31"/>
  <c r="O13" i="31"/>
  <c r="O14" i="31"/>
  <c r="O15" i="31"/>
  <c r="O16" i="31"/>
  <c r="O17" i="31"/>
  <c r="O18" i="31"/>
  <c r="O19" i="31"/>
  <c r="O20" i="31"/>
  <c r="O21" i="31"/>
  <c r="O22" i="31"/>
  <c r="O23" i="31"/>
  <c r="O24" i="31"/>
  <c r="O25" i="31"/>
  <c r="O26" i="31"/>
  <c r="O27" i="31"/>
  <c r="O28" i="31"/>
  <c r="O29" i="31"/>
  <c r="O30" i="31"/>
  <c r="O31" i="31"/>
  <c r="O32" i="31"/>
  <c r="O33" i="31"/>
  <c r="O34" i="31"/>
  <c r="O35" i="31"/>
  <c r="O36" i="31"/>
  <c r="O37" i="31"/>
  <c r="O38" i="31"/>
  <c r="O39" i="31"/>
  <c r="O40" i="31"/>
  <c r="O41" i="31"/>
  <c r="O42" i="31"/>
  <c r="AB23" i="27"/>
  <c r="Z23" i="27"/>
  <c r="Z22" i="27"/>
  <c r="Z24" i="27" s="1"/>
  <c r="AA24" i="27" s="1"/>
  <c r="D80" i="35"/>
  <c r="D79" i="35"/>
  <c r="H26" i="41" l="1"/>
  <c r="H46" i="41"/>
  <c r="H43" i="41"/>
  <c r="H73" i="41"/>
  <c r="H33" i="41"/>
  <c r="H70" i="41"/>
  <c r="H32" i="39"/>
  <c r="H33" i="39"/>
  <c r="E41" i="39"/>
  <c r="F41" i="39" s="1"/>
  <c r="J6" i="35" l="1"/>
  <c r="K7" i="35"/>
  <c r="J8" i="35"/>
  <c r="J9" i="35"/>
  <c r="J10" i="35"/>
  <c r="J11" i="35"/>
  <c r="J12" i="35"/>
  <c r="K12" i="35"/>
  <c r="J13" i="35"/>
  <c r="J14" i="35"/>
  <c r="J15" i="35"/>
  <c r="K15" i="35"/>
  <c r="J16" i="35"/>
  <c r="J17" i="35"/>
  <c r="K17" i="35"/>
  <c r="J18" i="35"/>
  <c r="J19" i="35"/>
  <c r="J20" i="35"/>
  <c r="B27" i="40"/>
  <c r="B69" i="40" s="1"/>
  <c r="B28" i="40"/>
  <c r="B70" i="40" s="1"/>
  <c r="B29" i="40"/>
  <c r="B71" i="40" s="1"/>
  <c r="B6" i="39"/>
  <c r="B7" i="39"/>
  <c r="Q16" i="41" l="1"/>
  <c r="C87" i="35"/>
  <c r="C79" i="35" s="1"/>
  <c r="C72" i="35"/>
  <c r="C45" i="35"/>
  <c r="E38" i="35"/>
  <c r="C144" i="25"/>
  <c r="C145" i="25"/>
  <c r="C146" i="25"/>
  <c r="C147" i="25"/>
  <c r="C148" i="25"/>
  <c r="C149" i="25"/>
  <c r="C150" i="25"/>
  <c r="C123" i="25"/>
  <c r="C124" i="25"/>
  <c r="C125" i="25"/>
  <c r="C126" i="25"/>
  <c r="C127" i="25"/>
  <c r="C128" i="25"/>
  <c r="C129" i="25"/>
  <c r="C130" i="25"/>
  <c r="H163" i="25"/>
  <c r="I163" i="25"/>
  <c r="J163" i="25"/>
  <c r="K163" i="25"/>
  <c r="L163" i="25"/>
  <c r="M163" i="25"/>
  <c r="N163" i="25"/>
  <c r="O163" i="25"/>
  <c r="P163" i="25"/>
  <c r="Q163" i="25"/>
  <c r="R163" i="25"/>
  <c r="S163" i="25"/>
  <c r="T163" i="25"/>
  <c r="U163" i="25"/>
  <c r="V163" i="25"/>
  <c r="W163" i="25"/>
  <c r="X163" i="25"/>
  <c r="Y163" i="25"/>
  <c r="Z163" i="25"/>
  <c r="AA163" i="25"/>
  <c r="AB163" i="25"/>
  <c r="AC163" i="25"/>
  <c r="AD163" i="25"/>
  <c r="AE163" i="25"/>
  <c r="AF163" i="25"/>
  <c r="AG163" i="25"/>
  <c r="AH163" i="25"/>
  <c r="AI163" i="25"/>
  <c r="AJ163" i="25"/>
  <c r="AK163" i="25"/>
  <c r="AL163" i="25"/>
  <c r="AM163" i="25"/>
  <c r="AN163" i="25"/>
  <c r="AO163" i="25"/>
  <c r="AP163" i="25"/>
  <c r="F163" i="25"/>
  <c r="G163" i="25"/>
  <c r="E163" i="25"/>
  <c r="H157" i="25"/>
  <c r="I157" i="25"/>
  <c r="J157" i="25"/>
  <c r="K157" i="25"/>
  <c r="L157" i="25"/>
  <c r="M157" i="25"/>
  <c r="N157" i="25"/>
  <c r="O157" i="25"/>
  <c r="P157" i="25"/>
  <c r="Q157" i="25"/>
  <c r="R157" i="25"/>
  <c r="S157" i="25"/>
  <c r="T157" i="25"/>
  <c r="U157" i="25"/>
  <c r="V157" i="25"/>
  <c r="W157" i="25"/>
  <c r="X157" i="25"/>
  <c r="Y157" i="25"/>
  <c r="Z157" i="25"/>
  <c r="AA157" i="25"/>
  <c r="AB157" i="25"/>
  <c r="AC157" i="25"/>
  <c r="AD157" i="25"/>
  <c r="AE157" i="25"/>
  <c r="AF157" i="25"/>
  <c r="AG157" i="25"/>
  <c r="AH157" i="25"/>
  <c r="AI157" i="25"/>
  <c r="AJ157" i="25"/>
  <c r="AK157" i="25"/>
  <c r="AL157" i="25"/>
  <c r="AM157" i="25"/>
  <c r="AN157" i="25"/>
  <c r="AO157" i="25"/>
  <c r="AP157" i="25"/>
  <c r="F157" i="25"/>
  <c r="G157" i="25"/>
  <c r="E157" i="25"/>
  <c r="H144" i="25"/>
  <c r="I144" i="25"/>
  <c r="J144" i="25"/>
  <c r="K144" i="25"/>
  <c r="L144" i="25"/>
  <c r="M144" i="25"/>
  <c r="N144" i="25"/>
  <c r="O144" i="25"/>
  <c r="P144" i="25"/>
  <c r="Q144" i="25"/>
  <c r="R144" i="25"/>
  <c r="S144" i="25"/>
  <c r="T144" i="25"/>
  <c r="U144" i="25"/>
  <c r="V144" i="25"/>
  <c r="W144" i="25"/>
  <c r="X144" i="25"/>
  <c r="Y144" i="25"/>
  <c r="Z144" i="25"/>
  <c r="AA144" i="25"/>
  <c r="AB144" i="25"/>
  <c r="AC144" i="25"/>
  <c r="AD144" i="25"/>
  <c r="AE144" i="25"/>
  <c r="AF144" i="25"/>
  <c r="AG144" i="25"/>
  <c r="AH144" i="25"/>
  <c r="AI144" i="25"/>
  <c r="AJ144" i="25"/>
  <c r="AK144" i="25"/>
  <c r="AM144" i="25"/>
  <c r="AN144" i="25"/>
  <c r="AO144" i="25"/>
  <c r="AP144" i="25"/>
  <c r="H145" i="25"/>
  <c r="J145" i="25"/>
  <c r="K145" i="25"/>
  <c r="L145" i="25"/>
  <c r="M145" i="25"/>
  <c r="N145" i="25"/>
  <c r="O145" i="25"/>
  <c r="P145" i="25"/>
  <c r="Q145" i="25"/>
  <c r="R145" i="25"/>
  <c r="S145" i="25"/>
  <c r="T145" i="25"/>
  <c r="U145" i="25"/>
  <c r="V145" i="25"/>
  <c r="W145" i="25"/>
  <c r="Y145" i="25"/>
  <c r="Z145" i="25"/>
  <c r="AA145" i="25"/>
  <c r="AB145" i="25"/>
  <c r="AC145" i="25"/>
  <c r="AD145" i="25"/>
  <c r="AE145" i="25"/>
  <c r="AF145" i="25"/>
  <c r="AG145" i="25"/>
  <c r="AH145" i="25"/>
  <c r="AI145" i="25"/>
  <c r="AK145" i="25"/>
  <c r="AN145" i="25"/>
  <c r="AO145" i="25"/>
  <c r="AP145" i="25"/>
  <c r="H146" i="25"/>
  <c r="I146" i="25"/>
  <c r="J146" i="25"/>
  <c r="K146" i="25"/>
  <c r="L146" i="25"/>
  <c r="M146" i="25"/>
  <c r="N146" i="25"/>
  <c r="O146" i="25"/>
  <c r="P146" i="25"/>
  <c r="Q146" i="25"/>
  <c r="R146" i="25"/>
  <c r="S146" i="25"/>
  <c r="T146" i="25"/>
  <c r="U146" i="25"/>
  <c r="W146" i="25"/>
  <c r="Y146" i="25"/>
  <c r="AA146" i="25"/>
  <c r="AB146" i="25"/>
  <c r="AC146" i="25"/>
  <c r="AD146" i="25"/>
  <c r="AE146" i="25"/>
  <c r="AF146" i="25"/>
  <c r="AG146" i="25"/>
  <c r="AH146" i="25"/>
  <c r="AI146" i="25"/>
  <c r="AJ146" i="25"/>
  <c r="AK146" i="25"/>
  <c r="AL146" i="25"/>
  <c r="AN146" i="25"/>
  <c r="AO146" i="25"/>
  <c r="AP146" i="25"/>
  <c r="H147" i="25"/>
  <c r="I147" i="25"/>
  <c r="J147" i="25"/>
  <c r="K147" i="25"/>
  <c r="L147" i="25"/>
  <c r="M147" i="25"/>
  <c r="N147" i="25"/>
  <c r="O147" i="25"/>
  <c r="P147" i="25"/>
  <c r="Q147" i="25"/>
  <c r="R147" i="25"/>
  <c r="S147" i="25"/>
  <c r="T147" i="25"/>
  <c r="U147" i="25"/>
  <c r="V147" i="25"/>
  <c r="W147" i="25"/>
  <c r="X147" i="25"/>
  <c r="Y147" i="25"/>
  <c r="AA147" i="25"/>
  <c r="AB147" i="25"/>
  <c r="AC147" i="25"/>
  <c r="AD147" i="25"/>
  <c r="AF147" i="25"/>
  <c r="AG147" i="25"/>
  <c r="AH147" i="25"/>
  <c r="AI147" i="25"/>
  <c r="AJ147" i="25"/>
  <c r="AK147" i="25"/>
  <c r="AL147" i="25"/>
  <c r="AM147" i="25"/>
  <c r="AN147" i="25"/>
  <c r="AO147" i="25"/>
  <c r="AP147" i="25"/>
  <c r="H148" i="25"/>
  <c r="J148" i="25"/>
  <c r="K148" i="25"/>
  <c r="L148" i="25"/>
  <c r="M148" i="25"/>
  <c r="N148" i="25"/>
  <c r="O148" i="25"/>
  <c r="P148" i="25"/>
  <c r="Q148" i="25"/>
  <c r="S148" i="25"/>
  <c r="T148" i="25"/>
  <c r="W148" i="25"/>
  <c r="Y148" i="25"/>
  <c r="AA148" i="25"/>
  <c r="AB148" i="25"/>
  <c r="AC148" i="25"/>
  <c r="AD148" i="25"/>
  <c r="AE148" i="25"/>
  <c r="AF148" i="25"/>
  <c r="AG148" i="25"/>
  <c r="AH148" i="25"/>
  <c r="AI148" i="25"/>
  <c r="AK148" i="25"/>
  <c r="AL148" i="25"/>
  <c r="AM148" i="25"/>
  <c r="AN148" i="25"/>
  <c r="AO148" i="25"/>
  <c r="AP148" i="25"/>
  <c r="H149" i="25"/>
  <c r="I149" i="25"/>
  <c r="J149" i="25"/>
  <c r="K149" i="25"/>
  <c r="L149" i="25"/>
  <c r="M149" i="25"/>
  <c r="N149" i="25"/>
  <c r="O149" i="25"/>
  <c r="P149" i="25"/>
  <c r="Q149" i="25"/>
  <c r="S149" i="25"/>
  <c r="T149" i="25"/>
  <c r="U149" i="25"/>
  <c r="V149" i="25"/>
  <c r="W149" i="25"/>
  <c r="X149" i="25"/>
  <c r="Y149" i="25"/>
  <c r="Z149" i="25"/>
  <c r="AA149" i="25"/>
  <c r="AB149" i="25"/>
  <c r="AC149" i="25"/>
  <c r="AD149" i="25"/>
  <c r="AE149" i="25"/>
  <c r="AF149" i="25"/>
  <c r="AG149" i="25"/>
  <c r="AH149" i="25"/>
  <c r="AI149" i="25"/>
  <c r="AJ149" i="25"/>
  <c r="AK149" i="25"/>
  <c r="AL149" i="25"/>
  <c r="AM149" i="25"/>
  <c r="AN149" i="25"/>
  <c r="AO149" i="25"/>
  <c r="AP149" i="25"/>
  <c r="H150" i="25"/>
  <c r="I150" i="25"/>
  <c r="J150" i="25"/>
  <c r="K150" i="25"/>
  <c r="L150" i="25"/>
  <c r="M150" i="25"/>
  <c r="N150" i="25"/>
  <c r="O150" i="25"/>
  <c r="P150" i="25"/>
  <c r="Q150" i="25"/>
  <c r="R150" i="25"/>
  <c r="S150" i="25"/>
  <c r="T150" i="25"/>
  <c r="U150" i="25"/>
  <c r="V150" i="25"/>
  <c r="W150" i="25"/>
  <c r="X150" i="25"/>
  <c r="Y150" i="25"/>
  <c r="Z150" i="25"/>
  <c r="AA150" i="25"/>
  <c r="AB150" i="25"/>
  <c r="AC150" i="25"/>
  <c r="AD150" i="25"/>
  <c r="AE150" i="25"/>
  <c r="AF150" i="25"/>
  <c r="AG150" i="25"/>
  <c r="AH150" i="25"/>
  <c r="AI150" i="25"/>
  <c r="AJ150" i="25"/>
  <c r="AK150" i="25"/>
  <c r="AL150" i="25"/>
  <c r="AM150" i="25"/>
  <c r="AN150" i="25"/>
  <c r="AO150" i="25"/>
  <c r="AP150" i="25"/>
  <c r="G144" i="25"/>
  <c r="G145" i="25"/>
  <c r="G146" i="25"/>
  <c r="G147" i="25"/>
  <c r="G149" i="25"/>
  <c r="G150" i="25"/>
  <c r="E144" i="25"/>
  <c r="F144" i="25"/>
  <c r="F145" i="25"/>
  <c r="F146" i="25"/>
  <c r="F148" i="25"/>
  <c r="F149" i="25"/>
  <c r="F150" i="25"/>
  <c r="E145" i="25"/>
  <c r="E146" i="25"/>
  <c r="E147" i="25"/>
  <c r="E148" i="25"/>
  <c r="E149" i="25"/>
  <c r="E150" i="25"/>
  <c r="H141" i="25"/>
  <c r="I141" i="25"/>
  <c r="J141" i="25"/>
  <c r="K141" i="25"/>
  <c r="L141" i="25"/>
  <c r="M141" i="25"/>
  <c r="N141" i="25"/>
  <c r="O141" i="25"/>
  <c r="P141" i="25"/>
  <c r="Q141" i="25"/>
  <c r="R141" i="25"/>
  <c r="S141" i="25"/>
  <c r="T141" i="25"/>
  <c r="U141" i="25"/>
  <c r="V141" i="25"/>
  <c r="W141" i="25"/>
  <c r="X141" i="25"/>
  <c r="Y141" i="25"/>
  <c r="Z141" i="25"/>
  <c r="AA141" i="25"/>
  <c r="AB141" i="25"/>
  <c r="AC141" i="25"/>
  <c r="AD141" i="25"/>
  <c r="AE141" i="25"/>
  <c r="AF141" i="25"/>
  <c r="AG141" i="25"/>
  <c r="AH141" i="25"/>
  <c r="AI141" i="25"/>
  <c r="AJ141" i="25"/>
  <c r="AK141" i="25"/>
  <c r="AL141" i="25"/>
  <c r="AM141" i="25"/>
  <c r="AN141" i="25"/>
  <c r="AO141" i="25"/>
  <c r="AP141" i="25"/>
  <c r="F141" i="25"/>
  <c r="G141" i="25"/>
  <c r="E141" i="25"/>
  <c r="G130" i="25"/>
  <c r="H130" i="25"/>
  <c r="I130" i="25"/>
  <c r="J130" i="25"/>
  <c r="K130" i="25"/>
  <c r="L130" i="25"/>
  <c r="M130" i="25"/>
  <c r="N130" i="25"/>
  <c r="O130" i="25"/>
  <c r="P130" i="25"/>
  <c r="Q130" i="25"/>
  <c r="R130" i="25"/>
  <c r="S130" i="25"/>
  <c r="T130" i="25"/>
  <c r="U130" i="25"/>
  <c r="V130" i="25"/>
  <c r="W130" i="25"/>
  <c r="X130" i="25"/>
  <c r="Y130" i="25"/>
  <c r="Z130" i="25"/>
  <c r="AA130" i="25"/>
  <c r="AB130" i="25"/>
  <c r="AC130" i="25"/>
  <c r="AD130" i="25"/>
  <c r="AE130" i="25"/>
  <c r="AF130" i="25"/>
  <c r="AG130" i="25"/>
  <c r="AH130" i="25"/>
  <c r="AI130" i="25"/>
  <c r="AJ130" i="25"/>
  <c r="AK130" i="25"/>
  <c r="AL130" i="25"/>
  <c r="AM130" i="25"/>
  <c r="AN130" i="25"/>
  <c r="AO130" i="25"/>
  <c r="AP130" i="25"/>
  <c r="F130" i="25"/>
  <c r="E130" i="25"/>
  <c r="I11" i="14" l="1"/>
  <c r="G39" i="34" s="1"/>
  <c r="K30" i="35" l="1"/>
  <c r="C95" i="35" l="1"/>
  <c r="AP129" i="13" l="1"/>
  <c r="AO129" i="13"/>
  <c r="AN129" i="13"/>
  <c r="AM129" i="13"/>
  <c r="AM208" i="13" s="1"/>
  <c r="AL129" i="13"/>
  <c r="AK129" i="13"/>
  <c r="AJ129" i="13"/>
  <c r="AI129" i="13"/>
  <c r="AH129" i="13"/>
  <c r="AG129" i="13"/>
  <c r="AF129" i="13"/>
  <c r="AE129" i="13"/>
  <c r="AD129" i="13"/>
  <c r="AC129" i="13"/>
  <c r="AB129" i="13"/>
  <c r="AA129" i="13"/>
  <c r="AA208" i="13" s="1"/>
  <c r="Z129" i="13"/>
  <c r="Y129" i="13"/>
  <c r="X129" i="13"/>
  <c r="W129" i="13"/>
  <c r="V129" i="13"/>
  <c r="U129" i="13"/>
  <c r="T129" i="13"/>
  <c r="S129" i="13"/>
  <c r="R129" i="13"/>
  <c r="Q129" i="13"/>
  <c r="P129" i="13"/>
  <c r="O129" i="13"/>
  <c r="O208" i="13" s="1"/>
  <c r="N129" i="13"/>
  <c r="M129" i="13"/>
  <c r="L129" i="13"/>
  <c r="K129" i="13"/>
  <c r="J129" i="13"/>
  <c r="I129" i="13"/>
  <c r="H129" i="13"/>
  <c r="G129" i="13"/>
  <c r="F129" i="13"/>
  <c r="E129" i="13"/>
  <c r="E208" i="13" s="1"/>
  <c r="AP128" i="13"/>
  <c r="AO128" i="13"/>
  <c r="AO207" i="13" s="1"/>
  <c r="AN128" i="13"/>
  <c r="AM128" i="13"/>
  <c r="AL128" i="13"/>
  <c r="AK128" i="13"/>
  <c r="AJ128" i="13"/>
  <c r="AI128" i="13"/>
  <c r="AH128" i="13"/>
  <c r="AG128" i="13"/>
  <c r="AF128" i="13"/>
  <c r="AE128" i="13"/>
  <c r="AD128" i="13"/>
  <c r="AC128" i="13"/>
  <c r="AB128" i="13"/>
  <c r="AA128" i="13"/>
  <c r="Z128" i="13"/>
  <c r="Y128" i="13"/>
  <c r="X128" i="13"/>
  <c r="W128" i="13"/>
  <c r="V128" i="13"/>
  <c r="U128" i="13"/>
  <c r="T128" i="13"/>
  <c r="S128" i="13"/>
  <c r="R128" i="13"/>
  <c r="Q128" i="13"/>
  <c r="Q207" i="13" s="1"/>
  <c r="P128" i="13"/>
  <c r="O128" i="13"/>
  <c r="N128" i="13"/>
  <c r="M128" i="13"/>
  <c r="L128" i="13"/>
  <c r="K128" i="13"/>
  <c r="J128" i="13"/>
  <c r="I128" i="13"/>
  <c r="H128" i="13"/>
  <c r="G128" i="13"/>
  <c r="F128" i="13"/>
  <c r="E128" i="13"/>
  <c r="E207" i="13" s="1"/>
  <c r="AP127" i="13"/>
  <c r="AO127" i="13"/>
  <c r="AN127" i="13"/>
  <c r="AM127" i="13"/>
  <c r="AL127" i="13"/>
  <c r="AK127" i="13"/>
  <c r="AJ127" i="13"/>
  <c r="AI127" i="13"/>
  <c r="AH127" i="13"/>
  <c r="AG127" i="13"/>
  <c r="AF127" i="13"/>
  <c r="AE127" i="13"/>
  <c r="AE206" i="13" s="1"/>
  <c r="AD127" i="13"/>
  <c r="AC127" i="13"/>
  <c r="AB127" i="13"/>
  <c r="AA127" i="13"/>
  <c r="Z127" i="13"/>
  <c r="Y127" i="13"/>
  <c r="X127" i="13"/>
  <c r="W127" i="13"/>
  <c r="V127" i="13"/>
  <c r="U127" i="13"/>
  <c r="T127" i="13"/>
  <c r="S127" i="13"/>
  <c r="S206" i="13" s="1"/>
  <c r="R127" i="13"/>
  <c r="Q127" i="13"/>
  <c r="P127" i="13"/>
  <c r="O127" i="13"/>
  <c r="N127" i="13"/>
  <c r="M127" i="13"/>
  <c r="L127" i="13"/>
  <c r="K127" i="13"/>
  <c r="J127" i="13"/>
  <c r="I127" i="13"/>
  <c r="H127" i="13"/>
  <c r="G127" i="13"/>
  <c r="G206" i="13" s="1"/>
  <c r="F127" i="13"/>
  <c r="E127" i="13"/>
  <c r="AP126" i="13"/>
  <c r="AO126" i="13"/>
  <c r="AN126" i="13"/>
  <c r="AM126" i="13"/>
  <c r="AL126" i="13"/>
  <c r="AK126" i="13"/>
  <c r="AJ126" i="13"/>
  <c r="AI126" i="13"/>
  <c r="AH126" i="13"/>
  <c r="AG126" i="13"/>
  <c r="AG205" i="13" s="1"/>
  <c r="AF126" i="13"/>
  <c r="AE126" i="13"/>
  <c r="AD126" i="13"/>
  <c r="AC126" i="13"/>
  <c r="AB126" i="13"/>
  <c r="AA126" i="13"/>
  <c r="AA205" i="13" s="1"/>
  <c r="Z126" i="13"/>
  <c r="Y126" i="13"/>
  <c r="X126" i="13"/>
  <c r="W126" i="13"/>
  <c r="W205" i="13" s="1"/>
  <c r="V126" i="13"/>
  <c r="U126" i="13"/>
  <c r="U205" i="13" s="1"/>
  <c r="T126" i="13"/>
  <c r="S126" i="13"/>
  <c r="R126" i="13"/>
  <c r="Q126" i="13"/>
  <c r="P126" i="13"/>
  <c r="O126" i="13"/>
  <c r="O205" i="13" s="1"/>
  <c r="N126" i="13"/>
  <c r="M126" i="13"/>
  <c r="M205" i="13" s="1"/>
  <c r="L126" i="13"/>
  <c r="K126" i="13"/>
  <c r="J126" i="13"/>
  <c r="I126" i="13"/>
  <c r="I205" i="13" s="1"/>
  <c r="H126" i="13"/>
  <c r="G126" i="13"/>
  <c r="F126" i="13"/>
  <c r="E126" i="13"/>
  <c r="AP125" i="13"/>
  <c r="AO125" i="13"/>
  <c r="AN125" i="13"/>
  <c r="AM125" i="13"/>
  <c r="AM204" i="13" s="1"/>
  <c r="AL125" i="13"/>
  <c r="AK125" i="13"/>
  <c r="AK204" i="13" s="1"/>
  <c r="AJ125" i="13"/>
  <c r="AJ204" i="13" s="1"/>
  <c r="AI125" i="13"/>
  <c r="AI204" i="13" s="1"/>
  <c r="AH125" i="13"/>
  <c r="AG125" i="13"/>
  <c r="AF125" i="13"/>
  <c r="AE125" i="13"/>
  <c r="AD125" i="13"/>
  <c r="AC125" i="13"/>
  <c r="AB125" i="13"/>
  <c r="AA125" i="13"/>
  <c r="Z125" i="13"/>
  <c r="Y125" i="13"/>
  <c r="Y204" i="13" s="1"/>
  <c r="X125" i="13"/>
  <c r="X204" i="13" s="1"/>
  <c r="W125" i="13"/>
  <c r="W204" i="13" s="1"/>
  <c r="V125" i="13"/>
  <c r="U125" i="13"/>
  <c r="T125" i="13"/>
  <c r="S125" i="13"/>
  <c r="R125" i="13"/>
  <c r="Q125" i="13"/>
  <c r="P125" i="13"/>
  <c r="O125" i="13"/>
  <c r="N125" i="13"/>
  <c r="M125" i="13"/>
  <c r="L125" i="13"/>
  <c r="K125" i="13"/>
  <c r="K204" i="13" s="1"/>
  <c r="J125" i="13"/>
  <c r="I125" i="13"/>
  <c r="H125" i="13"/>
  <c r="G125" i="13"/>
  <c r="F125" i="13"/>
  <c r="E125" i="13"/>
  <c r="AP124" i="13"/>
  <c r="AO124" i="13"/>
  <c r="AN124" i="13"/>
  <c r="AM124" i="13"/>
  <c r="AM203" i="13" s="1"/>
  <c r="AL124" i="13"/>
  <c r="AK124" i="13"/>
  <c r="AJ124" i="13"/>
  <c r="AI124" i="13"/>
  <c r="AH124" i="13"/>
  <c r="AG124" i="13"/>
  <c r="AF124" i="13"/>
  <c r="AF203" i="13" s="1"/>
  <c r="AE124" i="13"/>
  <c r="AE203" i="13" s="1"/>
  <c r="AD124" i="13"/>
  <c r="AC124" i="13"/>
  <c r="AB124" i="13"/>
  <c r="AA124" i="13"/>
  <c r="Z124" i="13"/>
  <c r="Y124" i="13"/>
  <c r="Y203" i="13" s="1"/>
  <c r="X124" i="13"/>
  <c r="W124" i="13"/>
  <c r="V124" i="13"/>
  <c r="U124" i="13"/>
  <c r="T124" i="13"/>
  <c r="S124" i="13"/>
  <c r="S203" i="13" s="1"/>
  <c r="R124" i="13"/>
  <c r="R203" i="13" s="1"/>
  <c r="Q124" i="13"/>
  <c r="Q203" i="13" s="1"/>
  <c r="P124" i="13"/>
  <c r="P203" i="13" s="1"/>
  <c r="O124" i="13"/>
  <c r="N124" i="13"/>
  <c r="M124" i="13"/>
  <c r="M203" i="13" s="1"/>
  <c r="L124" i="13"/>
  <c r="K124" i="13"/>
  <c r="J124" i="13"/>
  <c r="I124" i="13"/>
  <c r="H124" i="13"/>
  <c r="G124" i="13"/>
  <c r="F124" i="13"/>
  <c r="F203" i="13" s="1"/>
  <c r="E124" i="13"/>
  <c r="E203" i="13" s="1"/>
  <c r="AP123" i="13"/>
  <c r="AP202" i="13" s="1"/>
  <c r="AO123" i="13"/>
  <c r="AN123" i="13"/>
  <c r="AN202" i="13" s="1"/>
  <c r="AM123" i="13"/>
  <c r="AM202" i="13" s="1"/>
  <c r="AL123" i="13"/>
  <c r="AK123" i="13"/>
  <c r="AJ123" i="13"/>
  <c r="AI123" i="13"/>
  <c r="AH123" i="13"/>
  <c r="AG123" i="13"/>
  <c r="AF123" i="13"/>
  <c r="AE123" i="13"/>
  <c r="AD123" i="13"/>
  <c r="AD202" i="13" s="1"/>
  <c r="AC123" i="13"/>
  <c r="AB123" i="13"/>
  <c r="AB202" i="13" s="1"/>
  <c r="AA123" i="13"/>
  <c r="AA202" i="13" s="1"/>
  <c r="Z123" i="13"/>
  <c r="Y123" i="13"/>
  <c r="X123" i="13"/>
  <c r="W123" i="13"/>
  <c r="V123" i="13"/>
  <c r="U123" i="13"/>
  <c r="T123" i="13"/>
  <c r="S123" i="13"/>
  <c r="R123" i="13"/>
  <c r="Q123" i="13"/>
  <c r="Q202" i="13" s="1"/>
  <c r="P123" i="13"/>
  <c r="P202" i="13" s="1"/>
  <c r="O123" i="13"/>
  <c r="O202" i="13" s="1"/>
  <c r="N123" i="13"/>
  <c r="M123" i="13"/>
  <c r="L123" i="13"/>
  <c r="K123" i="13"/>
  <c r="J123" i="13"/>
  <c r="I123" i="13"/>
  <c r="H123" i="13"/>
  <c r="G123" i="13"/>
  <c r="F123" i="13"/>
  <c r="E123" i="13"/>
  <c r="E202" i="13" s="1"/>
  <c r="AP115" i="13"/>
  <c r="AP194" i="13" s="1"/>
  <c r="AO115" i="13"/>
  <c r="AN115" i="13"/>
  <c r="AM115" i="13"/>
  <c r="AL115" i="13"/>
  <c r="AL194" i="13" s="1"/>
  <c r="AK115" i="13"/>
  <c r="AJ115" i="13"/>
  <c r="AI115" i="13"/>
  <c r="AH115" i="13"/>
  <c r="AG115" i="13"/>
  <c r="AF115" i="13"/>
  <c r="AE115" i="13"/>
  <c r="AE194" i="13" s="1"/>
  <c r="AD115" i="13"/>
  <c r="AD194" i="13" s="1"/>
  <c r="AC115" i="13"/>
  <c r="AB115" i="13"/>
  <c r="AA115" i="13"/>
  <c r="Z115" i="13"/>
  <c r="Y115" i="13"/>
  <c r="X115" i="13"/>
  <c r="W115" i="13"/>
  <c r="V115" i="13"/>
  <c r="U115" i="13"/>
  <c r="T115" i="13"/>
  <c r="S115" i="13"/>
  <c r="S194" i="13" s="1"/>
  <c r="R115" i="13"/>
  <c r="Q115" i="13"/>
  <c r="P115" i="13"/>
  <c r="O115" i="13"/>
  <c r="N115" i="13"/>
  <c r="N194" i="13" s="1"/>
  <c r="M115" i="13"/>
  <c r="L115" i="13"/>
  <c r="K115" i="13"/>
  <c r="J115" i="13"/>
  <c r="I115" i="13"/>
  <c r="H115" i="13"/>
  <c r="G115" i="13"/>
  <c r="G194" i="13" s="1"/>
  <c r="F115" i="13"/>
  <c r="F194" i="13" s="1"/>
  <c r="E115" i="13"/>
  <c r="AP114" i="13"/>
  <c r="AO114" i="13"/>
  <c r="AN114" i="13"/>
  <c r="AN193" i="13" s="1"/>
  <c r="AM114" i="13"/>
  <c r="AL114" i="13"/>
  <c r="AK114" i="13"/>
  <c r="AJ114" i="13"/>
  <c r="AI114" i="13"/>
  <c r="AH114" i="13"/>
  <c r="AG114" i="13"/>
  <c r="AG193" i="13" s="1"/>
  <c r="AF114" i="13"/>
  <c r="AF193" i="13" s="1"/>
  <c r="AE114" i="13"/>
  <c r="AD114" i="13"/>
  <c r="AC114" i="13"/>
  <c r="AB114" i="13"/>
  <c r="AA114" i="13"/>
  <c r="Z114" i="13"/>
  <c r="Y114" i="13"/>
  <c r="Y193" i="13" s="1"/>
  <c r="X114" i="13"/>
  <c r="W114" i="13"/>
  <c r="V114" i="13"/>
  <c r="U114" i="13"/>
  <c r="U193" i="13" s="1"/>
  <c r="T114" i="13"/>
  <c r="T193" i="13" s="1"/>
  <c r="S114" i="13"/>
  <c r="R114" i="13"/>
  <c r="Q114" i="13"/>
  <c r="P114" i="13"/>
  <c r="P193" i="13" s="1"/>
  <c r="O114" i="13"/>
  <c r="N114" i="13"/>
  <c r="M114" i="13"/>
  <c r="L114" i="13"/>
  <c r="K114" i="13"/>
  <c r="J114" i="13"/>
  <c r="I114" i="13"/>
  <c r="I193" i="13" s="1"/>
  <c r="H114" i="13"/>
  <c r="H193" i="13" s="1"/>
  <c r="G114" i="13"/>
  <c r="F114" i="13"/>
  <c r="E114" i="13"/>
  <c r="AP113" i="13"/>
  <c r="AP192" i="13" s="1"/>
  <c r="AO113" i="13"/>
  <c r="AN113" i="13"/>
  <c r="AM113" i="13"/>
  <c r="AM192" i="13" s="1"/>
  <c r="AL113" i="13"/>
  <c r="AK113" i="13"/>
  <c r="AJ113" i="13"/>
  <c r="AI113" i="13"/>
  <c r="AI192" i="13" s="1"/>
  <c r="AH113" i="13"/>
  <c r="AH192" i="13" s="1"/>
  <c r="AG113" i="13"/>
  <c r="AF113" i="13"/>
  <c r="AE113" i="13"/>
  <c r="AD113" i="13"/>
  <c r="AC113" i="13"/>
  <c r="AB113" i="13"/>
  <c r="AA113" i="13"/>
  <c r="Z113" i="13"/>
  <c r="Y113" i="13"/>
  <c r="X113" i="13"/>
  <c r="W113" i="13"/>
  <c r="W192" i="13" s="1"/>
  <c r="V113" i="13"/>
  <c r="V192" i="13" s="1"/>
  <c r="U113" i="13"/>
  <c r="T113" i="13"/>
  <c r="S113" i="13"/>
  <c r="R113" i="13"/>
  <c r="Q113" i="13"/>
  <c r="P113" i="13"/>
  <c r="O113" i="13"/>
  <c r="N113" i="13"/>
  <c r="M113" i="13"/>
  <c r="L113" i="13"/>
  <c r="K113" i="13"/>
  <c r="K192" i="13" s="1"/>
  <c r="J113" i="13"/>
  <c r="J192" i="13" s="1"/>
  <c r="I113" i="13"/>
  <c r="H113" i="13"/>
  <c r="G113" i="13"/>
  <c r="F113" i="13"/>
  <c r="E113" i="13"/>
  <c r="AP112" i="13"/>
  <c r="AO112" i="13"/>
  <c r="AO191" i="13" s="1"/>
  <c r="AN112" i="13"/>
  <c r="AM112" i="13"/>
  <c r="AL112" i="13"/>
  <c r="AK112" i="13"/>
  <c r="AK191" i="13" s="1"/>
  <c r="AJ112" i="13"/>
  <c r="AJ191" i="13" s="1"/>
  <c r="AI112" i="13"/>
  <c r="AH112" i="13"/>
  <c r="AG112" i="13"/>
  <c r="AF112" i="13"/>
  <c r="AE112" i="13"/>
  <c r="AD112" i="13"/>
  <c r="AC112" i="13"/>
  <c r="AB112" i="13"/>
  <c r="AA112" i="13"/>
  <c r="Z112" i="13"/>
  <c r="Y112" i="13"/>
  <c r="Y191" i="13" s="1"/>
  <c r="X112" i="13"/>
  <c r="X191" i="13" s="1"/>
  <c r="W112" i="13"/>
  <c r="V112" i="13"/>
  <c r="U112" i="13"/>
  <c r="T112" i="13"/>
  <c r="T191" i="13" s="1"/>
  <c r="S112" i="13"/>
  <c r="R112" i="13"/>
  <c r="Q112" i="13"/>
  <c r="Q191" i="13" s="1"/>
  <c r="P112" i="13"/>
  <c r="O112" i="13"/>
  <c r="N112" i="13"/>
  <c r="M112" i="13"/>
  <c r="M191" i="13" s="1"/>
  <c r="L112" i="13"/>
  <c r="K112" i="13"/>
  <c r="J112" i="13"/>
  <c r="I112" i="13"/>
  <c r="H112" i="13"/>
  <c r="H191" i="13" s="1"/>
  <c r="G112" i="13"/>
  <c r="F112" i="13"/>
  <c r="E112" i="13"/>
  <c r="AP111" i="13"/>
  <c r="AO111" i="13"/>
  <c r="AN111" i="13"/>
  <c r="AM111" i="13"/>
  <c r="AM190" i="13" s="1"/>
  <c r="AL111" i="13"/>
  <c r="AL190" i="13" s="1"/>
  <c r="AK111" i="13"/>
  <c r="AJ111" i="13"/>
  <c r="AI111" i="13"/>
  <c r="AH111" i="13"/>
  <c r="AG111" i="13"/>
  <c r="AF111" i="13"/>
  <c r="AE111" i="13"/>
  <c r="AE190" i="13" s="1"/>
  <c r="AD111" i="13"/>
  <c r="AC111" i="13"/>
  <c r="AB111" i="13"/>
  <c r="AA111" i="13"/>
  <c r="AA190" i="13" s="1"/>
  <c r="Z111" i="13"/>
  <c r="Z190" i="13" s="1"/>
  <c r="Y111" i="13"/>
  <c r="X111" i="13"/>
  <c r="W111" i="13"/>
  <c r="V111" i="13"/>
  <c r="U111" i="13"/>
  <c r="T111" i="13"/>
  <c r="S111" i="13"/>
  <c r="S190" i="13" s="1"/>
  <c r="R111" i="13"/>
  <c r="Q111" i="13"/>
  <c r="P111" i="13"/>
  <c r="O111" i="13"/>
  <c r="O190" i="13" s="1"/>
  <c r="N111" i="13"/>
  <c r="N190" i="13" s="1"/>
  <c r="M111" i="13"/>
  <c r="L111" i="13"/>
  <c r="K111" i="13"/>
  <c r="J111" i="13"/>
  <c r="I111" i="13"/>
  <c r="H111" i="13"/>
  <c r="G111" i="13"/>
  <c r="F111" i="13"/>
  <c r="E111" i="13"/>
  <c r="AP110" i="13"/>
  <c r="AO110" i="13"/>
  <c r="AO189" i="13" s="1"/>
  <c r="AN110" i="13"/>
  <c r="AN189" i="13" s="1"/>
  <c r="AM110" i="13"/>
  <c r="AL110" i="13"/>
  <c r="AK110" i="13"/>
  <c r="AJ110" i="13"/>
  <c r="AI110" i="13"/>
  <c r="AH110" i="13"/>
  <c r="AG110" i="13"/>
  <c r="AF110" i="13"/>
  <c r="AE110" i="13"/>
  <c r="AD110" i="13"/>
  <c r="AC110" i="13"/>
  <c r="AC189" i="13" s="1"/>
  <c r="AB110" i="13"/>
  <c r="AB189" i="13" s="1"/>
  <c r="AA110" i="13"/>
  <c r="Z110" i="13"/>
  <c r="Y110" i="13"/>
  <c r="X110" i="13"/>
  <c r="X189" i="13" s="1"/>
  <c r="W110" i="13"/>
  <c r="V110" i="13"/>
  <c r="U110" i="13"/>
  <c r="T110" i="13"/>
  <c r="S110" i="13"/>
  <c r="R110" i="13"/>
  <c r="Q110" i="13"/>
  <c r="Q189" i="13" s="1"/>
  <c r="P110" i="13"/>
  <c r="P189" i="13" s="1"/>
  <c r="O110" i="13"/>
  <c r="N110" i="13"/>
  <c r="M110" i="13"/>
  <c r="L110" i="13"/>
  <c r="K110" i="13"/>
  <c r="J110" i="13"/>
  <c r="I110" i="13"/>
  <c r="I189" i="13" s="1"/>
  <c r="H110" i="13"/>
  <c r="G110" i="13"/>
  <c r="F110" i="13"/>
  <c r="E110" i="13"/>
  <c r="E189" i="13" s="1"/>
  <c r="AP106" i="13"/>
  <c r="AP185" i="13" s="1"/>
  <c r="AO106" i="13"/>
  <c r="AN106" i="13"/>
  <c r="AM106" i="13"/>
  <c r="AL106" i="13"/>
  <c r="AK106" i="13"/>
  <c r="AJ106" i="13"/>
  <c r="AI106" i="13"/>
  <c r="AH106" i="13"/>
  <c r="AH185" i="13" s="1"/>
  <c r="AG106" i="13"/>
  <c r="AF106" i="13"/>
  <c r="AF185" i="13" s="1"/>
  <c r="AE106" i="13"/>
  <c r="AE185" i="13" s="1"/>
  <c r="AD106" i="13"/>
  <c r="AD185" i="13" s="1"/>
  <c r="AC106" i="13"/>
  <c r="AC185" i="13" s="1"/>
  <c r="AB106" i="13"/>
  <c r="AA106" i="13"/>
  <c r="Z106" i="13"/>
  <c r="Y106" i="13"/>
  <c r="X106" i="13"/>
  <c r="W106" i="13"/>
  <c r="W185" i="13" s="1"/>
  <c r="V106" i="13"/>
  <c r="U106" i="13"/>
  <c r="U185" i="13" s="1"/>
  <c r="T106" i="13"/>
  <c r="S106" i="13"/>
  <c r="S185" i="13" s="1"/>
  <c r="R106" i="13"/>
  <c r="R185" i="13" s="1"/>
  <c r="Q106" i="13"/>
  <c r="Q185" i="13" s="1"/>
  <c r="P106" i="13"/>
  <c r="O106" i="13"/>
  <c r="N106" i="13"/>
  <c r="N185" i="13" s="1"/>
  <c r="M106" i="13"/>
  <c r="L106" i="13"/>
  <c r="L185" i="13" s="1"/>
  <c r="K106" i="13"/>
  <c r="K185" i="13" s="1"/>
  <c r="J106" i="13"/>
  <c r="I106" i="13"/>
  <c r="I185" i="13" s="1"/>
  <c r="H106" i="13"/>
  <c r="H185" i="13" s="1"/>
  <c r="G106" i="13"/>
  <c r="G185" i="13" s="1"/>
  <c r="F106" i="13"/>
  <c r="F185" i="13" s="1"/>
  <c r="E106" i="13"/>
  <c r="AP105" i="13"/>
  <c r="AO105" i="13"/>
  <c r="AN105" i="13"/>
  <c r="AN184" i="13" s="1"/>
  <c r="AM105" i="13"/>
  <c r="AL105" i="13"/>
  <c r="AK105" i="13"/>
  <c r="AJ105" i="13"/>
  <c r="AI105" i="13"/>
  <c r="AI184" i="13" s="1"/>
  <c r="AH105" i="13"/>
  <c r="AH184" i="13" s="1"/>
  <c r="AG105" i="13"/>
  <c r="AG184" i="13" s="1"/>
  <c r="AF105" i="13"/>
  <c r="AF184" i="13" s="1"/>
  <c r="AE105" i="13"/>
  <c r="AD105" i="13"/>
  <c r="AC105" i="13"/>
  <c r="AB105" i="13"/>
  <c r="AA105" i="13"/>
  <c r="Z105" i="13"/>
  <c r="Y105" i="13"/>
  <c r="Y184" i="13" s="1"/>
  <c r="X105" i="13"/>
  <c r="X184" i="13" s="1"/>
  <c r="W105" i="13"/>
  <c r="V105" i="13"/>
  <c r="V184" i="13" s="1"/>
  <c r="U105" i="13"/>
  <c r="U184" i="13" s="1"/>
  <c r="T105" i="13"/>
  <c r="T184" i="13" s="1"/>
  <c r="S105" i="13"/>
  <c r="S184" i="13" s="1"/>
  <c r="R105" i="13"/>
  <c r="Q105" i="13"/>
  <c r="P105" i="13"/>
  <c r="O105" i="13"/>
  <c r="N105" i="13"/>
  <c r="M105" i="13"/>
  <c r="L105" i="13"/>
  <c r="K105" i="13"/>
  <c r="J105" i="13"/>
  <c r="I105" i="13"/>
  <c r="I184" i="13" s="1"/>
  <c r="H105" i="13"/>
  <c r="H184" i="13" s="1"/>
  <c r="G105" i="13"/>
  <c r="G184" i="13" s="1"/>
  <c r="F105" i="13"/>
  <c r="E105" i="13"/>
  <c r="AP104" i="13"/>
  <c r="AP183" i="13" s="1"/>
  <c r="AO104" i="13"/>
  <c r="AN104" i="13"/>
  <c r="AM104" i="13"/>
  <c r="AL104" i="13"/>
  <c r="AK104" i="13"/>
  <c r="AJ104" i="13"/>
  <c r="AI104" i="13"/>
  <c r="AI183" i="13" s="1"/>
  <c r="AH104" i="13"/>
  <c r="AH183" i="13" s="1"/>
  <c r="AG104" i="13"/>
  <c r="AF104" i="13"/>
  <c r="AE104" i="13"/>
  <c r="AD104" i="13"/>
  <c r="AD183" i="13" s="1"/>
  <c r="AC104" i="13"/>
  <c r="AC183" i="13" s="1"/>
  <c r="AB104" i="13"/>
  <c r="AB183" i="13" s="1"/>
  <c r="AA104" i="13"/>
  <c r="Z104" i="13"/>
  <c r="Y104" i="13"/>
  <c r="Y183" i="13" s="1"/>
  <c r="X104" i="13"/>
  <c r="X183" i="13" s="1"/>
  <c r="W104" i="13"/>
  <c r="W183" i="13" s="1"/>
  <c r="V104" i="13"/>
  <c r="V183" i="13" s="1"/>
  <c r="U104" i="13"/>
  <c r="T104" i="13"/>
  <c r="S104" i="13"/>
  <c r="R104" i="13"/>
  <c r="Q104" i="13"/>
  <c r="P104" i="13"/>
  <c r="O104" i="13"/>
  <c r="O183" i="13" s="1"/>
  <c r="N104" i="13"/>
  <c r="N183" i="13" s="1"/>
  <c r="M104" i="13"/>
  <c r="L104" i="13"/>
  <c r="L183" i="13" s="1"/>
  <c r="K104" i="13"/>
  <c r="K183" i="13" s="1"/>
  <c r="J104" i="13"/>
  <c r="J183" i="13" s="1"/>
  <c r="I104" i="13"/>
  <c r="I183" i="13" s="1"/>
  <c r="H104" i="13"/>
  <c r="G104" i="13"/>
  <c r="F104" i="13"/>
  <c r="E104" i="13"/>
  <c r="E183" i="13" s="1"/>
  <c r="AP103" i="13"/>
  <c r="AO103" i="13"/>
  <c r="AO182" i="13" s="1"/>
  <c r="AN103" i="13"/>
  <c r="AM103" i="13"/>
  <c r="AM182" i="13" s="1"/>
  <c r="AL103" i="13"/>
  <c r="AK103" i="13"/>
  <c r="AK182" i="13" s="1"/>
  <c r="AJ103" i="13"/>
  <c r="AJ182" i="13" s="1"/>
  <c r="AI103" i="13"/>
  <c r="AI182" i="13" s="1"/>
  <c r="AH103" i="13"/>
  <c r="AG103" i="13"/>
  <c r="AF103" i="13"/>
  <c r="AF182" i="13" s="1"/>
  <c r="AE103" i="13"/>
  <c r="AD103" i="13"/>
  <c r="AC103" i="13"/>
  <c r="AB103" i="13"/>
  <c r="AA103" i="13"/>
  <c r="Z103" i="13"/>
  <c r="Y103" i="13"/>
  <c r="Y182" i="13" s="1"/>
  <c r="X103" i="13"/>
  <c r="X182" i="13" s="1"/>
  <c r="W103" i="13"/>
  <c r="V103" i="13"/>
  <c r="U103" i="13"/>
  <c r="T103" i="13"/>
  <c r="S103" i="13"/>
  <c r="R103" i="13"/>
  <c r="Q103" i="13"/>
  <c r="Q182" i="13" s="1"/>
  <c r="P103" i="13"/>
  <c r="P182" i="13" s="1"/>
  <c r="O103" i="13"/>
  <c r="O182" i="13" s="1"/>
  <c r="N103" i="13"/>
  <c r="N182" i="13" s="1"/>
  <c r="M103" i="13"/>
  <c r="M182" i="13" s="1"/>
  <c r="L103" i="13"/>
  <c r="L182" i="13" s="1"/>
  <c r="K103" i="13"/>
  <c r="J103" i="13"/>
  <c r="I103" i="13"/>
  <c r="H103" i="13"/>
  <c r="G103" i="13"/>
  <c r="F103" i="13"/>
  <c r="E103" i="13"/>
  <c r="E182" i="13" s="1"/>
  <c r="AP102" i="13"/>
  <c r="AP181" i="13" s="1"/>
  <c r="AO102" i="13"/>
  <c r="AN102" i="13"/>
  <c r="AN181" i="13" s="1"/>
  <c r="AM102" i="13"/>
  <c r="AM181" i="13" s="1"/>
  <c r="AL102" i="13"/>
  <c r="AL181" i="13" s="1"/>
  <c r="AK102" i="13"/>
  <c r="AK181" i="13" s="1"/>
  <c r="AJ102" i="13"/>
  <c r="AI102" i="13"/>
  <c r="AI181" i="13" s="1"/>
  <c r="AH102" i="13"/>
  <c r="AH181" i="13" s="1"/>
  <c r="AG102" i="13"/>
  <c r="AF102" i="13"/>
  <c r="AE102" i="13"/>
  <c r="AD102" i="13"/>
  <c r="AD181" i="13" s="1"/>
  <c r="AC102" i="13"/>
  <c r="AC181" i="13" s="1"/>
  <c r="AB102" i="13"/>
  <c r="AA102" i="13"/>
  <c r="AA181" i="13" s="1"/>
  <c r="Z102" i="13"/>
  <c r="Z181" i="13" s="1"/>
  <c r="Y102" i="13"/>
  <c r="X102" i="13"/>
  <c r="W102" i="13"/>
  <c r="V102" i="13"/>
  <c r="U102" i="13"/>
  <c r="T102" i="13"/>
  <c r="S102" i="13"/>
  <c r="R102" i="13"/>
  <c r="R181" i="13" s="1"/>
  <c r="Q102" i="13"/>
  <c r="Q181" i="13" s="1"/>
  <c r="P102" i="13"/>
  <c r="O102" i="13"/>
  <c r="O181" i="13" s="1"/>
  <c r="N102" i="13"/>
  <c r="N181" i="13" s="1"/>
  <c r="M102" i="13"/>
  <c r="M181" i="13" s="1"/>
  <c r="L102" i="13"/>
  <c r="K102" i="13"/>
  <c r="J102" i="13"/>
  <c r="I102" i="13"/>
  <c r="I181" i="13" s="1"/>
  <c r="H102" i="13"/>
  <c r="H181" i="13" s="1"/>
  <c r="G102" i="13"/>
  <c r="F102" i="13"/>
  <c r="F181" i="13" s="1"/>
  <c r="E102" i="13"/>
  <c r="AP101" i="13"/>
  <c r="AO101" i="13"/>
  <c r="AO180" i="13" s="1"/>
  <c r="AN101" i="13"/>
  <c r="AN180" i="13" s="1"/>
  <c r="AM101" i="13"/>
  <c r="AM180" i="13" s="1"/>
  <c r="AL101" i="13"/>
  <c r="AK101" i="13"/>
  <c r="AK180" i="13" s="1"/>
  <c r="AJ101" i="13"/>
  <c r="AI101" i="13"/>
  <c r="AH101" i="13"/>
  <c r="AG101" i="13"/>
  <c r="AF101" i="13"/>
  <c r="AF180" i="13" s="1"/>
  <c r="AE101" i="13"/>
  <c r="AE180" i="13" s="1"/>
  <c r="AD101" i="13"/>
  <c r="AC101" i="13"/>
  <c r="AC180" i="13" s="1"/>
  <c r="AB101" i="13"/>
  <c r="AB180" i="13" s="1"/>
  <c r="AA101" i="13"/>
  <c r="Z101" i="13"/>
  <c r="Y101" i="13"/>
  <c r="X101" i="13"/>
  <c r="X180" i="13" s="1"/>
  <c r="W101" i="13"/>
  <c r="W180" i="13" s="1"/>
  <c r="V101" i="13"/>
  <c r="V180" i="13" s="1"/>
  <c r="U101" i="13"/>
  <c r="U180" i="13" s="1"/>
  <c r="T101" i="13"/>
  <c r="T180" i="13" s="1"/>
  <c r="S101" i="13"/>
  <c r="S180" i="13" s="1"/>
  <c r="R101" i="13"/>
  <c r="R180" i="13" s="1"/>
  <c r="Q101" i="13"/>
  <c r="Q180" i="13" s="1"/>
  <c r="P101" i="13"/>
  <c r="P180" i="13" s="1"/>
  <c r="O101" i="13"/>
  <c r="N101" i="13"/>
  <c r="M101" i="13"/>
  <c r="L101" i="13"/>
  <c r="L180" i="13" s="1"/>
  <c r="K101" i="13"/>
  <c r="J101" i="13"/>
  <c r="J180" i="13" s="1"/>
  <c r="I101" i="13"/>
  <c r="H101" i="13"/>
  <c r="G101" i="13"/>
  <c r="F101" i="13"/>
  <c r="E101" i="13"/>
  <c r="E180" i="13" s="1"/>
  <c r="AP100" i="13"/>
  <c r="AP179" i="13" s="1"/>
  <c r="AO100" i="13"/>
  <c r="AN100" i="13"/>
  <c r="AM100" i="13"/>
  <c r="AM179" i="13" s="1"/>
  <c r="AL100" i="13"/>
  <c r="AK100" i="13"/>
  <c r="AK179" i="13" s="1"/>
  <c r="AJ100" i="13"/>
  <c r="AI100" i="13"/>
  <c r="AI179" i="13" s="1"/>
  <c r="AH100" i="13"/>
  <c r="AH179" i="13" s="1"/>
  <c r="AG100" i="13"/>
  <c r="AG179" i="13" s="1"/>
  <c r="AF100" i="13"/>
  <c r="AF179" i="13" s="1"/>
  <c r="AE100" i="13"/>
  <c r="AE179" i="13" s="1"/>
  <c r="AD100" i="13"/>
  <c r="AD179" i="13" s="1"/>
  <c r="AC100" i="13"/>
  <c r="AB100" i="13"/>
  <c r="AA100" i="13"/>
  <c r="AA179" i="13" s="1"/>
  <c r="Z100" i="13"/>
  <c r="Z179" i="13" s="1"/>
  <c r="Y100" i="13"/>
  <c r="X100" i="13"/>
  <c r="W100" i="13"/>
  <c r="V100" i="13"/>
  <c r="U100" i="13"/>
  <c r="T100" i="13"/>
  <c r="T179" i="13" s="1"/>
  <c r="S100" i="13"/>
  <c r="S179" i="13" s="1"/>
  <c r="R100" i="13"/>
  <c r="R179" i="13" s="1"/>
  <c r="Q100" i="13"/>
  <c r="Q179" i="13" s="1"/>
  <c r="P100" i="13"/>
  <c r="O100" i="13"/>
  <c r="N100" i="13"/>
  <c r="M100" i="13"/>
  <c r="L100" i="13"/>
  <c r="K100" i="13"/>
  <c r="K179" i="13" s="1"/>
  <c r="J100" i="13"/>
  <c r="J179" i="13" s="1"/>
  <c r="I100" i="13"/>
  <c r="I179" i="13" s="1"/>
  <c r="H100" i="13"/>
  <c r="H179" i="13" s="1"/>
  <c r="G100" i="13"/>
  <c r="G179" i="13" s="1"/>
  <c r="F100" i="13"/>
  <c r="F179" i="13" s="1"/>
  <c r="E100" i="13"/>
  <c r="E179" i="13" s="1"/>
  <c r="AP99" i="13"/>
  <c r="AO99" i="13"/>
  <c r="AO178" i="13" s="1"/>
  <c r="AN99" i="13"/>
  <c r="AM99" i="13"/>
  <c r="AL99" i="13"/>
  <c r="AL178" i="13" s="1"/>
  <c r="AK99" i="13"/>
  <c r="AK178" i="13" s="1"/>
  <c r="AJ99" i="13"/>
  <c r="AJ178" i="13" s="1"/>
  <c r="AI99" i="13"/>
  <c r="AI178" i="13" s="1"/>
  <c r="AH99" i="13"/>
  <c r="AH178" i="13" s="1"/>
  <c r="AG99" i="13"/>
  <c r="AG178" i="13" s="1"/>
  <c r="AF99" i="13"/>
  <c r="AF178" i="13" s="1"/>
  <c r="AE99" i="13"/>
  <c r="AD99" i="13"/>
  <c r="AC99" i="13"/>
  <c r="AB99" i="13"/>
  <c r="AB178" i="13" s="1"/>
  <c r="AA99" i="13"/>
  <c r="Z99" i="13"/>
  <c r="Z178" i="13" s="1"/>
  <c r="Y99" i="13"/>
  <c r="X99" i="13"/>
  <c r="X178" i="13" s="1"/>
  <c r="W99" i="13"/>
  <c r="V99" i="13"/>
  <c r="V178" i="13" s="1"/>
  <c r="U99" i="13"/>
  <c r="U178" i="13" s="1"/>
  <c r="T99" i="13"/>
  <c r="T178" i="13" s="1"/>
  <c r="S99" i="13"/>
  <c r="S178" i="13" s="1"/>
  <c r="R99" i="13"/>
  <c r="Q99" i="13"/>
  <c r="P99" i="13"/>
  <c r="O99" i="13"/>
  <c r="N99" i="13"/>
  <c r="M99" i="13"/>
  <c r="M178" i="13" s="1"/>
  <c r="L99" i="13"/>
  <c r="L178" i="13" s="1"/>
  <c r="K99" i="13"/>
  <c r="K178" i="13" s="1"/>
  <c r="J99" i="13"/>
  <c r="J178" i="13" s="1"/>
  <c r="I99" i="13"/>
  <c r="I178" i="13" s="1"/>
  <c r="H99" i="13"/>
  <c r="H178" i="13" s="1"/>
  <c r="G99" i="13"/>
  <c r="G178" i="13" s="1"/>
  <c r="F99" i="13"/>
  <c r="E99" i="13"/>
  <c r="E178" i="13" s="1"/>
  <c r="AP98" i="13"/>
  <c r="AP177" i="13" s="1"/>
  <c r="AO98" i="13"/>
  <c r="AO177" i="13" s="1"/>
  <c r="AN98" i="13"/>
  <c r="AM98" i="13"/>
  <c r="AM177" i="13" s="1"/>
  <c r="AL98" i="13"/>
  <c r="AL177" i="13" s="1"/>
  <c r="AK98" i="13"/>
  <c r="AK177" i="13" s="1"/>
  <c r="AJ98" i="13"/>
  <c r="AJ177" i="13" s="1"/>
  <c r="AI98" i="13"/>
  <c r="AI177" i="13" s="1"/>
  <c r="AH98" i="13"/>
  <c r="AH177" i="13" s="1"/>
  <c r="AG98" i="13"/>
  <c r="AG177" i="13" s="1"/>
  <c r="AF98" i="13"/>
  <c r="AE98" i="13"/>
  <c r="AD98" i="13"/>
  <c r="AD177" i="13" s="1"/>
  <c r="AC98" i="13"/>
  <c r="AC177" i="13" s="1"/>
  <c r="AB98" i="13"/>
  <c r="AA98" i="13"/>
  <c r="Z98" i="13"/>
  <c r="Z177" i="13" s="1"/>
  <c r="Y98" i="13"/>
  <c r="Y177" i="13" s="1"/>
  <c r="X98" i="13"/>
  <c r="X177" i="13" s="1"/>
  <c r="W98" i="13"/>
  <c r="W177" i="13" s="1"/>
  <c r="V98" i="13"/>
  <c r="V177" i="13" s="1"/>
  <c r="U98" i="13"/>
  <c r="U177" i="13" s="1"/>
  <c r="T98" i="13"/>
  <c r="S98" i="13"/>
  <c r="R98" i="13"/>
  <c r="Q98" i="13"/>
  <c r="Q177" i="13" s="1"/>
  <c r="P98" i="13"/>
  <c r="O98" i="13"/>
  <c r="O177" i="13" s="1"/>
  <c r="N98" i="13"/>
  <c r="N177" i="13" s="1"/>
  <c r="M98" i="13"/>
  <c r="M177" i="13" s="1"/>
  <c r="L98" i="13"/>
  <c r="L177" i="13" s="1"/>
  <c r="K98" i="13"/>
  <c r="K177" i="13" s="1"/>
  <c r="J98" i="13"/>
  <c r="J177" i="13" s="1"/>
  <c r="I98" i="13"/>
  <c r="H98" i="13"/>
  <c r="G98" i="13"/>
  <c r="G177" i="13" s="1"/>
  <c r="F98" i="13"/>
  <c r="E98" i="13"/>
  <c r="AP97" i="13"/>
  <c r="AP176" i="13" s="1"/>
  <c r="AO97" i="13"/>
  <c r="AN97" i="13"/>
  <c r="AN176" i="13" s="1"/>
  <c r="AM97" i="13"/>
  <c r="AM176" i="13" s="1"/>
  <c r="AL97" i="13"/>
  <c r="AL176" i="13" s="1"/>
  <c r="AK97" i="13"/>
  <c r="AK176" i="13" s="1"/>
  <c r="AJ97" i="13"/>
  <c r="AJ176" i="13" s="1"/>
  <c r="AI97" i="13"/>
  <c r="AH97" i="13"/>
  <c r="AG97" i="13"/>
  <c r="AF97" i="13"/>
  <c r="AF176" i="13" s="1"/>
  <c r="AE97" i="13"/>
  <c r="AE176" i="13" s="1"/>
  <c r="AD97" i="13"/>
  <c r="AD176" i="13" s="1"/>
  <c r="AC97" i="13"/>
  <c r="AC176" i="13" s="1"/>
  <c r="AB97" i="13"/>
  <c r="AB176" i="13" s="1"/>
  <c r="AA97" i="13"/>
  <c r="Z97" i="13"/>
  <c r="Z176" i="13" s="1"/>
  <c r="Y97" i="13"/>
  <c r="Y176" i="13" s="1"/>
  <c r="X97" i="13"/>
  <c r="X176" i="13" s="1"/>
  <c r="W97" i="13"/>
  <c r="V97" i="13"/>
  <c r="U97" i="13"/>
  <c r="U176" i="13" s="1"/>
  <c r="T97" i="13"/>
  <c r="T176" i="13" s="1"/>
  <c r="S97" i="13"/>
  <c r="S176" i="13" s="1"/>
  <c r="R97" i="13"/>
  <c r="Q97" i="13"/>
  <c r="Q176" i="13" s="1"/>
  <c r="P97" i="13"/>
  <c r="O97" i="13"/>
  <c r="N97" i="13"/>
  <c r="N176" i="13" s="1"/>
  <c r="M97" i="13"/>
  <c r="L97" i="13"/>
  <c r="K97" i="13"/>
  <c r="K176" i="13" s="1"/>
  <c r="J97" i="13"/>
  <c r="I97" i="13"/>
  <c r="H97" i="13"/>
  <c r="H176" i="13" s="1"/>
  <c r="G97" i="13"/>
  <c r="F97" i="13"/>
  <c r="F176" i="13" s="1"/>
  <c r="E97" i="13"/>
  <c r="AP96" i="13"/>
  <c r="AO96" i="13"/>
  <c r="AN96" i="13"/>
  <c r="AN175" i="13" s="1"/>
  <c r="AM96" i="13"/>
  <c r="AM175" i="13" s="1"/>
  <c r="AL96" i="13"/>
  <c r="AL175" i="13" s="1"/>
  <c r="AK96" i="13"/>
  <c r="AK175" i="13" s="1"/>
  <c r="AJ96" i="13"/>
  <c r="AI96" i="13"/>
  <c r="AH96" i="13"/>
  <c r="AH175" i="13" s="1"/>
  <c r="AG96" i="13"/>
  <c r="AG175" i="13" s="1"/>
  <c r="AF96" i="13"/>
  <c r="AE96" i="13"/>
  <c r="AE175" i="13" s="1"/>
  <c r="AD96" i="13"/>
  <c r="AD175" i="13" s="1"/>
  <c r="AC96" i="13"/>
  <c r="AC175" i="13" s="1"/>
  <c r="AB96" i="13"/>
  <c r="AB175" i="13" s="1"/>
  <c r="AA96" i="13"/>
  <c r="AA175" i="13" s="1"/>
  <c r="Z96" i="13"/>
  <c r="Z175" i="13" s="1"/>
  <c r="Y96" i="13"/>
  <c r="Y175" i="13" s="1"/>
  <c r="X96" i="13"/>
  <c r="W96" i="13"/>
  <c r="V96" i="13"/>
  <c r="U96" i="13"/>
  <c r="U175" i="13" s="1"/>
  <c r="T96" i="13"/>
  <c r="S96" i="13"/>
  <c r="S175" i="13" s="1"/>
  <c r="R96" i="13"/>
  <c r="R175" i="13" s="1"/>
  <c r="Q96" i="13"/>
  <c r="Q175" i="13" s="1"/>
  <c r="P96" i="13"/>
  <c r="P175" i="13" s="1"/>
  <c r="O96" i="13"/>
  <c r="O175" i="13" s="1"/>
  <c r="N96" i="13"/>
  <c r="N175" i="13" s="1"/>
  <c r="M96" i="13"/>
  <c r="M175" i="13" s="1"/>
  <c r="L96" i="13"/>
  <c r="L175" i="13" s="1"/>
  <c r="K96" i="13"/>
  <c r="K175" i="13" s="1"/>
  <c r="J96" i="13"/>
  <c r="J175" i="13" s="1"/>
  <c r="I96" i="13"/>
  <c r="I175" i="13" s="1"/>
  <c r="H96" i="13"/>
  <c r="G96" i="13"/>
  <c r="G175" i="13" s="1"/>
  <c r="F96" i="13"/>
  <c r="F175" i="13" s="1"/>
  <c r="E96" i="13"/>
  <c r="E175" i="13" s="1"/>
  <c r="AP95" i="13"/>
  <c r="AP174" i="13" s="1"/>
  <c r="AO95" i="13"/>
  <c r="AO174" i="13" s="1"/>
  <c r="AN95" i="13"/>
  <c r="AM95" i="13"/>
  <c r="AM174" i="13" s="1"/>
  <c r="AL95" i="13"/>
  <c r="AK95" i="13"/>
  <c r="AK174" i="13" s="1"/>
  <c r="AJ95" i="13"/>
  <c r="AJ174" i="13" s="1"/>
  <c r="AI95" i="13"/>
  <c r="AI174" i="13" s="1"/>
  <c r="AH95" i="13"/>
  <c r="AG95" i="13"/>
  <c r="AG174" i="13" s="1"/>
  <c r="AF95" i="13"/>
  <c r="AF174" i="13" s="1"/>
  <c r="AE95" i="13"/>
  <c r="AE174" i="13" s="1"/>
  <c r="AD95" i="13"/>
  <c r="AD174" i="13" s="1"/>
  <c r="AC95" i="13"/>
  <c r="AC174" i="13" s="1"/>
  <c r="AB95" i="13"/>
  <c r="AA95" i="13"/>
  <c r="AA174" i="13" s="1"/>
  <c r="Z95" i="13"/>
  <c r="Y95" i="13"/>
  <c r="X95" i="13"/>
  <c r="W95" i="13"/>
  <c r="W174" i="13" s="1"/>
  <c r="V95" i="13"/>
  <c r="V174" i="13" s="1"/>
  <c r="U95" i="13"/>
  <c r="U174" i="13" s="1"/>
  <c r="T95" i="13"/>
  <c r="T174" i="13" s="1"/>
  <c r="S95" i="13"/>
  <c r="S174" i="13" s="1"/>
  <c r="R95" i="13"/>
  <c r="R174" i="13" s="1"/>
  <c r="Q95" i="13"/>
  <c r="Q174" i="13" s="1"/>
  <c r="P95" i="13"/>
  <c r="P174" i="13" s="1"/>
  <c r="O95" i="13"/>
  <c r="N95" i="13"/>
  <c r="M95" i="13"/>
  <c r="M174" i="13" s="1"/>
  <c r="L95" i="13"/>
  <c r="L174" i="13" s="1"/>
  <c r="K95" i="13"/>
  <c r="J95" i="13"/>
  <c r="J174" i="13" s="1"/>
  <c r="I95" i="13"/>
  <c r="I174" i="13" s="1"/>
  <c r="H95" i="13"/>
  <c r="H174" i="13" s="1"/>
  <c r="G95" i="13"/>
  <c r="G174" i="13" s="1"/>
  <c r="F95" i="13"/>
  <c r="F174" i="13" s="1"/>
  <c r="E95" i="13"/>
  <c r="E174" i="13" s="1"/>
  <c r="AP94" i="13"/>
  <c r="AP173" i="13" s="1"/>
  <c r="AO94" i="13"/>
  <c r="AO173" i="13" s="1"/>
  <c r="AN94" i="13"/>
  <c r="AM94" i="13"/>
  <c r="AL94" i="13"/>
  <c r="AL173" i="13" s="1"/>
  <c r="AK94" i="13"/>
  <c r="AK173" i="13" s="1"/>
  <c r="AJ94" i="13"/>
  <c r="AJ173" i="13" s="1"/>
  <c r="AI94" i="13"/>
  <c r="AI173" i="13" s="1"/>
  <c r="AH94" i="13"/>
  <c r="AH173" i="13" s="1"/>
  <c r="AG94" i="13"/>
  <c r="AG173" i="13" s="1"/>
  <c r="AF94" i="13"/>
  <c r="AE94" i="13"/>
  <c r="AE173" i="13" s="1"/>
  <c r="AD94" i="13"/>
  <c r="AD173" i="13" s="1"/>
  <c r="AC94" i="13"/>
  <c r="AC173" i="13" s="1"/>
  <c r="AB94" i="13"/>
  <c r="AA94" i="13"/>
  <c r="AA173" i="13" s="1"/>
  <c r="Z94" i="13"/>
  <c r="Z173" i="13" s="1"/>
  <c r="Y94" i="13"/>
  <c r="Y173" i="13" s="1"/>
  <c r="X94" i="13"/>
  <c r="W94" i="13"/>
  <c r="W173" i="13" s="1"/>
  <c r="V94" i="13"/>
  <c r="V173" i="13" s="1"/>
  <c r="U94" i="13"/>
  <c r="U173" i="13" s="1"/>
  <c r="T94" i="13"/>
  <c r="T173" i="13" s="1"/>
  <c r="S94" i="13"/>
  <c r="S173" i="13" s="1"/>
  <c r="R94" i="13"/>
  <c r="R173" i="13" s="1"/>
  <c r="Q94" i="13"/>
  <c r="Q173" i="13" s="1"/>
  <c r="P94" i="13"/>
  <c r="O94" i="13"/>
  <c r="O173" i="13" s="1"/>
  <c r="N94" i="13"/>
  <c r="N173" i="13" s="1"/>
  <c r="M94" i="13"/>
  <c r="L94" i="13"/>
  <c r="L173" i="13" s="1"/>
  <c r="K94" i="13"/>
  <c r="J94" i="13"/>
  <c r="I94" i="13"/>
  <c r="H94" i="13"/>
  <c r="G94" i="13"/>
  <c r="G173" i="13" s="1"/>
  <c r="F94" i="13"/>
  <c r="E94" i="13"/>
  <c r="E173" i="13" s="1"/>
  <c r="AO208" i="13"/>
  <c r="AC208" i="13"/>
  <c r="Q208" i="13"/>
  <c r="AE207" i="13"/>
  <c r="AC207" i="13"/>
  <c r="S207" i="13"/>
  <c r="G207" i="13"/>
  <c r="AG206" i="13"/>
  <c r="U206" i="13"/>
  <c r="I206" i="13"/>
  <c r="AI205" i="13"/>
  <c r="K205" i="13"/>
  <c r="M204" i="13"/>
  <c r="AK203" i="13"/>
  <c r="AA203" i="13"/>
  <c r="O203" i="13"/>
  <c r="AO202" i="13"/>
  <c r="AC202" i="13"/>
  <c r="AI194" i="13"/>
  <c r="W194" i="13"/>
  <c r="K194" i="13"/>
  <c r="AK193" i="13"/>
  <c r="M193" i="13"/>
  <c r="AA192" i="13"/>
  <c r="O192" i="13"/>
  <c r="AC191" i="13"/>
  <c r="E191" i="13"/>
  <c r="G190" i="13"/>
  <c r="AG189" i="13"/>
  <c r="U189" i="13"/>
  <c r="AI185" i="13"/>
  <c r="AG185" i="13"/>
  <c r="W184" i="13"/>
  <c r="M184" i="13"/>
  <c r="K184" i="13"/>
  <c r="AM183" i="13"/>
  <c r="AK183" i="13"/>
  <c r="AA183" i="13"/>
  <c r="M183" i="13"/>
  <c r="AC182" i="13"/>
  <c r="AA182" i="13"/>
  <c r="AO181" i="13"/>
  <c r="AE181" i="13"/>
  <c r="W181" i="13"/>
  <c r="S181" i="13"/>
  <c r="K181" i="13"/>
  <c r="G181" i="13"/>
  <c r="E181" i="13"/>
  <c r="AJ180" i="13"/>
  <c r="Y180" i="13"/>
  <c r="M180" i="13"/>
  <c r="AL179" i="13"/>
  <c r="AJ179" i="13"/>
  <c r="X179" i="13"/>
  <c r="O179" i="13"/>
  <c r="N179" i="13"/>
  <c r="L179" i="13"/>
  <c r="AN178" i="13"/>
  <c r="AC178" i="13"/>
  <c r="Q178" i="13"/>
  <c r="P178" i="13"/>
  <c r="N178" i="13"/>
  <c r="AN177" i="13"/>
  <c r="AE177" i="13"/>
  <c r="AB177" i="13"/>
  <c r="S177" i="13"/>
  <c r="R177" i="13"/>
  <c r="P177" i="13"/>
  <c r="F177" i="13"/>
  <c r="AG176" i="13"/>
  <c r="AI175" i="13"/>
  <c r="AF175" i="13"/>
  <c r="W175" i="13"/>
  <c r="V175" i="13"/>
  <c r="T175" i="13"/>
  <c r="H175" i="13"/>
  <c r="AH174" i="13"/>
  <c r="Y174" i="13"/>
  <c r="X174" i="13"/>
  <c r="X173" i="13"/>
  <c r="K173" i="13"/>
  <c r="H173" i="13"/>
  <c r="I173" i="13"/>
  <c r="J173" i="13"/>
  <c r="M173" i="13"/>
  <c r="P173" i="13"/>
  <c r="AB173" i="13"/>
  <c r="AN173" i="13"/>
  <c r="K174" i="13"/>
  <c r="N174" i="13"/>
  <c r="O174" i="13"/>
  <c r="Z174" i="13"/>
  <c r="AL174" i="13"/>
  <c r="AN174" i="13"/>
  <c r="X175" i="13"/>
  <c r="AJ175" i="13"/>
  <c r="AO175" i="13"/>
  <c r="AP175" i="13"/>
  <c r="E176" i="13"/>
  <c r="G176" i="13"/>
  <c r="J176" i="13"/>
  <c r="P176" i="13"/>
  <c r="V176" i="13"/>
  <c r="AH176" i="13"/>
  <c r="AO176" i="13"/>
  <c r="E177" i="13"/>
  <c r="H177" i="13"/>
  <c r="I177" i="13"/>
  <c r="T177" i="13"/>
  <c r="AA177" i="13"/>
  <c r="AF177" i="13"/>
  <c r="F178" i="13"/>
  <c r="O178" i="13"/>
  <c r="R178" i="13"/>
  <c r="W178" i="13"/>
  <c r="Y178" i="13"/>
  <c r="AA178" i="13"/>
  <c r="AD178" i="13"/>
  <c r="AE178" i="13"/>
  <c r="AM178" i="13"/>
  <c r="AP178" i="13"/>
  <c r="M179" i="13"/>
  <c r="P179" i="13"/>
  <c r="U179" i="13"/>
  <c r="W179" i="13"/>
  <c r="Y179" i="13"/>
  <c r="AB179" i="13"/>
  <c r="AC179" i="13"/>
  <c r="AN179" i="13"/>
  <c r="AO179" i="13"/>
  <c r="F180" i="13"/>
  <c r="G180" i="13"/>
  <c r="H180" i="13"/>
  <c r="I180" i="13"/>
  <c r="K180" i="13"/>
  <c r="N180" i="13"/>
  <c r="O180" i="13"/>
  <c r="Z180" i="13"/>
  <c r="AA180" i="13"/>
  <c r="AD180" i="13"/>
  <c r="AG180" i="13"/>
  <c r="AI180" i="13"/>
  <c r="AL180" i="13"/>
  <c r="AP180" i="13"/>
  <c r="J181" i="13"/>
  <c r="L181" i="13"/>
  <c r="P181" i="13"/>
  <c r="T181" i="13"/>
  <c r="U181" i="13"/>
  <c r="V181" i="13"/>
  <c r="X181" i="13"/>
  <c r="Y181" i="13"/>
  <c r="AB181" i="13"/>
  <c r="AF181" i="13"/>
  <c r="AJ181" i="13"/>
  <c r="F182" i="13"/>
  <c r="G182" i="13"/>
  <c r="H182" i="13"/>
  <c r="I182" i="13"/>
  <c r="J182" i="13"/>
  <c r="K182" i="13"/>
  <c r="R182" i="13"/>
  <c r="S182" i="13"/>
  <c r="U182" i="13"/>
  <c r="V182" i="13"/>
  <c r="W182" i="13"/>
  <c r="Z182" i="13"/>
  <c r="AB182" i="13"/>
  <c r="AD182" i="13"/>
  <c r="AE182" i="13"/>
  <c r="AG182" i="13"/>
  <c r="AH182" i="13"/>
  <c r="AL182" i="13"/>
  <c r="AN182" i="13"/>
  <c r="AP182" i="13"/>
  <c r="F183" i="13"/>
  <c r="G183" i="13"/>
  <c r="H183" i="13"/>
  <c r="P183" i="13"/>
  <c r="Q183" i="13"/>
  <c r="R183" i="13"/>
  <c r="S183" i="13"/>
  <c r="T183" i="13"/>
  <c r="U183" i="13"/>
  <c r="AE183" i="13"/>
  <c r="AF183" i="13"/>
  <c r="AG183" i="13"/>
  <c r="AJ183" i="13"/>
  <c r="AL183" i="13"/>
  <c r="AN183" i="13"/>
  <c r="AO183" i="13"/>
  <c r="E184" i="13"/>
  <c r="F184" i="13"/>
  <c r="L184" i="13"/>
  <c r="N184" i="13"/>
  <c r="O184" i="13"/>
  <c r="P184" i="13"/>
  <c r="Q184" i="13"/>
  <c r="R184" i="13"/>
  <c r="Z184" i="13"/>
  <c r="AA184" i="13"/>
  <c r="AB184" i="13"/>
  <c r="AC184" i="13"/>
  <c r="AD184" i="13"/>
  <c r="AE184" i="13"/>
  <c r="AJ184" i="13"/>
  <c r="AL184" i="13"/>
  <c r="AM184" i="13"/>
  <c r="AO184" i="13"/>
  <c r="AP184" i="13"/>
  <c r="E185" i="13"/>
  <c r="J185" i="13"/>
  <c r="M185" i="13"/>
  <c r="O185" i="13"/>
  <c r="P185" i="13"/>
  <c r="T185" i="13"/>
  <c r="V185" i="13"/>
  <c r="X185" i="13"/>
  <c r="Y185" i="13"/>
  <c r="Z185" i="13"/>
  <c r="AA185" i="13"/>
  <c r="AB185" i="13"/>
  <c r="AJ185" i="13"/>
  <c r="AK185" i="13"/>
  <c r="AL185" i="13"/>
  <c r="AM185" i="13"/>
  <c r="AN185" i="13"/>
  <c r="AO185" i="13"/>
  <c r="E238" i="13"/>
  <c r="AP237" i="13"/>
  <c r="AO237" i="13"/>
  <c r="AN237" i="13"/>
  <c r="AM237" i="13"/>
  <c r="AL237" i="13"/>
  <c r="AK237" i="13"/>
  <c r="AJ237" i="13"/>
  <c r="AI237" i="13"/>
  <c r="AH237" i="13"/>
  <c r="AG237" i="13"/>
  <c r="AF237" i="13"/>
  <c r="AE237" i="13"/>
  <c r="AD237" i="13"/>
  <c r="AC237" i="13"/>
  <c r="AB237" i="13"/>
  <c r="AA237" i="13"/>
  <c r="Z237" i="13"/>
  <c r="Y237" i="13"/>
  <c r="X237" i="13"/>
  <c r="W237" i="13"/>
  <c r="V237" i="13"/>
  <c r="U237" i="13"/>
  <c r="T237" i="13"/>
  <c r="S237" i="13"/>
  <c r="R237" i="13"/>
  <c r="Q237" i="13"/>
  <c r="P237" i="13"/>
  <c r="O237" i="13"/>
  <c r="N237" i="13"/>
  <c r="M237" i="13"/>
  <c r="L237" i="13"/>
  <c r="K237" i="13"/>
  <c r="J237" i="13"/>
  <c r="I237" i="13"/>
  <c r="H237" i="13"/>
  <c r="G237" i="13"/>
  <c r="F237" i="13"/>
  <c r="E237" i="13"/>
  <c r="E231" i="13"/>
  <c r="AP230" i="13"/>
  <c r="AO230" i="13"/>
  <c r="AN230" i="13"/>
  <c r="AM230" i="13"/>
  <c r="AL230" i="13"/>
  <c r="AK230" i="13"/>
  <c r="AJ230" i="13"/>
  <c r="AI230" i="13"/>
  <c r="AH230" i="13"/>
  <c r="AG230" i="13"/>
  <c r="AF230" i="13"/>
  <c r="AE230" i="13"/>
  <c r="AD230" i="13"/>
  <c r="AC230" i="13"/>
  <c r="AB230" i="13"/>
  <c r="AA230" i="13"/>
  <c r="Z230" i="13"/>
  <c r="Y230" i="13"/>
  <c r="X230" i="13"/>
  <c r="W230" i="13"/>
  <c r="V230" i="13"/>
  <c r="U230" i="13"/>
  <c r="T230" i="13"/>
  <c r="S230" i="13"/>
  <c r="R230" i="13"/>
  <c r="Q230" i="13"/>
  <c r="P230" i="13"/>
  <c r="O230" i="13"/>
  <c r="N230" i="13"/>
  <c r="M230" i="13"/>
  <c r="L230" i="13"/>
  <c r="K230" i="13"/>
  <c r="J230" i="13"/>
  <c r="I230" i="13"/>
  <c r="H230" i="13"/>
  <c r="G230" i="13"/>
  <c r="F230" i="13"/>
  <c r="E230" i="13"/>
  <c r="E222" i="13"/>
  <c r="AP221" i="13"/>
  <c r="AO221" i="13"/>
  <c r="AN221" i="13"/>
  <c r="AM221" i="13"/>
  <c r="AL221" i="13"/>
  <c r="AK221" i="13"/>
  <c r="AJ221" i="13"/>
  <c r="AI221" i="13"/>
  <c r="AH221" i="13"/>
  <c r="AG221" i="13"/>
  <c r="AF221" i="13"/>
  <c r="AE221" i="13"/>
  <c r="AD221" i="13"/>
  <c r="AC221" i="13"/>
  <c r="AB221" i="13"/>
  <c r="AA221" i="13"/>
  <c r="Z221" i="13"/>
  <c r="Y221" i="13"/>
  <c r="X221" i="13"/>
  <c r="W221" i="13"/>
  <c r="V221" i="13"/>
  <c r="U221" i="13"/>
  <c r="T221" i="13"/>
  <c r="S221" i="13"/>
  <c r="R221" i="13"/>
  <c r="Q221" i="13"/>
  <c r="P221" i="13"/>
  <c r="O221" i="13"/>
  <c r="N221" i="13"/>
  <c r="M221" i="13"/>
  <c r="L221" i="13"/>
  <c r="K221" i="13"/>
  <c r="J221" i="13"/>
  <c r="I221" i="13"/>
  <c r="H221" i="13"/>
  <c r="G221" i="13"/>
  <c r="F221" i="13"/>
  <c r="E221" i="13"/>
  <c r="E211" i="13"/>
  <c r="AP210" i="13"/>
  <c r="AO210" i="13"/>
  <c r="AN210" i="13"/>
  <c r="AM210" i="13"/>
  <c r="AL210" i="13"/>
  <c r="AK210" i="13"/>
  <c r="AJ210" i="13"/>
  <c r="AI210" i="13"/>
  <c r="AH210" i="13"/>
  <c r="AG210" i="13"/>
  <c r="AF210" i="13"/>
  <c r="AE210" i="13"/>
  <c r="AD210" i="13"/>
  <c r="AC210" i="13"/>
  <c r="AB210" i="13"/>
  <c r="AA210" i="13"/>
  <c r="Z210" i="13"/>
  <c r="Y210" i="13"/>
  <c r="X210" i="13"/>
  <c r="W210" i="13"/>
  <c r="V210" i="13"/>
  <c r="U210" i="13"/>
  <c r="T210" i="13"/>
  <c r="S210" i="13"/>
  <c r="R210" i="13"/>
  <c r="Q210" i="13"/>
  <c r="P210" i="13"/>
  <c r="O210" i="13"/>
  <c r="N210" i="13"/>
  <c r="M210" i="13"/>
  <c r="L210" i="13"/>
  <c r="K210" i="13"/>
  <c r="J210" i="13"/>
  <c r="I210" i="13"/>
  <c r="H210" i="13"/>
  <c r="G210" i="13"/>
  <c r="F210" i="13"/>
  <c r="E210" i="13"/>
  <c r="AP208" i="13"/>
  <c r="AN208" i="13"/>
  <c r="AL208" i="13"/>
  <c r="AK208" i="13"/>
  <c r="AJ208" i="13"/>
  <c r="AI208" i="13"/>
  <c r="AH208" i="13"/>
  <c r="AG208" i="13"/>
  <c r="AF208" i="13"/>
  <c r="AE208" i="13"/>
  <c r="AD208" i="13"/>
  <c r="AB208" i="13"/>
  <c r="Z208" i="13"/>
  <c r="Y208" i="13"/>
  <c r="X208" i="13"/>
  <c r="W208" i="13"/>
  <c r="V208" i="13"/>
  <c r="U208" i="13"/>
  <c r="T208" i="13"/>
  <c r="S208" i="13"/>
  <c r="R208" i="13"/>
  <c r="P208" i="13"/>
  <c r="N208" i="13"/>
  <c r="M208" i="13"/>
  <c r="L208" i="13"/>
  <c r="K208" i="13"/>
  <c r="J208" i="13"/>
  <c r="I208" i="13"/>
  <c r="H208" i="13"/>
  <c r="G208" i="13"/>
  <c r="F208" i="13"/>
  <c r="AP207" i="13"/>
  <c r="AN207" i="13"/>
  <c r="AM207" i="13"/>
  <c r="AL207" i="13"/>
  <c r="AK207" i="13"/>
  <c r="AJ207" i="13"/>
  <c r="AI207" i="13"/>
  <c r="AH207" i="13"/>
  <c r="AG207" i="13"/>
  <c r="AF207" i="13"/>
  <c r="AD207" i="13"/>
  <c r="AB207" i="13"/>
  <c r="AA207" i="13"/>
  <c r="Z207" i="13"/>
  <c r="Y207" i="13"/>
  <c r="X207" i="13"/>
  <c r="W207" i="13"/>
  <c r="V207" i="13"/>
  <c r="U207" i="13"/>
  <c r="T207" i="13"/>
  <c r="R207" i="13"/>
  <c r="P207" i="13"/>
  <c r="O207" i="13"/>
  <c r="N207" i="13"/>
  <c r="M207" i="13"/>
  <c r="L207" i="13"/>
  <c r="K207" i="13"/>
  <c r="J207" i="13"/>
  <c r="I207" i="13"/>
  <c r="H207" i="13"/>
  <c r="F207" i="13"/>
  <c r="AP206" i="13"/>
  <c r="AO206" i="13"/>
  <c r="AN206" i="13"/>
  <c r="AM206" i="13"/>
  <c r="AL206" i="13"/>
  <c r="AK206" i="13"/>
  <c r="AJ206" i="13"/>
  <c r="AI206" i="13"/>
  <c r="AH206" i="13"/>
  <c r="AF206" i="13"/>
  <c r="AD206" i="13"/>
  <c r="AC206" i="13"/>
  <c r="AB206" i="13"/>
  <c r="AA206" i="13"/>
  <c r="Z206" i="13"/>
  <c r="Y206" i="13"/>
  <c r="X206" i="13"/>
  <c r="W206" i="13"/>
  <c r="V206" i="13"/>
  <c r="T206" i="13"/>
  <c r="R206" i="13"/>
  <c r="Q206" i="13"/>
  <c r="P206" i="13"/>
  <c r="O206" i="13"/>
  <c r="N206" i="13"/>
  <c r="M206" i="13"/>
  <c r="L206" i="13"/>
  <c r="K206" i="13"/>
  <c r="J206" i="13"/>
  <c r="H206" i="13"/>
  <c r="F206" i="13"/>
  <c r="E206" i="13"/>
  <c r="AP205" i="13"/>
  <c r="AO205" i="13"/>
  <c r="AN205" i="13"/>
  <c r="AM205" i="13"/>
  <c r="AL205" i="13"/>
  <c r="AK205" i="13"/>
  <c r="AJ205" i="13"/>
  <c r="AH205" i="13"/>
  <c r="AF205" i="13"/>
  <c r="AE205" i="13"/>
  <c r="AD205" i="13"/>
  <c r="AC205" i="13"/>
  <c r="AB205" i="13"/>
  <c r="Z205" i="13"/>
  <c r="Y205" i="13"/>
  <c r="X205" i="13"/>
  <c r="V205" i="13"/>
  <c r="T205" i="13"/>
  <c r="S205" i="13"/>
  <c r="R205" i="13"/>
  <c r="Q205" i="13"/>
  <c r="P205" i="13"/>
  <c r="N205" i="13"/>
  <c r="L205" i="13"/>
  <c r="J205" i="13"/>
  <c r="H205" i="13"/>
  <c r="G205" i="13"/>
  <c r="F205" i="13"/>
  <c r="E205" i="13"/>
  <c r="AP204" i="13"/>
  <c r="AO204" i="13"/>
  <c r="AN204" i="13"/>
  <c r="AL204" i="13"/>
  <c r="AH204" i="13"/>
  <c r="AG204" i="13"/>
  <c r="AF204" i="13"/>
  <c r="AE204" i="13"/>
  <c r="AD204" i="13"/>
  <c r="AC204" i="13"/>
  <c r="AB204" i="13"/>
  <c r="AA204" i="13"/>
  <c r="Z204" i="13"/>
  <c r="V204" i="13"/>
  <c r="U204" i="13"/>
  <c r="T204" i="13"/>
  <c r="S204" i="13"/>
  <c r="R204" i="13"/>
  <c r="Q204" i="13"/>
  <c r="P204" i="13"/>
  <c r="O204" i="13"/>
  <c r="N204" i="13"/>
  <c r="L204" i="13"/>
  <c r="J204" i="13"/>
  <c r="I204" i="13"/>
  <c r="H204" i="13"/>
  <c r="G204" i="13"/>
  <c r="F204" i="13"/>
  <c r="E204" i="13"/>
  <c r="AP203" i="13"/>
  <c r="AO203" i="13"/>
  <c r="AN203" i="13"/>
  <c r="AL203" i="13"/>
  <c r="AJ203" i="13"/>
  <c r="AI203" i="13"/>
  <c r="AH203" i="13"/>
  <c r="AG203" i="13"/>
  <c r="AD203" i="13"/>
  <c r="AC203" i="13"/>
  <c r="AB203" i="13"/>
  <c r="Z203" i="13"/>
  <c r="X203" i="13"/>
  <c r="W203" i="13"/>
  <c r="V203" i="13"/>
  <c r="U203" i="13"/>
  <c r="T203" i="13"/>
  <c r="N203" i="13"/>
  <c r="L203" i="13"/>
  <c r="K203" i="13"/>
  <c r="J203" i="13"/>
  <c r="I203" i="13"/>
  <c r="H203" i="13"/>
  <c r="G203" i="13"/>
  <c r="AL202" i="13"/>
  <c r="AK202" i="13"/>
  <c r="AJ202" i="13"/>
  <c r="AI202" i="13"/>
  <c r="AH202" i="13"/>
  <c r="AG202" i="13"/>
  <c r="AF202" i="13"/>
  <c r="AE202" i="13"/>
  <c r="Z202" i="13"/>
  <c r="Y202" i="13"/>
  <c r="X202" i="13"/>
  <c r="W202" i="13"/>
  <c r="V202" i="13"/>
  <c r="U202" i="13"/>
  <c r="T202" i="13"/>
  <c r="S202" i="13"/>
  <c r="R202" i="13"/>
  <c r="N202" i="13"/>
  <c r="M202" i="13"/>
  <c r="L202" i="13"/>
  <c r="K202" i="13"/>
  <c r="J202" i="13"/>
  <c r="I202" i="13"/>
  <c r="H202" i="13"/>
  <c r="G202" i="13"/>
  <c r="F202" i="13"/>
  <c r="E201" i="13"/>
  <c r="AP200" i="13"/>
  <c r="AO200" i="13"/>
  <c r="AN200" i="13"/>
  <c r="AM200" i="13"/>
  <c r="AL200" i="13"/>
  <c r="AK200" i="13"/>
  <c r="AJ200" i="13"/>
  <c r="AI200" i="13"/>
  <c r="AH200" i="13"/>
  <c r="AG200" i="13"/>
  <c r="AF200" i="13"/>
  <c r="AE200" i="13"/>
  <c r="AD200" i="13"/>
  <c r="AC200" i="13"/>
  <c r="AB200" i="13"/>
  <c r="AA200" i="13"/>
  <c r="Z200" i="13"/>
  <c r="Y200" i="13"/>
  <c r="X200" i="13"/>
  <c r="W200" i="13"/>
  <c r="V200" i="13"/>
  <c r="U200" i="13"/>
  <c r="T200" i="13"/>
  <c r="S200" i="13"/>
  <c r="R200" i="13"/>
  <c r="Q200" i="13"/>
  <c r="P200" i="13"/>
  <c r="O200" i="13"/>
  <c r="N200" i="13"/>
  <c r="M200" i="13"/>
  <c r="L200" i="13"/>
  <c r="K200" i="13"/>
  <c r="J200" i="13"/>
  <c r="I200" i="13"/>
  <c r="H200" i="13"/>
  <c r="G200" i="13"/>
  <c r="F200" i="13"/>
  <c r="E200" i="13"/>
  <c r="E197" i="13"/>
  <c r="AP196" i="13"/>
  <c r="AO196" i="13"/>
  <c r="AN196" i="13"/>
  <c r="AM196" i="13"/>
  <c r="AL196" i="13"/>
  <c r="AK196" i="13"/>
  <c r="AJ196" i="13"/>
  <c r="AI196" i="13"/>
  <c r="AH196" i="13"/>
  <c r="AG196" i="13"/>
  <c r="AF196" i="13"/>
  <c r="AE196" i="13"/>
  <c r="AD196" i="13"/>
  <c r="AC196" i="13"/>
  <c r="AB196" i="13"/>
  <c r="AA196" i="13"/>
  <c r="Z196" i="13"/>
  <c r="Y196" i="13"/>
  <c r="X196" i="13"/>
  <c r="W196" i="13"/>
  <c r="V196" i="13"/>
  <c r="U196" i="13"/>
  <c r="T196" i="13"/>
  <c r="S196" i="13"/>
  <c r="R196" i="13"/>
  <c r="Q196" i="13"/>
  <c r="P196" i="13"/>
  <c r="O196" i="13"/>
  <c r="N196" i="13"/>
  <c r="M196" i="13"/>
  <c r="L196" i="13"/>
  <c r="K196" i="13"/>
  <c r="J196" i="13"/>
  <c r="I196" i="13"/>
  <c r="H196" i="13"/>
  <c r="G196" i="13"/>
  <c r="F196" i="13"/>
  <c r="E196" i="13"/>
  <c r="AO194" i="13"/>
  <c r="AN194" i="13"/>
  <c r="AM194" i="13"/>
  <c r="AK194" i="13"/>
  <c r="AJ194" i="13"/>
  <c r="AH194" i="13"/>
  <c r="AG194" i="13"/>
  <c r="AF194" i="13"/>
  <c r="AC194" i="13"/>
  <c r="AB194" i="13"/>
  <c r="AA194" i="13"/>
  <c r="Z194" i="13"/>
  <c r="Y194" i="13"/>
  <c r="X194" i="13"/>
  <c r="V194" i="13"/>
  <c r="U194" i="13"/>
  <c r="T194" i="13"/>
  <c r="R194" i="13"/>
  <c r="Q194" i="13"/>
  <c r="P194" i="13"/>
  <c r="O194" i="13"/>
  <c r="M194" i="13"/>
  <c r="L194" i="13"/>
  <c r="J194" i="13"/>
  <c r="I194" i="13"/>
  <c r="H194" i="13"/>
  <c r="E194" i="13"/>
  <c r="AP193" i="13"/>
  <c r="AO193" i="13"/>
  <c r="AM193" i="13"/>
  <c r="AL193" i="13"/>
  <c r="AJ193" i="13"/>
  <c r="AI193" i="13"/>
  <c r="AH193" i="13"/>
  <c r="AE193" i="13"/>
  <c r="AD193" i="13"/>
  <c r="AC193" i="13"/>
  <c r="AB193" i="13"/>
  <c r="AA193" i="13"/>
  <c r="Z193" i="13"/>
  <c r="X193" i="13"/>
  <c r="W193" i="13"/>
  <c r="V193" i="13"/>
  <c r="S193" i="13"/>
  <c r="R193" i="13"/>
  <c r="Q193" i="13"/>
  <c r="O193" i="13"/>
  <c r="N193" i="13"/>
  <c r="L193" i="13"/>
  <c r="K193" i="13"/>
  <c r="J193" i="13"/>
  <c r="G193" i="13"/>
  <c r="F193" i="13"/>
  <c r="E193" i="13"/>
  <c r="AO192" i="13"/>
  <c r="AN192" i="13"/>
  <c r="AL192" i="13"/>
  <c r="AK192" i="13"/>
  <c r="AJ192" i="13"/>
  <c r="AG192" i="13"/>
  <c r="AF192" i="13"/>
  <c r="AE192" i="13"/>
  <c r="AD192" i="13"/>
  <c r="AC192" i="13"/>
  <c r="AB192" i="13"/>
  <c r="Z192" i="13"/>
  <c r="Y192" i="13"/>
  <c r="X192" i="13"/>
  <c r="U192" i="13"/>
  <c r="T192" i="13"/>
  <c r="S192" i="13"/>
  <c r="R192" i="13"/>
  <c r="Q192" i="13"/>
  <c r="P192" i="13"/>
  <c r="N192" i="13"/>
  <c r="M192" i="13"/>
  <c r="L192" i="13"/>
  <c r="I192" i="13"/>
  <c r="H192" i="13"/>
  <c r="G192" i="13"/>
  <c r="F192" i="13"/>
  <c r="E192" i="13"/>
  <c r="AP191" i="13"/>
  <c r="AN191" i="13"/>
  <c r="AM191" i="13"/>
  <c r="AL191" i="13"/>
  <c r="AI191" i="13"/>
  <c r="AH191" i="13"/>
  <c r="AG191" i="13"/>
  <c r="AF191" i="13"/>
  <c r="AE191" i="13"/>
  <c r="AD191" i="13"/>
  <c r="AB191" i="13"/>
  <c r="AA191" i="13"/>
  <c r="Z191" i="13"/>
  <c r="W191" i="13"/>
  <c r="V191" i="13"/>
  <c r="U191" i="13"/>
  <c r="S191" i="13"/>
  <c r="R191" i="13"/>
  <c r="P191" i="13"/>
  <c r="O191" i="13"/>
  <c r="N191" i="13"/>
  <c r="L191" i="13"/>
  <c r="K191" i="13"/>
  <c r="J191" i="13"/>
  <c r="I191" i="13"/>
  <c r="G191" i="13"/>
  <c r="F191" i="13"/>
  <c r="AP190" i="13"/>
  <c r="AO190" i="13"/>
  <c r="AN190" i="13"/>
  <c r="AK190" i="13"/>
  <c r="AJ190" i="13"/>
  <c r="AI190" i="13"/>
  <c r="AH190" i="13"/>
  <c r="AG190" i="13"/>
  <c r="AF190" i="13"/>
  <c r="AD190" i="13"/>
  <c r="AC190" i="13"/>
  <c r="AB190" i="13"/>
  <c r="Y190" i="13"/>
  <c r="X190" i="13"/>
  <c r="W190" i="13"/>
  <c r="V190" i="13"/>
  <c r="U190" i="13"/>
  <c r="T190" i="13"/>
  <c r="R190" i="13"/>
  <c r="Q190" i="13"/>
  <c r="P190" i="13"/>
  <c r="M190" i="13"/>
  <c r="L190" i="13"/>
  <c r="K190" i="13"/>
  <c r="J190" i="13"/>
  <c r="I190" i="13"/>
  <c r="H190" i="13"/>
  <c r="F190" i="13"/>
  <c r="E190" i="13"/>
  <c r="AP189" i="13"/>
  <c r="AM189" i="13"/>
  <c r="AL189" i="13"/>
  <c r="AK189" i="13"/>
  <c r="AJ189" i="13"/>
  <c r="AI189" i="13"/>
  <c r="AH189" i="13"/>
  <c r="AF189" i="13"/>
  <c r="AE189" i="13"/>
  <c r="AD189" i="13"/>
  <c r="AA189" i="13"/>
  <c r="Z189" i="13"/>
  <c r="Y189" i="13"/>
  <c r="W189" i="13"/>
  <c r="V189" i="13"/>
  <c r="T189" i="13"/>
  <c r="S189" i="13"/>
  <c r="R189" i="13"/>
  <c r="O189" i="13"/>
  <c r="N189" i="13"/>
  <c r="M189" i="13"/>
  <c r="L189" i="13"/>
  <c r="K189" i="13"/>
  <c r="J189" i="13"/>
  <c r="H189" i="13"/>
  <c r="G189" i="13"/>
  <c r="F189" i="13"/>
  <c r="E188" i="13"/>
  <c r="AP187" i="13"/>
  <c r="AO187" i="13"/>
  <c r="AN187" i="13"/>
  <c r="AM187" i="13"/>
  <c r="AL187" i="13"/>
  <c r="AK187" i="13"/>
  <c r="AJ187" i="13"/>
  <c r="AI187" i="13"/>
  <c r="AH187" i="13"/>
  <c r="AG187" i="13"/>
  <c r="AF187" i="13"/>
  <c r="AE187" i="13"/>
  <c r="AD187" i="13"/>
  <c r="AC187" i="13"/>
  <c r="AB187" i="13"/>
  <c r="AA187" i="13"/>
  <c r="Z187" i="13"/>
  <c r="Y187" i="13"/>
  <c r="X187" i="13"/>
  <c r="W187" i="13"/>
  <c r="V187" i="13"/>
  <c r="U187" i="13"/>
  <c r="T187" i="13"/>
  <c r="S187" i="13"/>
  <c r="R187" i="13"/>
  <c r="Q187" i="13"/>
  <c r="P187" i="13"/>
  <c r="O187" i="13"/>
  <c r="N187" i="13"/>
  <c r="M187" i="13"/>
  <c r="L187" i="13"/>
  <c r="K187" i="13"/>
  <c r="J187" i="13"/>
  <c r="I187" i="13"/>
  <c r="H187" i="13"/>
  <c r="G187" i="13"/>
  <c r="F187" i="13"/>
  <c r="E187" i="13"/>
  <c r="E172" i="13"/>
  <c r="AP171" i="13"/>
  <c r="AO171" i="13"/>
  <c r="AN171" i="13"/>
  <c r="AM171" i="13"/>
  <c r="AL171" i="13"/>
  <c r="AK171" i="13"/>
  <c r="AJ171" i="13"/>
  <c r="AI171" i="13"/>
  <c r="AH171" i="13"/>
  <c r="AG171" i="13"/>
  <c r="AF171" i="13"/>
  <c r="AE171" i="13"/>
  <c r="AD171" i="13"/>
  <c r="AC171" i="13"/>
  <c r="AB171" i="13"/>
  <c r="AA171" i="13"/>
  <c r="Z171" i="13"/>
  <c r="Y171" i="13"/>
  <c r="X171" i="13"/>
  <c r="W171" i="13"/>
  <c r="V171" i="13"/>
  <c r="U171" i="13"/>
  <c r="T171" i="13"/>
  <c r="S171" i="13"/>
  <c r="R171" i="13"/>
  <c r="Q171" i="13"/>
  <c r="P171" i="13"/>
  <c r="O171" i="13"/>
  <c r="N171" i="13"/>
  <c r="M171" i="13"/>
  <c r="L171" i="13"/>
  <c r="K171" i="13"/>
  <c r="J171" i="13"/>
  <c r="I171" i="13"/>
  <c r="H171" i="13"/>
  <c r="G171" i="13"/>
  <c r="F171" i="13"/>
  <c r="E171" i="13"/>
  <c r="J184" i="13" l="1"/>
  <c r="AM173" i="13"/>
  <c r="Z183" i="13"/>
  <c r="AG181" i="13"/>
  <c r="W176" i="13"/>
  <c r="AH180" i="13"/>
  <c r="F173" i="13"/>
  <c r="R176" i="13"/>
  <c r="AF173" i="13"/>
  <c r="I176" i="13"/>
  <c r="AA176" i="13"/>
  <c r="M176" i="13"/>
  <c r="V179" i="13"/>
  <c r="O176" i="13"/>
  <c r="T182" i="13"/>
  <c r="AB174" i="13"/>
  <c r="AI176" i="13"/>
  <c r="L176" i="13"/>
  <c r="AK184" i="13"/>
  <c r="C25" i="35" l="1"/>
  <c r="AP166" i="13"/>
  <c r="AP245" i="13" s="1"/>
  <c r="AO166" i="13"/>
  <c r="AO245" i="13" s="1"/>
  <c r="AN166" i="13"/>
  <c r="AN245" i="13" s="1"/>
  <c r="AM166" i="13"/>
  <c r="AM245" i="13" s="1"/>
  <c r="AL166" i="13"/>
  <c r="AL245" i="13" s="1"/>
  <c r="AK166" i="13"/>
  <c r="AK245" i="13" s="1"/>
  <c r="AJ166" i="13"/>
  <c r="AJ245" i="13" s="1"/>
  <c r="AI166" i="13"/>
  <c r="AI245" i="13" s="1"/>
  <c r="AH166" i="13"/>
  <c r="AH245" i="13" s="1"/>
  <c r="AG166" i="13"/>
  <c r="AG245" i="13" s="1"/>
  <c r="AF166" i="13"/>
  <c r="AF245" i="13" s="1"/>
  <c r="AE166" i="13"/>
  <c r="AE245" i="13" s="1"/>
  <c r="AD166" i="13"/>
  <c r="AD245" i="13" s="1"/>
  <c r="AC166" i="13"/>
  <c r="AC245" i="13" s="1"/>
  <c r="AB166" i="13"/>
  <c r="AB245" i="13" s="1"/>
  <c r="AA166" i="13"/>
  <c r="AA245" i="13" s="1"/>
  <c r="Z166" i="13"/>
  <c r="Z245" i="13" s="1"/>
  <c r="Y166" i="13"/>
  <c r="Y245" i="13" s="1"/>
  <c r="X166" i="13"/>
  <c r="X245" i="13" s="1"/>
  <c r="W166" i="13"/>
  <c r="W245" i="13" s="1"/>
  <c r="V166" i="13"/>
  <c r="V245" i="13" s="1"/>
  <c r="T166" i="13"/>
  <c r="T245" i="13" s="1"/>
  <c r="S166" i="13"/>
  <c r="S245" i="13" s="1"/>
  <c r="R166" i="13"/>
  <c r="R245" i="13" s="1"/>
  <c r="Q166" i="13"/>
  <c r="Q245" i="13" s="1"/>
  <c r="P166" i="13"/>
  <c r="P245" i="13" s="1"/>
  <c r="O166" i="13"/>
  <c r="O245" i="13" s="1"/>
  <c r="N166" i="13"/>
  <c r="N245" i="13" s="1"/>
  <c r="M166" i="13"/>
  <c r="M245" i="13" s="1"/>
  <c r="L166" i="13"/>
  <c r="L245" i="13" s="1"/>
  <c r="K166" i="13"/>
  <c r="K245" i="13" s="1"/>
  <c r="J166" i="13"/>
  <c r="J245" i="13" s="1"/>
  <c r="I166" i="13"/>
  <c r="I245" i="13" s="1"/>
  <c r="H166" i="13"/>
  <c r="H245" i="13" s="1"/>
  <c r="G166" i="13"/>
  <c r="G245" i="13" s="1"/>
  <c r="F166" i="13"/>
  <c r="F245" i="13" s="1"/>
  <c r="E166" i="13"/>
  <c r="E245" i="13" s="1"/>
  <c r="B614" i="36"/>
  <c r="B601" i="36"/>
  <c r="AP162" i="13"/>
  <c r="AP241" i="13" s="1"/>
  <c r="AO162" i="13"/>
  <c r="AO241" i="13" s="1"/>
  <c r="AN162" i="13"/>
  <c r="AN241" i="13" s="1"/>
  <c r="AM162" i="13"/>
  <c r="AM241" i="13" s="1"/>
  <c r="AL162" i="13"/>
  <c r="AL241" i="13" s="1"/>
  <c r="AK162" i="13"/>
  <c r="AK241" i="13" s="1"/>
  <c r="AI162" i="13"/>
  <c r="AI241" i="13" s="1"/>
  <c r="AH162" i="13"/>
  <c r="AH241" i="13" s="1"/>
  <c r="AG162" i="13"/>
  <c r="AG241" i="13" s="1"/>
  <c r="AF162" i="13"/>
  <c r="AF241" i="13" s="1"/>
  <c r="AE162" i="13"/>
  <c r="AE241" i="13" s="1"/>
  <c r="AD162" i="13"/>
  <c r="AD241" i="13" s="1"/>
  <c r="AC162" i="13"/>
  <c r="AC241" i="13" s="1"/>
  <c r="AB162" i="13"/>
  <c r="AB241" i="13" s="1"/>
  <c r="AA162" i="13"/>
  <c r="AA241" i="13" s="1"/>
  <c r="Z162" i="13"/>
  <c r="Z241" i="13" s="1"/>
  <c r="Y162" i="13"/>
  <c r="Y241" i="13" s="1"/>
  <c r="X162" i="13"/>
  <c r="X241" i="13" s="1"/>
  <c r="W162" i="13"/>
  <c r="W241" i="13" s="1"/>
  <c r="V162" i="13"/>
  <c r="V241" i="13" s="1"/>
  <c r="U162" i="13"/>
  <c r="U241" i="13" s="1"/>
  <c r="T162" i="13"/>
  <c r="T241" i="13" s="1"/>
  <c r="S162" i="13"/>
  <c r="S241" i="13" s="1"/>
  <c r="R162" i="13"/>
  <c r="R241" i="13" s="1"/>
  <c r="Q162" i="13"/>
  <c r="Q241" i="13" s="1"/>
  <c r="P162" i="13"/>
  <c r="P241" i="13" s="1"/>
  <c r="O162" i="13"/>
  <c r="O241" i="13" s="1"/>
  <c r="N162" i="13"/>
  <c r="N241" i="13" s="1"/>
  <c r="M162" i="13"/>
  <c r="M241" i="13" s="1"/>
  <c r="L162" i="13"/>
  <c r="L241" i="13" s="1"/>
  <c r="K162" i="13"/>
  <c r="K241" i="13" s="1"/>
  <c r="J162" i="13"/>
  <c r="J241" i="13" s="1"/>
  <c r="I162" i="13"/>
  <c r="I241" i="13" s="1"/>
  <c r="H162" i="13"/>
  <c r="H241" i="13" s="1"/>
  <c r="G162" i="13"/>
  <c r="G241" i="13" s="1"/>
  <c r="F162" i="13"/>
  <c r="F241" i="13" s="1"/>
  <c r="E162" i="13"/>
  <c r="E241" i="13" s="1"/>
  <c r="B600" i="36"/>
  <c r="AP161" i="13"/>
  <c r="AP240" i="13" s="1"/>
  <c r="AO161" i="13"/>
  <c r="AO240" i="13" s="1"/>
  <c r="AN161" i="13"/>
  <c r="AN240" i="13" s="1"/>
  <c r="AM161" i="13"/>
  <c r="AM240" i="13" s="1"/>
  <c r="AL161" i="13"/>
  <c r="AL240" i="13" s="1"/>
  <c r="AK161" i="13"/>
  <c r="AK240" i="13" s="1"/>
  <c r="AJ161" i="13"/>
  <c r="AJ240" i="13" s="1"/>
  <c r="AI161" i="13"/>
  <c r="AI240" i="13" s="1"/>
  <c r="AH161" i="13"/>
  <c r="AH240" i="13" s="1"/>
  <c r="AG161" i="13"/>
  <c r="AG240" i="13" s="1"/>
  <c r="AF161" i="13"/>
  <c r="AF240" i="13" s="1"/>
  <c r="AE161" i="13"/>
  <c r="AE240" i="13" s="1"/>
  <c r="AD161" i="13"/>
  <c r="AD240" i="13" s="1"/>
  <c r="AC161" i="13"/>
  <c r="AC240" i="13" s="1"/>
  <c r="AB161" i="13"/>
  <c r="AB240" i="13" s="1"/>
  <c r="AA161" i="13"/>
  <c r="AA240" i="13" s="1"/>
  <c r="Z161" i="13"/>
  <c r="Z240" i="13" s="1"/>
  <c r="Y161" i="13"/>
  <c r="Y240" i="13" s="1"/>
  <c r="X161" i="13"/>
  <c r="X240" i="13" s="1"/>
  <c r="W161" i="13"/>
  <c r="W240" i="13" s="1"/>
  <c r="V161" i="13"/>
  <c r="V240" i="13" s="1"/>
  <c r="U161" i="13"/>
  <c r="U240" i="13" s="1"/>
  <c r="T161" i="13"/>
  <c r="T240" i="13" s="1"/>
  <c r="S161" i="13"/>
  <c r="S240" i="13" s="1"/>
  <c r="R161" i="13"/>
  <c r="R240" i="13" s="1"/>
  <c r="Q161" i="13"/>
  <c r="Q240" i="13" s="1"/>
  <c r="P161" i="13"/>
  <c r="P240" i="13" s="1"/>
  <c r="O161" i="13"/>
  <c r="O240" i="13" s="1"/>
  <c r="N161" i="13"/>
  <c r="N240" i="13" s="1"/>
  <c r="M161" i="13"/>
  <c r="M240" i="13" s="1"/>
  <c r="L161" i="13"/>
  <c r="L240" i="13" s="1"/>
  <c r="K161" i="13"/>
  <c r="K240" i="13" s="1"/>
  <c r="J161" i="13"/>
  <c r="J240" i="13" s="1"/>
  <c r="I161" i="13"/>
  <c r="I240" i="13" s="1"/>
  <c r="H161" i="13"/>
  <c r="H240" i="13" s="1"/>
  <c r="F161" i="13"/>
  <c r="F240" i="13" s="1"/>
  <c r="E161" i="13"/>
  <c r="E240" i="13" s="1"/>
  <c r="B599" i="36"/>
  <c r="AP160" i="13"/>
  <c r="AP239" i="13" s="1"/>
  <c r="AO160" i="13"/>
  <c r="AO239" i="13" s="1"/>
  <c r="AN160" i="13"/>
  <c r="AN239" i="13" s="1"/>
  <c r="AM160" i="13"/>
  <c r="AM239" i="13" s="1"/>
  <c r="AL160" i="13"/>
  <c r="AL239" i="13" s="1"/>
  <c r="AK160" i="13"/>
  <c r="AK239" i="13" s="1"/>
  <c r="AJ160" i="13"/>
  <c r="AJ239" i="13" s="1"/>
  <c r="AI160" i="13"/>
  <c r="AI239" i="13" s="1"/>
  <c r="AH160" i="13"/>
  <c r="AH239" i="13" s="1"/>
  <c r="AG160" i="13"/>
  <c r="AG239" i="13" s="1"/>
  <c r="AF160" i="13"/>
  <c r="AF239" i="13" s="1"/>
  <c r="AE160" i="13"/>
  <c r="AE239" i="13" s="1"/>
  <c r="AD160" i="13"/>
  <c r="AD239" i="13" s="1"/>
  <c r="AC160" i="13"/>
  <c r="AC239" i="13" s="1"/>
  <c r="AB160" i="13"/>
  <c r="AB239" i="13" s="1"/>
  <c r="AA160" i="13"/>
  <c r="AA239" i="13" s="1"/>
  <c r="Z160" i="13"/>
  <c r="Z239" i="13" s="1"/>
  <c r="Y160" i="13"/>
  <c r="Y239" i="13" s="1"/>
  <c r="X160" i="13"/>
  <c r="X239" i="13" s="1"/>
  <c r="W160" i="13"/>
  <c r="W239" i="13" s="1"/>
  <c r="V160" i="13"/>
  <c r="V239" i="13" s="1"/>
  <c r="T160" i="13"/>
  <c r="T239" i="13" s="1"/>
  <c r="S160" i="13"/>
  <c r="S239" i="13" s="1"/>
  <c r="R160" i="13"/>
  <c r="R239" i="13" s="1"/>
  <c r="Q160" i="13"/>
  <c r="Q239" i="13" s="1"/>
  <c r="P160" i="13"/>
  <c r="P239" i="13" s="1"/>
  <c r="O160" i="13"/>
  <c r="O239" i="13" s="1"/>
  <c r="N160" i="13"/>
  <c r="N239" i="13" s="1"/>
  <c r="M160" i="13"/>
  <c r="M239" i="13" s="1"/>
  <c r="L160" i="13"/>
  <c r="L239" i="13" s="1"/>
  <c r="K160" i="13"/>
  <c r="K239" i="13" s="1"/>
  <c r="J160" i="13"/>
  <c r="J239" i="13" s="1"/>
  <c r="I160" i="13"/>
  <c r="I239" i="13" s="1"/>
  <c r="H160" i="13"/>
  <c r="H239" i="13" s="1"/>
  <c r="F160" i="13"/>
  <c r="F239" i="13" s="1"/>
  <c r="E160" i="13"/>
  <c r="E239" i="13" s="1"/>
  <c r="B598" i="36"/>
  <c r="B582" i="36"/>
  <c r="AP156" i="13"/>
  <c r="AP235" i="13" s="1"/>
  <c r="AO156" i="13"/>
  <c r="AO235" i="13" s="1"/>
  <c r="AN156" i="13"/>
  <c r="AN235" i="13" s="1"/>
  <c r="AM156" i="13"/>
  <c r="AM235" i="13" s="1"/>
  <c r="AL156" i="13"/>
  <c r="AL235" i="13" s="1"/>
  <c r="AK156" i="13"/>
  <c r="AK235" i="13" s="1"/>
  <c r="AI156" i="13"/>
  <c r="AI235" i="13" s="1"/>
  <c r="AH156" i="13"/>
  <c r="AH235" i="13" s="1"/>
  <c r="AG156" i="13"/>
  <c r="AG235" i="13" s="1"/>
  <c r="AF156" i="13"/>
  <c r="AF235" i="13" s="1"/>
  <c r="AE156" i="13"/>
  <c r="AE235" i="13" s="1"/>
  <c r="AD156" i="13"/>
  <c r="AD235" i="13" s="1"/>
  <c r="AC156" i="13"/>
  <c r="AC235" i="13" s="1"/>
  <c r="AB156" i="13"/>
  <c r="AB235" i="13" s="1"/>
  <c r="AA156" i="13"/>
  <c r="AA235" i="13" s="1"/>
  <c r="Z156" i="13"/>
  <c r="Z235" i="13" s="1"/>
  <c r="Y156" i="13"/>
  <c r="Y235" i="13" s="1"/>
  <c r="X156" i="13"/>
  <c r="X235" i="13" s="1"/>
  <c r="W156" i="13"/>
  <c r="W235" i="13" s="1"/>
  <c r="T156" i="13"/>
  <c r="T235" i="13" s="1"/>
  <c r="S156" i="13"/>
  <c r="S235" i="13" s="1"/>
  <c r="R156" i="13"/>
  <c r="R235" i="13" s="1"/>
  <c r="Q156" i="13"/>
  <c r="Q235" i="13" s="1"/>
  <c r="P156" i="13"/>
  <c r="P235" i="13" s="1"/>
  <c r="O156" i="13"/>
  <c r="O235" i="13" s="1"/>
  <c r="N156" i="13"/>
  <c r="N235" i="13" s="1"/>
  <c r="M156" i="13"/>
  <c r="M235" i="13" s="1"/>
  <c r="L156" i="13"/>
  <c r="L235" i="13" s="1"/>
  <c r="K156" i="13"/>
  <c r="K235" i="13" s="1"/>
  <c r="J156" i="13"/>
  <c r="J235" i="13" s="1"/>
  <c r="I156" i="13"/>
  <c r="I235" i="13" s="1"/>
  <c r="H156" i="13"/>
  <c r="H235" i="13" s="1"/>
  <c r="G156" i="13"/>
  <c r="G235" i="13" s="1"/>
  <c r="F156" i="13"/>
  <c r="F235" i="13" s="1"/>
  <c r="E156" i="13"/>
  <c r="E235" i="13" s="1"/>
  <c r="B581" i="36"/>
  <c r="AP155" i="13"/>
  <c r="AP234" i="13" s="1"/>
  <c r="AO155" i="13"/>
  <c r="AO234" i="13" s="1"/>
  <c r="AN155" i="13"/>
  <c r="AN234" i="13" s="1"/>
  <c r="AM155" i="13"/>
  <c r="AM234" i="13" s="1"/>
  <c r="AL155" i="13"/>
  <c r="AL234" i="13" s="1"/>
  <c r="AK155" i="13"/>
  <c r="AK234" i="13" s="1"/>
  <c r="AI155" i="13"/>
  <c r="AI234" i="13" s="1"/>
  <c r="AH155" i="13"/>
  <c r="AH234" i="13" s="1"/>
  <c r="AG155" i="13"/>
  <c r="AG234" i="13" s="1"/>
  <c r="AF155" i="13"/>
  <c r="AF234" i="13" s="1"/>
  <c r="AE155" i="13"/>
  <c r="AE234" i="13" s="1"/>
  <c r="AD155" i="13"/>
  <c r="AD234" i="13" s="1"/>
  <c r="AC155" i="13"/>
  <c r="AC234" i="13" s="1"/>
  <c r="AB155" i="13"/>
  <c r="AB234" i="13" s="1"/>
  <c r="AA155" i="13"/>
  <c r="AA234" i="13" s="1"/>
  <c r="Z155" i="13"/>
  <c r="Z234" i="13" s="1"/>
  <c r="Y155" i="13"/>
  <c r="Y234" i="13" s="1"/>
  <c r="X155" i="13"/>
  <c r="X234" i="13" s="1"/>
  <c r="W155" i="13"/>
  <c r="W234" i="13" s="1"/>
  <c r="V155" i="13"/>
  <c r="V234" i="13" s="1"/>
  <c r="U155" i="13"/>
  <c r="U234" i="13" s="1"/>
  <c r="T155" i="13"/>
  <c r="T234" i="13" s="1"/>
  <c r="S155" i="13"/>
  <c r="S234" i="13" s="1"/>
  <c r="R155" i="13"/>
  <c r="R234" i="13" s="1"/>
  <c r="Q155" i="13"/>
  <c r="Q234" i="13" s="1"/>
  <c r="P155" i="13"/>
  <c r="P234" i="13" s="1"/>
  <c r="O155" i="13"/>
  <c r="O234" i="13" s="1"/>
  <c r="N155" i="13"/>
  <c r="N234" i="13" s="1"/>
  <c r="M155" i="13"/>
  <c r="M234" i="13" s="1"/>
  <c r="L155" i="13"/>
  <c r="L234" i="13" s="1"/>
  <c r="K155" i="13"/>
  <c r="K234" i="13" s="1"/>
  <c r="J155" i="13"/>
  <c r="J234" i="13" s="1"/>
  <c r="I155" i="13"/>
  <c r="I234" i="13" s="1"/>
  <c r="H155" i="13"/>
  <c r="H234" i="13" s="1"/>
  <c r="G155" i="13"/>
  <c r="G234" i="13" s="1"/>
  <c r="F155" i="13"/>
  <c r="F234" i="13" s="1"/>
  <c r="E155" i="13"/>
  <c r="E234" i="13" s="1"/>
  <c r="B580" i="36"/>
  <c r="AP154" i="13"/>
  <c r="AP233" i="13" s="1"/>
  <c r="AO154" i="13"/>
  <c r="AO233" i="13" s="1"/>
  <c r="AN154" i="13"/>
  <c r="AN233" i="13" s="1"/>
  <c r="AM154" i="13"/>
  <c r="AM233" i="13" s="1"/>
  <c r="AL154" i="13"/>
  <c r="AL233" i="13" s="1"/>
  <c r="AK154" i="13"/>
  <c r="AK233" i="13" s="1"/>
  <c r="AI154" i="13"/>
  <c r="AI233" i="13" s="1"/>
  <c r="AH154" i="13"/>
  <c r="AH233" i="13" s="1"/>
  <c r="AG154" i="13"/>
  <c r="AG233" i="13" s="1"/>
  <c r="AF154" i="13"/>
  <c r="AF233" i="13" s="1"/>
  <c r="AE154" i="13"/>
  <c r="AE233" i="13" s="1"/>
  <c r="AD154" i="13"/>
  <c r="AD233" i="13" s="1"/>
  <c r="AC154" i="13"/>
  <c r="AC233" i="13" s="1"/>
  <c r="AB154" i="13"/>
  <c r="AB233" i="13" s="1"/>
  <c r="AA154" i="13"/>
  <c r="AA233" i="13" s="1"/>
  <c r="Z154" i="13"/>
  <c r="Z233" i="13" s="1"/>
  <c r="Y154" i="13"/>
  <c r="Y233" i="13" s="1"/>
  <c r="X154" i="13"/>
  <c r="X233" i="13" s="1"/>
  <c r="W154" i="13"/>
  <c r="W233" i="13" s="1"/>
  <c r="V154" i="13"/>
  <c r="V233" i="13" s="1"/>
  <c r="U154" i="13"/>
  <c r="U233" i="13" s="1"/>
  <c r="T154" i="13"/>
  <c r="T233" i="13" s="1"/>
  <c r="S154" i="13"/>
  <c r="S233" i="13" s="1"/>
  <c r="R154" i="13"/>
  <c r="R233" i="13" s="1"/>
  <c r="Q154" i="13"/>
  <c r="Q233" i="13" s="1"/>
  <c r="P154" i="13"/>
  <c r="P233" i="13" s="1"/>
  <c r="O154" i="13"/>
  <c r="O233" i="13" s="1"/>
  <c r="N154" i="13"/>
  <c r="N233" i="13" s="1"/>
  <c r="M154" i="13"/>
  <c r="M233" i="13" s="1"/>
  <c r="L154" i="13"/>
  <c r="L233" i="13" s="1"/>
  <c r="K154" i="13"/>
  <c r="K233" i="13" s="1"/>
  <c r="J154" i="13"/>
  <c r="J233" i="13" s="1"/>
  <c r="I154" i="13"/>
  <c r="I233" i="13" s="1"/>
  <c r="H154" i="13"/>
  <c r="H233" i="13" s="1"/>
  <c r="G154" i="13"/>
  <c r="G233" i="13" s="1"/>
  <c r="F154" i="13"/>
  <c r="F233" i="13" s="1"/>
  <c r="E154" i="13"/>
  <c r="E233" i="13" s="1"/>
  <c r="B579" i="36"/>
  <c r="AP153" i="13"/>
  <c r="AP232" i="13" s="1"/>
  <c r="AO153" i="13"/>
  <c r="AO232" i="13" s="1"/>
  <c r="AN153" i="13"/>
  <c r="AN232" i="13" s="1"/>
  <c r="AM153" i="13"/>
  <c r="AM232" i="13" s="1"/>
  <c r="AL153" i="13"/>
  <c r="AL232" i="13" s="1"/>
  <c r="AK153" i="13"/>
  <c r="AK232" i="13" s="1"/>
  <c r="AI153" i="13"/>
  <c r="AI232" i="13" s="1"/>
  <c r="AH153" i="13"/>
  <c r="AH232" i="13" s="1"/>
  <c r="AG153" i="13"/>
  <c r="AG232" i="13" s="1"/>
  <c r="AF153" i="13"/>
  <c r="AF232" i="13" s="1"/>
  <c r="AE153" i="13"/>
  <c r="AE232" i="13" s="1"/>
  <c r="AD153" i="13"/>
  <c r="AD232" i="13" s="1"/>
  <c r="AC153" i="13"/>
  <c r="AC232" i="13" s="1"/>
  <c r="AB153" i="13"/>
  <c r="AB232" i="13" s="1"/>
  <c r="AA153" i="13"/>
  <c r="AA232" i="13" s="1"/>
  <c r="Z153" i="13"/>
  <c r="Z232" i="13" s="1"/>
  <c r="Y153" i="13"/>
  <c r="Y232" i="13" s="1"/>
  <c r="X153" i="13"/>
  <c r="X232" i="13" s="1"/>
  <c r="W153" i="13"/>
  <c r="W232" i="13" s="1"/>
  <c r="V153" i="13"/>
  <c r="V232" i="13" s="1"/>
  <c r="U153" i="13"/>
  <c r="U232" i="13" s="1"/>
  <c r="T153" i="13"/>
  <c r="T232" i="13" s="1"/>
  <c r="S153" i="13"/>
  <c r="S232" i="13" s="1"/>
  <c r="R153" i="13"/>
  <c r="R232" i="13" s="1"/>
  <c r="Q153" i="13"/>
  <c r="Q232" i="13" s="1"/>
  <c r="P153" i="13"/>
  <c r="P232" i="13" s="1"/>
  <c r="O153" i="13"/>
  <c r="O232" i="13" s="1"/>
  <c r="N153" i="13"/>
  <c r="N232" i="13" s="1"/>
  <c r="M153" i="13"/>
  <c r="M232" i="13" s="1"/>
  <c r="L153" i="13"/>
  <c r="L232" i="13" s="1"/>
  <c r="K153" i="13"/>
  <c r="K232" i="13" s="1"/>
  <c r="J153" i="13"/>
  <c r="J232" i="13" s="1"/>
  <c r="I153" i="13"/>
  <c r="I232" i="13" s="1"/>
  <c r="H153" i="13"/>
  <c r="H232" i="13" s="1"/>
  <c r="F153" i="13"/>
  <c r="F232" i="13" s="1"/>
  <c r="E153" i="13"/>
  <c r="E232" i="13" s="1"/>
  <c r="B578" i="36"/>
  <c r="B560" i="36"/>
  <c r="AP149" i="13"/>
  <c r="AP228" i="13" s="1"/>
  <c r="AO149" i="13"/>
  <c r="AO228" i="13" s="1"/>
  <c r="AN149" i="13"/>
  <c r="AN228" i="13" s="1"/>
  <c r="AM149" i="13"/>
  <c r="AM228" i="13" s="1"/>
  <c r="AL149" i="13"/>
  <c r="AL228" i="13" s="1"/>
  <c r="AK149" i="13"/>
  <c r="AK228" i="13" s="1"/>
  <c r="AJ149" i="13"/>
  <c r="AJ228" i="13" s="1"/>
  <c r="AI149" i="13"/>
  <c r="AI228" i="13" s="1"/>
  <c r="AH149" i="13"/>
  <c r="AH228" i="13" s="1"/>
  <c r="AG149" i="13"/>
  <c r="AG228" i="13" s="1"/>
  <c r="AF149" i="13"/>
  <c r="AF228" i="13" s="1"/>
  <c r="AE149" i="13"/>
  <c r="AE228" i="13" s="1"/>
  <c r="AD149" i="13"/>
  <c r="AD228" i="13" s="1"/>
  <c r="AC149" i="13"/>
  <c r="AC228" i="13" s="1"/>
  <c r="AB149" i="13"/>
  <c r="AB228" i="13" s="1"/>
  <c r="AA149" i="13"/>
  <c r="AA228" i="13" s="1"/>
  <c r="Z149" i="13"/>
  <c r="Z228" i="13" s="1"/>
  <c r="Y149" i="13"/>
  <c r="Y228" i="13" s="1"/>
  <c r="X149" i="13"/>
  <c r="X228" i="13" s="1"/>
  <c r="W149" i="13"/>
  <c r="W228" i="13" s="1"/>
  <c r="V149" i="13"/>
  <c r="V228" i="13" s="1"/>
  <c r="U149" i="13"/>
  <c r="U228" i="13" s="1"/>
  <c r="T149" i="13"/>
  <c r="T228" i="13" s="1"/>
  <c r="S149" i="13"/>
  <c r="S228" i="13" s="1"/>
  <c r="Q149" i="13"/>
  <c r="Q228" i="13" s="1"/>
  <c r="P149" i="13"/>
  <c r="P228" i="13" s="1"/>
  <c r="O149" i="13"/>
  <c r="O228" i="13" s="1"/>
  <c r="N149" i="13"/>
  <c r="N228" i="13" s="1"/>
  <c r="M149" i="13"/>
  <c r="M228" i="13" s="1"/>
  <c r="L149" i="13"/>
  <c r="L228" i="13" s="1"/>
  <c r="K149" i="13"/>
  <c r="K228" i="13" s="1"/>
  <c r="J149" i="13"/>
  <c r="J228" i="13" s="1"/>
  <c r="I149" i="13"/>
  <c r="I228" i="13" s="1"/>
  <c r="H149" i="13"/>
  <c r="H228" i="13" s="1"/>
  <c r="G149" i="13"/>
  <c r="G228" i="13" s="1"/>
  <c r="F149" i="13"/>
  <c r="F228" i="13" s="1"/>
  <c r="E149" i="13"/>
  <c r="E228" i="13" s="1"/>
  <c r="B559" i="36"/>
  <c r="AP148" i="13"/>
  <c r="AP227" i="13" s="1"/>
  <c r="AO148" i="13"/>
  <c r="AO227" i="13" s="1"/>
  <c r="AN148" i="13"/>
  <c r="AN227" i="13" s="1"/>
  <c r="AM148" i="13"/>
  <c r="AM227" i="13" s="1"/>
  <c r="AL148" i="13"/>
  <c r="AL227" i="13" s="1"/>
  <c r="AK148" i="13"/>
  <c r="AK227" i="13" s="1"/>
  <c r="AI148" i="13"/>
  <c r="AI227" i="13" s="1"/>
  <c r="AH148" i="13"/>
  <c r="AH227" i="13" s="1"/>
  <c r="AG148" i="13"/>
  <c r="AG227" i="13" s="1"/>
  <c r="AF148" i="13"/>
  <c r="AF227" i="13" s="1"/>
  <c r="AE148" i="13"/>
  <c r="AE227" i="13" s="1"/>
  <c r="AD148" i="13"/>
  <c r="AD227" i="13" s="1"/>
  <c r="AC148" i="13"/>
  <c r="AC227" i="13" s="1"/>
  <c r="AB148" i="13"/>
  <c r="AB227" i="13" s="1"/>
  <c r="AA148" i="13"/>
  <c r="AA227" i="13" s="1"/>
  <c r="Y148" i="13"/>
  <c r="Y227" i="13" s="1"/>
  <c r="W148" i="13"/>
  <c r="W227" i="13" s="1"/>
  <c r="T148" i="13"/>
  <c r="T227" i="13" s="1"/>
  <c r="S148" i="13"/>
  <c r="S227" i="13" s="1"/>
  <c r="Q148" i="13"/>
  <c r="Q227" i="13" s="1"/>
  <c r="P148" i="13"/>
  <c r="P227" i="13" s="1"/>
  <c r="O148" i="13"/>
  <c r="O227" i="13" s="1"/>
  <c r="N148" i="13"/>
  <c r="N227" i="13" s="1"/>
  <c r="M148" i="13"/>
  <c r="M227" i="13" s="1"/>
  <c r="L148" i="13"/>
  <c r="L227" i="13" s="1"/>
  <c r="K148" i="13"/>
  <c r="K227" i="13" s="1"/>
  <c r="J148" i="13"/>
  <c r="J227" i="13" s="1"/>
  <c r="H148" i="13"/>
  <c r="H227" i="13" s="1"/>
  <c r="F148" i="13"/>
  <c r="F227" i="13" s="1"/>
  <c r="E148" i="13"/>
  <c r="E227" i="13" s="1"/>
  <c r="B558" i="36"/>
  <c r="AP147" i="13"/>
  <c r="AP226" i="13" s="1"/>
  <c r="AO147" i="13"/>
  <c r="AO226" i="13" s="1"/>
  <c r="AN147" i="13"/>
  <c r="AN226" i="13" s="1"/>
  <c r="AM147" i="13"/>
  <c r="AM226" i="13" s="1"/>
  <c r="AL147" i="13"/>
  <c r="AL226" i="13" s="1"/>
  <c r="AK147" i="13"/>
  <c r="AK226" i="13" s="1"/>
  <c r="AJ147" i="13"/>
  <c r="AJ226" i="13" s="1"/>
  <c r="AI147" i="13"/>
  <c r="AI226" i="13" s="1"/>
  <c r="AH147" i="13"/>
  <c r="AH226" i="13" s="1"/>
  <c r="AG147" i="13"/>
  <c r="AG226" i="13" s="1"/>
  <c r="AF147" i="13"/>
  <c r="AF226" i="13" s="1"/>
  <c r="AD147" i="13"/>
  <c r="AD226" i="13" s="1"/>
  <c r="AC147" i="13"/>
  <c r="AC226" i="13" s="1"/>
  <c r="AB147" i="13"/>
  <c r="AB226" i="13" s="1"/>
  <c r="AA147" i="13"/>
  <c r="AA226" i="13" s="1"/>
  <c r="Y147" i="13"/>
  <c r="Y226" i="13" s="1"/>
  <c r="X147" i="13"/>
  <c r="X226" i="13" s="1"/>
  <c r="W147" i="13"/>
  <c r="W226" i="13" s="1"/>
  <c r="V147" i="13"/>
  <c r="V226" i="13" s="1"/>
  <c r="U147" i="13"/>
  <c r="U226" i="13" s="1"/>
  <c r="T147" i="13"/>
  <c r="T226" i="13" s="1"/>
  <c r="S147" i="13"/>
  <c r="S226" i="13" s="1"/>
  <c r="R147" i="13"/>
  <c r="R226" i="13" s="1"/>
  <c r="Q147" i="13"/>
  <c r="Q226" i="13" s="1"/>
  <c r="P147" i="13"/>
  <c r="P226" i="13" s="1"/>
  <c r="O147" i="13"/>
  <c r="O226" i="13" s="1"/>
  <c r="N147" i="13"/>
  <c r="N226" i="13" s="1"/>
  <c r="M147" i="13"/>
  <c r="M226" i="13" s="1"/>
  <c r="L147" i="13"/>
  <c r="L226" i="13" s="1"/>
  <c r="K147" i="13"/>
  <c r="K226" i="13" s="1"/>
  <c r="J147" i="13"/>
  <c r="J226" i="13" s="1"/>
  <c r="I147" i="13"/>
  <c r="I226" i="13" s="1"/>
  <c r="H147" i="13"/>
  <c r="H226" i="13" s="1"/>
  <c r="G147" i="13"/>
  <c r="G226" i="13" s="1"/>
  <c r="E147" i="13"/>
  <c r="E226" i="13" s="1"/>
  <c r="B557" i="36"/>
  <c r="AP146" i="13"/>
  <c r="AP225" i="13" s="1"/>
  <c r="AO146" i="13"/>
  <c r="AO225" i="13" s="1"/>
  <c r="AN146" i="13"/>
  <c r="AN225" i="13" s="1"/>
  <c r="AL146" i="13"/>
  <c r="AL225" i="13" s="1"/>
  <c r="AK146" i="13"/>
  <c r="AK225" i="13" s="1"/>
  <c r="AJ146" i="13"/>
  <c r="AJ225" i="13" s="1"/>
  <c r="AI146" i="13"/>
  <c r="AI225" i="13" s="1"/>
  <c r="AH146" i="13"/>
  <c r="AH225" i="13" s="1"/>
  <c r="AG146" i="13"/>
  <c r="AG225" i="13" s="1"/>
  <c r="AF146" i="13"/>
  <c r="AF225" i="13" s="1"/>
  <c r="AE146" i="13"/>
  <c r="AE225" i="13" s="1"/>
  <c r="AD146" i="13"/>
  <c r="AD225" i="13" s="1"/>
  <c r="AC146" i="13"/>
  <c r="AC225" i="13" s="1"/>
  <c r="AB146" i="13"/>
  <c r="AB225" i="13" s="1"/>
  <c r="AA146" i="13"/>
  <c r="AA225" i="13" s="1"/>
  <c r="Y146" i="13"/>
  <c r="Y225" i="13" s="1"/>
  <c r="W146" i="13"/>
  <c r="W225" i="13" s="1"/>
  <c r="U146" i="13"/>
  <c r="U225" i="13" s="1"/>
  <c r="T146" i="13"/>
  <c r="T225" i="13" s="1"/>
  <c r="S146" i="13"/>
  <c r="S225" i="13" s="1"/>
  <c r="R146" i="13"/>
  <c r="R225" i="13" s="1"/>
  <c r="Q146" i="13"/>
  <c r="Q225" i="13" s="1"/>
  <c r="P146" i="13"/>
  <c r="P225" i="13" s="1"/>
  <c r="O146" i="13"/>
  <c r="O225" i="13" s="1"/>
  <c r="N146" i="13"/>
  <c r="N225" i="13" s="1"/>
  <c r="M146" i="13"/>
  <c r="M225" i="13" s="1"/>
  <c r="L146" i="13"/>
  <c r="L225" i="13" s="1"/>
  <c r="K146" i="13"/>
  <c r="K225" i="13" s="1"/>
  <c r="J146" i="13"/>
  <c r="J225" i="13" s="1"/>
  <c r="I146" i="13"/>
  <c r="I225" i="13" s="1"/>
  <c r="H146" i="13"/>
  <c r="H225" i="13" s="1"/>
  <c r="G146" i="13"/>
  <c r="G225" i="13" s="1"/>
  <c r="F146" i="13"/>
  <c r="F225" i="13" s="1"/>
  <c r="E146" i="13"/>
  <c r="E225" i="13" s="1"/>
  <c r="B556" i="36"/>
  <c r="AP145" i="13"/>
  <c r="AP224" i="13" s="1"/>
  <c r="AO145" i="13"/>
  <c r="AO224" i="13" s="1"/>
  <c r="AN145" i="13"/>
  <c r="AN224" i="13" s="1"/>
  <c r="AK145" i="13"/>
  <c r="AK224" i="13" s="1"/>
  <c r="AI145" i="13"/>
  <c r="AI224" i="13" s="1"/>
  <c r="AH145" i="13"/>
  <c r="AH224" i="13" s="1"/>
  <c r="AG145" i="13"/>
  <c r="AG224" i="13" s="1"/>
  <c r="AF145" i="13"/>
  <c r="AF224" i="13" s="1"/>
  <c r="AE145" i="13"/>
  <c r="AE224" i="13" s="1"/>
  <c r="AD145" i="13"/>
  <c r="AD224" i="13" s="1"/>
  <c r="AC145" i="13"/>
  <c r="AC224" i="13" s="1"/>
  <c r="AB145" i="13"/>
  <c r="AB224" i="13" s="1"/>
  <c r="AA145" i="13"/>
  <c r="AA224" i="13" s="1"/>
  <c r="Z145" i="13"/>
  <c r="Z224" i="13" s="1"/>
  <c r="Y145" i="13"/>
  <c r="Y224" i="13" s="1"/>
  <c r="W145" i="13"/>
  <c r="W224" i="13" s="1"/>
  <c r="V145" i="13"/>
  <c r="V224" i="13" s="1"/>
  <c r="U145" i="13"/>
  <c r="U224" i="13" s="1"/>
  <c r="T145" i="13"/>
  <c r="T224" i="13" s="1"/>
  <c r="S145" i="13"/>
  <c r="S224" i="13" s="1"/>
  <c r="R145" i="13"/>
  <c r="R224" i="13" s="1"/>
  <c r="Q145" i="13"/>
  <c r="Q224" i="13" s="1"/>
  <c r="P145" i="13"/>
  <c r="P224" i="13" s="1"/>
  <c r="O145" i="13"/>
  <c r="O224" i="13" s="1"/>
  <c r="N145" i="13"/>
  <c r="N224" i="13" s="1"/>
  <c r="M145" i="13"/>
  <c r="M224" i="13" s="1"/>
  <c r="L145" i="13"/>
  <c r="L224" i="13" s="1"/>
  <c r="K145" i="13"/>
  <c r="K224" i="13" s="1"/>
  <c r="J145" i="13"/>
  <c r="J224" i="13" s="1"/>
  <c r="H145" i="13"/>
  <c r="H224" i="13" s="1"/>
  <c r="G145" i="13"/>
  <c r="G224" i="13" s="1"/>
  <c r="F145" i="13"/>
  <c r="F224" i="13" s="1"/>
  <c r="E145" i="13"/>
  <c r="E224" i="13" s="1"/>
  <c r="B555" i="36"/>
  <c r="AP144" i="13"/>
  <c r="AP223" i="13" s="1"/>
  <c r="AO144" i="13"/>
  <c r="AO223" i="13" s="1"/>
  <c r="AN144" i="13"/>
  <c r="AN223" i="13" s="1"/>
  <c r="AM144" i="13"/>
  <c r="AM223" i="13" s="1"/>
  <c r="AK144" i="13"/>
  <c r="AK223" i="13" s="1"/>
  <c r="AJ144" i="13"/>
  <c r="AJ223" i="13" s="1"/>
  <c r="AI144" i="13"/>
  <c r="AI223" i="13" s="1"/>
  <c r="AH144" i="13"/>
  <c r="AH223" i="13" s="1"/>
  <c r="AG144" i="13"/>
  <c r="AG223" i="13" s="1"/>
  <c r="AF144" i="13"/>
  <c r="AF223" i="13" s="1"/>
  <c r="AE144" i="13"/>
  <c r="AE223" i="13" s="1"/>
  <c r="AD144" i="13"/>
  <c r="AD223" i="13" s="1"/>
  <c r="AC144" i="13"/>
  <c r="AC223" i="13" s="1"/>
  <c r="AB144" i="13"/>
  <c r="AB223" i="13" s="1"/>
  <c r="AA144" i="13"/>
  <c r="AA223" i="13" s="1"/>
  <c r="Z144" i="13"/>
  <c r="Z223" i="13" s="1"/>
  <c r="Y144" i="13"/>
  <c r="Y223" i="13" s="1"/>
  <c r="X144" i="13"/>
  <c r="X223" i="13" s="1"/>
  <c r="W144" i="13"/>
  <c r="W223" i="13" s="1"/>
  <c r="V144" i="13"/>
  <c r="V223" i="13" s="1"/>
  <c r="U144" i="13"/>
  <c r="U223" i="13" s="1"/>
  <c r="T144" i="13"/>
  <c r="T223" i="13" s="1"/>
  <c r="S144" i="13"/>
  <c r="S223" i="13" s="1"/>
  <c r="R144" i="13"/>
  <c r="R223" i="13" s="1"/>
  <c r="Q144" i="13"/>
  <c r="Q223" i="13" s="1"/>
  <c r="P144" i="13"/>
  <c r="P223" i="13" s="1"/>
  <c r="O144" i="13"/>
  <c r="O223" i="13" s="1"/>
  <c r="N144" i="13"/>
  <c r="N223" i="13" s="1"/>
  <c r="M144" i="13"/>
  <c r="M223" i="13" s="1"/>
  <c r="L144" i="13"/>
  <c r="L223" i="13" s="1"/>
  <c r="K144" i="13"/>
  <c r="K223" i="13" s="1"/>
  <c r="J144" i="13"/>
  <c r="J223" i="13" s="1"/>
  <c r="I144" i="13"/>
  <c r="I223" i="13" s="1"/>
  <c r="H144" i="13"/>
  <c r="H223" i="13" s="1"/>
  <c r="G144" i="13"/>
  <c r="G223" i="13" s="1"/>
  <c r="F144" i="13"/>
  <c r="F223" i="13" s="1"/>
  <c r="E144" i="13"/>
  <c r="E223" i="13" s="1"/>
  <c r="B554" i="36"/>
  <c r="B535" i="36"/>
  <c r="AO140" i="13"/>
  <c r="AO219" i="13" s="1"/>
  <c r="AN140" i="13"/>
  <c r="AN219" i="13" s="1"/>
  <c r="AM140" i="13"/>
  <c r="AM219" i="13" s="1"/>
  <c r="AL140" i="13"/>
  <c r="AL219" i="13" s="1"/>
  <c r="AK140" i="13"/>
  <c r="AK219" i="13" s="1"/>
  <c r="AJ140" i="13"/>
  <c r="AJ219" i="13" s="1"/>
  <c r="AI140" i="13"/>
  <c r="AI219" i="13" s="1"/>
  <c r="AH140" i="13"/>
  <c r="AH219" i="13" s="1"/>
  <c r="AG140" i="13"/>
  <c r="AG219" i="13" s="1"/>
  <c r="AF140" i="13"/>
  <c r="AF219" i="13" s="1"/>
  <c r="AE140" i="13"/>
  <c r="AE219" i="13" s="1"/>
  <c r="AD140" i="13"/>
  <c r="AD219" i="13" s="1"/>
  <c r="AC140" i="13"/>
  <c r="AC219" i="13" s="1"/>
  <c r="AB140" i="13"/>
  <c r="AB219" i="13" s="1"/>
  <c r="AA140" i="13"/>
  <c r="AA219" i="13" s="1"/>
  <c r="Z140" i="13"/>
  <c r="Z219" i="13" s="1"/>
  <c r="Y140" i="13"/>
  <c r="Y219" i="13" s="1"/>
  <c r="X140" i="13"/>
  <c r="X219" i="13" s="1"/>
  <c r="W140" i="13"/>
  <c r="W219" i="13" s="1"/>
  <c r="V140" i="13"/>
  <c r="V219" i="13" s="1"/>
  <c r="U140" i="13"/>
  <c r="U219" i="13" s="1"/>
  <c r="T140" i="13"/>
  <c r="T219" i="13" s="1"/>
  <c r="S140" i="13"/>
  <c r="S219" i="13" s="1"/>
  <c r="R140" i="13"/>
  <c r="R219" i="13" s="1"/>
  <c r="Q140" i="13"/>
  <c r="Q219" i="13" s="1"/>
  <c r="P140" i="13"/>
  <c r="P219" i="13" s="1"/>
  <c r="O140" i="13"/>
  <c r="O219" i="13" s="1"/>
  <c r="N140" i="13"/>
  <c r="N219" i="13" s="1"/>
  <c r="M140" i="13"/>
  <c r="M219" i="13" s="1"/>
  <c r="L140" i="13"/>
  <c r="L219" i="13" s="1"/>
  <c r="K140" i="13"/>
  <c r="K219" i="13" s="1"/>
  <c r="J140" i="13"/>
  <c r="J219" i="13" s="1"/>
  <c r="I140" i="13"/>
  <c r="I219" i="13" s="1"/>
  <c r="H140" i="13"/>
  <c r="H219" i="13" s="1"/>
  <c r="G140" i="13"/>
  <c r="G219" i="13" s="1"/>
  <c r="F140" i="13"/>
  <c r="F219" i="13" s="1"/>
  <c r="E140" i="13"/>
  <c r="E219" i="13" s="1"/>
  <c r="B534" i="36"/>
  <c r="AO139" i="13"/>
  <c r="AO218" i="13" s="1"/>
  <c r="AN139" i="13"/>
  <c r="AN218" i="13" s="1"/>
  <c r="AM139" i="13"/>
  <c r="AM218" i="13" s="1"/>
  <c r="AL139" i="13"/>
  <c r="AL218" i="13" s="1"/>
  <c r="AK139" i="13"/>
  <c r="AK218" i="13" s="1"/>
  <c r="AJ139" i="13"/>
  <c r="AJ218" i="13" s="1"/>
  <c r="AI139" i="13"/>
  <c r="AI218" i="13" s="1"/>
  <c r="AH139" i="13"/>
  <c r="AH218" i="13" s="1"/>
  <c r="AG139" i="13"/>
  <c r="AG218" i="13" s="1"/>
  <c r="AF139" i="13"/>
  <c r="AF218" i="13" s="1"/>
  <c r="AE139" i="13"/>
  <c r="AE218" i="13" s="1"/>
  <c r="AC139" i="13"/>
  <c r="AC218" i="13" s="1"/>
  <c r="AB139" i="13"/>
  <c r="AB218" i="13" s="1"/>
  <c r="AA139" i="13"/>
  <c r="AA218" i="13" s="1"/>
  <c r="Z139" i="13"/>
  <c r="Z218" i="13" s="1"/>
  <c r="Y139" i="13"/>
  <c r="Y218" i="13" s="1"/>
  <c r="X139" i="13"/>
  <c r="X218" i="13" s="1"/>
  <c r="W139" i="13"/>
  <c r="W218" i="13" s="1"/>
  <c r="V139" i="13"/>
  <c r="V218" i="13" s="1"/>
  <c r="U139" i="13"/>
  <c r="U218" i="13" s="1"/>
  <c r="T139" i="13"/>
  <c r="T218" i="13" s="1"/>
  <c r="S139" i="13"/>
  <c r="S218" i="13" s="1"/>
  <c r="R139" i="13"/>
  <c r="R218" i="13" s="1"/>
  <c r="Q139" i="13"/>
  <c r="Q218" i="13" s="1"/>
  <c r="P139" i="13"/>
  <c r="P218" i="13" s="1"/>
  <c r="O139" i="13"/>
  <c r="O218" i="13" s="1"/>
  <c r="N139" i="13"/>
  <c r="N218" i="13" s="1"/>
  <c r="M139" i="13"/>
  <c r="M218" i="13" s="1"/>
  <c r="L139" i="13"/>
  <c r="L218" i="13" s="1"/>
  <c r="K139" i="13"/>
  <c r="K218" i="13" s="1"/>
  <c r="J139" i="13"/>
  <c r="J218" i="13" s="1"/>
  <c r="I139" i="13"/>
  <c r="I218" i="13" s="1"/>
  <c r="G139" i="13"/>
  <c r="G218" i="13" s="1"/>
  <c r="F139" i="13"/>
  <c r="F218" i="13" s="1"/>
  <c r="E139" i="13"/>
  <c r="E218" i="13" s="1"/>
  <c r="B533" i="36"/>
  <c r="AO138" i="13"/>
  <c r="AO217" i="13" s="1"/>
  <c r="AN138" i="13"/>
  <c r="AN217" i="13" s="1"/>
  <c r="AK138" i="13"/>
  <c r="AK217" i="13" s="1"/>
  <c r="AI138" i="13"/>
  <c r="AI217" i="13" s="1"/>
  <c r="AH138" i="13"/>
  <c r="AH217" i="13" s="1"/>
  <c r="AG138" i="13"/>
  <c r="AG217" i="13" s="1"/>
  <c r="AF138" i="13"/>
  <c r="AF217" i="13" s="1"/>
  <c r="AB138" i="13"/>
  <c r="AB217" i="13" s="1"/>
  <c r="AA138" i="13"/>
  <c r="AA217" i="13" s="1"/>
  <c r="Z138" i="13"/>
  <c r="Z217" i="13" s="1"/>
  <c r="Y138" i="13"/>
  <c r="Y217" i="13" s="1"/>
  <c r="T138" i="13"/>
  <c r="T217" i="13" s="1"/>
  <c r="S138" i="13"/>
  <c r="S217" i="13" s="1"/>
  <c r="P138" i="13"/>
  <c r="P217" i="13" s="1"/>
  <c r="O138" i="13"/>
  <c r="O217" i="13" s="1"/>
  <c r="N138" i="13"/>
  <c r="N217" i="13" s="1"/>
  <c r="M138" i="13"/>
  <c r="M217" i="13" s="1"/>
  <c r="L138" i="13"/>
  <c r="L217" i="13" s="1"/>
  <c r="K138" i="13"/>
  <c r="K217" i="13" s="1"/>
  <c r="G138" i="13"/>
  <c r="G217" i="13" s="1"/>
  <c r="F138" i="13"/>
  <c r="F217" i="13" s="1"/>
  <c r="B532" i="36"/>
  <c r="AP137" i="13"/>
  <c r="AP216" i="13" s="1"/>
  <c r="AO137" i="13"/>
  <c r="AO216" i="13" s="1"/>
  <c r="AN137" i="13"/>
  <c r="AN216" i="13" s="1"/>
  <c r="AL137" i="13"/>
  <c r="AL216" i="13" s="1"/>
  <c r="AK137" i="13"/>
  <c r="AK216" i="13" s="1"/>
  <c r="AJ137" i="13"/>
  <c r="AJ216" i="13" s="1"/>
  <c r="AI137" i="13"/>
  <c r="AI216" i="13" s="1"/>
  <c r="AH137" i="13"/>
  <c r="AH216" i="13" s="1"/>
  <c r="AG137" i="13"/>
  <c r="AG216" i="13" s="1"/>
  <c r="AF137" i="13"/>
  <c r="AF216" i="13" s="1"/>
  <c r="AE137" i="13"/>
  <c r="AE216" i="13" s="1"/>
  <c r="AD137" i="13"/>
  <c r="AD216" i="13" s="1"/>
  <c r="AB137" i="13"/>
  <c r="AB216" i="13" s="1"/>
  <c r="AA137" i="13"/>
  <c r="AA216" i="13" s="1"/>
  <c r="Y137" i="13"/>
  <c r="Y216" i="13" s="1"/>
  <c r="V137" i="13"/>
  <c r="V216" i="13" s="1"/>
  <c r="U137" i="13"/>
  <c r="U216" i="13" s="1"/>
  <c r="T137" i="13"/>
  <c r="T216" i="13" s="1"/>
  <c r="S137" i="13"/>
  <c r="S216" i="13" s="1"/>
  <c r="R137" i="13"/>
  <c r="R216" i="13" s="1"/>
  <c r="Q137" i="13"/>
  <c r="Q216" i="13" s="1"/>
  <c r="P137" i="13"/>
  <c r="P216" i="13" s="1"/>
  <c r="N137" i="13"/>
  <c r="N216" i="13" s="1"/>
  <c r="L137" i="13"/>
  <c r="L216" i="13" s="1"/>
  <c r="K137" i="13"/>
  <c r="K216" i="13" s="1"/>
  <c r="J137" i="13"/>
  <c r="J216" i="13" s="1"/>
  <c r="I137" i="13"/>
  <c r="I216" i="13" s="1"/>
  <c r="H137" i="13"/>
  <c r="H216" i="13" s="1"/>
  <c r="G137" i="13"/>
  <c r="G216" i="13" s="1"/>
  <c r="F137" i="13"/>
  <c r="F216" i="13" s="1"/>
  <c r="E137" i="13"/>
  <c r="E216" i="13" s="1"/>
  <c r="B531" i="36"/>
  <c r="AP136" i="13"/>
  <c r="AP215" i="13" s="1"/>
  <c r="AO136" i="13"/>
  <c r="AO215" i="13" s="1"/>
  <c r="AN136" i="13"/>
  <c r="AN215" i="13" s="1"/>
  <c r="AM136" i="13"/>
  <c r="AM215" i="13" s="1"/>
  <c r="AL136" i="13"/>
  <c r="AL215" i="13" s="1"/>
  <c r="AK136" i="13"/>
  <c r="AK215" i="13" s="1"/>
  <c r="AJ136" i="13"/>
  <c r="AJ215" i="13" s="1"/>
  <c r="AI136" i="13"/>
  <c r="AI215" i="13" s="1"/>
  <c r="AG136" i="13"/>
  <c r="AG215" i="13" s="1"/>
  <c r="AF136" i="13"/>
  <c r="AF215" i="13" s="1"/>
  <c r="AE136" i="13"/>
  <c r="AE215" i="13" s="1"/>
  <c r="AD136" i="13"/>
  <c r="AD215" i="13" s="1"/>
  <c r="AC136" i="13"/>
  <c r="AC215" i="13" s="1"/>
  <c r="AB136" i="13"/>
  <c r="AB215" i="13" s="1"/>
  <c r="AA136" i="13"/>
  <c r="AA215" i="13" s="1"/>
  <c r="Z136" i="13"/>
  <c r="Z215" i="13" s="1"/>
  <c r="Y136" i="13"/>
  <c r="Y215" i="13" s="1"/>
  <c r="W136" i="13"/>
  <c r="W215" i="13" s="1"/>
  <c r="V136" i="13"/>
  <c r="V215" i="13" s="1"/>
  <c r="U136" i="13"/>
  <c r="U215" i="13" s="1"/>
  <c r="T136" i="13"/>
  <c r="T215" i="13" s="1"/>
  <c r="S136" i="13"/>
  <c r="S215" i="13" s="1"/>
  <c r="R136" i="13"/>
  <c r="R215" i="13" s="1"/>
  <c r="Q136" i="13"/>
  <c r="Q215" i="13" s="1"/>
  <c r="P136" i="13"/>
  <c r="P215" i="13" s="1"/>
  <c r="N136" i="13"/>
  <c r="N215" i="13" s="1"/>
  <c r="M136" i="13"/>
  <c r="M215" i="13" s="1"/>
  <c r="L136" i="13"/>
  <c r="L215" i="13" s="1"/>
  <c r="K136" i="13"/>
  <c r="K215" i="13" s="1"/>
  <c r="J136" i="13"/>
  <c r="J215" i="13" s="1"/>
  <c r="I136" i="13"/>
  <c r="I215" i="13" s="1"/>
  <c r="H136" i="13"/>
  <c r="H215" i="13" s="1"/>
  <c r="G136" i="13"/>
  <c r="G215" i="13" s="1"/>
  <c r="F136" i="13"/>
  <c r="F215" i="13" s="1"/>
  <c r="E136" i="13"/>
  <c r="E215" i="13" s="1"/>
  <c r="B530" i="36"/>
  <c r="AO135" i="13"/>
  <c r="AO214" i="13" s="1"/>
  <c r="AN135" i="13"/>
  <c r="AN214" i="13" s="1"/>
  <c r="AL135" i="13"/>
  <c r="AL214" i="13" s="1"/>
  <c r="AK135" i="13"/>
  <c r="AK214" i="13" s="1"/>
  <c r="AJ135" i="13"/>
  <c r="AJ214" i="13" s="1"/>
  <c r="AI135" i="13"/>
  <c r="AI214" i="13" s="1"/>
  <c r="AG135" i="13"/>
  <c r="AG214" i="13" s="1"/>
  <c r="AF135" i="13"/>
  <c r="AF214" i="13" s="1"/>
  <c r="AE135" i="13"/>
  <c r="AE214" i="13" s="1"/>
  <c r="AD135" i="13"/>
  <c r="AD214" i="13" s="1"/>
  <c r="AC135" i="13"/>
  <c r="AC214" i="13" s="1"/>
  <c r="AB135" i="13"/>
  <c r="AB214" i="13" s="1"/>
  <c r="AA135" i="13"/>
  <c r="AA214" i="13" s="1"/>
  <c r="Z135" i="13"/>
  <c r="Z214" i="13" s="1"/>
  <c r="Y135" i="13"/>
  <c r="Y214" i="13" s="1"/>
  <c r="X135" i="13"/>
  <c r="X214" i="13" s="1"/>
  <c r="V135" i="13"/>
  <c r="V214" i="13" s="1"/>
  <c r="U135" i="13"/>
  <c r="U214" i="13" s="1"/>
  <c r="T135" i="13"/>
  <c r="T214" i="13" s="1"/>
  <c r="S135" i="13"/>
  <c r="S214" i="13" s="1"/>
  <c r="R135" i="13"/>
  <c r="R214" i="13" s="1"/>
  <c r="Q135" i="13"/>
  <c r="Q214" i="13" s="1"/>
  <c r="P135" i="13"/>
  <c r="P214" i="13" s="1"/>
  <c r="N135" i="13"/>
  <c r="N214" i="13" s="1"/>
  <c r="M135" i="13"/>
  <c r="M214" i="13" s="1"/>
  <c r="L135" i="13"/>
  <c r="L214" i="13" s="1"/>
  <c r="K135" i="13"/>
  <c r="K214" i="13" s="1"/>
  <c r="I135" i="13"/>
  <c r="I214" i="13" s="1"/>
  <c r="H135" i="13"/>
  <c r="H214" i="13" s="1"/>
  <c r="E135" i="13"/>
  <c r="E214" i="13" s="1"/>
  <c r="B529" i="36"/>
  <c r="AP134" i="13"/>
  <c r="AP213" i="13" s="1"/>
  <c r="AO134" i="13"/>
  <c r="AO213" i="13" s="1"/>
  <c r="AN134" i="13"/>
  <c r="AN213" i="13" s="1"/>
  <c r="AM134" i="13"/>
  <c r="AM213" i="13" s="1"/>
  <c r="AL134" i="13"/>
  <c r="AL213" i="13" s="1"/>
  <c r="AK134" i="13"/>
  <c r="AK213" i="13" s="1"/>
  <c r="AJ134" i="13"/>
  <c r="AJ213" i="13" s="1"/>
  <c r="AI134" i="13"/>
  <c r="AI213" i="13" s="1"/>
  <c r="AH134" i="13"/>
  <c r="AH213" i="13" s="1"/>
  <c r="AG134" i="13"/>
  <c r="AG213" i="13" s="1"/>
  <c r="AF134" i="13"/>
  <c r="AF213" i="13" s="1"/>
  <c r="AE134" i="13"/>
  <c r="AE213" i="13" s="1"/>
  <c r="AD134" i="13"/>
  <c r="AD213" i="13" s="1"/>
  <c r="AC134" i="13"/>
  <c r="AC213" i="13" s="1"/>
  <c r="AB134" i="13"/>
  <c r="AB213" i="13" s="1"/>
  <c r="AA134" i="13"/>
  <c r="AA213" i="13" s="1"/>
  <c r="Z134" i="13"/>
  <c r="Z213" i="13" s="1"/>
  <c r="Y134" i="13"/>
  <c r="Y213" i="13" s="1"/>
  <c r="X134" i="13"/>
  <c r="X213" i="13" s="1"/>
  <c r="W134" i="13"/>
  <c r="W213" i="13" s="1"/>
  <c r="V134" i="13"/>
  <c r="V213" i="13" s="1"/>
  <c r="U134" i="13"/>
  <c r="U213" i="13" s="1"/>
  <c r="T134" i="13"/>
  <c r="T213" i="13" s="1"/>
  <c r="S134" i="13"/>
  <c r="S213" i="13" s="1"/>
  <c r="R134" i="13"/>
  <c r="R213" i="13" s="1"/>
  <c r="P134" i="13"/>
  <c r="P213" i="13" s="1"/>
  <c r="O134" i="13"/>
  <c r="O213" i="13" s="1"/>
  <c r="N134" i="13"/>
  <c r="N213" i="13" s="1"/>
  <c r="M134" i="13"/>
  <c r="M213" i="13" s="1"/>
  <c r="L134" i="13"/>
  <c r="L213" i="13" s="1"/>
  <c r="K134" i="13"/>
  <c r="K213" i="13" s="1"/>
  <c r="J134" i="13"/>
  <c r="J213" i="13" s="1"/>
  <c r="I134" i="13"/>
  <c r="I213" i="13" s="1"/>
  <c r="H134" i="13"/>
  <c r="H213" i="13" s="1"/>
  <c r="G134" i="13"/>
  <c r="G213" i="13" s="1"/>
  <c r="F134" i="13"/>
  <c r="F213" i="13" s="1"/>
  <c r="E134" i="13"/>
  <c r="E213" i="13" s="1"/>
  <c r="B528" i="36"/>
  <c r="AP133" i="13"/>
  <c r="AP212" i="13" s="1"/>
  <c r="AO133" i="13"/>
  <c r="AO212" i="13" s="1"/>
  <c r="AN133" i="13"/>
  <c r="AN212" i="13" s="1"/>
  <c r="AM133" i="13"/>
  <c r="AM212" i="13" s="1"/>
  <c r="AL133" i="13"/>
  <c r="AL212" i="13" s="1"/>
  <c r="AK133" i="13"/>
  <c r="AK212" i="13" s="1"/>
  <c r="AJ133" i="13"/>
  <c r="AJ212" i="13" s="1"/>
  <c r="AI133" i="13"/>
  <c r="AI212" i="13" s="1"/>
  <c r="AH133" i="13"/>
  <c r="AH212" i="13" s="1"/>
  <c r="AG133" i="13"/>
  <c r="AG212" i="13" s="1"/>
  <c r="AF133" i="13"/>
  <c r="AF212" i="13" s="1"/>
  <c r="AE133" i="13"/>
  <c r="AE212" i="13" s="1"/>
  <c r="AD133" i="13"/>
  <c r="AD212" i="13" s="1"/>
  <c r="AC133" i="13"/>
  <c r="AC212" i="13" s="1"/>
  <c r="AB133" i="13"/>
  <c r="AB212" i="13" s="1"/>
  <c r="AA133" i="13"/>
  <c r="AA212" i="13" s="1"/>
  <c r="Z133" i="13"/>
  <c r="Z212" i="13" s="1"/>
  <c r="Y133" i="13"/>
  <c r="Y212" i="13" s="1"/>
  <c r="X133" i="13"/>
  <c r="X212" i="13" s="1"/>
  <c r="W133" i="13"/>
  <c r="W212" i="13" s="1"/>
  <c r="V133" i="13"/>
  <c r="V212" i="13" s="1"/>
  <c r="U133" i="13"/>
  <c r="U212" i="13" s="1"/>
  <c r="T133" i="13"/>
  <c r="T212" i="13" s="1"/>
  <c r="S133" i="13"/>
  <c r="S212" i="13" s="1"/>
  <c r="R133" i="13"/>
  <c r="R212" i="13" s="1"/>
  <c r="Q133" i="13"/>
  <c r="Q212" i="13" s="1"/>
  <c r="P133" i="13"/>
  <c r="P212" i="13" s="1"/>
  <c r="O133" i="13"/>
  <c r="O212" i="13" s="1"/>
  <c r="N133" i="13"/>
  <c r="N212" i="13" s="1"/>
  <c r="M133" i="13"/>
  <c r="M212" i="13" s="1"/>
  <c r="L133" i="13"/>
  <c r="L212" i="13" s="1"/>
  <c r="K133" i="13"/>
  <c r="K212" i="13" s="1"/>
  <c r="J133" i="13"/>
  <c r="J212" i="13" s="1"/>
  <c r="I133" i="13"/>
  <c r="I212" i="13" s="1"/>
  <c r="H133" i="13"/>
  <c r="H212" i="13" s="1"/>
  <c r="G133" i="13"/>
  <c r="G212" i="13" s="1"/>
  <c r="F133" i="13"/>
  <c r="F212" i="13" s="1"/>
  <c r="B527" i="36"/>
  <c r="B506" i="36"/>
  <c r="B505" i="36"/>
  <c r="B504" i="36"/>
  <c r="B503" i="36"/>
  <c r="B502" i="36"/>
  <c r="B501" i="36"/>
  <c r="B500" i="36"/>
  <c r="B499" i="36"/>
  <c r="AP119" i="13"/>
  <c r="AP198" i="13" s="1"/>
  <c r="AO119" i="13"/>
  <c r="AO198" i="13" s="1"/>
  <c r="AN119" i="13"/>
  <c r="AN198" i="13" s="1"/>
  <c r="AM119" i="13"/>
  <c r="AM198" i="13" s="1"/>
  <c r="AL119" i="13"/>
  <c r="AL198" i="13" s="1"/>
  <c r="AK119" i="13"/>
  <c r="AK198" i="13" s="1"/>
  <c r="AJ119" i="13"/>
  <c r="AJ198" i="13" s="1"/>
  <c r="AI119" i="13"/>
  <c r="AI198" i="13" s="1"/>
  <c r="AH119" i="13"/>
  <c r="AH198" i="13" s="1"/>
  <c r="AG119" i="13"/>
  <c r="AG198" i="13" s="1"/>
  <c r="AF119" i="13"/>
  <c r="AF198" i="13" s="1"/>
  <c r="AE119" i="13"/>
  <c r="AE198" i="13" s="1"/>
  <c r="AD119" i="13"/>
  <c r="AD198" i="13" s="1"/>
  <c r="AC119" i="13"/>
  <c r="AC198" i="13" s="1"/>
  <c r="AB119" i="13"/>
  <c r="AB198" i="13" s="1"/>
  <c r="AA119" i="13"/>
  <c r="AA198" i="13" s="1"/>
  <c r="Z119" i="13"/>
  <c r="Z198" i="13" s="1"/>
  <c r="X119" i="13"/>
  <c r="X198" i="13" s="1"/>
  <c r="W119" i="13"/>
  <c r="W198" i="13" s="1"/>
  <c r="V119" i="13"/>
  <c r="V198" i="13" s="1"/>
  <c r="U119" i="13"/>
  <c r="U198" i="13" s="1"/>
  <c r="T119" i="13"/>
  <c r="T198" i="13" s="1"/>
  <c r="S119" i="13"/>
  <c r="S198" i="13" s="1"/>
  <c r="R119" i="13"/>
  <c r="R198" i="13" s="1"/>
  <c r="Q119" i="13"/>
  <c r="Q198" i="13" s="1"/>
  <c r="P119" i="13"/>
  <c r="P198" i="13" s="1"/>
  <c r="O119" i="13"/>
  <c r="O198" i="13" s="1"/>
  <c r="N119" i="13"/>
  <c r="N198" i="13" s="1"/>
  <c r="M119" i="13"/>
  <c r="M198" i="13" s="1"/>
  <c r="L119" i="13"/>
  <c r="L198" i="13" s="1"/>
  <c r="K119" i="13"/>
  <c r="K198" i="13" s="1"/>
  <c r="J119" i="13"/>
  <c r="J198" i="13" s="1"/>
  <c r="I119" i="13"/>
  <c r="I198" i="13" s="1"/>
  <c r="H119" i="13"/>
  <c r="H198" i="13" s="1"/>
  <c r="G119" i="13"/>
  <c r="G198" i="13" s="1"/>
  <c r="F119" i="13"/>
  <c r="F198" i="13" s="1"/>
  <c r="E119" i="13"/>
  <c r="E198" i="13" s="1"/>
  <c r="B392" i="36"/>
  <c r="B383" i="36"/>
  <c r="B382" i="36"/>
  <c r="B381" i="36"/>
  <c r="B380" i="36"/>
  <c r="B379" i="36"/>
  <c r="B378" i="36"/>
  <c r="B364" i="36"/>
  <c r="B363" i="36"/>
  <c r="B362" i="36"/>
  <c r="B361" i="36"/>
  <c r="B360" i="36"/>
  <c r="B359" i="36"/>
  <c r="B358" i="36"/>
  <c r="B357" i="36"/>
  <c r="B356" i="36"/>
  <c r="B355" i="36"/>
  <c r="B354" i="36"/>
  <c r="B353" i="36"/>
  <c r="B352" i="36"/>
  <c r="V156" i="13" l="1"/>
  <c r="V235" i="13" s="1"/>
  <c r="V148" i="13"/>
  <c r="V227" i="13" s="1"/>
  <c r="V146" i="13"/>
  <c r="V225" i="13" s="1"/>
  <c r="Y119" i="13"/>
  <c r="Y198" i="13" s="1"/>
  <c r="O136" i="13"/>
  <c r="O215" i="13" s="1"/>
  <c r="O135" i="13"/>
  <c r="O214" i="13" s="1"/>
  <c r="O137" i="13"/>
  <c r="O216" i="13" s="1"/>
  <c r="U166" i="13"/>
  <c r="AM135" i="13"/>
  <c r="AM214" i="13" s="1"/>
  <c r="AM138" i="13"/>
  <c r="AM217" i="13" s="1"/>
  <c r="AM137" i="13"/>
  <c r="AM216" i="13" s="1"/>
  <c r="AM146" i="13"/>
  <c r="AM225" i="13" s="1"/>
  <c r="AM145" i="13"/>
  <c r="AM224" i="13" s="1"/>
  <c r="M137" i="13" l="1"/>
  <c r="M216" i="13" s="1"/>
  <c r="U245" i="13"/>
  <c r="G135" i="13"/>
  <c r="G214" i="13" s="1"/>
  <c r="AJ138" i="13"/>
  <c r="AJ217" i="13" s="1"/>
  <c r="AE138" i="13"/>
  <c r="AE217" i="13" s="1"/>
  <c r="V138" i="13"/>
  <c r="V217" i="13" s="1"/>
  <c r="AL138" i="13"/>
  <c r="AL217" i="13" s="1"/>
  <c r="F135" i="13"/>
  <c r="F214" i="13" s="1"/>
  <c r="G148" i="13"/>
  <c r="G227" i="13" s="1"/>
  <c r="G153" i="13"/>
  <c r="G232" i="13" s="1"/>
  <c r="AE147" i="13"/>
  <c r="AE226" i="13" s="1"/>
  <c r="Q138" i="13"/>
  <c r="Q217" i="13" s="1"/>
  <c r="Q134" i="13"/>
  <c r="U138" i="13"/>
  <c r="U217" i="13" s="1"/>
  <c r="AJ162" i="13"/>
  <c r="AJ241" i="13" s="1"/>
  <c r="X145" i="13"/>
  <c r="X224" i="13" s="1"/>
  <c r="X148" i="13"/>
  <c r="X227" i="13" s="1"/>
  <c r="X146" i="13"/>
  <c r="X225" i="13" s="1"/>
  <c r="F147" i="13"/>
  <c r="F226" i="13" s="1"/>
  <c r="AL144" i="13"/>
  <c r="AL223" i="13" s="1"/>
  <c r="AL145" i="13"/>
  <c r="AL224" i="13" s="1"/>
  <c r="Z148" i="13"/>
  <c r="Z227" i="13" s="1"/>
  <c r="Z147" i="13"/>
  <c r="Z226" i="13" s="1"/>
  <c r="Z146" i="13"/>
  <c r="Z225" i="13" s="1"/>
  <c r="E138" i="13"/>
  <c r="E217" i="13" s="1"/>
  <c r="E133" i="13"/>
  <c r="E212" i="13" s="1"/>
  <c r="AC138" i="13"/>
  <c r="AC217" i="13" s="1"/>
  <c r="AC137" i="13"/>
  <c r="W137" i="13"/>
  <c r="W216" i="13" s="1"/>
  <c r="W135" i="13"/>
  <c r="W214" i="13" s="1"/>
  <c r="W138" i="13"/>
  <c r="W217" i="13" s="1"/>
  <c r="J135" i="13"/>
  <c r="J214" i="13" s="1"/>
  <c r="J138" i="13"/>
  <c r="J217" i="13" s="1"/>
  <c r="AJ153" i="13"/>
  <c r="AJ232" i="13" s="1"/>
  <c r="AJ156" i="13"/>
  <c r="AJ235" i="13" s="1"/>
  <c r="AJ155" i="13"/>
  <c r="AJ234" i="13" s="1"/>
  <c r="AJ154" i="13"/>
  <c r="AJ233" i="13" s="1"/>
  <c r="R138" i="13"/>
  <c r="R217" i="13" s="1"/>
  <c r="AJ145" i="13"/>
  <c r="AJ224" i="13" s="1"/>
  <c r="AJ148" i="13"/>
  <c r="AJ227" i="13" s="1"/>
  <c r="AP139" i="13"/>
  <c r="AP218" i="13" s="1"/>
  <c r="AP135" i="13"/>
  <c r="AP214" i="13" s="1"/>
  <c r="AP138" i="13"/>
  <c r="AP217" i="13" s="1"/>
  <c r="AP140" i="13"/>
  <c r="AP219" i="13" s="1"/>
  <c r="R149" i="13"/>
  <c r="R228" i="13" s="1"/>
  <c r="R148" i="13"/>
  <c r="R227" i="13" s="1"/>
  <c r="AH136" i="13"/>
  <c r="AH215" i="13" s="1"/>
  <c r="AH135" i="13"/>
  <c r="AH214" i="13" s="1"/>
  <c r="U160" i="13"/>
  <c r="U239" i="13" s="1"/>
  <c r="X137" i="13"/>
  <c r="X216" i="13" s="1"/>
  <c r="X136" i="13"/>
  <c r="X215" i="13" s="1"/>
  <c r="X138" i="13"/>
  <c r="X217" i="13" s="1"/>
  <c r="G161" i="13"/>
  <c r="G240" i="13" s="1"/>
  <c r="G160" i="13"/>
  <c r="G239" i="13" s="1"/>
  <c r="U156" i="13"/>
  <c r="U235" i="13" s="1"/>
  <c r="H138" i="13"/>
  <c r="H217" i="13" s="1"/>
  <c r="H139" i="13"/>
  <c r="H218" i="13" s="1"/>
  <c r="Z137" i="13"/>
  <c r="Z216" i="13" s="1"/>
  <c r="I145" i="13"/>
  <c r="I224" i="13" s="1"/>
  <c r="I148" i="13"/>
  <c r="I227" i="13" s="1"/>
  <c r="I138" i="13"/>
  <c r="I217" i="13" s="1"/>
  <c r="AD139" i="13"/>
  <c r="AD218" i="13" s="1"/>
  <c r="AD138" i="13"/>
  <c r="AD217" i="13" s="1"/>
  <c r="U148" i="13"/>
  <c r="U227" i="13" s="1"/>
  <c r="AC216" i="13" l="1"/>
  <c r="Q213" i="13"/>
  <c r="D45" i="35" l="1"/>
  <c r="D88" i="35" s="1"/>
  <c r="D44" i="35"/>
  <c r="D87" i="35" s="1"/>
  <c r="E87" i="35" s="1"/>
  <c r="D25" i="35"/>
  <c r="D5" i="35"/>
  <c r="C5" i="35"/>
  <c r="E7" i="35"/>
  <c r="C281" i="9"/>
  <c r="C273" i="9"/>
  <c r="C265" i="9"/>
  <c r="C257" i="9"/>
  <c r="C249" i="9"/>
  <c r="C287" i="9"/>
  <c r="C286" i="9"/>
  <c r="C285" i="9"/>
  <c r="C284" i="9"/>
  <c r="C282" i="9"/>
  <c r="C274" i="9"/>
  <c r="C266" i="9"/>
  <c r="C258" i="9"/>
  <c r="C250" i="9"/>
  <c r="C239" i="9"/>
  <c r="C235" i="9"/>
  <c r="C231" i="9"/>
  <c r="C227" i="9"/>
  <c r="C223" i="9"/>
  <c r="C219" i="9"/>
  <c r="C215" i="9"/>
  <c r="E5" i="35" l="1"/>
  <c r="E25" i="35"/>
  <c r="F25" i="35" s="1"/>
  <c r="C4" i="34" l="1"/>
  <c r="F5" i="34"/>
  <c r="G5" i="34"/>
  <c r="C6" i="34"/>
  <c r="C7" i="34"/>
  <c r="C8" i="34"/>
  <c r="C9" i="34"/>
  <c r="C10" i="34"/>
  <c r="C11" i="34"/>
  <c r="C12" i="34"/>
  <c r="C13" i="34"/>
  <c r="C14" i="34"/>
  <c r="C15" i="34"/>
  <c r="C16" i="34"/>
  <c r="C17" i="34"/>
  <c r="C18" i="34"/>
  <c r="M7" i="33"/>
  <c r="M6" i="33"/>
  <c r="D81" i="33"/>
  <c r="D80" i="33"/>
  <c r="M8" i="33" l="1"/>
  <c r="T30" i="14" l="1"/>
  <c r="U30" i="14"/>
  <c r="V30" i="14"/>
  <c r="W30" i="14"/>
  <c r="X30" i="14"/>
  <c r="Y30" i="14"/>
  <c r="T31" i="14"/>
  <c r="U31" i="14"/>
  <c r="V31" i="14"/>
  <c r="W31" i="14"/>
  <c r="X31" i="14"/>
  <c r="Y31" i="14"/>
  <c r="S32" i="14"/>
  <c r="S33" i="14"/>
  <c r="S34" i="14"/>
  <c r="S35" i="14"/>
  <c r="S36" i="14"/>
  <c r="S37" i="14"/>
  <c r="S38" i="14"/>
  <c r="S39" i="14"/>
  <c r="S40" i="14"/>
  <c r="S41" i="14"/>
  <c r="S42" i="14"/>
  <c r="C13" i="27"/>
  <c r="D13" i="27" s="1"/>
  <c r="D6" i="27"/>
  <c r="C6" i="27"/>
  <c r="C256" i="25" l="1"/>
  <c r="E107" i="25"/>
  <c r="F107" i="25"/>
  <c r="G107" i="25"/>
  <c r="H107" i="25"/>
  <c r="I107" i="25"/>
  <c r="J107" i="25"/>
  <c r="K107" i="25"/>
  <c r="L107" i="25"/>
  <c r="M107" i="25"/>
  <c r="N107" i="25"/>
  <c r="O107" i="25"/>
  <c r="P107" i="25"/>
  <c r="Q107" i="25"/>
  <c r="R107" i="25"/>
  <c r="S107" i="25"/>
  <c r="T107" i="25"/>
  <c r="U107" i="25"/>
  <c r="V107" i="25"/>
  <c r="W107" i="25"/>
  <c r="X107" i="25"/>
  <c r="Y107" i="25"/>
  <c r="Z107" i="25"/>
  <c r="AA107" i="25"/>
  <c r="AB107" i="25"/>
  <c r="AC107" i="25"/>
  <c r="AD107" i="25"/>
  <c r="AE107" i="25"/>
  <c r="AF107" i="25"/>
  <c r="AG107" i="25"/>
  <c r="AH107" i="25"/>
  <c r="AI107" i="25"/>
  <c r="AJ107" i="25"/>
  <c r="AK107" i="25"/>
  <c r="AL107" i="25"/>
  <c r="AM107" i="25"/>
  <c r="AN107" i="25"/>
  <c r="AO107" i="25"/>
  <c r="AP107" i="25"/>
  <c r="C92" i="25"/>
  <c r="C108" i="25"/>
  <c r="C117" i="25"/>
  <c r="C121" i="25"/>
  <c r="E295" i="25"/>
  <c r="F295" i="25"/>
  <c r="D29" i="9" l="1"/>
  <c r="A370" i="9" l="1"/>
  <c r="A362" i="9"/>
  <c r="A361" i="9"/>
  <c r="A360" i="9"/>
  <c r="A359" i="9"/>
  <c r="A358" i="9"/>
  <c r="A357" i="9"/>
  <c r="A331" i="9"/>
  <c r="A332" i="9"/>
  <c r="A333" i="9"/>
  <c r="A334" i="9"/>
  <c r="A335" i="9"/>
  <c r="A336" i="9"/>
  <c r="A337" i="9"/>
  <c r="A338" i="9"/>
  <c r="A339" i="9"/>
  <c r="A340" i="9"/>
  <c r="A341" i="9"/>
  <c r="A342" i="9"/>
  <c r="A343" i="9"/>
  <c r="A344" i="9"/>
  <c r="F119" i="25"/>
  <c r="G119" i="25"/>
  <c r="H119" i="25"/>
  <c r="I119" i="25"/>
  <c r="J119" i="25"/>
  <c r="K119" i="25"/>
  <c r="L119" i="25"/>
  <c r="M119" i="25"/>
  <c r="N119" i="25"/>
  <c r="O119" i="25"/>
  <c r="P119" i="25"/>
  <c r="Q119" i="25"/>
  <c r="R119" i="25"/>
  <c r="S119" i="25"/>
  <c r="T119" i="25"/>
  <c r="U119" i="25"/>
  <c r="V119" i="25"/>
  <c r="W119" i="25"/>
  <c r="X119" i="25"/>
  <c r="Z119" i="25"/>
  <c r="AA119" i="25"/>
  <c r="AB119" i="25"/>
  <c r="AC119" i="25"/>
  <c r="AD119" i="25"/>
  <c r="AE119" i="25"/>
  <c r="AF119" i="25"/>
  <c r="AG119" i="25"/>
  <c r="AH119" i="25"/>
  <c r="AI119" i="25"/>
  <c r="AJ119" i="25"/>
  <c r="AK119" i="25"/>
  <c r="AL119" i="25"/>
  <c r="AM119" i="25"/>
  <c r="AN119" i="25"/>
  <c r="AO119" i="25"/>
  <c r="AP119" i="25"/>
  <c r="E119" i="25"/>
  <c r="T39" i="14" l="1"/>
  <c r="U39" i="14"/>
  <c r="T40" i="14"/>
  <c r="U40" i="14"/>
  <c r="T41" i="14"/>
  <c r="U41" i="14"/>
  <c r="T42" i="14"/>
  <c r="U42" i="14"/>
  <c r="Q389" i="13"/>
  <c r="Q345" i="13"/>
  <c r="Q300" i="13"/>
  <c r="R256" i="13"/>
  <c r="Q256" i="13"/>
  <c r="Q389" i="25"/>
  <c r="Q345" i="25"/>
  <c r="R256" i="25"/>
  <c r="Q256" i="25"/>
  <c r="R31" i="14" l="1"/>
  <c r="R36" i="14"/>
  <c r="R37" i="14"/>
  <c r="R38" i="14"/>
  <c r="R39" i="14"/>
  <c r="R40" i="14"/>
  <c r="R41" i="14"/>
  <c r="R46" i="14"/>
  <c r="R52" i="14"/>
  <c r="AE5" i="14" l="1"/>
  <c r="AE6" i="14"/>
  <c r="S28" i="27"/>
  <c r="S29" i="27" s="1"/>
  <c r="T29" i="27" s="1"/>
  <c r="S27" i="27"/>
  <c r="R26" i="27"/>
  <c r="T24" i="27"/>
  <c r="S24" i="27"/>
  <c r="U23" i="27"/>
  <c r="S23" i="27"/>
  <c r="H23" i="27"/>
  <c r="S22" i="27"/>
  <c r="H22" i="27"/>
  <c r="C133" i="23"/>
  <c r="D133" i="23"/>
  <c r="E133" i="23"/>
  <c r="F133" i="23"/>
  <c r="G133" i="23"/>
  <c r="H133" i="23"/>
  <c r="I133" i="23"/>
  <c r="J133" i="23"/>
  <c r="K133" i="23"/>
  <c r="L133" i="23"/>
  <c r="M133" i="23"/>
  <c r="N133" i="23"/>
  <c r="O133" i="23"/>
  <c r="P133" i="23"/>
  <c r="Q133" i="23"/>
  <c r="R133" i="23"/>
  <c r="S133" i="23"/>
  <c r="T133" i="23"/>
  <c r="U133" i="23"/>
  <c r="V133" i="23"/>
  <c r="W133" i="23"/>
  <c r="X133" i="23"/>
  <c r="Y133" i="23"/>
  <c r="Z133" i="23"/>
  <c r="AA133" i="23"/>
  <c r="AB133" i="23"/>
  <c r="AC133" i="23"/>
  <c r="AD133" i="23"/>
  <c r="AE133" i="23"/>
  <c r="AF133" i="23"/>
  <c r="AG133" i="23"/>
  <c r="AH133" i="23"/>
  <c r="AI133" i="23"/>
  <c r="AJ133" i="23"/>
  <c r="AK133" i="23"/>
  <c r="AL133" i="23"/>
  <c r="AM133" i="23"/>
  <c r="AN133" i="23"/>
  <c r="AO133" i="23"/>
  <c r="C8" i="23"/>
  <c r="D8" i="23"/>
  <c r="E8" i="23"/>
  <c r="F8" i="23"/>
  <c r="G8" i="23"/>
  <c r="H8" i="23"/>
  <c r="I8" i="23"/>
  <c r="J8" i="23"/>
  <c r="K8" i="23"/>
  <c r="L8" i="23"/>
  <c r="M8" i="23"/>
  <c r="N8" i="23"/>
  <c r="O8" i="23"/>
  <c r="P8" i="23"/>
  <c r="Q8" i="23"/>
  <c r="R8" i="23"/>
  <c r="S8" i="23"/>
  <c r="T8" i="23"/>
  <c r="U8" i="23"/>
  <c r="V8" i="23"/>
  <c r="W8" i="23"/>
  <c r="X8" i="23"/>
  <c r="Y8" i="23"/>
  <c r="Z8" i="23"/>
  <c r="AA8" i="23"/>
  <c r="AB8" i="23"/>
  <c r="AC8" i="23"/>
  <c r="AD8" i="23"/>
  <c r="AE8" i="23"/>
  <c r="AF8" i="23"/>
  <c r="AG8" i="23"/>
  <c r="AH8" i="23"/>
  <c r="AI8" i="23"/>
  <c r="AJ8" i="23"/>
  <c r="AK8" i="23"/>
  <c r="AL8" i="23"/>
  <c r="AM8" i="23"/>
  <c r="AN8" i="23"/>
  <c r="AO8" i="23"/>
  <c r="C24" i="22"/>
  <c r="D24" i="22"/>
  <c r="E24" i="22"/>
  <c r="F24" i="22"/>
  <c r="G24" i="22"/>
  <c r="H24" i="22"/>
  <c r="I24" i="22"/>
  <c r="J24" i="22"/>
  <c r="K24" i="22"/>
  <c r="L24" i="22"/>
  <c r="M24" i="22"/>
  <c r="N24" i="22"/>
  <c r="O24" i="22"/>
  <c r="P24" i="22"/>
  <c r="Q24" i="22"/>
  <c r="R24" i="22"/>
  <c r="S24" i="22"/>
  <c r="T24" i="22"/>
  <c r="U24" i="22"/>
  <c r="V24" i="22"/>
  <c r="W24" i="22"/>
  <c r="X24" i="22"/>
  <c r="Y24" i="22"/>
  <c r="Z24" i="22"/>
  <c r="AA24" i="22"/>
  <c r="AB24" i="22"/>
  <c r="AC24" i="22"/>
  <c r="AD24" i="22"/>
  <c r="AE24" i="22"/>
  <c r="AF24" i="22"/>
  <c r="AG24" i="22"/>
  <c r="AH24" i="22"/>
  <c r="AI24" i="22"/>
  <c r="AJ24" i="22"/>
  <c r="AK24" i="22"/>
  <c r="AL24" i="22"/>
  <c r="AM24" i="22"/>
  <c r="AN24" i="22"/>
  <c r="AO24" i="22"/>
  <c r="C51" i="21"/>
  <c r="C101" i="20"/>
  <c r="C100" i="20"/>
  <c r="C21" i="20"/>
  <c r="C67" i="19"/>
  <c r="C66" i="19"/>
  <c r="C44" i="19"/>
  <c r="C21" i="19"/>
  <c r="H26" i="18"/>
  <c r="H29" i="17"/>
  <c r="H27" i="16"/>
  <c r="H27" i="15"/>
  <c r="O44" i="14"/>
  <c r="H16" i="14"/>
  <c r="I16" i="14"/>
  <c r="G44" i="34" s="1"/>
  <c r="H11" i="14"/>
  <c r="H14" i="14"/>
  <c r="I14" i="14"/>
  <c r="G42" i="34" s="1"/>
  <c r="L427" i="25"/>
  <c r="L426" i="25"/>
  <c r="L425" i="25"/>
  <c r="L424" i="25"/>
  <c r="L423" i="25"/>
  <c r="L422" i="25"/>
  <c r="L421" i="25"/>
  <c r="L420" i="25"/>
  <c r="L419" i="25"/>
  <c r="L418" i="25"/>
  <c r="L417" i="25"/>
  <c r="L416" i="25"/>
  <c r="L415" i="25"/>
  <c r="L414" i="25"/>
  <c r="L413" i="25"/>
  <c r="L412" i="25"/>
  <c r="L411" i="25"/>
  <c r="L410" i="25"/>
  <c r="L409" i="25"/>
  <c r="L408" i="25"/>
  <c r="L407" i="25"/>
  <c r="L406" i="25"/>
  <c r="L405" i="25"/>
  <c r="L404" i="25"/>
  <c r="L403" i="25"/>
  <c r="L402" i="25"/>
  <c r="L401" i="25"/>
  <c r="L400" i="25"/>
  <c r="L399" i="25"/>
  <c r="L398" i="25"/>
  <c r="L397" i="25"/>
  <c r="L396" i="25"/>
  <c r="L395" i="25"/>
  <c r="L394" i="25"/>
  <c r="L393" i="25"/>
  <c r="L392" i="25"/>
  <c r="L391" i="25"/>
  <c r="L390" i="25"/>
  <c r="L383" i="25"/>
  <c r="L382" i="25"/>
  <c r="L381" i="25"/>
  <c r="L380" i="25"/>
  <c r="L379" i="25"/>
  <c r="L378" i="25"/>
  <c r="L377" i="25"/>
  <c r="L376" i="25"/>
  <c r="L375" i="25"/>
  <c r="L374" i="25"/>
  <c r="L373" i="25"/>
  <c r="L372" i="25"/>
  <c r="L371" i="25"/>
  <c r="L370" i="25"/>
  <c r="L369" i="25"/>
  <c r="L368" i="25"/>
  <c r="L367" i="25"/>
  <c r="L366" i="25"/>
  <c r="L365" i="25"/>
  <c r="L364" i="25"/>
  <c r="L363" i="25"/>
  <c r="L362" i="25"/>
  <c r="L361" i="25"/>
  <c r="L360" i="25"/>
  <c r="L359" i="25"/>
  <c r="L358" i="25"/>
  <c r="L357" i="25"/>
  <c r="L356" i="25"/>
  <c r="L355" i="25"/>
  <c r="L354" i="25"/>
  <c r="L353" i="25"/>
  <c r="L352" i="25"/>
  <c r="L351" i="25"/>
  <c r="L350" i="25"/>
  <c r="L349" i="25"/>
  <c r="L348" i="25"/>
  <c r="L347" i="25"/>
  <c r="L346" i="25"/>
  <c r="L338" i="25"/>
  <c r="L337" i="25"/>
  <c r="L336" i="25"/>
  <c r="L335" i="25"/>
  <c r="L334" i="25"/>
  <c r="L333" i="25"/>
  <c r="L332" i="25"/>
  <c r="L331" i="25"/>
  <c r="L330" i="25"/>
  <c r="L329" i="25"/>
  <c r="L328" i="25"/>
  <c r="L327" i="25"/>
  <c r="L326" i="25"/>
  <c r="L325" i="25"/>
  <c r="L324" i="25"/>
  <c r="L323" i="25"/>
  <c r="L322" i="25"/>
  <c r="L321" i="25"/>
  <c r="L320" i="25"/>
  <c r="L319" i="25"/>
  <c r="L318" i="25"/>
  <c r="L317" i="25"/>
  <c r="L316" i="25"/>
  <c r="L315" i="25"/>
  <c r="L314" i="25"/>
  <c r="L313" i="25"/>
  <c r="L312" i="25"/>
  <c r="L311" i="25"/>
  <c r="L310" i="25"/>
  <c r="L309" i="25"/>
  <c r="L308" i="25"/>
  <c r="L307" i="25"/>
  <c r="L306" i="25"/>
  <c r="L305" i="25"/>
  <c r="L304" i="25"/>
  <c r="L303" i="25"/>
  <c r="L302" i="25"/>
  <c r="L301" i="25"/>
  <c r="M300" i="25"/>
  <c r="Q300" i="25" s="1"/>
  <c r="L300" i="25"/>
  <c r="L294" i="25"/>
  <c r="L293" i="25"/>
  <c r="L292" i="25"/>
  <c r="L291" i="25"/>
  <c r="L290" i="25"/>
  <c r="L289" i="25"/>
  <c r="L288" i="25"/>
  <c r="L287" i="25"/>
  <c r="L286" i="25"/>
  <c r="L285" i="25"/>
  <c r="L284" i="25"/>
  <c r="L283" i="25"/>
  <c r="L282" i="25"/>
  <c r="L281" i="25"/>
  <c r="L280" i="25"/>
  <c r="L279" i="25"/>
  <c r="L278" i="25"/>
  <c r="L277" i="25"/>
  <c r="L276" i="25"/>
  <c r="L275" i="25"/>
  <c r="L274" i="25"/>
  <c r="L273" i="25"/>
  <c r="L272" i="25"/>
  <c r="L271" i="25"/>
  <c r="L270" i="25"/>
  <c r="L269" i="25"/>
  <c r="L268" i="25"/>
  <c r="L267" i="25"/>
  <c r="L266" i="25"/>
  <c r="L265" i="25"/>
  <c r="L264" i="25"/>
  <c r="L263" i="25"/>
  <c r="L262" i="25"/>
  <c r="L261" i="25"/>
  <c r="L260" i="25"/>
  <c r="L259" i="25"/>
  <c r="L258" i="25"/>
  <c r="L257" i="25"/>
  <c r="E238" i="25"/>
  <c r="AP237" i="25"/>
  <c r="AO237" i="25"/>
  <c r="AN237" i="25"/>
  <c r="AM237" i="25"/>
  <c r="AL237" i="25"/>
  <c r="AK237" i="25"/>
  <c r="AJ237" i="25"/>
  <c r="AI237" i="25"/>
  <c r="AH237" i="25"/>
  <c r="AG237" i="25"/>
  <c r="AF237" i="25"/>
  <c r="AE237" i="25"/>
  <c r="AD237" i="25"/>
  <c r="AC237" i="25"/>
  <c r="AB237" i="25"/>
  <c r="AA237" i="25"/>
  <c r="Z237" i="25"/>
  <c r="Y237" i="25"/>
  <c r="X237" i="25"/>
  <c r="W237" i="25"/>
  <c r="V237" i="25"/>
  <c r="U237" i="25"/>
  <c r="T237" i="25"/>
  <c r="S237" i="25"/>
  <c r="R237" i="25"/>
  <c r="Q237" i="25"/>
  <c r="P237" i="25"/>
  <c r="O237" i="25"/>
  <c r="N237" i="25"/>
  <c r="M237" i="25"/>
  <c r="L237" i="25"/>
  <c r="K237" i="25"/>
  <c r="J237" i="25"/>
  <c r="I237" i="25"/>
  <c r="H237" i="25"/>
  <c r="G237" i="25"/>
  <c r="F237" i="25"/>
  <c r="E237" i="25"/>
  <c r="E231" i="25"/>
  <c r="AP230" i="25"/>
  <c r="AO230" i="25"/>
  <c r="AN230" i="25"/>
  <c r="AM230" i="25"/>
  <c r="AL230" i="25"/>
  <c r="AK230" i="25"/>
  <c r="AJ230" i="25"/>
  <c r="AI230" i="25"/>
  <c r="AH230" i="25"/>
  <c r="AG230" i="25"/>
  <c r="AF230" i="25"/>
  <c r="AE230" i="25"/>
  <c r="AD230" i="25"/>
  <c r="AC230" i="25"/>
  <c r="AB230" i="25"/>
  <c r="AA230" i="25"/>
  <c r="Z230" i="25"/>
  <c r="Y230" i="25"/>
  <c r="X230" i="25"/>
  <c r="W230" i="25"/>
  <c r="V230" i="25"/>
  <c r="U230" i="25"/>
  <c r="T230" i="25"/>
  <c r="S230" i="25"/>
  <c r="R230" i="25"/>
  <c r="Q230" i="25"/>
  <c r="P230" i="25"/>
  <c r="O230" i="25"/>
  <c r="N230" i="25"/>
  <c r="M230" i="25"/>
  <c r="L230" i="25"/>
  <c r="K230" i="25"/>
  <c r="J230" i="25"/>
  <c r="I230" i="25"/>
  <c r="H230" i="25"/>
  <c r="G230" i="25"/>
  <c r="F230" i="25"/>
  <c r="E230" i="25"/>
  <c r="E222" i="25"/>
  <c r="AP221" i="25"/>
  <c r="AO221" i="25"/>
  <c r="AN221" i="25"/>
  <c r="AM221" i="25"/>
  <c r="AL221" i="25"/>
  <c r="AK221" i="25"/>
  <c r="AJ221" i="25"/>
  <c r="AI221" i="25"/>
  <c r="AH221" i="25"/>
  <c r="AG221" i="25"/>
  <c r="AF221" i="25"/>
  <c r="AE221" i="25"/>
  <c r="AD221" i="25"/>
  <c r="AC221" i="25"/>
  <c r="AB221" i="25"/>
  <c r="AA221" i="25"/>
  <c r="Z221" i="25"/>
  <c r="Y221" i="25"/>
  <c r="X221" i="25"/>
  <c r="W221" i="25"/>
  <c r="V221" i="25"/>
  <c r="U221" i="25"/>
  <c r="T221" i="25"/>
  <c r="S221" i="25"/>
  <c r="R221" i="25"/>
  <c r="Q221" i="25"/>
  <c r="P221" i="25"/>
  <c r="O221" i="25"/>
  <c r="N221" i="25"/>
  <c r="M221" i="25"/>
  <c r="L221" i="25"/>
  <c r="K221" i="25"/>
  <c r="J221" i="25"/>
  <c r="I221" i="25"/>
  <c r="H221" i="25"/>
  <c r="G221" i="25"/>
  <c r="F221" i="25"/>
  <c r="E221" i="25"/>
  <c r="E211" i="25"/>
  <c r="AP210" i="25"/>
  <c r="AO210" i="25"/>
  <c r="AN210" i="25"/>
  <c r="AM210" i="25"/>
  <c r="AL210" i="25"/>
  <c r="AK210" i="25"/>
  <c r="AJ210" i="25"/>
  <c r="AI210" i="25"/>
  <c r="AH210" i="25"/>
  <c r="AG210" i="25"/>
  <c r="AF210" i="25"/>
  <c r="AE210" i="25"/>
  <c r="AD210" i="25"/>
  <c r="AC210" i="25"/>
  <c r="AB210" i="25"/>
  <c r="AA210" i="25"/>
  <c r="Z210" i="25"/>
  <c r="Y210" i="25"/>
  <c r="X210" i="25"/>
  <c r="W210" i="25"/>
  <c r="V210" i="25"/>
  <c r="U210" i="25"/>
  <c r="T210" i="25"/>
  <c r="S210" i="25"/>
  <c r="R210" i="25"/>
  <c r="Q210" i="25"/>
  <c r="P210" i="25"/>
  <c r="O210" i="25"/>
  <c r="N210" i="25"/>
  <c r="M210" i="25"/>
  <c r="L210" i="25"/>
  <c r="K210" i="25"/>
  <c r="J210" i="25"/>
  <c r="I210" i="25"/>
  <c r="H210" i="25"/>
  <c r="G210" i="25"/>
  <c r="F210" i="25"/>
  <c r="E210" i="25"/>
  <c r="AA208" i="25"/>
  <c r="Y208" i="25"/>
  <c r="T208" i="25"/>
  <c r="AO207" i="25"/>
  <c r="AM207" i="25"/>
  <c r="AI207" i="25"/>
  <c r="K207" i="25"/>
  <c r="AK206" i="25"/>
  <c r="Y206" i="25"/>
  <c r="AD205" i="25"/>
  <c r="S205" i="25"/>
  <c r="O205" i="25"/>
  <c r="AJ204" i="25"/>
  <c r="T204" i="25"/>
  <c r="E204" i="25"/>
  <c r="Y203" i="25"/>
  <c r="W203" i="25"/>
  <c r="K203" i="25"/>
  <c r="AN202" i="25"/>
  <c r="U202" i="25"/>
  <c r="E201" i="25"/>
  <c r="AP200" i="25"/>
  <c r="AO200" i="25"/>
  <c r="AN200" i="25"/>
  <c r="AM200" i="25"/>
  <c r="AL200" i="25"/>
  <c r="AK200" i="25"/>
  <c r="AJ200" i="25"/>
  <c r="AI200" i="25"/>
  <c r="AH200" i="25"/>
  <c r="AG200" i="25"/>
  <c r="AF200" i="25"/>
  <c r="AE200" i="25"/>
  <c r="AD200" i="25"/>
  <c r="AC200" i="25"/>
  <c r="AB200" i="25"/>
  <c r="AA200" i="25"/>
  <c r="Z200" i="25"/>
  <c r="Y200" i="25"/>
  <c r="X200" i="25"/>
  <c r="W200" i="25"/>
  <c r="V200" i="25"/>
  <c r="U200" i="25"/>
  <c r="T200" i="25"/>
  <c r="S200" i="25"/>
  <c r="R200" i="25"/>
  <c r="Q200" i="25"/>
  <c r="P200" i="25"/>
  <c r="O200" i="25"/>
  <c r="N200" i="25"/>
  <c r="M200" i="25"/>
  <c r="L200" i="25"/>
  <c r="K200" i="25"/>
  <c r="J200" i="25"/>
  <c r="I200" i="25"/>
  <c r="H200" i="25"/>
  <c r="G200" i="25"/>
  <c r="F200" i="25"/>
  <c r="E200" i="25"/>
  <c r="E197" i="25"/>
  <c r="AP196" i="25"/>
  <c r="AO196" i="25"/>
  <c r="AN196" i="25"/>
  <c r="AM196" i="25"/>
  <c r="AL196" i="25"/>
  <c r="AK196" i="25"/>
  <c r="AJ196" i="25"/>
  <c r="AI196" i="25"/>
  <c r="AH196" i="25"/>
  <c r="AG196" i="25"/>
  <c r="AF196" i="25"/>
  <c r="AE196" i="25"/>
  <c r="AD196" i="25"/>
  <c r="AC196" i="25"/>
  <c r="AB196" i="25"/>
  <c r="AA196" i="25"/>
  <c r="Z196" i="25"/>
  <c r="Y196" i="25"/>
  <c r="X196" i="25"/>
  <c r="W196" i="25"/>
  <c r="V196" i="25"/>
  <c r="U196" i="25"/>
  <c r="T196" i="25"/>
  <c r="S196" i="25"/>
  <c r="R196" i="25"/>
  <c r="Q196" i="25"/>
  <c r="P196" i="25"/>
  <c r="O196" i="25"/>
  <c r="N196" i="25"/>
  <c r="M196" i="25"/>
  <c r="L196" i="25"/>
  <c r="K196" i="25"/>
  <c r="J196" i="25"/>
  <c r="I196" i="25"/>
  <c r="H196" i="25"/>
  <c r="G196" i="25"/>
  <c r="F196" i="25"/>
  <c r="E196" i="25"/>
  <c r="O194" i="25"/>
  <c r="U191" i="25"/>
  <c r="E188" i="25"/>
  <c r="AP187" i="25"/>
  <c r="AO187" i="25"/>
  <c r="AN187" i="25"/>
  <c r="AM187" i="25"/>
  <c r="AL187" i="25"/>
  <c r="AK187" i="25"/>
  <c r="AJ187" i="25"/>
  <c r="AI187" i="25"/>
  <c r="AH187" i="25"/>
  <c r="AG187" i="25"/>
  <c r="AF187" i="25"/>
  <c r="AE187" i="25"/>
  <c r="AD187" i="25"/>
  <c r="AC187" i="25"/>
  <c r="AB187" i="25"/>
  <c r="AA187" i="25"/>
  <c r="Z187" i="25"/>
  <c r="Y187" i="25"/>
  <c r="X187" i="25"/>
  <c r="W187" i="25"/>
  <c r="V187" i="25"/>
  <c r="U187" i="25"/>
  <c r="T187" i="25"/>
  <c r="S187" i="25"/>
  <c r="R187" i="25"/>
  <c r="Q187" i="25"/>
  <c r="P187" i="25"/>
  <c r="O187" i="25"/>
  <c r="N187" i="25"/>
  <c r="M187" i="25"/>
  <c r="L187" i="25"/>
  <c r="K187" i="25"/>
  <c r="J187" i="25"/>
  <c r="I187" i="25"/>
  <c r="H187" i="25"/>
  <c r="G187" i="25"/>
  <c r="F187" i="25"/>
  <c r="E187" i="25"/>
  <c r="R182" i="25"/>
  <c r="J176" i="25"/>
  <c r="E172" i="25"/>
  <c r="AP171" i="25"/>
  <c r="AO171" i="25"/>
  <c r="AN171" i="25"/>
  <c r="AM171" i="25"/>
  <c r="AL171" i="25"/>
  <c r="AK171" i="25"/>
  <c r="AJ171" i="25"/>
  <c r="AI171" i="25"/>
  <c r="AH171" i="25"/>
  <c r="AG171" i="25"/>
  <c r="AF171" i="25"/>
  <c r="AE171" i="25"/>
  <c r="AD171" i="25"/>
  <c r="AC171" i="25"/>
  <c r="AB171" i="25"/>
  <c r="AA171" i="25"/>
  <c r="Z171" i="25"/>
  <c r="Y171" i="25"/>
  <c r="X171" i="25"/>
  <c r="W171" i="25"/>
  <c r="V171" i="25"/>
  <c r="U171" i="25"/>
  <c r="T171" i="25"/>
  <c r="S171" i="25"/>
  <c r="R171" i="25"/>
  <c r="Q171" i="25"/>
  <c r="P171" i="25"/>
  <c r="O171" i="25"/>
  <c r="N171" i="25"/>
  <c r="M171" i="25"/>
  <c r="L171" i="25"/>
  <c r="K171" i="25"/>
  <c r="J171" i="25"/>
  <c r="I171" i="25"/>
  <c r="H171" i="25"/>
  <c r="G171" i="25"/>
  <c r="F171" i="25"/>
  <c r="E171" i="25"/>
  <c r="C164" i="25"/>
  <c r="C158" i="25"/>
  <c r="C151" i="25"/>
  <c r="C142" i="25"/>
  <c r="C131" i="25"/>
  <c r="AP208" i="25"/>
  <c r="AO208" i="25"/>
  <c r="AN208" i="25"/>
  <c r="AM208" i="25"/>
  <c r="AL208" i="25"/>
  <c r="AK208" i="25"/>
  <c r="AJ208" i="25"/>
  <c r="AI208" i="25"/>
  <c r="AH208" i="25"/>
  <c r="AG208" i="25"/>
  <c r="AF208" i="25"/>
  <c r="AE208" i="25"/>
  <c r="AD208" i="25"/>
  <c r="AB208" i="25"/>
  <c r="Z208" i="25"/>
  <c r="X208" i="25"/>
  <c r="W208" i="25"/>
  <c r="V208" i="25"/>
  <c r="U208" i="25"/>
  <c r="S208" i="25"/>
  <c r="R208" i="25"/>
  <c r="Q208" i="25"/>
  <c r="P208" i="25"/>
  <c r="O208" i="25"/>
  <c r="N208" i="25"/>
  <c r="M208" i="25"/>
  <c r="L208" i="25"/>
  <c r="K208" i="25"/>
  <c r="J208" i="25"/>
  <c r="I208" i="25"/>
  <c r="H208" i="25"/>
  <c r="G208" i="25"/>
  <c r="F208" i="25"/>
  <c r="E208" i="25"/>
  <c r="AN207" i="25"/>
  <c r="AL207" i="25"/>
  <c r="AK207" i="25"/>
  <c r="AJ207" i="25"/>
  <c r="AH207" i="25"/>
  <c r="AG207" i="25"/>
  <c r="AF207" i="25"/>
  <c r="AD207" i="25"/>
  <c r="AC207" i="25"/>
  <c r="AB207" i="25"/>
  <c r="AA207" i="25"/>
  <c r="Z207" i="25"/>
  <c r="Y207" i="25"/>
  <c r="X207" i="25"/>
  <c r="W207" i="25"/>
  <c r="V207" i="25"/>
  <c r="U207" i="25"/>
  <c r="T207" i="25"/>
  <c r="S207" i="25"/>
  <c r="Q207" i="25"/>
  <c r="P207" i="25"/>
  <c r="O207" i="25"/>
  <c r="N207" i="25"/>
  <c r="M207" i="25"/>
  <c r="L207" i="25"/>
  <c r="I207" i="25"/>
  <c r="G207" i="25"/>
  <c r="F207" i="25"/>
  <c r="E207" i="25"/>
  <c r="AN206" i="25"/>
  <c r="AM206" i="25"/>
  <c r="AI206" i="25"/>
  <c r="AH206" i="25"/>
  <c r="AF206" i="25"/>
  <c r="AE206" i="25"/>
  <c r="AC206" i="25"/>
  <c r="AA206" i="25"/>
  <c r="T206" i="25"/>
  <c r="R206" i="25"/>
  <c r="P206" i="25"/>
  <c r="O206" i="25"/>
  <c r="N206" i="25"/>
  <c r="K206" i="25"/>
  <c r="G206" i="25"/>
  <c r="F206" i="25"/>
  <c r="AP205" i="25"/>
  <c r="AO205" i="25"/>
  <c r="AN205" i="25"/>
  <c r="AM205" i="25"/>
  <c r="AL205" i="25"/>
  <c r="AK205" i="25"/>
  <c r="AJ205" i="25"/>
  <c r="AH205" i="25"/>
  <c r="AG205" i="25"/>
  <c r="AE205" i="25"/>
  <c r="AC205" i="25"/>
  <c r="AB205" i="25"/>
  <c r="AA205" i="25"/>
  <c r="Z205" i="25"/>
  <c r="Y205" i="25"/>
  <c r="W205" i="25"/>
  <c r="V205" i="25"/>
  <c r="U205" i="25"/>
  <c r="T205" i="25"/>
  <c r="Q205" i="25"/>
  <c r="P205" i="25"/>
  <c r="N205" i="25"/>
  <c r="M205" i="25"/>
  <c r="L205" i="25"/>
  <c r="K205" i="25"/>
  <c r="J205" i="25"/>
  <c r="I205" i="25"/>
  <c r="H205" i="25"/>
  <c r="G205" i="25"/>
  <c r="F205" i="25"/>
  <c r="E205" i="25"/>
  <c r="AP204" i="25"/>
  <c r="AO204" i="25"/>
  <c r="AN204" i="25"/>
  <c r="AM204" i="25"/>
  <c r="AL204" i="25"/>
  <c r="AK204" i="25"/>
  <c r="AI204" i="25"/>
  <c r="AH204" i="25"/>
  <c r="AG204" i="25"/>
  <c r="AF204" i="25"/>
  <c r="AE204" i="25"/>
  <c r="AD204" i="25"/>
  <c r="AC204" i="25"/>
  <c r="AB204" i="25"/>
  <c r="AA204" i="25"/>
  <c r="Z204" i="25"/>
  <c r="Y204" i="25"/>
  <c r="X204" i="25"/>
  <c r="W204" i="25"/>
  <c r="V204" i="25"/>
  <c r="U204" i="25"/>
  <c r="S204" i="25"/>
  <c r="R204" i="25"/>
  <c r="Q204" i="25"/>
  <c r="P204" i="25"/>
  <c r="O204" i="25"/>
  <c r="N204" i="25"/>
  <c r="M204" i="25"/>
  <c r="L204" i="25"/>
  <c r="K204" i="25"/>
  <c r="J204" i="25"/>
  <c r="I204" i="25"/>
  <c r="H204" i="25"/>
  <c r="G204" i="25"/>
  <c r="AP203" i="25"/>
  <c r="AO203" i="25"/>
  <c r="AN203" i="25"/>
  <c r="AL203" i="25"/>
  <c r="AK203" i="25"/>
  <c r="AH203" i="25"/>
  <c r="AF203" i="25"/>
  <c r="AE203" i="25"/>
  <c r="AD203" i="25"/>
  <c r="AC203" i="25"/>
  <c r="AB203" i="25"/>
  <c r="AA203" i="25"/>
  <c r="V203" i="25"/>
  <c r="U203" i="25"/>
  <c r="T203" i="25"/>
  <c r="R203" i="25"/>
  <c r="Q203" i="25"/>
  <c r="P203" i="25"/>
  <c r="N203" i="25"/>
  <c r="L203" i="25"/>
  <c r="J203" i="25"/>
  <c r="H203" i="25"/>
  <c r="G203" i="25"/>
  <c r="AP202" i="25"/>
  <c r="AO202" i="25"/>
  <c r="AM202" i="25"/>
  <c r="AL202" i="25"/>
  <c r="AK202" i="25"/>
  <c r="AJ202" i="25"/>
  <c r="AI202" i="25"/>
  <c r="AH202" i="25"/>
  <c r="AG202" i="25"/>
  <c r="AF202" i="25"/>
  <c r="AE202" i="25"/>
  <c r="AD202" i="25"/>
  <c r="AC202" i="25"/>
  <c r="AB202" i="25"/>
  <c r="AA202" i="25"/>
  <c r="Z202" i="25"/>
  <c r="Y202" i="25"/>
  <c r="X202" i="25"/>
  <c r="W202" i="25"/>
  <c r="T202" i="25"/>
  <c r="S202" i="25"/>
  <c r="R202" i="25"/>
  <c r="P202" i="25"/>
  <c r="O202" i="25"/>
  <c r="N202" i="25"/>
  <c r="L202" i="25"/>
  <c r="K202" i="25"/>
  <c r="J202" i="25"/>
  <c r="I202" i="25"/>
  <c r="H202" i="25"/>
  <c r="G202" i="25"/>
  <c r="F202" i="25"/>
  <c r="E202" i="25"/>
  <c r="AP194" i="25"/>
  <c r="AO194" i="25"/>
  <c r="AN194" i="25"/>
  <c r="AM194" i="25"/>
  <c r="AK194" i="25"/>
  <c r="AJ194" i="25"/>
  <c r="AI194" i="25"/>
  <c r="AH194" i="25"/>
  <c r="AG194" i="25"/>
  <c r="AE194" i="25"/>
  <c r="AD194" i="25"/>
  <c r="AC194" i="25"/>
  <c r="AB194" i="25"/>
  <c r="AA194" i="25"/>
  <c r="Z194" i="25"/>
  <c r="Y194" i="25"/>
  <c r="X194" i="25"/>
  <c r="W194" i="25"/>
  <c r="V194" i="25"/>
  <c r="U194" i="25"/>
  <c r="T194" i="25"/>
  <c r="S194" i="25"/>
  <c r="R194" i="25"/>
  <c r="Q194" i="25"/>
  <c r="N194" i="25"/>
  <c r="M194" i="25"/>
  <c r="L194" i="25"/>
  <c r="K194" i="25"/>
  <c r="J194" i="25"/>
  <c r="I194" i="25"/>
  <c r="H194" i="25"/>
  <c r="G194" i="25"/>
  <c r="F194" i="25"/>
  <c r="E194" i="25"/>
  <c r="AP193" i="25"/>
  <c r="AO193" i="25"/>
  <c r="AN193" i="25"/>
  <c r="AM193" i="25"/>
  <c r="AL193" i="25"/>
  <c r="AK193" i="25"/>
  <c r="AJ193" i="25"/>
  <c r="AI193" i="25"/>
  <c r="AH193" i="25"/>
  <c r="AG193" i="25"/>
  <c r="AF193" i="25"/>
  <c r="AE193" i="25"/>
  <c r="AD193" i="25"/>
  <c r="AC193" i="25"/>
  <c r="AB193" i="25"/>
  <c r="AA193" i="25"/>
  <c r="Z193" i="25"/>
  <c r="Y193" i="25"/>
  <c r="X193" i="25"/>
  <c r="W193" i="25"/>
  <c r="V193" i="25"/>
  <c r="U193" i="25"/>
  <c r="T193" i="25"/>
  <c r="S193" i="25"/>
  <c r="R193" i="25"/>
  <c r="Q193" i="25"/>
  <c r="P193" i="25"/>
  <c r="O193" i="25"/>
  <c r="N193" i="25"/>
  <c r="M193" i="25"/>
  <c r="K193" i="25"/>
  <c r="J193" i="25"/>
  <c r="I193" i="25"/>
  <c r="H193" i="25"/>
  <c r="G193" i="25"/>
  <c r="F193" i="25"/>
  <c r="E193" i="25"/>
  <c r="AP192" i="25"/>
  <c r="AO192" i="25"/>
  <c r="AM192" i="25"/>
  <c r="AL192" i="25"/>
  <c r="AK192" i="25"/>
  <c r="AJ192" i="25"/>
  <c r="AI192" i="25"/>
  <c r="AH192" i="25"/>
  <c r="AF192" i="25"/>
  <c r="AE192" i="25"/>
  <c r="AD192" i="25"/>
  <c r="AC192" i="25"/>
  <c r="AB192" i="25"/>
  <c r="AA192" i="25"/>
  <c r="Z192" i="25"/>
  <c r="X192" i="25"/>
  <c r="V192" i="25"/>
  <c r="U192" i="25"/>
  <c r="T192" i="25"/>
  <c r="S192" i="25"/>
  <c r="R192" i="25"/>
  <c r="Q192" i="25"/>
  <c r="P192" i="25"/>
  <c r="O192" i="25"/>
  <c r="N192" i="25"/>
  <c r="M192" i="25"/>
  <c r="L192" i="25"/>
  <c r="K192" i="25"/>
  <c r="J192" i="25"/>
  <c r="I192" i="25"/>
  <c r="H192" i="25"/>
  <c r="G192" i="25"/>
  <c r="F192" i="25"/>
  <c r="E192" i="25"/>
  <c r="AP191" i="25"/>
  <c r="AO191" i="25"/>
  <c r="AN191" i="25"/>
  <c r="AM191" i="25"/>
  <c r="AL191" i="25"/>
  <c r="AK191" i="25"/>
  <c r="AJ191" i="25"/>
  <c r="AI191" i="25"/>
  <c r="AH191" i="25"/>
  <c r="AG191" i="25"/>
  <c r="AF191" i="25"/>
  <c r="AE191" i="25"/>
  <c r="AD191" i="25"/>
  <c r="AC191" i="25"/>
  <c r="AB191" i="25"/>
  <c r="AA191" i="25"/>
  <c r="Z191" i="25"/>
  <c r="Y191" i="25"/>
  <c r="X191" i="25"/>
  <c r="W191" i="25"/>
  <c r="V191" i="25"/>
  <c r="T191" i="25"/>
  <c r="S191" i="25"/>
  <c r="R191" i="25"/>
  <c r="Q191" i="25"/>
  <c r="P191" i="25"/>
  <c r="N191" i="25"/>
  <c r="M191" i="25"/>
  <c r="L191" i="25"/>
  <c r="K191" i="25"/>
  <c r="J191" i="25"/>
  <c r="I191" i="25"/>
  <c r="H191" i="25"/>
  <c r="G191" i="25"/>
  <c r="F191" i="25"/>
  <c r="E191" i="25"/>
  <c r="AP190" i="25"/>
  <c r="AO190" i="25"/>
  <c r="AN190" i="25"/>
  <c r="AM190" i="25"/>
  <c r="AL190" i="25"/>
  <c r="AK190" i="25"/>
  <c r="AJ190" i="25"/>
  <c r="AI190" i="25"/>
  <c r="AH190" i="25"/>
  <c r="AG190" i="25"/>
  <c r="AF190" i="25"/>
  <c r="AE190" i="25"/>
  <c r="AD190" i="25"/>
  <c r="AC190" i="25"/>
  <c r="AB190" i="25"/>
  <c r="AA190" i="25"/>
  <c r="Z190" i="25"/>
  <c r="Y190" i="25"/>
  <c r="X190" i="25"/>
  <c r="W190" i="25"/>
  <c r="V190" i="25"/>
  <c r="U190" i="25"/>
  <c r="T190" i="25"/>
  <c r="S190" i="25"/>
  <c r="R190" i="25"/>
  <c r="Q190" i="25"/>
  <c r="P190" i="25"/>
  <c r="O190" i="25"/>
  <c r="N190" i="25"/>
  <c r="M190" i="25"/>
  <c r="L190" i="25"/>
  <c r="K190" i="25"/>
  <c r="J190" i="25"/>
  <c r="I190" i="25"/>
  <c r="H190" i="25"/>
  <c r="G190" i="25"/>
  <c r="F190" i="25"/>
  <c r="AP189" i="25"/>
  <c r="AO189" i="25"/>
  <c r="AN189" i="25"/>
  <c r="AM189" i="25"/>
  <c r="AL189" i="25"/>
  <c r="AK189" i="25"/>
  <c r="AJ189" i="25"/>
  <c r="AI189" i="25"/>
  <c r="AH189" i="25"/>
  <c r="AG189" i="25"/>
  <c r="AF189" i="25"/>
  <c r="AE189" i="25"/>
  <c r="AD189" i="25"/>
  <c r="AB189" i="25"/>
  <c r="AA189" i="25"/>
  <c r="Z189" i="25"/>
  <c r="Y189" i="25"/>
  <c r="X189" i="25"/>
  <c r="W189" i="25"/>
  <c r="V189" i="25"/>
  <c r="U189" i="25"/>
  <c r="T189" i="25"/>
  <c r="S189" i="25"/>
  <c r="R189" i="25"/>
  <c r="Q189" i="25"/>
  <c r="P189" i="25"/>
  <c r="O189" i="25"/>
  <c r="N189" i="25"/>
  <c r="M189" i="25"/>
  <c r="L189" i="25"/>
  <c r="K189" i="25"/>
  <c r="J189" i="25"/>
  <c r="I189" i="25"/>
  <c r="H189" i="25"/>
  <c r="G189" i="25"/>
  <c r="F189" i="25"/>
  <c r="E189" i="25"/>
  <c r="AP185" i="25"/>
  <c r="AO185" i="25"/>
  <c r="AN185" i="25"/>
  <c r="AM185" i="25"/>
  <c r="AK185" i="25"/>
  <c r="AJ185" i="25"/>
  <c r="AI185" i="25"/>
  <c r="AH185" i="25"/>
  <c r="AG185" i="25"/>
  <c r="AF185" i="25"/>
  <c r="AE185" i="25"/>
  <c r="AD185" i="25"/>
  <c r="AC185" i="25"/>
  <c r="AB185" i="25"/>
  <c r="AA185" i="25"/>
  <c r="Y185" i="25"/>
  <c r="X185" i="25"/>
  <c r="W185" i="25"/>
  <c r="V185" i="25"/>
  <c r="U185" i="25"/>
  <c r="T185" i="25"/>
  <c r="S185" i="25"/>
  <c r="R185" i="25"/>
  <c r="Q185" i="25"/>
  <c r="P185" i="25"/>
  <c r="O185" i="25"/>
  <c r="N185" i="25"/>
  <c r="M185" i="25"/>
  <c r="L185" i="25"/>
  <c r="K185" i="25"/>
  <c r="J185" i="25"/>
  <c r="I185" i="25"/>
  <c r="G185" i="25"/>
  <c r="F185" i="25"/>
  <c r="E185" i="25"/>
  <c r="AP184" i="25"/>
  <c r="AO184" i="25"/>
  <c r="AN184" i="25"/>
  <c r="AM184" i="25"/>
  <c r="AL184" i="25"/>
  <c r="AJ184" i="25"/>
  <c r="AI184" i="25"/>
  <c r="AH184" i="25"/>
  <c r="AG184" i="25"/>
  <c r="AF184" i="25"/>
  <c r="AD184" i="25"/>
  <c r="AC184" i="25"/>
  <c r="AB184" i="25"/>
  <c r="AA184" i="25"/>
  <c r="Z184" i="25"/>
  <c r="Y184" i="25"/>
  <c r="X184" i="25"/>
  <c r="W184" i="25"/>
  <c r="V184" i="25"/>
  <c r="U184" i="25"/>
  <c r="T184" i="25"/>
  <c r="S184" i="25"/>
  <c r="R184" i="25"/>
  <c r="Q184" i="25"/>
  <c r="P184" i="25"/>
  <c r="O184" i="25"/>
  <c r="L184" i="25"/>
  <c r="K184" i="25"/>
  <c r="I184" i="25"/>
  <c r="H184" i="25"/>
  <c r="G184" i="25"/>
  <c r="F184" i="25"/>
  <c r="E184" i="25"/>
  <c r="AP183" i="25"/>
  <c r="AO183" i="25"/>
  <c r="AN183" i="25"/>
  <c r="AM183" i="25"/>
  <c r="AL183" i="25"/>
  <c r="AK183" i="25"/>
  <c r="AJ183" i="25"/>
  <c r="AI183" i="25"/>
  <c r="AH183" i="25"/>
  <c r="AG183" i="25"/>
  <c r="AF183" i="25"/>
  <c r="AE183" i="25"/>
  <c r="AD183" i="25"/>
  <c r="AC183" i="25"/>
  <c r="AB183" i="25"/>
  <c r="AA183" i="25"/>
  <c r="Y183" i="25"/>
  <c r="X183" i="25"/>
  <c r="W183" i="25"/>
  <c r="V183" i="25"/>
  <c r="U183" i="25"/>
  <c r="T183" i="25"/>
  <c r="S183" i="25"/>
  <c r="R183" i="25"/>
  <c r="Q183" i="25"/>
  <c r="P183" i="25"/>
  <c r="O183" i="25"/>
  <c r="N183" i="25"/>
  <c r="M183" i="25"/>
  <c r="L183" i="25"/>
  <c r="K183" i="25"/>
  <c r="J183" i="25"/>
  <c r="I183" i="25"/>
  <c r="H183" i="25"/>
  <c r="G183" i="25"/>
  <c r="F183" i="25"/>
  <c r="E183" i="25"/>
  <c r="AO182" i="25"/>
  <c r="AM182" i="25"/>
  <c r="AL182" i="25"/>
  <c r="AK182" i="25"/>
  <c r="AJ182" i="25"/>
  <c r="AI182" i="25"/>
  <c r="AH182" i="25"/>
  <c r="AG182" i="25"/>
  <c r="AF182" i="25"/>
  <c r="AD182" i="25"/>
  <c r="AC182" i="25"/>
  <c r="AB182" i="25"/>
  <c r="AA182" i="25"/>
  <c r="Z182" i="25"/>
  <c r="X182" i="25"/>
  <c r="W182" i="25"/>
  <c r="V182" i="25"/>
  <c r="U182" i="25"/>
  <c r="S182" i="25"/>
  <c r="Q182" i="25"/>
  <c r="P182" i="25"/>
  <c r="O182" i="25"/>
  <c r="N182" i="25"/>
  <c r="L182" i="25"/>
  <c r="K182" i="25"/>
  <c r="J182" i="25"/>
  <c r="I182" i="25"/>
  <c r="F182" i="25"/>
  <c r="E182" i="25"/>
  <c r="AP181" i="25"/>
  <c r="AO181" i="25"/>
  <c r="AN181" i="25"/>
  <c r="AM181" i="25"/>
  <c r="AL181" i="25"/>
  <c r="AK181" i="25"/>
  <c r="AI181" i="25"/>
  <c r="AH181" i="25"/>
  <c r="AF181" i="25"/>
  <c r="AE181" i="25"/>
  <c r="AC181" i="25"/>
  <c r="AB181" i="25"/>
  <c r="AA181" i="25"/>
  <c r="Z181" i="25"/>
  <c r="Y181" i="25"/>
  <c r="W181" i="25"/>
  <c r="V181" i="25"/>
  <c r="U181" i="25"/>
  <c r="T181" i="25"/>
  <c r="R181" i="25"/>
  <c r="Q181" i="25"/>
  <c r="O181" i="25"/>
  <c r="N181" i="25"/>
  <c r="L181" i="25"/>
  <c r="K181" i="25"/>
  <c r="J181" i="25"/>
  <c r="I181" i="25"/>
  <c r="H181" i="25"/>
  <c r="G181" i="25"/>
  <c r="F181" i="25"/>
  <c r="E181" i="25"/>
  <c r="AP180" i="25"/>
  <c r="AO180" i="25"/>
  <c r="AN180" i="25"/>
  <c r="AM180" i="25"/>
  <c r="AL180" i="25"/>
  <c r="AK180" i="25"/>
  <c r="AJ180" i="25"/>
  <c r="AI180" i="25"/>
  <c r="AG180" i="25"/>
  <c r="AF180" i="25"/>
  <c r="AE180" i="25"/>
  <c r="AC180" i="25"/>
  <c r="AB180" i="25"/>
  <c r="AA180" i="25"/>
  <c r="Z180" i="25"/>
  <c r="Y180" i="25"/>
  <c r="X180" i="25"/>
  <c r="W180" i="25"/>
  <c r="V180" i="25"/>
  <c r="U180" i="25"/>
  <c r="T180" i="25"/>
  <c r="S180" i="25"/>
  <c r="R180" i="25"/>
  <c r="Q180" i="25"/>
  <c r="P180" i="25"/>
  <c r="O180" i="25"/>
  <c r="N180" i="25"/>
  <c r="M180" i="25"/>
  <c r="L180" i="25"/>
  <c r="K180" i="25"/>
  <c r="J180" i="25"/>
  <c r="I180" i="25"/>
  <c r="H180" i="25"/>
  <c r="G180" i="25"/>
  <c r="F180" i="25"/>
  <c r="E180" i="25"/>
  <c r="AP179" i="25"/>
  <c r="AO179" i="25"/>
  <c r="AN179" i="25"/>
  <c r="AM179" i="25"/>
  <c r="AL179" i="25"/>
  <c r="AK179" i="25"/>
  <c r="AJ179" i="25"/>
  <c r="AI179" i="25"/>
  <c r="AH179" i="25"/>
  <c r="AF179" i="25"/>
  <c r="AE179" i="25"/>
  <c r="AD179" i="25"/>
  <c r="AC179" i="25"/>
  <c r="AB179" i="25"/>
  <c r="AA179" i="25"/>
  <c r="Z179" i="25"/>
  <c r="Y179" i="25"/>
  <c r="X179" i="25"/>
  <c r="W179" i="25"/>
  <c r="U179" i="25"/>
  <c r="T179" i="25"/>
  <c r="S179" i="25"/>
  <c r="R179" i="25"/>
  <c r="Q179" i="25"/>
  <c r="P179" i="25"/>
  <c r="O179" i="25"/>
  <c r="N179" i="25"/>
  <c r="M179" i="25"/>
  <c r="L179" i="25"/>
  <c r="K179" i="25"/>
  <c r="J179" i="25"/>
  <c r="I179" i="25"/>
  <c r="H179" i="25"/>
  <c r="G179" i="25"/>
  <c r="F179" i="25"/>
  <c r="E179" i="25"/>
  <c r="AP178" i="25"/>
  <c r="AO178" i="25"/>
  <c r="AN178" i="25"/>
  <c r="AM178" i="25"/>
  <c r="AL178" i="25"/>
  <c r="AK178" i="25"/>
  <c r="AJ178" i="25"/>
  <c r="AI178" i="25"/>
  <c r="AH178" i="25"/>
  <c r="AG178" i="25"/>
  <c r="AF178" i="25"/>
  <c r="AE178" i="25"/>
  <c r="AD178" i="25"/>
  <c r="AC178" i="25"/>
  <c r="AB178" i="25"/>
  <c r="AA178" i="25"/>
  <c r="Z178" i="25"/>
  <c r="Y178" i="25"/>
  <c r="X178" i="25"/>
  <c r="V178" i="25"/>
  <c r="U178" i="25"/>
  <c r="T178" i="25"/>
  <c r="S178" i="25"/>
  <c r="R178" i="25"/>
  <c r="Q178" i="25"/>
  <c r="P178" i="25"/>
  <c r="O178" i="25"/>
  <c r="N178" i="25"/>
  <c r="M178" i="25"/>
  <c r="L178" i="25"/>
  <c r="K178" i="25"/>
  <c r="J178" i="25"/>
  <c r="I178" i="25"/>
  <c r="H178" i="25"/>
  <c r="G178" i="25"/>
  <c r="F178" i="25"/>
  <c r="E178" i="25"/>
  <c r="AP177" i="25"/>
  <c r="AO177" i="25"/>
  <c r="AN177" i="25"/>
  <c r="AM177" i="25"/>
  <c r="AL177" i="25"/>
  <c r="AK177" i="25"/>
  <c r="AJ177" i="25"/>
  <c r="AI177" i="25"/>
  <c r="AH177" i="25"/>
  <c r="AG177" i="25"/>
  <c r="AF177" i="25"/>
  <c r="AE177" i="25"/>
  <c r="AD177" i="25"/>
  <c r="AC177" i="25"/>
  <c r="AB177" i="25"/>
  <c r="AA177" i="25"/>
  <c r="Z177" i="25"/>
  <c r="Y177" i="25"/>
  <c r="X177" i="25"/>
  <c r="W177" i="25"/>
  <c r="V177" i="25"/>
  <c r="U177" i="25"/>
  <c r="T177" i="25"/>
  <c r="S177" i="25"/>
  <c r="R177" i="25"/>
  <c r="P177" i="25"/>
  <c r="N177" i="25"/>
  <c r="M177" i="25"/>
  <c r="L177" i="25"/>
  <c r="K177" i="25"/>
  <c r="J177" i="25"/>
  <c r="I177" i="25"/>
  <c r="H177" i="25"/>
  <c r="G177" i="25"/>
  <c r="F177" i="25"/>
  <c r="AP176" i="25"/>
  <c r="AO176" i="25"/>
  <c r="AN176" i="25"/>
  <c r="AM176" i="25"/>
  <c r="AL176" i="25"/>
  <c r="AK176" i="25"/>
  <c r="AJ176" i="25"/>
  <c r="AH176" i="25"/>
  <c r="AG176" i="25"/>
  <c r="AF176" i="25"/>
  <c r="AE176" i="25"/>
  <c r="AB176" i="25"/>
  <c r="Z176" i="25"/>
  <c r="Y176" i="25"/>
  <c r="X176" i="25"/>
  <c r="V176" i="25"/>
  <c r="U176" i="25"/>
  <c r="T176" i="25"/>
  <c r="S176" i="25"/>
  <c r="Q176" i="25"/>
  <c r="P176" i="25"/>
  <c r="N176" i="25"/>
  <c r="K176" i="25"/>
  <c r="H176" i="25"/>
  <c r="F176" i="25"/>
  <c r="AP175" i="25"/>
  <c r="AN175" i="25"/>
  <c r="AM175" i="25"/>
  <c r="AL175" i="25"/>
  <c r="AK175" i="25"/>
  <c r="AJ175" i="25"/>
  <c r="AI175" i="25"/>
  <c r="AH175" i="25"/>
  <c r="AG175" i="25"/>
  <c r="AF175" i="25"/>
  <c r="AE175" i="25"/>
  <c r="AD175" i="25"/>
  <c r="AC175" i="25"/>
  <c r="AB175" i="25"/>
  <c r="AA175" i="25"/>
  <c r="Y175" i="25"/>
  <c r="X175" i="25"/>
  <c r="W175" i="25"/>
  <c r="V175" i="25"/>
  <c r="T175" i="25"/>
  <c r="S175" i="25"/>
  <c r="R175" i="25"/>
  <c r="Q175" i="25"/>
  <c r="P175" i="25"/>
  <c r="O175" i="25"/>
  <c r="N175" i="25"/>
  <c r="M175" i="25"/>
  <c r="L175" i="25"/>
  <c r="K175" i="25"/>
  <c r="J175" i="25"/>
  <c r="I175" i="25"/>
  <c r="H175" i="25"/>
  <c r="G175" i="25"/>
  <c r="F175" i="25"/>
  <c r="E175" i="25"/>
  <c r="AP174" i="25"/>
  <c r="AO174" i="25"/>
  <c r="AN174" i="25"/>
  <c r="AM174" i="25"/>
  <c r="AL174" i="25"/>
  <c r="AK174" i="25"/>
  <c r="AI174" i="25"/>
  <c r="AH174" i="25"/>
  <c r="AG174" i="25"/>
  <c r="AF174" i="25"/>
  <c r="AE174" i="25"/>
  <c r="AD174" i="25"/>
  <c r="AC174" i="25"/>
  <c r="AA174" i="25"/>
  <c r="Y174" i="25"/>
  <c r="W174" i="25"/>
  <c r="V174" i="25"/>
  <c r="T174" i="25"/>
  <c r="R174" i="25"/>
  <c r="Q174" i="25"/>
  <c r="P174" i="25"/>
  <c r="O174" i="25"/>
  <c r="N174" i="25"/>
  <c r="M174" i="25"/>
  <c r="L174" i="25"/>
  <c r="J174" i="25"/>
  <c r="I174" i="25"/>
  <c r="H174" i="25"/>
  <c r="G174" i="25"/>
  <c r="F174" i="25"/>
  <c r="E174" i="25"/>
  <c r="AP173" i="25"/>
  <c r="AO173" i="25"/>
  <c r="AN173" i="25"/>
  <c r="AL173" i="25"/>
  <c r="AK173" i="25"/>
  <c r="AJ173" i="25"/>
  <c r="AI173" i="25"/>
  <c r="AG173" i="25"/>
  <c r="AE173" i="25"/>
  <c r="AD173" i="25"/>
  <c r="AC173" i="25"/>
  <c r="AB173" i="25"/>
  <c r="AA173" i="25"/>
  <c r="Z173" i="25"/>
  <c r="Y173" i="25"/>
  <c r="X173" i="25"/>
  <c r="W173" i="25"/>
  <c r="U173" i="25"/>
  <c r="T173" i="25"/>
  <c r="S173" i="25"/>
  <c r="Q173" i="25"/>
  <c r="P173" i="25"/>
  <c r="O173" i="25"/>
  <c r="N173" i="25"/>
  <c r="M173" i="25"/>
  <c r="L173" i="25"/>
  <c r="K173" i="25"/>
  <c r="J173" i="25"/>
  <c r="I173" i="25"/>
  <c r="H173" i="25"/>
  <c r="G173" i="25"/>
  <c r="E173" i="25"/>
  <c r="C548" i="24"/>
  <c r="C537" i="24"/>
  <c r="C414" i="23"/>
  <c r="C413" i="23"/>
  <c r="C412" i="23"/>
  <c r="C411" i="23"/>
  <c r="C410" i="23"/>
  <c r="C409" i="23"/>
  <c r="C408" i="23"/>
  <c r="C543" i="22"/>
  <c r="C532" i="22"/>
  <c r="F530" i="22"/>
  <c r="AP245" i="25"/>
  <c r="AO245" i="25"/>
  <c r="AN245" i="25"/>
  <c r="AM245" i="25"/>
  <c r="AL245" i="25"/>
  <c r="AK245" i="25"/>
  <c r="AJ245" i="25"/>
  <c r="AI245" i="25"/>
  <c r="AH245" i="25"/>
  <c r="AG245" i="25"/>
  <c r="AF245" i="25"/>
  <c r="AE245" i="25"/>
  <c r="AD245" i="25"/>
  <c r="AC245" i="25"/>
  <c r="AB245" i="25"/>
  <c r="AA245" i="25"/>
  <c r="Z245" i="25"/>
  <c r="Y245" i="25"/>
  <c r="X245" i="25"/>
  <c r="W245" i="25"/>
  <c r="V245" i="25"/>
  <c r="T245" i="25"/>
  <c r="S245" i="25"/>
  <c r="R245" i="25"/>
  <c r="Q245" i="25"/>
  <c r="P245" i="25"/>
  <c r="O245" i="25"/>
  <c r="N245" i="25"/>
  <c r="M245" i="25"/>
  <c r="L245" i="25"/>
  <c r="K245" i="25"/>
  <c r="J245" i="25"/>
  <c r="I245" i="25"/>
  <c r="H245" i="25"/>
  <c r="G245" i="25"/>
  <c r="F245" i="25"/>
  <c r="B614" i="21"/>
  <c r="B601" i="21"/>
  <c r="AP241" i="25"/>
  <c r="AO241" i="25"/>
  <c r="AN241" i="25"/>
  <c r="AM241" i="25"/>
  <c r="AL241" i="25"/>
  <c r="AK241" i="25"/>
  <c r="AI241" i="25"/>
  <c r="AH241" i="25"/>
  <c r="AG241" i="25"/>
  <c r="AF241" i="25"/>
  <c r="AE241" i="25"/>
  <c r="AD241" i="25"/>
  <c r="AC241" i="25"/>
  <c r="AB241" i="25"/>
  <c r="AA241" i="25"/>
  <c r="Z241" i="25"/>
  <c r="Y241" i="25"/>
  <c r="X241" i="25"/>
  <c r="W241" i="25"/>
  <c r="V241" i="25"/>
  <c r="U241" i="25"/>
  <c r="T241" i="25"/>
  <c r="S241" i="25"/>
  <c r="R241" i="25"/>
  <c r="Q241" i="25"/>
  <c r="P241" i="25"/>
  <c r="O241" i="25"/>
  <c r="N241" i="25"/>
  <c r="M241" i="25"/>
  <c r="L241" i="25"/>
  <c r="K241" i="25"/>
  <c r="J241" i="25"/>
  <c r="I241" i="25"/>
  <c r="H241" i="25"/>
  <c r="G241" i="25"/>
  <c r="F241" i="25"/>
  <c r="B600" i="21"/>
  <c r="AP240" i="25"/>
  <c r="AO240" i="25"/>
  <c r="AN240" i="25"/>
  <c r="AM240" i="25"/>
  <c r="AL240" i="25"/>
  <c r="AK240" i="25"/>
  <c r="AJ240" i="25"/>
  <c r="AI240" i="25"/>
  <c r="AH240" i="25"/>
  <c r="AG240" i="25"/>
  <c r="AF240" i="25"/>
  <c r="AE240" i="25"/>
  <c r="AD240" i="25"/>
  <c r="AC240" i="25"/>
  <c r="AB240" i="25"/>
  <c r="AA240" i="25"/>
  <c r="Z240" i="25"/>
  <c r="Y240" i="25"/>
  <c r="X240" i="25"/>
  <c r="W240" i="25"/>
  <c r="V240" i="25"/>
  <c r="U240" i="25"/>
  <c r="T240" i="25"/>
  <c r="S240" i="25"/>
  <c r="R240" i="25"/>
  <c r="Q240" i="25"/>
  <c r="P240" i="25"/>
  <c r="O240" i="25"/>
  <c r="N240" i="25"/>
  <c r="M240" i="25"/>
  <c r="L240" i="25"/>
  <c r="K240" i="25"/>
  <c r="J240" i="25"/>
  <c r="I240" i="25"/>
  <c r="H240" i="25"/>
  <c r="F240" i="25"/>
  <c r="B599" i="21"/>
  <c r="AP239" i="25"/>
  <c r="AO239" i="25"/>
  <c r="AN239" i="25"/>
  <c r="AM239" i="25"/>
  <c r="AL239" i="25"/>
  <c r="AK239" i="25"/>
  <c r="AJ239" i="25"/>
  <c r="AI239" i="25"/>
  <c r="AH239" i="25"/>
  <c r="AG239" i="25"/>
  <c r="AF239" i="25"/>
  <c r="AE239" i="25"/>
  <c r="AD239" i="25"/>
  <c r="AC239" i="25"/>
  <c r="AB239" i="25"/>
  <c r="AA239" i="25"/>
  <c r="Z239" i="25"/>
  <c r="Y239" i="25"/>
  <c r="X239" i="25"/>
  <c r="W239" i="25"/>
  <c r="V239" i="25"/>
  <c r="T239" i="25"/>
  <c r="S239" i="25"/>
  <c r="R239" i="25"/>
  <c r="Q239" i="25"/>
  <c r="P239" i="25"/>
  <c r="O239" i="25"/>
  <c r="N239" i="25"/>
  <c r="M239" i="25"/>
  <c r="L239" i="25"/>
  <c r="K239" i="25"/>
  <c r="J239" i="25"/>
  <c r="I239" i="25"/>
  <c r="H239" i="25"/>
  <c r="F239" i="25"/>
  <c r="B598" i="21"/>
  <c r="B582" i="21"/>
  <c r="AP235" i="25"/>
  <c r="AO235" i="25"/>
  <c r="AN235" i="25"/>
  <c r="AM235" i="25"/>
  <c r="AL235" i="25"/>
  <c r="AK235" i="25"/>
  <c r="AI235" i="25"/>
  <c r="AH235" i="25"/>
  <c r="AG235" i="25"/>
  <c r="AF235" i="25"/>
  <c r="AE235" i="25"/>
  <c r="AD235" i="25"/>
  <c r="AC235" i="25"/>
  <c r="AB235" i="25"/>
  <c r="AA235" i="25"/>
  <c r="Z235" i="25"/>
  <c r="Y235" i="25"/>
  <c r="X235" i="25"/>
  <c r="W235" i="25"/>
  <c r="T235" i="25"/>
  <c r="S235" i="25"/>
  <c r="R235" i="25"/>
  <c r="Q235" i="25"/>
  <c r="P235" i="25"/>
  <c r="O235" i="25"/>
  <c r="N235" i="25"/>
  <c r="M235" i="25"/>
  <c r="L235" i="25"/>
  <c r="K235" i="25"/>
  <c r="J235" i="25"/>
  <c r="I235" i="25"/>
  <c r="H235" i="25"/>
  <c r="G235" i="25"/>
  <c r="F235" i="25"/>
  <c r="B581" i="21"/>
  <c r="AP234" i="25"/>
  <c r="AO234" i="25"/>
  <c r="AN234" i="25"/>
  <c r="AM234" i="25"/>
  <c r="AL234" i="25"/>
  <c r="AK234" i="25"/>
  <c r="AI234" i="25"/>
  <c r="AH234" i="25"/>
  <c r="AG234" i="25"/>
  <c r="AF234" i="25"/>
  <c r="AE234" i="25"/>
  <c r="AD234" i="25"/>
  <c r="AC234" i="25"/>
  <c r="AB234" i="25"/>
  <c r="AA234" i="25"/>
  <c r="Z234" i="25"/>
  <c r="Y234" i="25"/>
  <c r="X234" i="25"/>
  <c r="W234" i="25"/>
  <c r="V234" i="25"/>
  <c r="U234" i="25"/>
  <c r="T234" i="25"/>
  <c r="S234" i="25"/>
  <c r="R234" i="25"/>
  <c r="Q234" i="25"/>
  <c r="P234" i="25"/>
  <c r="O234" i="25"/>
  <c r="N234" i="25"/>
  <c r="M234" i="25"/>
  <c r="L234" i="25"/>
  <c r="K234" i="25"/>
  <c r="J234" i="25"/>
  <c r="I234" i="25"/>
  <c r="H234" i="25"/>
  <c r="G234" i="25"/>
  <c r="F234" i="25"/>
  <c r="B580" i="21"/>
  <c r="AP233" i="25"/>
  <c r="AO233" i="25"/>
  <c r="AN233" i="25"/>
  <c r="AM233" i="25"/>
  <c r="AL233" i="25"/>
  <c r="AK233" i="25"/>
  <c r="AI233" i="25"/>
  <c r="AH233" i="25"/>
  <c r="AG233" i="25"/>
  <c r="AF233" i="25"/>
  <c r="AE233" i="25"/>
  <c r="AD233" i="25"/>
  <c r="AC233" i="25"/>
  <c r="AB233" i="25"/>
  <c r="AA233" i="25"/>
  <c r="Z233" i="25"/>
  <c r="Y233" i="25"/>
  <c r="X233" i="25"/>
  <c r="W233" i="25"/>
  <c r="V233" i="25"/>
  <c r="U233" i="25"/>
  <c r="T233" i="25"/>
  <c r="S233" i="25"/>
  <c r="R233" i="25"/>
  <c r="Q233" i="25"/>
  <c r="P233" i="25"/>
  <c r="O233" i="25"/>
  <c r="N233" i="25"/>
  <c r="M233" i="25"/>
  <c r="L233" i="25"/>
  <c r="K233" i="25"/>
  <c r="J233" i="25"/>
  <c r="I233" i="25"/>
  <c r="H233" i="25"/>
  <c r="G233" i="25"/>
  <c r="F233" i="25"/>
  <c r="B579" i="21"/>
  <c r="AP232" i="25"/>
  <c r="AO232" i="25"/>
  <c r="AN232" i="25"/>
  <c r="AM232" i="25"/>
  <c r="AL232" i="25"/>
  <c r="AK232" i="25"/>
  <c r="AI232" i="25"/>
  <c r="AH232" i="25"/>
  <c r="AG232" i="25"/>
  <c r="AF232" i="25"/>
  <c r="AE232" i="25"/>
  <c r="AD232" i="25"/>
  <c r="AC232" i="25"/>
  <c r="AB232" i="25"/>
  <c r="AA232" i="25"/>
  <c r="Z232" i="25"/>
  <c r="Y232" i="25"/>
  <c r="X232" i="25"/>
  <c r="W232" i="25"/>
  <c r="V232" i="25"/>
  <c r="U232" i="25"/>
  <c r="T232" i="25"/>
  <c r="S232" i="25"/>
  <c r="R232" i="25"/>
  <c r="Q232" i="25"/>
  <c r="P232" i="25"/>
  <c r="O232" i="25"/>
  <c r="N232" i="25"/>
  <c r="M232" i="25"/>
  <c r="L232" i="25"/>
  <c r="K232" i="25"/>
  <c r="J232" i="25"/>
  <c r="I232" i="25"/>
  <c r="H232" i="25"/>
  <c r="F232" i="25"/>
  <c r="B578" i="21"/>
  <c r="B560" i="21"/>
  <c r="AP228" i="25"/>
  <c r="AO228" i="25"/>
  <c r="AN228" i="25"/>
  <c r="AM228" i="25"/>
  <c r="AL228" i="25"/>
  <c r="AK228" i="25"/>
  <c r="AJ228" i="25"/>
  <c r="AI228" i="25"/>
  <c r="AH228" i="25"/>
  <c r="AG228" i="25"/>
  <c r="AF228" i="25"/>
  <c r="AE228" i="25"/>
  <c r="AD228" i="25"/>
  <c r="AC228" i="25"/>
  <c r="AB228" i="25"/>
  <c r="AA228" i="25"/>
  <c r="Z228" i="25"/>
  <c r="Y228" i="25"/>
  <c r="X228" i="25"/>
  <c r="W228" i="25"/>
  <c r="V228" i="25"/>
  <c r="U228" i="25"/>
  <c r="T228" i="25"/>
  <c r="S228" i="25"/>
  <c r="Q228" i="25"/>
  <c r="P228" i="25"/>
  <c r="O228" i="25"/>
  <c r="N228" i="25"/>
  <c r="M228" i="25"/>
  <c r="L228" i="25"/>
  <c r="K228" i="25"/>
  <c r="J228" i="25"/>
  <c r="I228" i="25"/>
  <c r="H228" i="25"/>
  <c r="G228" i="25"/>
  <c r="F228" i="25"/>
  <c r="B559" i="21"/>
  <c r="AP227" i="25"/>
  <c r="AO227" i="25"/>
  <c r="AN227" i="25"/>
  <c r="AM227" i="25"/>
  <c r="AL227" i="25"/>
  <c r="AK227" i="25"/>
  <c r="AI227" i="25"/>
  <c r="AH227" i="25"/>
  <c r="AG227" i="25"/>
  <c r="AF227" i="25"/>
  <c r="AE227" i="25"/>
  <c r="AD227" i="25"/>
  <c r="AC227" i="25"/>
  <c r="AB227" i="25"/>
  <c r="AA227" i="25"/>
  <c r="Y227" i="25"/>
  <c r="W227" i="25"/>
  <c r="T227" i="25"/>
  <c r="S227" i="25"/>
  <c r="Q227" i="25"/>
  <c r="P227" i="25"/>
  <c r="O227" i="25"/>
  <c r="N227" i="25"/>
  <c r="M227" i="25"/>
  <c r="L227" i="25"/>
  <c r="K227" i="25"/>
  <c r="J227" i="25"/>
  <c r="H227" i="25"/>
  <c r="F227" i="25"/>
  <c r="B558" i="21"/>
  <c r="AP226" i="25"/>
  <c r="AO226" i="25"/>
  <c r="AN226" i="25"/>
  <c r="AM226" i="25"/>
  <c r="AL226" i="25"/>
  <c r="AK226" i="25"/>
  <c r="AJ226" i="25"/>
  <c r="AI226" i="25"/>
  <c r="AH226" i="25"/>
  <c r="AG226" i="25"/>
  <c r="AF226" i="25"/>
  <c r="AD226" i="25"/>
  <c r="AC226" i="25"/>
  <c r="AB226" i="25"/>
  <c r="AA226" i="25"/>
  <c r="Y226" i="25"/>
  <c r="X226" i="25"/>
  <c r="W226" i="25"/>
  <c r="V226" i="25"/>
  <c r="U226" i="25"/>
  <c r="T226" i="25"/>
  <c r="S226" i="25"/>
  <c r="R226" i="25"/>
  <c r="Q226" i="25"/>
  <c r="P226" i="25"/>
  <c r="O226" i="25"/>
  <c r="N226" i="25"/>
  <c r="M226" i="25"/>
  <c r="L226" i="25"/>
  <c r="K226" i="25"/>
  <c r="J226" i="25"/>
  <c r="I226" i="25"/>
  <c r="H226" i="25"/>
  <c r="G226" i="25"/>
  <c r="B557" i="21"/>
  <c r="AP225" i="25"/>
  <c r="AO225" i="25"/>
  <c r="AN225" i="25"/>
  <c r="AL225" i="25"/>
  <c r="AK225" i="25"/>
  <c r="AJ225" i="25"/>
  <c r="AI225" i="25"/>
  <c r="AH225" i="25"/>
  <c r="AG225" i="25"/>
  <c r="AF225" i="25"/>
  <c r="AE225" i="25"/>
  <c r="AD225" i="25"/>
  <c r="AC225" i="25"/>
  <c r="AB225" i="25"/>
  <c r="AA225" i="25"/>
  <c r="Y225" i="25"/>
  <c r="W225" i="25"/>
  <c r="U225" i="25"/>
  <c r="T225" i="25"/>
  <c r="S225" i="25"/>
  <c r="R225" i="25"/>
  <c r="Q225" i="25"/>
  <c r="P225" i="25"/>
  <c r="O225" i="25"/>
  <c r="N225" i="25"/>
  <c r="M225" i="25"/>
  <c r="L225" i="25"/>
  <c r="K225" i="25"/>
  <c r="J225" i="25"/>
  <c r="I225" i="25"/>
  <c r="H225" i="25"/>
  <c r="G225" i="25"/>
  <c r="F225" i="25"/>
  <c r="B556" i="21"/>
  <c r="AP224" i="25"/>
  <c r="AO224" i="25"/>
  <c r="AN224" i="25"/>
  <c r="AK224" i="25"/>
  <c r="AI224" i="25"/>
  <c r="AH224" i="25"/>
  <c r="AG224" i="25"/>
  <c r="AF224" i="25"/>
  <c r="AE224" i="25"/>
  <c r="AD224" i="25"/>
  <c r="AC224" i="25"/>
  <c r="AB224" i="25"/>
  <c r="AA224" i="25"/>
  <c r="Z224" i="25"/>
  <c r="Y224" i="25"/>
  <c r="W224" i="25"/>
  <c r="V224" i="25"/>
  <c r="U224" i="25"/>
  <c r="T224" i="25"/>
  <c r="S224" i="25"/>
  <c r="R224" i="25"/>
  <c r="Q224" i="25"/>
  <c r="P224" i="25"/>
  <c r="O224" i="25"/>
  <c r="N224" i="25"/>
  <c r="M224" i="25"/>
  <c r="L224" i="25"/>
  <c r="K224" i="25"/>
  <c r="J224" i="25"/>
  <c r="H224" i="25"/>
  <c r="G224" i="25"/>
  <c r="F224" i="25"/>
  <c r="B555" i="21"/>
  <c r="AP223" i="25"/>
  <c r="AO223" i="25"/>
  <c r="AN223" i="25"/>
  <c r="AM223" i="25"/>
  <c r="AK223" i="25"/>
  <c r="AJ223" i="25"/>
  <c r="AI223" i="25"/>
  <c r="AH223" i="25"/>
  <c r="AG223" i="25"/>
  <c r="AF223" i="25"/>
  <c r="AE223" i="25"/>
  <c r="AD223" i="25"/>
  <c r="AC223" i="25"/>
  <c r="AB223" i="25"/>
  <c r="AA223" i="25"/>
  <c r="Z223" i="25"/>
  <c r="Y223" i="25"/>
  <c r="X223" i="25"/>
  <c r="W223" i="25"/>
  <c r="V223" i="25"/>
  <c r="U223" i="25"/>
  <c r="T223" i="25"/>
  <c r="S223" i="25"/>
  <c r="R223" i="25"/>
  <c r="Q223" i="25"/>
  <c r="P223" i="25"/>
  <c r="O223" i="25"/>
  <c r="N223" i="25"/>
  <c r="M223" i="25"/>
  <c r="L223" i="25"/>
  <c r="K223" i="25"/>
  <c r="J223" i="25"/>
  <c r="I223" i="25"/>
  <c r="H223" i="25"/>
  <c r="G223" i="25"/>
  <c r="F223" i="25"/>
  <c r="B554" i="21"/>
  <c r="B535" i="21"/>
  <c r="AO219" i="25"/>
  <c r="AN219" i="25"/>
  <c r="AM219" i="25"/>
  <c r="AL219" i="25"/>
  <c r="AK219" i="25"/>
  <c r="AJ219" i="25"/>
  <c r="AI219" i="25"/>
  <c r="AH219" i="25"/>
  <c r="AG219" i="25"/>
  <c r="AF219" i="25"/>
  <c r="AE219" i="25"/>
  <c r="AD219" i="25"/>
  <c r="AC219" i="25"/>
  <c r="AB219" i="25"/>
  <c r="AA219" i="25"/>
  <c r="Z219" i="25"/>
  <c r="Y219" i="25"/>
  <c r="X219" i="25"/>
  <c r="W219" i="25"/>
  <c r="V219" i="25"/>
  <c r="U219" i="25"/>
  <c r="T219" i="25"/>
  <c r="S219" i="25"/>
  <c r="R219" i="25"/>
  <c r="Q219" i="25"/>
  <c r="P219" i="25"/>
  <c r="O219" i="25"/>
  <c r="N219" i="25"/>
  <c r="M219" i="25"/>
  <c r="L219" i="25"/>
  <c r="K219" i="25"/>
  <c r="J219" i="25"/>
  <c r="I219" i="25"/>
  <c r="H219" i="25"/>
  <c r="G219" i="25"/>
  <c r="F219" i="25"/>
  <c r="B534" i="21"/>
  <c r="AO218" i="25"/>
  <c r="AN218" i="25"/>
  <c r="AM218" i="25"/>
  <c r="AL218" i="25"/>
  <c r="AK218" i="25"/>
  <c r="AJ218" i="25"/>
  <c r="AI218" i="25"/>
  <c r="AH218" i="25"/>
  <c r="AG218" i="25"/>
  <c r="AF218" i="25"/>
  <c r="AE218" i="25"/>
  <c r="AC218" i="25"/>
  <c r="AB218" i="25"/>
  <c r="AA218" i="25"/>
  <c r="Z218" i="25"/>
  <c r="Y218" i="25"/>
  <c r="X218" i="25"/>
  <c r="W218" i="25"/>
  <c r="V218" i="25"/>
  <c r="U218" i="25"/>
  <c r="T218" i="25"/>
  <c r="S218" i="25"/>
  <c r="R218" i="25"/>
  <c r="Q218" i="25"/>
  <c r="P218" i="25"/>
  <c r="O218" i="25"/>
  <c r="N218" i="25"/>
  <c r="M218" i="25"/>
  <c r="L218" i="25"/>
  <c r="K218" i="25"/>
  <c r="J218" i="25"/>
  <c r="I218" i="25"/>
  <c r="G218" i="25"/>
  <c r="F218" i="25"/>
  <c r="B533" i="21"/>
  <c r="AO217" i="25"/>
  <c r="AN217" i="25"/>
  <c r="AK217" i="25"/>
  <c r="AI217" i="25"/>
  <c r="AH217" i="25"/>
  <c r="AG217" i="25"/>
  <c r="AF217" i="25"/>
  <c r="AB217" i="25"/>
  <c r="AA217" i="25"/>
  <c r="Z217" i="25"/>
  <c r="Y217" i="25"/>
  <c r="T217" i="25"/>
  <c r="S217" i="25"/>
  <c r="P217" i="25"/>
  <c r="O217" i="25"/>
  <c r="N217" i="25"/>
  <c r="M217" i="25"/>
  <c r="L217" i="25"/>
  <c r="K217" i="25"/>
  <c r="G217" i="25"/>
  <c r="F217" i="25"/>
  <c r="B532" i="21"/>
  <c r="AP216" i="25"/>
  <c r="AO216" i="25"/>
  <c r="AN216" i="25"/>
  <c r="AL216" i="25"/>
  <c r="AK216" i="25"/>
  <c r="AJ216" i="25"/>
  <c r="AI216" i="25"/>
  <c r="AH216" i="25"/>
  <c r="AG216" i="25"/>
  <c r="AF216" i="25"/>
  <c r="AE216" i="25"/>
  <c r="AD216" i="25"/>
  <c r="AB216" i="25"/>
  <c r="AA216" i="25"/>
  <c r="Y216" i="25"/>
  <c r="V216" i="25"/>
  <c r="U216" i="25"/>
  <c r="T216" i="25"/>
  <c r="S216" i="25"/>
  <c r="R216" i="25"/>
  <c r="Q216" i="25"/>
  <c r="P216" i="25"/>
  <c r="N216" i="25"/>
  <c r="L216" i="25"/>
  <c r="K216" i="25"/>
  <c r="J216" i="25"/>
  <c r="I216" i="25"/>
  <c r="H216" i="25"/>
  <c r="G216" i="25"/>
  <c r="F216" i="25"/>
  <c r="B531" i="21"/>
  <c r="AP215" i="25"/>
  <c r="AO215" i="25"/>
  <c r="AN215" i="25"/>
  <c r="AM215" i="25"/>
  <c r="AL215" i="25"/>
  <c r="AK215" i="25"/>
  <c r="AJ215" i="25"/>
  <c r="AI215" i="25"/>
  <c r="AG215" i="25"/>
  <c r="AF215" i="25"/>
  <c r="AE215" i="25"/>
  <c r="AD215" i="25"/>
  <c r="AC215" i="25"/>
  <c r="AB215" i="25"/>
  <c r="AA215" i="25"/>
  <c r="Z215" i="25"/>
  <c r="Y215" i="25"/>
  <c r="W215" i="25"/>
  <c r="V215" i="25"/>
  <c r="U215" i="25"/>
  <c r="T215" i="25"/>
  <c r="S215" i="25"/>
  <c r="R215" i="25"/>
  <c r="Q215" i="25"/>
  <c r="P215" i="25"/>
  <c r="N215" i="25"/>
  <c r="M215" i="25"/>
  <c r="L215" i="25"/>
  <c r="K215" i="25"/>
  <c r="J215" i="25"/>
  <c r="I215" i="25"/>
  <c r="H215" i="25"/>
  <c r="G215" i="25"/>
  <c r="F215" i="25"/>
  <c r="B530" i="21"/>
  <c r="AO214" i="25"/>
  <c r="AN214" i="25"/>
  <c r="AL214" i="25"/>
  <c r="AK214" i="25"/>
  <c r="AJ214" i="25"/>
  <c r="AI214" i="25"/>
  <c r="AG214" i="25"/>
  <c r="AF214" i="25"/>
  <c r="AE214" i="25"/>
  <c r="AD214" i="25"/>
  <c r="AC214" i="25"/>
  <c r="AB214" i="25"/>
  <c r="AA214" i="25"/>
  <c r="Z214" i="25"/>
  <c r="Y214" i="25"/>
  <c r="X214" i="25"/>
  <c r="V214" i="25"/>
  <c r="U214" i="25"/>
  <c r="T214" i="25"/>
  <c r="S214" i="25"/>
  <c r="R214" i="25"/>
  <c r="Q214" i="25"/>
  <c r="P214" i="25"/>
  <c r="N214" i="25"/>
  <c r="M214" i="25"/>
  <c r="L214" i="25"/>
  <c r="K214" i="25"/>
  <c r="I214" i="25"/>
  <c r="H214" i="25"/>
  <c r="B529" i="21"/>
  <c r="AP213" i="25"/>
  <c r="AO213" i="25"/>
  <c r="AN213" i="25"/>
  <c r="AM213" i="25"/>
  <c r="AL213" i="25"/>
  <c r="AK213" i="25"/>
  <c r="AJ213" i="25"/>
  <c r="AI213" i="25"/>
  <c r="AH213" i="25"/>
  <c r="AG213" i="25"/>
  <c r="AF213" i="25"/>
  <c r="AE213" i="25"/>
  <c r="AD213" i="25"/>
  <c r="AC213" i="25"/>
  <c r="AB213" i="25"/>
  <c r="AA213" i="25"/>
  <c r="Z213" i="25"/>
  <c r="Y213" i="25"/>
  <c r="X213" i="25"/>
  <c r="W213" i="25"/>
  <c r="V213" i="25"/>
  <c r="U213" i="25"/>
  <c r="T213" i="25"/>
  <c r="S213" i="25"/>
  <c r="R213" i="25"/>
  <c r="P213" i="25"/>
  <c r="O213" i="25"/>
  <c r="N213" i="25"/>
  <c r="M213" i="25"/>
  <c r="L213" i="25"/>
  <c r="K213" i="25"/>
  <c r="J213" i="25"/>
  <c r="I213" i="25"/>
  <c r="H213" i="25"/>
  <c r="G213" i="25"/>
  <c r="F213" i="25"/>
  <c r="B528" i="21"/>
  <c r="AP212" i="25"/>
  <c r="AO212" i="25"/>
  <c r="AN212" i="25"/>
  <c r="AM212" i="25"/>
  <c r="AL212" i="25"/>
  <c r="AK212" i="25"/>
  <c r="AJ212" i="25"/>
  <c r="AI212" i="25"/>
  <c r="AH212" i="25"/>
  <c r="AG212" i="25"/>
  <c r="AF212" i="25"/>
  <c r="AE212" i="25"/>
  <c r="AD212" i="25"/>
  <c r="AC212" i="25"/>
  <c r="AB212" i="25"/>
  <c r="AA212" i="25"/>
  <c r="Z212" i="25"/>
  <c r="Y212" i="25"/>
  <c r="X212" i="25"/>
  <c r="W212" i="25"/>
  <c r="V212" i="25"/>
  <c r="U212" i="25"/>
  <c r="T212" i="25"/>
  <c r="S212" i="25"/>
  <c r="R212" i="25"/>
  <c r="Q212" i="25"/>
  <c r="P212" i="25"/>
  <c r="O212" i="25"/>
  <c r="N212" i="25"/>
  <c r="M212" i="25"/>
  <c r="L212" i="25"/>
  <c r="K212" i="25"/>
  <c r="J212" i="25"/>
  <c r="I212" i="25"/>
  <c r="H212" i="25"/>
  <c r="G212" i="25"/>
  <c r="F212" i="25"/>
  <c r="B527" i="21"/>
  <c r="B506" i="21"/>
  <c r="B505" i="21"/>
  <c r="B504" i="21"/>
  <c r="B503" i="21"/>
  <c r="B502" i="21"/>
  <c r="B501" i="21"/>
  <c r="B500" i="21"/>
  <c r="B499" i="21"/>
  <c r="AP198" i="25"/>
  <c r="AO198" i="25"/>
  <c r="AN198" i="25"/>
  <c r="AM198" i="25"/>
  <c r="AL198" i="25"/>
  <c r="AK198" i="25"/>
  <c r="AJ198" i="25"/>
  <c r="AI198" i="25"/>
  <c r="AH198" i="25"/>
  <c r="AG198" i="25"/>
  <c r="AF198" i="25"/>
  <c r="AE198" i="25"/>
  <c r="AD198" i="25"/>
  <c r="AC198" i="25"/>
  <c r="AB198" i="25"/>
  <c r="AA198" i="25"/>
  <c r="Z198" i="25"/>
  <c r="X198" i="25"/>
  <c r="W198" i="25"/>
  <c r="V198" i="25"/>
  <c r="U198" i="25"/>
  <c r="T198" i="25"/>
  <c r="S198" i="25"/>
  <c r="R198" i="25"/>
  <c r="Q198" i="25"/>
  <c r="P198" i="25"/>
  <c r="O198" i="25"/>
  <c r="N198" i="25"/>
  <c r="M198" i="25"/>
  <c r="L198" i="25"/>
  <c r="K198" i="25"/>
  <c r="J198" i="25"/>
  <c r="I198" i="25"/>
  <c r="H198" i="25"/>
  <c r="G198" i="25"/>
  <c r="F198" i="25"/>
  <c r="E198" i="25"/>
  <c r="B392" i="21"/>
  <c r="B383" i="21"/>
  <c r="B382" i="21"/>
  <c r="B381" i="21"/>
  <c r="B380" i="21"/>
  <c r="B379" i="21"/>
  <c r="B378" i="21"/>
  <c r="B364" i="21"/>
  <c r="B363" i="21"/>
  <c r="B362" i="21"/>
  <c r="B361" i="21"/>
  <c r="B360" i="21"/>
  <c r="B359" i="21"/>
  <c r="B358" i="21"/>
  <c r="B357" i="21"/>
  <c r="B356" i="21"/>
  <c r="B355" i="21"/>
  <c r="B354" i="21"/>
  <c r="B353" i="21"/>
  <c r="B352" i="21"/>
  <c r="C533" i="20"/>
  <c r="C522" i="20"/>
  <c r="F520" i="20"/>
  <c r="AO67" i="20"/>
  <c r="AO80" i="20" s="1"/>
  <c r="AO92" i="20" s="1"/>
  <c r="AO103" i="20" s="1"/>
  <c r="AN67" i="20"/>
  <c r="AN80" i="20" s="1"/>
  <c r="AN92" i="20" s="1"/>
  <c r="AN103" i="20" s="1"/>
  <c r="AM67" i="20"/>
  <c r="AM80" i="20" s="1"/>
  <c r="AM92" i="20" s="1"/>
  <c r="AM103" i="20" s="1"/>
  <c r="AL67" i="20"/>
  <c r="AL80" i="20" s="1"/>
  <c r="AL92" i="20" s="1"/>
  <c r="AL103" i="20" s="1"/>
  <c r="AK67" i="20"/>
  <c r="AK80" i="20" s="1"/>
  <c r="AK92" i="20" s="1"/>
  <c r="AK103" i="20" s="1"/>
  <c r="AJ67" i="20"/>
  <c r="AJ80" i="20" s="1"/>
  <c r="AJ92" i="20" s="1"/>
  <c r="AJ103" i="20" s="1"/>
  <c r="AI67" i="20"/>
  <c r="AI80" i="20" s="1"/>
  <c r="AI92" i="20" s="1"/>
  <c r="AI103" i="20" s="1"/>
  <c r="AH67" i="20"/>
  <c r="AH80" i="20" s="1"/>
  <c r="AH92" i="20" s="1"/>
  <c r="AH103" i="20" s="1"/>
  <c r="AG67" i="20"/>
  <c r="AG80" i="20" s="1"/>
  <c r="AG92" i="20" s="1"/>
  <c r="AG103" i="20" s="1"/>
  <c r="AF67" i="20"/>
  <c r="AF80" i="20" s="1"/>
  <c r="AF92" i="20" s="1"/>
  <c r="AF103" i="20" s="1"/>
  <c r="AE67" i="20"/>
  <c r="AE80" i="20" s="1"/>
  <c r="AE92" i="20" s="1"/>
  <c r="AE103" i="20" s="1"/>
  <c r="AD67" i="20"/>
  <c r="AD80" i="20" s="1"/>
  <c r="AD92" i="20" s="1"/>
  <c r="AD103" i="20" s="1"/>
  <c r="AC67" i="20"/>
  <c r="AC80" i="20" s="1"/>
  <c r="AC92" i="20" s="1"/>
  <c r="AC103" i="20" s="1"/>
  <c r="AB67" i="20"/>
  <c r="AB80" i="20" s="1"/>
  <c r="AB92" i="20" s="1"/>
  <c r="AB103" i="20" s="1"/>
  <c r="AA67" i="20"/>
  <c r="AA80" i="20" s="1"/>
  <c r="AA92" i="20" s="1"/>
  <c r="AA103" i="20" s="1"/>
  <c r="Z67" i="20"/>
  <c r="Z80" i="20" s="1"/>
  <c r="Z92" i="20" s="1"/>
  <c r="Z103" i="20" s="1"/>
  <c r="Y67" i="20"/>
  <c r="Y80" i="20" s="1"/>
  <c r="Y92" i="20" s="1"/>
  <c r="Y103" i="20" s="1"/>
  <c r="X67" i="20"/>
  <c r="X80" i="20" s="1"/>
  <c r="X92" i="20" s="1"/>
  <c r="X103" i="20" s="1"/>
  <c r="W67" i="20"/>
  <c r="W80" i="20" s="1"/>
  <c r="W92" i="20" s="1"/>
  <c r="W103" i="20" s="1"/>
  <c r="V67" i="20"/>
  <c r="V80" i="20" s="1"/>
  <c r="V92" i="20" s="1"/>
  <c r="V103" i="20" s="1"/>
  <c r="U67" i="20"/>
  <c r="U80" i="20" s="1"/>
  <c r="U92" i="20" s="1"/>
  <c r="U103" i="20" s="1"/>
  <c r="T67" i="20"/>
  <c r="T80" i="20" s="1"/>
  <c r="T92" i="20" s="1"/>
  <c r="T103" i="20" s="1"/>
  <c r="S67" i="20"/>
  <c r="S80" i="20" s="1"/>
  <c r="S92" i="20" s="1"/>
  <c r="S103" i="20" s="1"/>
  <c r="R67" i="20"/>
  <c r="R80" i="20" s="1"/>
  <c r="R92" i="20" s="1"/>
  <c r="R103" i="20" s="1"/>
  <c r="Q67" i="20"/>
  <c r="Q80" i="20" s="1"/>
  <c r="Q92" i="20" s="1"/>
  <c r="Q103" i="20" s="1"/>
  <c r="P67" i="20"/>
  <c r="P80" i="20" s="1"/>
  <c r="P92" i="20" s="1"/>
  <c r="P103" i="20" s="1"/>
  <c r="O67" i="20"/>
  <c r="O80" i="20" s="1"/>
  <c r="O92" i="20" s="1"/>
  <c r="O103" i="20" s="1"/>
  <c r="N67" i="20"/>
  <c r="N80" i="20" s="1"/>
  <c r="N92" i="20" s="1"/>
  <c r="N103" i="20" s="1"/>
  <c r="M67" i="20"/>
  <c r="M80" i="20" s="1"/>
  <c r="M92" i="20" s="1"/>
  <c r="M103" i="20" s="1"/>
  <c r="L67" i="20"/>
  <c r="L80" i="20" s="1"/>
  <c r="L92" i="20" s="1"/>
  <c r="L103" i="20" s="1"/>
  <c r="K67" i="20"/>
  <c r="K80" i="20" s="1"/>
  <c r="K92" i="20" s="1"/>
  <c r="K103" i="20" s="1"/>
  <c r="J67" i="20"/>
  <c r="J80" i="20" s="1"/>
  <c r="J92" i="20" s="1"/>
  <c r="J103" i="20" s="1"/>
  <c r="I67" i="20"/>
  <c r="I80" i="20" s="1"/>
  <c r="I92" i="20" s="1"/>
  <c r="I103" i="20" s="1"/>
  <c r="H67" i="20"/>
  <c r="H80" i="20" s="1"/>
  <c r="H92" i="20" s="1"/>
  <c r="H103" i="20" s="1"/>
  <c r="G67" i="20"/>
  <c r="G80" i="20" s="1"/>
  <c r="G92" i="20" s="1"/>
  <c r="G103" i="20" s="1"/>
  <c r="F67" i="20"/>
  <c r="F80" i="20" s="1"/>
  <c r="F92" i="20" s="1"/>
  <c r="F103" i="20" s="1"/>
  <c r="E67" i="20"/>
  <c r="E80" i="20" s="1"/>
  <c r="E92" i="20" s="1"/>
  <c r="E103" i="20" s="1"/>
  <c r="D67" i="20"/>
  <c r="D80" i="20" s="1"/>
  <c r="D92" i="20" s="1"/>
  <c r="D103" i="20" s="1"/>
  <c r="C583" i="19"/>
  <c r="C572" i="19"/>
  <c r="F570" i="19"/>
  <c r="O43" i="14"/>
  <c r="C548" i="18"/>
  <c r="C537" i="18"/>
  <c r="F535" i="18"/>
  <c r="C548" i="17"/>
  <c r="C537" i="17"/>
  <c r="F535" i="17"/>
  <c r="C548" i="16"/>
  <c r="C537" i="16"/>
  <c r="F535" i="16"/>
  <c r="C556" i="15"/>
  <c r="C545" i="15"/>
  <c r="F543" i="15"/>
  <c r="C548" i="14"/>
  <c r="C537" i="14"/>
  <c r="F535" i="14"/>
  <c r="I66" i="14"/>
  <c r="H66" i="14"/>
  <c r="G66" i="14"/>
  <c r="F66" i="14"/>
  <c r="E66" i="14"/>
  <c r="D66" i="14"/>
  <c r="C66" i="14"/>
  <c r="I64" i="14"/>
  <c r="H64" i="14"/>
  <c r="G64" i="14"/>
  <c r="F64" i="14"/>
  <c r="E64" i="14"/>
  <c r="D64" i="14"/>
  <c r="I62" i="14"/>
  <c r="H62" i="14"/>
  <c r="G62" i="14"/>
  <c r="F62" i="14"/>
  <c r="E62" i="14"/>
  <c r="D62" i="14"/>
  <c r="I55" i="14"/>
  <c r="H55" i="14"/>
  <c r="G55" i="14"/>
  <c r="F55" i="14"/>
  <c r="E55" i="14"/>
  <c r="D55" i="14"/>
  <c r="H24" i="27" l="1"/>
  <c r="H25" i="27" s="1"/>
  <c r="F42" i="34"/>
  <c r="H42" i="34" s="1"/>
  <c r="F39" i="34"/>
  <c r="H39" i="34" s="1"/>
  <c r="F44" i="34"/>
  <c r="H44" i="34" s="1"/>
  <c r="K33" i="35"/>
  <c r="K35" i="35"/>
  <c r="I41" i="39"/>
  <c r="H41" i="39"/>
  <c r="D72" i="35"/>
  <c r="E72" i="35" s="1"/>
  <c r="F72" i="35" s="1"/>
  <c r="AE7" i="14"/>
  <c r="AF7" i="14" s="1"/>
  <c r="AF6" i="14" s="1"/>
  <c r="T10" i="14" s="1"/>
  <c r="E226" i="25"/>
  <c r="E227" i="25"/>
  <c r="E232" i="25"/>
  <c r="E241" i="25"/>
  <c r="E213" i="25"/>
  <c r="E223" i="25"/>
  <c r="E225" i="25"/>
  <c r="E233" i="25"/>
  <c r="E214" i="25"/>
  <c r="E224" i="25"/>
  <c r="E234" i="25"/>
  <c r="E218" i="25"/>
  <c r="E219" i="25"/>
  <c r="E235" i="25"/>
  <c r="E228" i="25"/>
  <c r="E245" i="25"/>
  <c r="E239" i="25"/>
  <c r="E215" i="25"/>
  <c r="E216" i="25"/>
  <c r="E240" i="25"/>
  <c r="R49" i="14"/>
  <c r="O49" i="14" l="1"/>
  <c r="P49" i="14" s="1"/>
  <c r="O42" i="14"/>
  <c r="R44" i="14"/>
  <c r="P44" i="14" l="1"/>
  <c r="R42" i="14"/>
  <c r="R43" i="14"/>
  <c r="P42" i="14" l="1"/>
  <c r="P43" i="14"/>
  <c r="O35" i="14"/>
  <c r="R45" i="14"/>
  <c r="P45" i="14" l="1"/>
  <c r="O45" i="14"/>
  <c r="AL185" i="25" l="1"/>
  <c r="Y182" i="25"/>
  <c r="AG192" i="25"/>
  <c r="O203" i="25" l="1"/>
  <c r="Q177" i="25"/>
  <c r="AN192" i="25"/>
  <c r="N184" i="25"/>
  <c r="P194" i="25"/>
  <c r="M184" i="25"/>
  <c r="O191" i="25"/>
  <c r="AL194" i="25"/>
  <c r="Y192" i="25"/>
  <c r="Y119" i="25"/>
  <c r="AN182" i="25"/>
  <c r="AG179" i="25"/>
  <c r="U174" i="25"/>
  <c r="AC189" i="25"/>
  <c r="L193" i="25"/>
  <c r="Z185" i="25"/>
  <c r="Z174" i="25"/>
  <c r="AD181" i="25"/>
  <c r="W178" i="25"/>
  <c r="R173" i="25"/>
  <c r="H206" i="25" l="1"/>
  <c r="AC208" i="25"/>
  <c r="Z175" i="25"/>
  <c r="V173" i="25"/>
  <c r="O177" i="25"/>
  <c r="W192" i="25"/>
  <c r="G182" i="25"/>
  <c r="X174" i="25"/>
  <c r="AC176" i="25"/>
  <c r="AF194" i="25"/>
  <c r="AE182" i="25"/>
  <c r="AD176" i="25"/>
  <c r="X217" i="25"/>
  <c r="V179" i="25"/>
  <c r="J184" i="25"/>
  <c r="O176" i="25"/>
  <c r="P181" i="25"/>
  <c r="G176" i="25"/>
  <c r="AO175" i="25"/>
  <c r="T182" i="25"/>
  <c r="AP182" i="25"/>
  <c r="K174" i="25"/>
  <c r="W176" i="25"/>
  <c r="F173" i="25"/>
  <c r="AM173" i="25"/>
  <c r="X181" i="25"/>
  <c r="AD180" i="25"/>
  <c r="AA176" i="25"/>
  <c r="AE184" i="25"/>
  <c r="I176" i="25"/>
  <c r="Y198" i="25"/>
  <c r="AB174" i="25"/>
  <c r="Z183" i="25"/>
  <c r="AK184" i="25"/>
  <c r="AI176" i="25"/>
  <c r="O216" i="25"/>
  <c r="AF173" i="25"/>
  <c r="L176" i="25"/>
  <c r="R176" i="25"/>
  <c r="AJ181" i="25"/>
  <c r="AH180" i="25"/>
  <c r="G232" i="25"/>
  <c r="W206" i="25"/>
  <c r="AJ217" i="25"/>
  <c r="U217" i="25"/>
  <c r="V217" i="25"/>
  <c r="AJ241" i="25"/>
  <c r="U148" i="25"/>
  <c r="U227" i="25" s="1"/>
  <c r="AE147" i="25"/>
  <c r="AE226" i="25" s="1"/>
  <c r="U235" i="25"/>
  <c r="Z216" i="25"/>
  <c r="AM203" i="25"/>
  <c r="G214" i="25"/>
  <c r="G148" i="25"/>
  <c r="G227" i="25" s="1"/>
  <c r="W217" i="25"/>
  <c r="W216" i="25"/>
  <c r="W214" i="25"/>
  <c r="V235" i="25"/>
  <c r="V148" i="25"/>
  <c r="V227" i="25" s="1"/>
  <c r="V146" i="25"/>
  <c r="V225" i="25" s="1"/>
  <c r="V202" i="25"/>
  <c r="V206" i="25"/>
  <c r="AP219" i="25"/>
  <c r="AP218" i="25"/>
  <c r="AP217" i="25"/>
  <c r="AP214" i="25"/>
  <c r="X215" i="25"/>
  <c r="Z203" i="25"/>
  <c r="Z206" i="25"/>
  <c r="S203" i="25"/>
  <c r="S206" i="25"/>
  <c r="G239" i="25"/>
  <c r="G240" i="25"/>
  <c r="Q217" i="25"/>
  <c r="AG206" i="25"/>
  <c r="AG203" i="25"/>
  <c r="M202" i="25"/>
  <c r="M203" i="25"/>
  <c r="M206" i="25"/>
  <c r="AL217" i="25"/>
  <c r="U239" i="25"/>
  <c r="AI203" i="25"/>
  <c r="AI205" i="25"/>
  <c r="AD218" i="25"/>
  <c r="AD217" i="25"/>
  <c r="Z148" i="25"/>
  <c r="Z227" i="25" s="1"/>
  <c r="Z147" i="25"/>
  <c r="Z226" i="25" s="1"/>
  <c r="Z146" i="25"/>
  <c r="Z225" i="25" s="1"/>
  <c r="AH215" i="25"/>
  <c r="AH214" i="25"/>
  <c r="AE207" i="25"/>
  <c r="H217" i="25"/>
  <c r="H218" i="25"/>
  <c r="Q202" i="25"/>
  <c r="Q206" i="25"/>
  <c r="AL145" i="25"/>
  <c r="AL224" i="25" s="1"/>
  <c r="AL144" i="25"/>
  <c r="AL223" i="25" s="1"/>
  <c r="J206" i="25"/>
  <c r="J207" i="25"/>
  <c r="X148" i="25"/>
  <c r="X227" i="25" s="1"/>
  <c r="X146" i="25"/>
  <c r="X225" i="25" s="1"/>
  <c r="X145" i="25"/>
  <c r="X224" i="25" s="1"/>
  <c r="AM146" i="25"/>
  <c r="AM225" i="25" s="1"/>
  <c r="AM145" i="25"/>
  <c r="AM224" i="25" s="1"/>
  <c r="AF205" i="25"/>
  <c r="AJ235" i="25"/>
  <c r="AJ234" i="25"/>
  <c r="AJ233" i="25"/>
  <c r="AJ232" i="25"/>
  <c r="AM217" i="25"/>
  <c r="AM216" i="25"/>
  <c r="AM214" i="25"/>
  <c r="AJ203" i="25"/>
  <c r="AJ206" i="25"/>
  <c r="AJ148" i="25"/>
  <c r="AJ227" i="25" s="1"/>
  <c r="AJ145" i="25"/>
  <c r="AJ224" i="25" s="1"/>
  <c r="AE217" i="25"/>
  <c r="AC217" i="25"/>
  <c r="X203" i="25"/>
  <c r="X205" i="25"/>
  <c r="X206" i="25"/>
  <c r="J217" i="25"/>
  <c r="J214" i="25"/>
  <c r="M181" i="25"/>
  <c r="M182" i="25"/>
  <c r="F204" i="25"/>
  <c r="U175" i="25"/>
  <c r="M216" i="25"/>
  <c r="L206" i="25"/>
  <c r="AD206" i="25"/>
  <c r="H185" i="25"/>
  <c r="H207" i="25" l="1"/>
  <c r="AO206" i="25"/>
  <c r="X216" i="25"/>
  <c r="O214" i="25"/>
  <c r="S174" i="25"/>
  <c r="U206" i="25"/>
  <c r="AJ174" i="25"/>
  <c r="AH173" i="25"/>
  <c r="O215" i="25"/>
  <c r="AG181" i="25"/>
  <c r="M176" i="25"/>
  <c r="AC216" i="25"/>
  <c r="H182" i="25"/>
  <c r="Q213" i="25"/>
  <c r="S181" i="25"/>
  <c r="AL206" i="25"/>
  <c r="U245" i="25"/>
  <c r="I217" i="25"/>
  <c r="R217" i="25"/>
  <c r="R207" i="25"/>
  <c r="AP206" i="25"/>
  <c r="AP207" i="25"/>
  <c r="F203" i="25"/>
  <c r="R148" i="25"/>
  <c r="R227" i="25" s="1"/>
  <c r="R149" i="25"/>
  <c r="R228" i="25" s="1"/>
  <c r="I203" i="25"/>
  <c r="I206" i="25"/>
  <c r="I145" i="25"/>
  <c r="I224" i="25" s="1"/>
  <c r="I148" i="25"/>
  <c r="I227" i="25" s="1"/>
  <c r="F147" i="25"/>
  <c r="F226" i="25" s="1"/>
  <c r="F214" i="25"/>
  <c r="E190" i="25"/>
  <c r="E177" i="25"/>
  <c r="R205" i="25" l="1"/>
  <c r="AB206" i="25"/>
  <c r="E176" i="25"/>
  <c r="E217" i="25"/>
  <c r="E212" i="25"/>
  <c r="E203" i="25"/>
  <c r="E206" i="25"/>
  <c r="L427" i="13" l="1"/>
  <c r="L426" i="13"/>
  <c r="L425" i="13"/>
  <c r="L424" i="13"/>
  <c r="L423" i="13"/>
  <c r="L422" i="13"/>
  <c r="L421" i="13"/>
  <c r="L420" i="13"/>
  <c r="L419" i="13"/>
  <c r="L418" i="13"/>
  <c r="L417" i="13"/>
  <c r="L416" i="13"/>
  <c r="L415" i="13"/>
  <c r="L414" i="13"/>
  <c r="L413" i="13"/>
  <c r="L412" i="13"/>
  <c r="L411" i="13"/>
  <c r="L410" i="13"/>
  <c r="L409" i="13"/>
  <c r="L408" i="13"/>
  <c r="L407" i="13"/>
  <c r="L406" i="13"/>
  <c r="L405" i="13"/>
  <c r="L404" i="13"/>
  <c r="L403" i="13"/>
  <c r="L402" i="13"/>
  <c r="L401" i="13"/>
  <c r="L400" i="13"/>
  <c r="L399" i="13"/>
  <c r="L398" i="13"/>
  <c r="L397" i="13"/>
  <c r="L396" i="13"/>
  <c r="L395" i="13"/>
  <c r="L394" i="13"/>
  <c r="L393" i="13"/>
  <c r="L392" i="13"/>
  <c r="L391" i="13"/>
  <c r="L390" i="13"/>
  <c r="L383" i="13"/>
  <c r="L382" i="13"/>
  <c r="L381" i="13"/>
  <c r="L380" i="13"/>
  <c r="L379" i="13"/>
  <c r="L378" i="13"/>
  <c r="L377" i="13"/>
  <c r="L376" i="13"/>
  <c r="L375" i="13"/>
  <c r="L374" i="13"/>
  <c r="L373" i="13"/>
  <c r="L372" i="13"/>
  <c r="L371" i="13"/>
  <c r="L370" i="13"/>
  <c r="L369" i="13"/>
  <c r="L368" i="13"/>
  <c r="L367" i="13"/>
  <c r="L366" i="13"/>
  <c r="L365" i="13"/>
  <c r="L364" i="13"/>
  <c r="L363" i="13"/>
  <c r="L362" i="13"/>
  <c r="L361" i="13"/>
  <c r="L360" i="13"/>
  <c r="L359" i="13"/>
  <c r="L358" i="13"/>
  <c r="L357" i="13"/>
  <c r="L356" i="13"/>
  <c r="L355" i="13"/>
  <c r="L354" i="13"/>
  <c r="L353" i="13"/>
  <c r="L352" i="13"/>
  <c r="L351" i="13"/>
  <c r="L350" i="13"/>
  <c r="L349" i="13"/>
  <c r="L348" i="13"/>
  <c r="L347" i="13"/>
  <c r="L346" i="13"/>
  <c r="L338" i="13"/>
  <c r="L337" i="13"/>
  <c r="L336" i="13"/>
  <c r="L335" i="13"/>
  <c r="L334" i="13"/>
  <c r="L333" i="13"/>
  <c r="L332" i="13"/>
  <c r="L331" i="13"/>
  <c r="L330" i="13"/>
  <c r="L329" i="13"/>
  <c r="L328" i="13"/>
  <c r="L327" i="13"/>
  <c r="L326" i="13"/>
  <c r="L325" i="13"/>
  <c r="L324" i="13"/>
  <c r="L323" i="13"/>
  <c r="L322" i="13"/>
  <c r="L321" i="13"/>
  <c r="L320" i="13"/>
  <c r="L319" i="13"/>
  <c r="L318" i="13"/>
  <c r="L317" i="13"/>
  <c r="L316" i="13"/>
  <c r="L315" i="13"/>
  <c r="L314" i="13"/>
  <c r="L313" i="13"/>
  <c r="L312" i="13"/>
  <c r="L311" i="13"/>
  <c r="L310" i="13"/>
  <c r="L309" i="13"/>
  <c r="L308" i="13"/>
  <c r="L307" i="13"/>
  <c r="L306" i="13"/>
  <c r="L305" i="13"/>
  <c r="L304" i="13"/>
  <c r="L303" i="13"/>
  <c r="L302" i="13"/>
  <c r="L301" i="13"/>
  <c r="M300" i="13"/>
  <c r="L300" i="13"/>
  <c r="L294" i="13"/>
  <c r="L293" i="13"/>
  <c r="L292" i="13"/>
  <c r="L291" i="13"/>
  <c r="L290" i="13"/>
  <c r="L289" i="13"/>
  <c r="L288" i="13"/>
  <c r="L287" i="13"/>
  <c r="L286" i="13"/>
  <c r="L285" i="13"/>
  <c r="L284" i="13"/>
  <c r="L283" i="13"/>
  <c r="L282" i="13"/>
  <c r="L281" i="13"/>
  <c r="L280" i="13"/>
  <c r="L279" i="13"/>
  <c r="L278" i="13"/>
  <c r="L277" i="13"/>
  <c r="L276" i="13"/>
  <c r="L275" i="13"/>
  <c r="L274" i="13"/>
  <c r="L273" i="13"/>
  <c r="L272" i="13"/>
  <c r="L271" i="13"/>
  <c r="L270" i="13"/>
  <c r="L269" i="13"/>
  <c r="L268" i="13"/>
  <c r="L267" i="13"/>
  <c r="L266" i="13"/>
  <c r="L265" i="13"/>
  <c r="L264" i="13"/>
  <c r="L263" i="13"/>
  <c r="L262" i="13"/>
  <c r="L261" i="13"/>
  <c r="L260" i="13"/>
  <c r="L259" i="13"/>
  <c r="L258" i="13"/>
  <c r="L257" i="13"/>
  <c r="C164" i="13"/>
  <c r="C158" i="13"/>
  <c r="C151" i="13"/>
  <c r="C142" i="13"/>
  <c r="C131" i="13"/>
  <c r="C121" i="13"/>
  <c r="C117" i="13"/>
  <c r="C108" i="13"/>
  <c r="C92" i="13"/>
  <c r="C548" i="12"/>
  <c r="C537" i="12"/>
  <c r="F537" i="11"/>
  <c r="C548" i="10"/>
  <c r="C537" i="10"/>
  <c r="F535" i="10"/>
  <c r="AN581" i="9"/>
  <c r="AM581" i="9"/>
  <c r="AJ581" i="9"/>
  <c r="AH581" i="9"/>
  <c r="AE581" i="9"/>
  <c r="AD581" i="9"/>
  <c r="AB581" i="9"/>
  <c r="AA581" i="9"/>
  <c r="X581" i="9"/>
  <c r="V581" i="9"/>
  <c r="S581" i="9"/>
  <c r="R581" i="9"/>
  <c r="P581" i="9"/>
  <c r="O581" i="9"/>
  <c r="L581" i="9"/>
  <c r="J581" i="9"/>
  <c r="G581" i="9"/>
  <c r="F581" i="9"/>
  <c r="D581" i="9"/>
  <c r="B581" i="9"/>
  <c r="AM578" i="9"/>
  <c r="AK578" i="9"/>
  <c r="AH578" i="9"/>
  <c r="AE578" i="9"/>
  <c r="AD578" i="9"/>
  <c r="AA578" i="9"/>
  <c r="Y578" i="9"/>
  <c r="V578" i="9"/>
  <c r="S578" i="9"/>
  <c r="R578" i="9"/>
  <c r="O578" i="9"/>
  <c r="M578" i="9"/>
  <c r="J578" i="9"/>
  <c r="G578" i="9"/>
  <c r="F578" i="9"/>
  <c r="AN578" i="9"/>
  <c r="AL581" i="9"/>
  <c r="AK581" i="9"/>
  <c r="AJ578" i="9"/>
  <c r="AI581" i="9"/>
  <c r="AG581" i="9"/>
  <c r="AB578" i="9"/>
  <c r="Z581" i="9"/>
  <c r="Y581" i="9"/>
  <c r="X578" i="9"/>
  <c r="W581" i="9"/>
  <c r="U581" i="9"/>
  <c r="P578" i="9"/>
  <c r="N581" i="9"/>
  <c r="M581" i="9"/>
  <c r="L578" i="9"/>
  <c r="K581" i="9"/>
  <c r="I581" i="9"/>
  <c r="D578" i="9"/>
  <c r="AM572" i="9"/>
  <c r="AL572" i="9"/>
  <c r="AI572" i="9"/>
  <c r="AG572" i="9"/>
  <c r="AD572" i="9"/>
  <c r="AA572" i="9"/>
  <c r="Z572" i="9"/>
  <c r="W572" i="9"/>
  <c r="U572" i="9"/>
  <c r="R572" i="9"/>
  <c r="O572" i="9"/>
  <c r="N572" i="9"/>
  <c r="K572" i="9"/>
  <c r="I572" i="9"/>
  <c r="F572" i="9"/>
  <c r="AO572" i="9"/>
  <c r="AN572" i="9"/>
  <c r="AK572" i="9"/>
  <c r="AJ572" i="9"/>
  <c r="AH572" i="9"/>
  <c r="AF572" i="9"/>
  <c r="AE572" i="9"/>
  <c r="AC572" i="9"/>
  <c r="AB572" i="9"/>
  <c r="Y572" i="9"/>
  <c r="X572" i="9"/>
  <c r="V572" i="9"/>
  <c r="S572" i="9"/>
  <c r="Q572" i="9"/>
  <c r="P572" i="9"/>
  <c r="M572" i="9"/>
  <c r="L572" i="9"/>
  <c r="J572" i="9"/>
  <c r="H572" i="9"/>
  <c r="G572" i="9"/>
  <c r="E572" i="9"/>
  <c r="D572" i="9"/>
  <c r="AK568" i="9"/>
  <c r="AH568" i="9"/>
  <c r="AE568" i="9"/>
  <c r="AD568" i="9"/>
  <c r="Y568" i="9"/>
  <c r="V568" i="9"/>
  <c r="S568" i="9"/>
  <c r="R568" i="9"/>
  <c r="M568" i="9"/>
  <c r="J568" i="9"/>
  <c r="G568" i="9"/>
  <c r="F568" i="9"/>
  <c r="AN567" i="9"/>
  <c r="AK567" i="9"/>
  <c r="AH567" i="9"/>
  <c r="AG567" i="9"/>
  <c r="AB567" i="9"/>
  <c r="Y567" i="9"/>
  <c r="V567" i="9"/>
  <c r="U567" i="9"/>
  <c r="P567" i="9"/>
  <c r="M567" i="9"/>
  <c r="J567" i="9"/>
  <c r="I567" i="9"/>
  <c r="D567" i="9"/>
  <c r="AN566" i="9"/>
  <c r="AK566" i="9"/>
  <c r="AJ566" i="9"/>
  <c r="AE566" i="9"/>
  <c r="AB566" i="9"/>
  <c r="Y566" i="9"/>
  <c r="X566" i="9"/>
  <c r="S566" i="9"/>
  <c r="P566" i="9"/>
  <c r="M566" i="9"/>
  <c r="L566" i="9"/>
  <c r="G566" i="9"/>
  <c r="D566" i="9"/>
  <c r="AN565" i="9"/>
  <c r="AM565" i="9"/>
  <c r="AH565" i="9"/>
  <c r="AE565" i="9"/>
  <c r="AB565" i="9"/>
  <c r="AA565" i="9"/>
  <c r="V565" i="9"/>
  <c r="S565" i="9"/>
  <c r="P565" i="9"/>
  <c r="O565" i="9"/>
  <c r="J565" i="9"/>
  <c r="G565" i="9"/>
  <c r="D565" i="9"/>
  <c r="B565" i="9"/>
  <c r="AK562" i="9"/>
  <c r="AH562" i="9"/>
  <c r="AE562" i="9"/>
  <c r="Y562" i="9"/>
  <c r="V562" i="9"/>
  <c r="S562" i="9"/>
  <c r="M562" i="9"/>
  <c r="J562" i="9"/>
  <c r="G562" i="9"/>
  <c r="AO568" i="9"/>
  <c r="AN568" i="9"/>
  <c r="AM568" i="9"/>
  <c r="AL568" i="9"/>
  <c r="AJ568" i="9"/>
  <c r="AI568" i="9"/>
  <c r="AG568" i="9"/>
  <c r="AF568" i="9"/>
  <c r="AC568" i="9"/>
  <c r="AB568" i="9"/>
  <c r="AA568" i="9"/>
  <c r="Z568" i="9"/>
  <c r="X568" i="9"/>
  <c r="W568" i="9"/>
  <c r="U568" i="9"/>
  <c r="T568" i="9"/>
  <c r="Q568" i="9"/>
  <c r="P568" i="9"/>
  <c r="O568" i="9"/>
  <c r="N568" i="9"/>
  <c r="L568" i="9"/>
  <c r="K568" i="9"/>
  <c r="I568" i="9"/>
  <c r="H568" i="9"/>
  <c r="E568" i="9"/>
  <c r="D568" i="9"/>
  <c r="B568" i="9"/>
  <c r="AO567" i="9"/>
  <c r="AN562" i="9"/>
  <c r="AM567" i="9"/>
  <c r="AL567" i="9"/>
  <c r="AJ567" i="9"/>
  <c r="AF567" i="9"/>
  <c r="AE567" i="9"/>
  <c r="AD567" i="9"/>
  <c r="AC567" i="9"/>
  <c r="AB562" i="9"/>
  <c r="AA567" i="9"/>
  <c r="Z567" i="9"/>
  <c r="X567" i="9"/>
  <c r="W567" i="9"/>
  <c r="T567" i="9"/>
  <c r="S567" i="9"/>
  <c r="R567" i="9"/>
  <c r="Q567" i="9"/>
  <c r="P562" i="9"/>
  <c r="O567" i="9"/>
  <c r="N567" i="9"/>
  <c r="L567" i="9"/>
  <c r="K567" i="9"/>
  <c r="H567" i="9"/>
  <c r="G567" i="9"/>
  <c r="F567" i="9"/>
  <c r="E567" i="9"/>
  <c r="D562" i="9"/>
  <c r="B567" i="9"/>
  <c r="AO566" i="9"/>
  <c r="AM566" i="9"/>
  <c r="AL566" i="9"/>
  <c r="AI566" i="9"/>
  <c r="AH566" i="9"/>
  <c r="AG566" i="9"/>
  <c r="AF566" i="9"/>
  <c r="AD566" i="9"/>
  <c r="AC566" i="9"/>
  <c r="AA566" i="9"/>
  <c r="Z566" i="9"/>
  <c r="W566" i="9"/>
  <c r="V566" i="9"/>
  <c r="U566" i="9"/>
  <c r="T566" i="9"/>
  <c r="R566" i="9"/>
  <c r="Q566" i="9"/>
  <c r="O566" i="9"/>
  <c r="N566" i="9"/>
  <c r="K566" i="9"/>
  <c r="J566" i="9"/>
  <c r="I566" i="9"/>
  <c r="H566" i="9"/>
  <c r="E566" i="9"/>
  <c r="B566" i="9"/>
  <c r="AK565" i="9"/>
  <c r="AF565" i="9"/>
  <c r="AD565" i="9"/>
  <c r="Y565" i="9"/>
  <c r="R565" i="9"/>
  <c r="M565" i="9"/>
  <c r="H565" i="9"/>
  <c r="AN553" i="9"/>
  <c r="AM553" i="9"/>
  <c r="AK553" i="9"/>
  <c r="AJ553" i="9"/>
  <c r="AG553" i="9"/>
  <c r="AE553" i="9"/>
  <c r="AB553" i="9"/>
  <c r="AA553" i="9"/>
  <c r="Y553" i="9"/>
  <c r="X553" i="9"/>
  <c r="U553" i="9"/>
  <c r="S553" i="9"/>
  <c r="P553" i="9"/>
  <c r="O553" i="9"/>
  <c r="M553" i="9"/>
  <c r="L553" i="9"/>
  <c r="G553" i="9"/>
  <c r="D553" i="9"/>
  <c r="AO553" i="9"/>
  <c r="AL553" i="9"/>
  <c r="AH553" i="9"/>
  <c r="AF553" i="9"/>
  <c r="AD553" i="9"/>
  <c r="AC553" i="9"/>
  <c r="Z553" i="9"/>
  <c r="W553" i="9"/>
  <c r="V553" i="9"/>
  <c r="R553" i="9"/>
  <c r="Q553" i="9"/>
  <c r="N553" i="9"/>
  <c r="K553" i="9"/>
  <c r="J553" i="9"/>
  <c r="I553" i="9"/>
  <c r="H553" i="9"/>
  <c r="E553" i="9"/>
  <c r="AO549" i="9"/>
  <c r="AN549" i="9"/>
  <c r="AI549" i="9"/>
  <c r="AH549" i="9"/>
  <c r="AF549" i="9"/>
  <c r="AE549" i="9"/>
  <c r="AC549" i="9"/>
  <c r="W549" i="9"/>
  <c r="V549" i="9"/>
  <c r="T549" i="9"/>
  <c r="S549" i="9"/>
  <c r="Q549" i="9"/>
  <c r="K549" i="9"/>
  <c r="H549" i="9"/>
  <c r="G549" i="9"/>
  <c r="E549" i="9"/>
  <c r="AL548" i="9"/>
  <c r="AK548" i="9"/>
  <c r="AH548" i="9"/>
  <c r="AF548" i="9"/>
  <c r="AE548" i="9"/>
  <c r="Z548" i="9"/>
  <c r="W548" i="9"/>
  <c r="V548" i="9"/>
  <c r="N548" i="9"/>
  <c r="K548" i="9"/>
  <c r="J548" i="9"/>
  <c r="H548" i="9"/>
  <c r="AO547" i="9"/>
  <c r="AL547" i="9"/>
  <c r="AK547" i="9"/>
  <c r="AC547" i="9"/>
  <c r="AB547" i="9"/>
  <c r="Z547" i="9"/>
  <c r="Y547" i="9"/>
  <c r="W547" i="9"/>
  <c r="V547" i="9"/>
  <c r="Q547" i="9"/>
  <c r="N547" i="9"/>
  <c r="M547" i="9"/>
  <c r="K547" i="9"/>
  <c r="E547" i="9"/>
  <c r="D547" i="9"/>
  <c r="AO546" i="9"/>
  <c r="AN546" i="9"/>
  <c r="AL546" i="9"/>
  <c r="AK546" i="9"/>
  <c r="AF546" i="9"/>
  <c r="AC546" i="9"/>
  <c r="AB546" i="9"/>
  <c r="Z546" i="9"/>
  <c r="T546" i="9"/>
  <c r="Q546" i="9"/>
  <c r="P546" i="9"/>
  <c r="H546" i="9"/>
  <c r="G546" i="9"/>
  <c r="E546" i="9"/>
  <c r="D546" i="9"/>
  <c r="AH545" i="9"/>
  <c r="AF545" i="9"/>
  <c r="AE545" i="9"/>
  <c r="W545" i="9"/>
  <c r="T545" i="9"/>
  <c r="S545" i="9"/>
  <c r="K545" i="9"/>
  <c r="J545" i="9"/>
  <c r="H545" i="9"/>
  <c r="G545" i="9"/>
  <c r="AI542" i="9"/>
  <c r="AF542" i="9"/>
  <c r="W542" i="9"/>
  <c r="T542" i="9"/>
  <c r="H542" i="9"/>
  <c r="AM549" i="9"/>
  <c r="AL549" i="9"/>
  <c r="AK549" i="9"/>
  <c r="AJ549" i="9"/>
  <c r="AG549" i="9"/>
  <c r="AD549" i="9"/>
  <c r="AB549" i="9"/>
  <c r="AA549" i="9"/>
  <c r="Z549" i="9"/>
  <c r="Y549" i="9"/>
  <c r="X549" i="9"/>
  <c r="U549" i="9"/>
  <c r="R549" i="9"/>
  <c r="P549" i="9"/>
  <c r="O549" i="9"/>
  <c r="N549" i="9"/>
  <c r="M549" i="9"/>
  <c r="L549" i="9"/>
  <c r="J549" i="9"/>
  <c r="I549" i="9"/>
  <c r="F549" i="9"/>
  <c r="D549" i="9"/>
  <c r="B549" i="9"/>
  <c r="AO548" i="9"/>
  <c r="AN548" i="9"/>
  <c r="AM548" i="9"/>
  <c r="AJ548" i="9"/>
  <c r="AG548" i="9"/>
  <c r="AD548" i="9"/>
  <c r="AC548" i="9"/>
  <c r="AB548" i="9"/>
  <c r="AA548" i="9"/>
  <c r="Y548" i="9"/>
  <c r="X548" i="9"/>
  <c r="S548" i="9"/>
  <c r="R548" i="9"/>
  <c r="Q548" i="9"/>
  <c r="P548" i="9"/>
  <c r="O548" i="9"/>
  <c r="M548" i="9"/>
  <c r="L548" i="9"/>
  <c r="I548" i="9"/>
  <c r="G548" i="9"/>
  <c r="F548" i="9"/>
  <c r="E548" i="9"/>
  <c r="AN547" i="9"/>
  <c r="AM547" i="9"/>
  <c r="AJ547" i="9"/>
  <c r="AH547" i="9"/>
  <c r="AG547" i="9"/>
  <c r="AF547" i="9"/>
  <c r="AE547" i="9"/>
  <c r="AD547" i="9"/>
  <c r="AA547" i="9"/>
  <c r="X547" i="9"/>
  <c r="U547" i="9"/>
  <c r="T547" i="9"/>
  <c r="R547" i="9"/>
  <c r="P547" i="9"/>
  <c r="O547" i="9"/>
  <c r="L547" i="9"/>
  <c r="J547" i="9"/>
  <c r="I547" i="9"/>
  <c r="H547" i="9"/>
  <c r="G547" i="9"/>
  <c r="F547" i="9"/>
  <c r="B547" i="9"/>
  <c r="AM546" i="9"/>
  <c r="AJ546" i="9"/>
  <c r="AH546" i="9"/>
  <c r="AG546" i="9"/>
  <c r="AD546" i="9"/>
  <c r="AA546" i="9"/>
  <c r="Y546" i="9"/>
  <c r="X546" i="9"/>
  <c r="W546" i="9"/>
  <c r="V546" i="9"/>
  <c r="U546" i="9"/>
  <c r="S546" i="9"/>
  <c r="R546" i="9"/>
  <c r="O546" i="9"/>
  <c r="N546" i="9"/>
  <c r="M546" i="9"/>
  <c r="L546" i="9"/>
  <c r="K546" i="9"/>
  <c r="J546" i="9"/>
  <c r="I546" i="9"/>
  <c r="F546" i="9"/>
  <c r="B546" i="9"/>
  <c r="AO542" i="9"/>
  <c r="AL545" i="9"/>
  <c r="AK542" i="9"/>
  <c r="AB545" i="9"/>
  <c r="V545" i="9"/>
  <c r="Q542" i="9"/>
  <c r="P545" i="9"/>
  <c r="N545" i="9"/>
  <c r="E542" i="9"/>
  <c r="D545" i="9"/>
  <c r="AO532" i="9"/>
  <c r="AN532" i="9"/>
  <c r="AK532" i="9"/>
  <c r="AF532" i="9"/>
  <c r="AC532" i="9"/>
  <c r="AB532" i="9"/>
  <c r="Z532" i="9"/>
  <c r="S532" i="9"/>
  <c r="Q532" i="9"/>
  <c r="K532" i="9"/>
  <c r="H532" i="9"/>
  <c r="E532" i="9"/>
  <c r="D532" i="9"/>
  <c r="AM532" i="9"/>
  <c r="AL532" i="9"/>
  <c r="AJ532" i="9"/>
  <c r="AH532" i="9"/>
  <c r="AG532" i="9"/>
  <c r="AE532" i="9"/>
  <c r="AD532" i="9"/>
  <c r="AA532" i="9"/>
  <c r="Y532" i="9"/>
  <c r="X532" i="9"/>
  <c r="W532" i="9"/>
  <c r="V532" i="9"/>
  <c r="R532" i="9"/>
  <c r="P532" i="9"/>
  <c r="O532" i="9"/>
  <c r="N532" i="9"/>
  <c r="M532" i="9"/>
  <c r="L532" i="9"/>
  <c r="J532" i="9"/>
  <c r="I532" i="9"/>
  <c r="G532" i="9"/>
  <c r="AO527" i="9"/>
  <c r="AL527" i="9"/>
  <c r="AK527" i="9"/>
  <c r="AJ527" i="9"/>
  <c r="AC527" i="9"/>
  <c r="AA527" i="9"/>
  <c r="Z527" i="9"/>
  <c r="Y527" i="9"/>
  <c r="X527" i="9"/>
  <c r="U527" i="9"/>
  <c r="T527" i="9"/>
  <c r="Q527" i="9"/>
  <c r="I527" i="9"/>
  <c r="H527" i="9"/>
  <c r="E527" i="9"/>
  <c r="B527" i="9"/>
  <c r="AO526" i="9"/>
  <c r="AN526" i="9"/>
  <c r="AJ526" i="9"/>
  <c r="AF526" i="9"/>
  <c r="AA526" i="9"/>
  <c r="W526" i="9"/>
  <c r="T526" i="9"/>
  <c r="P526" i="9"/>
  <c r="L526" i="9"/>
  <c r="H526" i="9"/>
  <c r="F526" i="9"/>
  <c r="E526" i="9"/>
  <c r="D526" i="9"/>
  <c r="AJ525" i="9"/>
  <c r="AF525" i="9"/>
  <c r="AE525" i="9"/>
  <c r="AD525" i="9"/>
  <c r="AA525" i="9"/>
  <c r="Z525" i="9"/>
  <c r="S525" i="9"/>
  <c r="R525" i="9"/>
  <c r="O525" i="9"/>
  <c r="N525" i="9"/>
  <c r="K525" i="9"/>
  <c r="I525" i="9"/>
  <c r="B525" i="9"/>
  <c r="AO524" i="9"/>
  <c r="AL524" i="9"/>
  <c r="AH524" i="9"/>
  <c r="AG524" i="9"/>
  <c r="AC524" i="9"/>
  <c r="Z524" i="9"/>
  <c r="X524" i="9"/>
  <c r="W524" i="9"/>
  <c r="V524" i="9"/>
  <c r="R524" i="9"/>
  <c r="Q524" i="9"/>
  <c r="N524" i="9"/>
  <c r="AO523" i="9"/>
  <c r="AK523" i="9"/>
  <c r="AJ523" i="9"/>
  <c r="AG523" i="9"/>
  <c r="AC523" i="9"/>
  <c r="AB523" i="9"/>
  <c r="AA523" i="9"/>
  <c r="T523" i="9"/>
  <c r="Q523" i="9"/>
  <c r="N523" i="9"/>
  <c r="I523" i="9"/>
  <c r="H523" i="9"/>
  <c r="E523" i="9"/>
  <c r="B523" i="9"/>
  <c r="AN522" i="9"/>
  <c r="AM522" i="9"/>
  <c r="AF522" i="9"/>
  <c r="AC522" i="9"/>
  <c r="AB522" i="9"/>
  <c r="X522" i="9"/>
  <c r="T522" i="9"/>
  <c r="P522" i="9"/>
  <c r="O522" i="9"/>
  <c r="F522" i="9"/>
  <c r="E522" i="9"/>
  <c r="D522" i="9"/>
  <c r="AM521" i="9"/>
  <c r="AL521" i="9"/>
  <c r="AI521" i="9"/>
  <c r="AE521" i="9"/>
  <c r="AD521" i="9"/>
  <c r="AA521" i="9"/>
  <c r="Z521" i="9"/>
  <c r="W521" i="9"/>
  <c r="T521" i="9"/>
  <c r="S521" i="9"/>
  <c r="O521" i="9"/>
  <c r="N521" i="9"/>
  <c r="K521" i="9"/>
  <c r="AN527" i="9"/>
  <c r="AM527" i="9"/>
  <c r="AI527" i="9"/>
  <c r="AH527" i="9"/>
  <c r="AG527" i="9"/>
  <c r="AF527" i="9"/>
  <c r="AE527" i="9"/>
  <c r="AD527" i="9"/>
  <c r="AB527" i="9"/>
  <c r="W527" i="9"/>
  <c r="V527" i="9"/>
  <c r="S527" i="9"/>
  <c r="R527" i="9"/>
  <c r="P527" i="9"/>
  <c r="O527" i="9"/>
  <c r="N527" i="9"/>
  <c r="M527" i="9"/>
  <c r="L527" i="9"/>
  <c r="K527" i="9"/>
  <c r="J527" i="9"/>
  <c r="G527" i="9"/>
  <c r="F527" i="9"/>
  <c r="D527" i="9"/>
  <c r="AM526" i="9"/>
  <c r="AL526" i="9"/>
  <c r="AK526" i="9"/>
  <c r="AI526" i="9"/>
  <c r="AH526" i="9"/>
  <c r="AG526" i="9"/>
  <c r="AE526" i="9"/>
  <c r="AD526" i="9"/>
  <c r="AC526" i="9"/>
  <c r="AB526" i="9"/>
  <c r="Z526" i="9"/>
  <c r="Y526" i="9"/>
  <c r="X526" i="9"/>
  <c r="V526" i="9"/>
  <c r="U526" i="9"/>
  <c r="S526" i="9"/>
  <c r="R526" i="9"/>
  <c r="O526" i="9"/>
  <c r="N526" i="9"/>
  <c r="M526" i="9"/>
  <c r="K526" i="9"/>
  <c r="J526" i="9"/>
  <c r="I526" i="9"/>
  <c r="G526" i="9"/>
  <c r="B526" i="9"/>
  <c r="AO525" i="9"/>
  <c r="AN525" i="9"/>
  <c r="AM525" i="9"/>
  <c r="AL525" i="9"/>
  <c r="AK525" i="9"/>
  <c r="AH525" i="9"/>
  <c r="AG525" i="9"/>
  <c r="AC525" i="9"/>
  <c r="AB525" i="9"/>
  <c r="X525" i="9"/>
  <c r="V525" i="9"/>
  <c r="P525" i="9"/>
  <c r="M525" i="9"/>
  <c r="L525" i="9"/>
  <c r="J525" i="9"/>
  <c r="G525" i="9"/>
  <c r="E525" i="9"/>
  <c r="D525" i="9"/>
  <c r="AN524" i="9"/>
  <c r="AM524" i="9"/>
  <c r="AK524" i="9"/>
  <c r="AJ524" i="9"/>
  <c r="AI524" i="9"/>
  <c r="AE524" i="9"/>
  <c r="AB524" i="9"/>
  <c r="AA524" i="9"/>
  <c r="U524" i="9"/>
  <c r="T524" i="9"/>
  <c r="S524" i="9"/>
  <c r="P524" i="9"/>
  <c r="O524" i="9"/>
  <c r="M524" i="9"/>
  <c r="L524" i="9"/>
  <c r="K524" i="9"/>
  <c r="J524" i="9"/>
  <c r="I524" i="9"/>
  <c r="H524" i="9"/>
  <c r="G524" i="9"/>
  <c r="F524" i="9"/>
  <c r="D524" i="9"/>
  <c r="AN523" i="9"/>
  <c r="AM523" i="9"/>
  <c r="AH523" i="9"/>
  <c r="AF523" i="9"/>
  <c r="AE523" i="9"/>
  <c r="AD523" i="9"/>
  <c r="AA518" i="9"/>
  <c r="Z523" i="9"/>
  <c r="X523" i="9"/>
  <c r="V523" i="9"/>
  <c r="S523" i="9"/>
  <c r="R523" i="9"/>
  <c r="P523" i="9"/>
  <c r="O523" i="9"/>
  <c r="M523" i="9"/>
  <c r="L523" i="9"/>
  <c r="K523" i="9"/>
  <c r="J523" i="9"/>
  <c r="G523" i="9"/>
  <c r="F523" i="9"/>
  <c r="D523" i="9"/>
  <c r="AO522" i="9"/>
  <c r="AJ522" i="9"/>
  <c r="AH522" i="9"/>
  <c r="AG522" i="9"/>
  <c r="AD522" i="9"/>
  <c r="AA522" i="9"/>
  <c r="Z522" i="9"/>
  <c r="Y522" i="9"/>
  <c r="V522" i="9"/>
  <c r="R522" i="9"/>
  <c r="Q522" i="9"/>
  <c r="M522" i="9"/>
  <c r="L522" i="9"/>
  <c r="J522" i="9"/>
  <c r="G522" i="9"/>
  <c r="B522" i="9"/>
  <c r="AO521" i="9"/>
  <c r="AH521" i="9"/>
  <c r="AF521" i="9"/>
  <c r="AD518" i="9"/>
  <c r="AC518" i="9"/>
  <c r="Y521" i="9"/>
  <c r="U521" i="9"/>
  <c r="R521" i="9"/>
  <c r="J521" i="9"/>
  <c r="I521" i="9"/>
  <c r="H521" i="9"/>
  <c r="F521" i="9"/>
  <c r="B521" i="9"/>
  <c r="AO506" i="9"/>
  <c r="AN506" i="9"/>
  <c r="AJ506" i="9"/>
  <c r="AF506" i="9"/>
  <c r="AC506" i="9"/>
  <c r="AB506" i="9"/>
  <c r="AA506" i="9"/>
  <c r="X506" i="9"/>
  <c r="M506" i="9"/>
  <c r="L506" i="9"/>
  <c r="G506" i="9"/>
  <c r="D506" i="9"/>
  <c r="AM506" i="9"/>
  <c r="AH506" i="9"/>
  <c r="AG506" i="9"/>
  <c r="AE506" i="9"/>
  <c r="Z506" i="9"/>
  <c r="V506" i="9"/>
  <c r="S506" i="9"/>
  <c r="R506" i="9"/>
  <c r="P506" i="9"/>
  <c r="O506" i="9"/>
  <c r="N506" i="9"/>
  <c r="K506" i="9"/>
  <c r="J506" i="9"/>
  <c r="I506" i="9"/>
  <c r="AN502" i="9"/>
  <c r="AM502" i="9"/>
  <c r="AK502" i="9"/>
  <c r="AG502" i="9"/>
  <c r="AF502" i="9"/>
  <c r="AE502" i="9"/>
  <c r="AD502" i="9"/>
  <c r="AA502" i="9"/>
  <c r="Y502" i="9"/>
  <c r="X502" i="9"/>
  <c r="T502" i="9"/>
  <c r="S502" i="9"/>
  <c r="R502" i="9"/>
  <c r="Q502" i="9"/>
  <c r="O502" i="9"/>
  <c r="H502" i="9"/>
  <c r="G502" i="9"/>
  <c r="F502" i="9"/>
  <c r="E502" i="9"/>
  <c r="D502" i="9"/>
  <c r="B502" i="9"/>
  <c r="AI501" i="9"/>
  <c r="AH501" i="9"/>
  <c r="AG501" i="9"/>
  <c r="AE501" i="9"/>
  <c r="AD501" i="9"/>
  <c r="AB501" i="9"/>
  <c r="V501" i="9"/>
  <c r="U501" i="9"/>
  <c r="T501" i="9"/>
  <c r="R501" i="9"/>
  <c r="P501" i="9"/>
  <c r="O501" i="9"/>
  <c r="J501" i="9"/>
  <c r="G501" i="9"/>
  <c r="F501" i="9"/>
  <c r="D501" i="9"/>
  <c r="AL500" i="9"/>
  <c r="AK500" i="9"/>
  <c r="AJ500" i="9"/>
  <c r="AG500" i="9"/>
  <c r="AE500" i="9"/>
  <c r="Z500" i="9"/>
  <c r="Y500" i="9"/>
  <c r="X500" i="9"/>
  <c r="W500" i="9"/>
  <c r="U500" i="9"/>
  <c r="N500" i="9"/>
  <c r="M500" i="9"/>
  <c r="L500" i="9"/>
  <c r="K500" i="9"/>
  <c r="I500" i="9"/>
  <c r="AN499" i="9"/>
  <c r="AM499" i="9"/>
  <c r="AJ499" i="9"/>
  <c r="AH499" i="9"/>
  <c r="AG499" i="9"/>
  <c r="AA499" i="9"/>
  <c r="Z499" i="9"/>
  <c r="X499" i="9"/>
  <c r="L499" i="9"/>
  <c r="J499" i="9"/>
  <c r="F499" i="9"/>
  <c r="E499" i="9"/>
  <c r="B499" i="9"/>
  <c r="AM498" i="9"/>
  <c r="AK498" i="9"/>
  <c r="AJ498" i="9"/>
  <c r="AF498" i="9"/>
  <c r="AE498" i="9"/>
  <c r="AD498" i="9"/>
  <c r="AC498" i="9"/>
  <c r="AA498" i="9"/>
  <c r="U498" i="9"/>
  <c r="T498" i="9"/>
  <c r="S498" i="9"/>
  <c r="R498" i="9"/>
  <c r="Q498" i="9"/>
  <c r="P498" i="9"/>
  <c r="O498" i="9"/>
  <c r="H498" i="9"/>
  <c r="G498" i="9"/>
  <c r="F498" i="9"/>
  <c r="B498" i="9"/>
  <c r="AN497" i="9"/>
  <c r="AH497" i="9"/>
  <c r="AF497" i="9"/>
  <c r="AE497" i="9"/>
  <c r="AD497" i="9"/>
  <c r="AB497" i="9"/>
  <c r="AA497" i="9"/>
  <c r="V497" i="9"/>
  <c r="S497" i="9"/>
  <c r="R497" i="9"/>
  <c r="P497" i="9"/>
  <c r="L497" i="9"/>
  <c r="K497" i="9"/>
  <c r="J497" i="9"/>
  <c r="I497" i="9"/>
  <c r="F497" i="9"/>
  <c r="D497" i="9"/>
  <c r="AK496" i="9"/>
  <c r="AJ496" i="9"/>
  <c r="AI496" i="9"/>
  <c r="AA496" i="9"/>
  <c r="Z496" i="9"/>
  <c r="Y496" i="9"/>
  <c r="X496" i="9"/>
  <c r="W496" i="9"/>
  <c r="U496" i="9"/>
  <c r="S496" i="9"/>
  <c r="M496" i="9"/>
  <c r="L496" i="9"/>
  <c r="J496" i="9"/>
  <c r="G496" i="9"/>
  <c r="AN495" i="9"/>
  <c r="AM495" i="9"/>
  <c r="AL495" i="9"/>
  <c r="AK495" i="9"/>
  <c r="AJ495" i="9"/>
  <c r="AH495" i="9"/>
  <c r="AD495" i="9"/>
  <c r="AB495" i="9"/>
  <c r="X495" i="9"/>
  <c r="V495" i="9"/>
  <c r="Q495" i="9"/>
  <c r="O495" i="9"/>
  <c r="L495" i="9"/>
  <c r="J495" i="9"/>
  <c r="I495" i="9"/>
  <c r="E495" i="9"/>
  <c r="D495" i="9"/>
  <c r="B495" i="9"/>
  <c r="AO494" i="9"/>
  <c r="AM494" i="9"/>
  <c r="AG494" i="9"/>
  <c r="AF494" i="9"/>
  <c r="AE494" i="9"/>
  <c r="AD494" i="9"/>
  <c r="AC494" i="9"/>
  <c r="AA494" i="9"/>
  <c r="Y494" i="9"/>
  <c r="T494" i="9"/>
  <c r="S494" i="9"/>
  <c r="R494" i="9"/>
  <c r="P494" i="9"/>
  <c r="O494" i="9"/>
  <c r="M494" i="9"/>
  <c r="G494" i="9"/>
  <c r="F494" i="9"/>
  <c r="E494" i="9"/>
  <c r="B494" i="9"/>
  <c r="AN491" i="9"/>
  <c r="AJ491" i="9"/>
  <c r="AE491" i="9"/>
  <c r="X491" i="9"/>
  <c r="O491" i="9"/>
  <c r="I491" i="9"/>
  <c r="AO502" i="9"/>
  <c r="AL502" i="9"/>
  <c r="AJ502" i="9"/>
  <c r="AI502" i="9"/>
  <c r="AH502" i="9"/>
  <c r="AC502" i="9"/>
  <c r="AB502" i="9"/>
  <c r="Z502" i="9"/>
  <c r="W502" i="9"/>
  <c r="V502" i="9"/>
  <c r="U502" i="9"/>
  <c r="P502" i="9"/>
  <c r="N502" i="9"/>
  <c r="M502" i="9"/>
  <c r="L502" i="9"/>
  <c r="K502" i="9"/>
  <c r="J502" i="9"/>
  <c r="I502" i="9"/>
  <c r="AN501" i="9"/>
  <c r="AM501" i="9"/>
  <c r="AL501" i="9"/>
  <c r="AK501" i="9"/>
  <c r="AJ501" i="9"/>
  <c r="AF501" i="9"/>
  <c r="AC501" i="9"/>
  <c r="AA501" i="9"/>
  <c r="Z501" i="9"/>
  <c r="Y501" i="9"/>
  <c r="X501" i="9"/>
  <c r="W501" i="9"/>
  <c r="S501" i="9"/>
  <c r="Q501" i="9"/>
  <c r="N501" i="9"/>
  <c r="M501" i="9"/>
  <c r="L501" i="9"/>
  <c r="K501" i="9"/>
  <c r="I501" i="9"/>
  <c r="H501" i="9"/>
  <c r="E501" i="9"/>
  <c r="B501" i="9"/>
  <c r="AN500" i="9"/>
  <c r="AM500" i="9"/>
  <c r="AI500" i="9"/>
  <c r="AH500" i="9"/>
  <c r="AF500" i="9"/>
  <c r="AD500" i="9"/>
  <c r="AB500" i="9"/>
  <c r="AA500" i="9"/>
  <c r="V500" i="9"/>
  <c r="T500" i="9"/>
  <c r="S500" i="9"/>
  <c r="R500" i="9"/>
  <c r="Q500" i="9"/>
  <c r="P500" i="9"/>
  <c r="O500" i="9"/>
  <c r="J500" i="9"/>
  <c r="H500" i="9"/>
  <c r="F500" i="9"/>
  <c r="E500" i="9"/>
  <c r="D500" i="9"/>
  <c r="B500" i="9"/>
  <c r="AF499" i="9"/>
  <c r="AE499" i="9"/>
  <c r="Y499" i="9"/>
  <c r="S499" i="9"/>
  <c r="R499" i="9"/>
  <c r="O499" i="9"/>
  <c r="N499" i="9"/>
  <c r="M499" i="9"/>
  <c r="K499" i="9"/>
  <c r="AO498" i="9"/>
  <c r="AN498" i="9"/>
  <c r="AI498" i="9"/>
  <c r="AH498" i="9"/>
  <c r="AG498" i="9"/>
  <c r="Z498" i="9"/>
  <c r="X498" i="9"/>
  <c r="M498" i="9"/>
  <c r="K498" i="9"/>
  <c r="J498" i="9"/>
  <c r="I498" i="9"/>
  <c r="E498" i="9"/>
  <c r="D498" i="9"/>
  <c r="AO497" i="9"/>
  <c r="AM497" i="9"/>
  <c r="AL497" i="9"/>
  <c r="AK497" i="9"/>
  <c r="AJ497" i="9"/>
  <c r="AI497" i="9"/>
  <c r="AC497" i="9"/>
  <c r="Z497" i="9"/>
  <c r="Y497" i="9"/>
  <c r="X497" i="9"/>
  <c r="U497" i="9"/>
  <c r="T497" i="9"/>
  <c r="Q497" i="9"/>
  <c r="O497" i="9"/>
  <c r="M497" i="9"/>
  <c r="H497" i="9"/>
  <c r="G497" i="9"/>
  <c r="E497" i="9"/>
  <c r="AN496" i="9"/>
  <c r="AM496" i="9"/>
  <c r="AH496" i="9"/>
  <c r="AF496" i="9"/>
  <c r="AE496" i="9"/>
  <c r="AD496" i="9"/>
  <c r="AC496" i="9"/>
  <c r="AB496" i="9"/>
  <c r="T496" i="9"/>
  <c r="R496" i="9"/>
  <c r="Q496" i="9"/>
  <c r="P496" i="9"/>
  <c r="O496" i="9"/>
  <c r="K496" i="9"/>
  <c r="H496" i="9"/>
  <c r="D496" i="9"/>
  <c r="AO495" i="9"/>
  <c r="AI495" i="9"/>
  <c r="AG495" i="9"/>
  <c r="AF495" i="9"/>
  <c r="AE495" i="9"/>
  <c r="AC495" i="9"/>
  <c r="AA495" i="9"/>
  <c r="Z495" i="9"/>
  <c r="Y495" i="9"/>
  <c r="W495" i="9"/>
  <c r="U495" i="9"/>
  <c r="T495" i="9"/>
  <c r="N495" i="9"/>
  <c r="M495" i="9"/>
  <c r="K495" i="9"/>
  <c r="AN494" i="9"/>
  <c r="AL494" i="9"/>
  <c r="AJ494" i="9"/>
  <c r="AB494" i="9"/>
  <c r="Z494" i="9"/>
  <c r="X494" i="9"/>
  <c r="V494" i="9"/>
  <c r="Q494" i="9"/>
  <c r="P491" i="9"/>
  <c r="N494" i="9"/>
  <c r="L491" i="9"/>
  <c r="J494" i="9"/>
  <c r="I494" i="9"/>
  <c r="H494" i="9"/>
  <c r="AN477" i="9"/>
  <c r="AM477" i="9"/>
  <c r="AJ477" i="9"/>
  <c r="AA477" i="9"/>
  <c r="X477" i="9"/>
  <c r="R477" i="9"/>
  <c r="AH477" i="9"/>
  <c r="AF477" i="9"/>
  <c r="AE477" i="9"/>
  <c r="Z477" i="9"/>
  <c r="S477" i="9"/>
  <c r="O477" i="9"/>
  <c r="M477" i="9"/>
  <c r="K477" i="9"/>
  <c r="J477" i="9"/>
  <c r="B472" i="9"/>
  <c r="B469" i="9"/>
  <c r="B468" i="9"/>
  <c r="Y463" i="9"/>
  <c r="Q463" i="9"/>
  <c r="D463" i="9"/>
  <c r="B473" i="9"/>
  <c r="B471" i="9"/>
  <c r="AN463" i="9"/>
  <c r="S463" i="9"/>
  <c r="B467" i="9"/>
  <c r="AG463" i="9"/>
  <c r="AE463" i="9"/>
  <c r="G463" i="9"/>
  <c r="AJ448" i="9"/>
  <c r="X448" i="9"/>
  <c r="S448" i="9"/>
  <c r="M448" i="9"/>
  <c r="F448" i="9"/>
  <c r="AM448" i="9"/>
  <c r="AG448" i="9"/>
  <c r="Z448" i="9"/>
  <c r="O448" i="9"/>
  <c r="J448" i="9"/>
  <c r="AM441" i="9"/>
  <c r="AL441" i="9"/>
  <c r="AE441" i="9"/>
  <c r="AC441" i="9"/>
  <c r="AB441" i="9"/>
  <c r="AA441" i="9"/>
  <c r="X441" i="9"/>
  <c r="W441" i="9"/>
  <c r="U441" i="9"/>
  <c r="S441" i="9"/>
  <c r="P441" i="9"/>
  <c r="O441" i="9"/>
  <c r="L441" i="9"/>
  <c r="K441" i="9"/>
  <c r="I441" i="9"/>
  <c r="G441" i="9"/>
  <c r="AN440" i="9"/>
  <c r="AM440" i="9"/>
  <c r="AL440" i="9"/>
  <c r="AL556" i="9" s="1"/>
  <c r="AK440" i="9"/>
  <c r="AH440" i="9"/>
  <c r="AG440" i="9"/>
  <c r="AE440" i="9"/>
  <c r="AD440" i="9"/>
  <c r="Z440" i="9"/>
  <c r="Z556" i="9" s="1"/>
  <c r="Y440" i="9"/>
  <c r="W440" i="9"/>
  <c r="V440" i="9"/>
  <c r="U440" i="9"/>
  <c r="S440" i="9"/>
  <c r="R440" i="9"/>
  <c r="Q440" i="9"/>
  <c r="M440" i="9"/>
  <c r="K440" i="9"/>
  <c r="J440" i="9"/>
  <c r="I440" i="9"/>
  <c r="E440" i="9"/>
  <c r="AO439" i="9"/>
  <c r="AN439" i="9"/>
  <c r="AN535" i="9" s="1"/>
  <c r="AM439" i="9"/>
  <c r="AK439" i="9"/>
  <c r="AG439" i="9"/>
  <c r="AD439" i="9"/>
  <c r="AD535" i="9" s="1"/>
  <c r="AC439" i="9"/>
  <c r="AB439" i="9"/>
  <c r="AA439" i="9"/>
  <c r="Y439" i="9"/>
  <c r="Y535" i="9" s="1"/>
  <c r="P439" i="9"/>
  <c r="O439" i="9"/>
  <c r="M439" i="9"/>
  <c r="M535" i="9" s="1"/>
  <c r="L439" i="9"/>
  <c r="I439" i="9"/>
  <c r="E439" i="9"/>
  <c r="E535" i="9" s="1"/>
  <c r="D439" i="9"/>
  <c r="AE438" i="9"/>
  <c r="AE509" i="9" s="1"/>
  <c r="AC438" i="9"/>
  <c r="AC509" i="9" s="1"/>
  <c r="V438" i="9"/>
  <c r="N438" i="9"/>
  <c r="M438" i="9"/>
  <c r="J438" i="9"/>
  <c r="J509" i="9" s="1"/>
  <c r="G438" i="9"/>
  <c r="AM437" i="9"/>
  <c r="AJ437" i="9"/>
  <c r="AJ480" i="9" s="1"/>
  <c r="AH437" i="9"/>
  <c r="AF437" i="9"/>
  <c r="AE437" i="9"/>
  <c r="AA437" i="9"/>
  <c r="S437" i="9"/>
  <c r="O437" i="9"/>
  <c r="J437" i="9"/>
  <c r="AM436" i="9"/>
  <c r="AM451" i="9" s="1"/>
  <c r="X436" i="9"/>
  <c r="X451" i="9" s="1"/>
  <c r="S436" i="9"/>
  <c r="J436" i="9"/>
  <c r="F436" i="9"/>
  <c r="C434" i="9"/>
  <c r="AO441" i="9"/>
  <c r="AN441" i="9"/>
  <c r="AK441" i="9"/>
  <c r="AJ441" i="9"/>
  <c r="AI441" i="9"/>
  <c r="AH441" i="9"/>
  <c r="AG441" i="9"/>
  <c r="AF441" i="9"/>
  <c r="AD441" i="9"/>
  <c r="Z441" i="9"/>
  <c r="Z575" i="9" s="1"/>
  <c r="Y441" i="9"/>
  <c r="V441" i="9"/>
  <c r="R441" i="9"/>
  <c r="Q441" i="9"/>
  <c r="N441" i="9"/>
  <c r="N575" i="9" s="1"/>
  <c r="M441" i="9"/>
  <c r="J441" i="9"/>
  <c r="H441" i="9"/>
  <c r="F441" i="9"/>
  <c r="E441" i="9"/>
  <c r="AO440" i="9"/>
  <c r="AJ440" i="9"/>
  <c r="AF440" i="9"/>
  <c r="AC440" i="9"/>
  <c r="AB440" i="9"/>
  <c r="AA440" i="9"/>
  <c r="X440" i="9"/>
  <c r="P440" i="9"/>
  <c r="O440" i="9"/>
  <c r="N440" i="9"/>
  <c r="N556" i="9" s="1"/>
  <c r="L440" i="9"/>
  <c r="H440" i="9"/>
  <c r="G440" i="9"/>
  <c r="AL439" i="9"/>
  <c r="AJ439" i="9"/>
  <c r="AH439" i="9"/>
  <c r="AF439" i="9"/>
  <c r="AE439" i="9"/>
  <c r="Z439" i="9"/>
  <c r="X439" i="9"/>
  <c r="W439" i="9"/>
  <c r="V439" i="9"/>
  <c r="S439" i="9"/>
  <c r="R439" i="9"/>
  <c r="Q439" i="9"/>
  <c r="N439" i="9"/>
  <c r="K439" i="9"/>
  <c r="J439" i="9"/>
  <c r="H439" i="9"/>
  <c r="G439" i="9"/>
  <c r="AO438" i="9"/>
  <c r="AN438" i="9"/>
  <c r="AM438" i="9"/>
  <c r="AJ438" i="9"/>
  <c r="AJ509" i="9" s="1"/>
  <c r="AH438" i="9"/>
  <c r="AG438" i="9"/>
  <c r="AF438" i="9"/>
  <c r="AB438" i="9"/>
  <c r="AA438" i="9"/>
  <c r="Z438" i="9"/>
  <c r="X438" i="9"/>
  <c r="S438" i="9"/>
  <c r="S509" i="9" s="1"/>
  <c r="R438" i="9"/>
  <c r="P438" i="9"/>
  <c r="P509" i="9" s="1"/>
  <c r="O438" i="9"/>
  <c r="K438" i="9"/>
  <c r="I438" i="9"/>
  <c r="D438" i="9"/>
  <c r="AN437" i="9"/>
  <c r="Z437" i="9"/>
  <c r="Z480" i="9" s="1"/>
  <c r="X437" i="9"/>
  <c r="R437" i="9"/>
  <c r="M437" i="9"/>
  <c r="M480" i="9" s="1"/>
  <c r="K437" i="9"/>
  <c r="AJ436" i="9"/>
  <c r="AG436" i="9"/>
  <c r="Z436" i="9"/>
  <c r="Z451" i="9" s="1"/>
  <c r="O436" i="9"/>
  <c r="M436" i="9"/>
  <c r="AO402" i="9"/>
  <c r="AN402" i="9"/>
  <c r="AM402" i="9"/>
  <c r="AJ402" i="9"/>
  <c r="AG402" i="9"/>
  <c r="AF402" i="9"/>
  <c r="AB402" i="9"/>
  <c r="AA402" i="9"/>
  <c r="X402" i="9"/>
  <c r="U402" i="9"/>
  <c r="R402" i="9"/>
  <c r="P402" i="9"/>
  <c r="L402" i="9"/>
  <c r="I402" i="9"/>
  <c r="F402" i="9"/>
  <c r="E402" i="9"/>
  <c r="D402" i="9"/>
  <c r="AL402" i="9"/>
  <c r="AK402" i="9"/>
  <c r="AI402" i="9"/>
  <c r="AH402" i="9"/>
  <c r="AE402" i="9"/>
  <c r="AD402" i="9"/>
  <c r="AC402" i="9"/>
  <c r="Z402" i="9"/>
  <c r="Y402" i="9"/>
  <c r="W402" i="9"/>
  <c r="V402" i="9"/>
  <c r="T402" i="9"/>
  <c r="S402" i="9"/>
  <c r="Q402" i="9"/>
  <c r="O402" i="9"/>
  <c r="N402" i="9"/>
  <c r="M402" i="9"/>
  <c r="K402" i="9"/>
  <c r="J402" i="9"/>
  <c r="H402" i="9"/>
  <c r="G402" i="9"/>
  <c r="AO398" i="9"/>
  <c r="AN398" i="9"/>
  <c r="AL398" i="9"/>
  <c r="AK398" i="9"/>
  <c r="AH398" i="9"/>
  <c r="AF398" i="9"/>
  <c r="AD398" i="9"/>
  <c r="AC398" i="9"/>
  <c r="X398" i="9"/>
  <c r="T398" i="9"/>
  <c r="R398" i="9"/>
  <c r="Q398" i="9"/>
  <c r="P398" i="9"/>
  <c r="J398" i="9"/>
  <c r="I398" i="9"/>
  <c r="E398" i="9"/>
  <c r="D398" i="9"/>
  <c r="AM398" i="9"/>
  <c r="AJ398" i="9"/>
  <c r="AI398" i="9"/>
  <c r="AG398" i="9"/>
  <c r="AE398" i="9"/>
  <c r="AB398" i="9"/>
  <c r="AA398" i="9"/>
  <c r="Z398" i="9"/>
  <c r="Y398" i="9"/>
  <c r="W398" i="9"/>
  <c r="V398" i="9"/>
  <c r="U398" i="9"/>
  <c r="S398" i="9"/>
  <c r="O398" i="9"/>
  <c r="N398" i="9"/>
  <c r="M398" i="9"/>
  <c r="L398" i="9"/>
  <c r="K398" i="9"/>
  <c r="H398" i="9"/>
  <c r="G398" i="9"/>
  <c r="F398" i="9"/>
  <c r="AO394" i="9"/>
  <c r="AN394" i="9"/>
  <c r="AJ394" i="9"/>
  <c r="AI394" i="9"/>
  <c r="AH394" i="9"/>
  <c r="AG394" i="9"/>
  <c r="AE394" i="9"/>
  <c r="Y394" i="9"/>
  <c r="W394" i="9"/>
  <c r="V394" i="9"/>
  <c r="U394" i="9"/>
  <c r="R394" i="9"/>
  <c r="Q394" i="9"/>
  <c r="L394" i="9"/>
  <c r="J394" i="9"/>
  <c r="G394" i="9"/>
  <c r="F394" i="9"/>
  <c r="E394" i="9"/>
  <c r="AM394" i="9"/>
  <c r="AL394" i="9"/>
  <c r="AK394" i="9"/>
  <c r="AD394" i="9"/>
  <c r="AC394" i="9"/>
  <c r="AB394" i="9"/>
  <c r="AA394" i="9"/>
  <c r="Z394" i="9"/>
  <c r="X394" i="9"/>
  <c r="P394" i="9"/>
  <c r="O394" i="9"/>
  <c r="N394" i="9"/>
  <c r="M394" i="9"/>
  <c r="K394" i="9"/>
  <c r="I394" i="9"/>
  <c r="D394" i="9"/>
  <c r="AO388" i="9"/>
  <c r="AN388" i="9"/>
  <c r="AM388" i="9"/>
  <c r="AL388" i="9"/>
  <c r="AH388" i="9"/>
  <c r="AG388" i="9"/>
  <c r="AB388" i="9"/>
  <c r="AA388" i="9"/>
  <c r="V388" i="9"/>
  <c r="T388" i="9"/>
  <c r="S388" i="9"/>
  <c r="O388" i="9"/>
  <c r="N388" i="9"/>
  <c r="H388" i="9"/>
  <c r="G388" i="9"/>
  <c r="AK388" i="9"/>
  <c r="AJ388" i="9"/>
  <c r="AI388" i="9"/>
  <c r="AF388" i="9"/>
  <c r="AE388" i="9"/>
  <c r="AD388" i="9"/>
  <c r="AC388" i="9"/>
  <c r="Z388" i="9"/>
  <c r="Y388" i="9"/>
  <c r="X388" i="9"/>
  <c r="W388" i="9"/>
  <c r="U388" i="9"/>
  <c r="R388" i="9"/>
  <c r="Q388" i="9"/>
  <c r="P388" i="9"/>
  <c r="M388" i="9"/>
  <c r="L388" i="9"/>
  <c r="J388" i="9"/>
  <c r="I388" i="9"/>
  <c r="F388" i="9"/>
  <c r="E388" i="9"/>
  <c r="D388" i="9"/>
  <c r="AN384" i="9"/>
  <c r="AL384" i="9"/>
  <c r="AJ384" i="9"/>
  <c r="AI384" i="9"/>
  <c r="AE384" i="9"/>
  <c r="AD384" i="9"/>
  <c r="AB384" i="9"/>
  <c r="Y384" i="9"/>
  <c r="W384" i="9"/>
  <c r="S384" i="9"/>
  <c r="P384" i="9"/>
  <c r="N384" i="9"/>
  <c r="K384" i="9"/>
  <c r="J384" i="9"/>
  <c r="H384" i="9"/>
  <c r="G384" i="9"/>
  <c r="AO384" i="9"/>
  <c r="AK384" i="9"/>
  <c r="AH384" i="9"/>
  <c r="AF384" i="9"/>
  <c r="AC384" i="9"/>
  <c r="AA384" i="9"/>
  <c r="Z384" i="9"/>
  <c r="X384" i="9"/>
  <c r="V384" i="9"/>
  <c r="R384" i="9"/>
  <c r="Q384" i="9"/>
  <c r="O384" i="9"/>
  <c r="M384" i="9"/>
  <c r="L384" i="9"/>
  <c r="F384" i="9"/>
  <c r="E384" i="9"/>
  <c r="D384" i="9"/>
  <c r="AM380" i="9"/>
  <c r="AL380" i="9"/>
  <c r="AK380" i="9"/>
  <c r="AI380" i="9"/>
  <c r="AD380" i="9"/>
  <c r="Z380" i="9"/>
  <c r="Y380" i="9"/>
  <c r="W380" i="9"/>
  <c r="V380" i="9"/>
  <c r="T380" i="9"/>
  <c r="O380" i="9"/>
  <c r="M380" i="9"/>
  <c r="K380" i="9"/>
  <c r="J380" i="9"/>
  <c r="H380" i="9"/>
  <c r="AG380" i="9"/>
  <c r="AF380" i="9"/>
  <c r="U380" i="9"/>
  <c r="I380" i="9"/>
  <c r="AM371" i="9"/>
  <c r="AJ371" i="9"/>
  <c r="AI371" i="9"/>
  <c r="AF371" i="9"/>
  <c r="AE371" i="9"/>
  <c r="AD371" i="9"/>
  <c r="AA371" i="9"/>
  <c r="R371" i="9"/>
  <c r="Q371" i="9"/>
  <c r="P371" i="9"/>
  <c r="I371" i="9"/>
  <c r="H371" i="9"/>
  <c r="F371" i="9"/>
  <c r="D371" i="9"/>
  <c r="B371" i="9"/>
  <c r="AM368" i="9"/>
  <c r="AJ368" i="9"/>
  <c r="AF368" i="9"/>
  <c r="AE368" i="9"/>
  <c r="AD368" i="9"/>
  <c r="AC368" i="9"/>
  <c r="W368" i="9"/>
  <c r="V368" i="9"/>
  <c r="R368" i="9"/>
  <c r="O368" i="9"/>
  <c r="I368" i="9"/>
  <c r="H368" i="9"/>
  <c r="F368" i="9"/>
  <c r="AN368" i="9"/>
  <c r="AL371" i="9"/>
  <c r="AK371" i="9"/>
  <c r="AI368" i="9"/>
  <c r="AG371" i="9"/>
  <c r="AC371" i="9"/>
  <c r="AA368" i="9"/>
  <c r="Z368" i="9"/>
  <c r="X368" i="9"/>
  <c r="W371" i="9"/>
  <c r="V371" i="9"/>
  <c r="U371" i="9"/>
  <c r="T371" i="9"/>
  <c r="S371" i="9"/>
  <c r="Q368" i="9"/>
  <c r="P368" i="9"/>
  <c r="O371" i="9"/>
  <c r="L371" i="9"/>
  <c r="K371" i="9"/>
  <c r="J371" i="9"/>
  <c r="E371" i="9"/>
  <c r="D368" i="9"/>
  <c r="B362" i="9"/>
  <c r="B360" i="9"/>
  <c r="B358" i="9"/>
  <c r="AO354" i="9"/>
  <c r="AL354" i="9"/>
  <c r="W354" i="9"/>
  <c r="Q354" i="9"/>
  <c r="N354" i="9"/>
  <c r="B361" i="9"/>
  <c r="B359" i="9"/>
  <c r="AG354" i="9"/>
  <c r="AF354" i="9"/>
  <c r="AC354" i="9"/>
  <c r="K354" i="9"/>
  <c r="F354" i="9"/>
  <c r="E354" i="9"/>
  <c r="B357" i="9"/>
  <c r="B342" i="9"/>
  <c r="B338" i="9"/>
  <c r="B336" i="9"/>
  <c r="B334" i="9"/>
  <c r="B332" i="9"/>
  <c r="S328" i="9"/>
  <c r="N328" i="9"/>
  <c r="B341" i="9"/>
  <c r="B340" i="9"/>
  <c r="B337" i="9"/>
  <c r="B335" i="9"/>
  <c r="AC328" i="9"/>
  <c r="AN328" i="9"/>
  <c r="Y328" i="9"/>
  <c r="T328" i="9"/>
  <c r="Q328" i="9"/>
  <c r="B331" i="9"/>
  <c r="AO593" i="9"/>
  <c r="AN593" i="9"/>
  <c r="AM593" i="9"/>
  <c r="AL593" i="9"/>
  <c r="AK593" i="9"/>
  <c r="AI593" i="9"/>
  <c r="AH593" i="9"/>
  <c r="AF593" i="9"/>
  <c r="AE593" i="9"/>
  <c r="AD593" i="9"/>
  <c r="AC593" i="9"/>
  <c r="AB593" i="9"/>
  <c r="AA593" i="9"/>
  <c r="Z593" i="9"/>
  <c r="Y593" i="9"/>
  <c r="W593" i="9"/>
  <c r="V593" i="9"/>
  <c r="T593" i="9"/>
  <c r="S593" i="9"/>
  <c r="R593" i="9"/>
  <c r="Q593" i="9"/>
  <c r="P593" i="9"/>
  <c r="O593" i="9"/>
  <c r="N593" i="9"/>
  <c r="M593" i="9"/>
  <c r="K593" i="9"/>
  <c r="J593" i="9"/>
  <c r="H593" i="9"/>
  <c r="G593" i="9"/>
  <c r="F593" i="9"/>
  <c r="D593" i="9"/>
  <c r="AM282" i="9"/>
  <c r="AL282" i="9"/>
  <c r="AK282" i="9"/>
  <c r="AJ282" i="9"/>
  <c r="AI282" i="9"/>
  <c r="AF282" i="9"/>
  <c r="AD282" i="9"/>
  <c r="AA282" i="9"/>
  <c r="AA281" i="9" s="1"/>
  <c r="Z282" i="9"/>
  <c r="Y282" i="9"/>
  <c r="X282" i="9"/>
  <c r="W282" i="9"/>
  <c r="T282" i="9"/>
  <c r="O282" i="9"/>
  <c r="M282" i="9"/>
  <c r="L282" i="9"/>
  <c r="K282" i="9"/>
  <c r="H282" i="9"/>
  <c r="F282" i="9"/>
  <c r="AD281" i="9"/>
  <c r="V281" i="9"/>
  <c r="D281" i="9"/>
  <c r="X281" i="9"/>
  <c r="R281" i="9"/>
  <c r="O281" i="9"/>
  <c r="AO282" i="9"/>
  <c r="AN282" i="9"/>
  <c r="AH282" i="9"/>
  <c r="AG282" i="9"/>
  <c r="AE282" i="9"/>
  <c r="AC282" i="9"/>
  <c r="AB282" i="9"/>
  <c r="V282" i="9"/>
  <c r="U282" i="9"/>
  <c r="S282" i="9"/>
  <c r="R282" i="9"/>
  <c r="Q282" i="9"/>
  <c r="P282" i="9"/>
  <c r="N282" i="9"/>
  <c r="J282" i="9"/>
  <c r="I282" i="9"/>
  <c r="G282" i="9"/>
  <c r="E282" i="9"/>
  <c r="D282" i="9"/>
  <c r="AN274" i="9"/>
  <c r="AL274" i="9"/>
  <c r="AG274" i="9"/>
  <c r="AF274" i="9"/>
  <c r="AE274" i="9"/>
  <c r="AD274" i="9"/>
  <c r="AB274" i="9"/>
  <c r="Y274" i="9"/>
  <c r="V274" i="9"/>
  <c r="U274" i="9"/>
  <c r="T274" i="9"/>
  <c r="S274" i="9"/>
  <c r="R274" i="9"/>
  <c r="P274" i="9"/>
  <c r="N274" i="9"/>
  <c r="I274" i="9"/>
  <c r="H274" i="9"/>
  <c r="G274" i="9"/>
  <c r="F274" i="9"/>
  <c r="R273" i="9"/>
  <c r="H273" i="9"/>
  <c r="AO274" i="9"/>
  <c r="AM274" i="9"/>
  <c r="AK274" i="9"/>
  <c r="AJ274" i="9"/>
  <c r="AI274" i="9"/>
  <c r="AH274" i="9"/>
  <c r="AC274" i="9"/>
  <c r="AA274" i="9"/>
  <c r="Z274" i="9"/>
  <c r="X274" i="9"/>
  <c r="W274" i="9"/>
  <c r="Q274" i="9"/>
  <c r="O274" i="9"/>
  <c r="M274" i="9"/>
  <c r="L274" i="9"/>
  <c r="K274" i="9"/>
  <c r="J274" i="9"/>
  <c r="E274" i="9"/>
  <c r="D274" i="9"/>
  <c r="AO266" i="9"/>
  <c r="AN266" i="9"/>
  <c r="AL266" i="9"/>
  <c r="AK266" i="9"/>
  <c r="AJ266" i="9"/>
  <c r="AH266" i="9"/>
  <c r="AE266" i="9"/>
  <c r="AD266" i="9"/>
  <c r="AC266" i="9"/>
  <c r="AB266" i="9"/>
  <c r="Z266" i="9"/>
  <c r="Y266" i="9"/>
  <c r="X266" i="9"/>
  <c r="S266" i="9"/>
  <c r="R266" i="9"/>
  <c r="Q266" i="9"/>
  <c r="P266" i="9"/>
  <c r="M266" i="9"/>
  <c r="L266" i="9"/>
  <c r="J266" i="9"/>
  <c r="G266" i="9"/>
  <c r="F266" i="9"/>
  <c r="F265" i="9" s="1"/>
  <c r="E266" i="9"/>
  <c r="D266" i="9"/>
  <c r="AN265" i="9"/>
  <c r="D265" i="9"/>
  <c r="AD265" i="9"/>
  <c r="AM266" i="9"/>
  <c r="AI266" i="9"/>
  <c r="AG266" i="9"/>
  <c r="AF266" i="9"/>
  <c r="AA266" i="9"/>
  <c r="W266" i="9"/>
  <c r="V266" i="9"/>
  <c r="U266" i="9"/>
  <c r="T266" i="9"/>
  <c r="O266" i="9"/>
  <c r="N266" i="9"/>
  <c r="K266" i="9"/>
  <c r="I266" i="9"/>
  <c r="H266" i="9"/>
  <c r="AL258" i="9"/>
  <c r="AK258" i="9"/>
  <c r="AJ258" i="9"/>
  <c r="AE258" i="9"/>
  <c r="AD258" i="9"/>
  <c r="Y258" i="9"/>
  <c r="X258" i="9"/>
  <c r="S258" i="9"/>
  <c r="R258" i="9"/>
  <c r="N258" i="9"/>
  <c r="M258" i="9"/>
  <c r="L258" i="9"/>
  <c r="J258" i="9"/>
  <c r="G258" i="9"/>
  <c r="F258" i="9"/>
  <c r="F257" i="9"/>
  <c r="AO258" i="9"/>
  <c r="AN258" i="9"/>
  <c r="AM258" i="9"/>
  <c r="AI258" i="9"/>
  <c r="AH258" i="9"/>
  <c r="AG258" i="9"/>
  <c r="AF258" i="9"/>
  <c r="AF257" i="9" s="1"/>
  <c r="AC258" i="9"/>
  <c r="AB258" i="9"/>
  <c r="AA258" i="9"/>
  <c r="Z258" i="9"/>
  <c r="W258" i="9"/>
  <c r="V258" i="9"/>
  <c r="U258" i="9"/>
  <c r="T258" i="9"/>
  <c r="Q258" i="9"/>
  <c r="P258" i="9"/>
  <c r="O258" i="9"/>
  <c r="K258" i="9"/>
  <c r="I258" i="9"/>
  <c r="H258" i="9"/>
  <c r="H257" i="9" s="1"/>
  <c r="E258" i="9"/>
  <c r="D258" i="9"/>
  <c r="AN250" i="9"/>
  <c r="AN249" i="9" s="1"/>
  <c r="AL250" i="9"/>
  <c r="AK250" i="9"/>
  <c r="AE250" i="9"/>
  <c r="AD250" i="9"/>
  <c r="Z250" i="9"/>
  <c r="Y250" i="9"/>
  <c r="X250" i="9"/>
  <c r="S250" i="9"/>
  <c r="R250" i="9"/>
  <c r="P250" i="9"/>
  <c r="N250" i="9"/>
  <c r="M250" i="9"/>
  <c r="L250" i="9"/>
  <c r="G250" i="9"/>
  <c r="F250" i="9"/>
  <c r="D250" i="9"/>
  <c r="P249" i="9"/>
  <c r="AD286" i="9"/>
  <c r="AO250" i="9"/>
  <c r="AM250" i="9"/>
  <c r="AJ250" i="9"/>
  <c r="AI250" i="9"/>
  <c r="AH250" i="9"/>
  <c r="AG250" i="9"/>
  <c r="AF250" i="9"/>
  <c r="AC250" i="9"/>
  <c r="AB250" i="9"/>
  <c r="AB249" i="9" s="1"/>
  <c r="AA250" i="9"/>
  <c r="W250" i="9"/>
  <c r="V250" i="9"/>
  <c r="U250" i="9"/>
  <c r="T250" i="9"/>
  <c r="Q250" i="9"/>
  <c r="O250" i="9"/>
  <c r="K250" i="9"/>
  <c r="J250" i="9"/>
  <c r="I250" i="9"/>
  <c r="H250" i="9"/>
  <c r="E250" i="9"/>
  <c r="AO240" i="9"/>
  <c r="AL240" i="9"/>
  <c r="AK240" i="9"/>
  <c r="AJ240" i="9"/>
  <c r="AI240" i="9"/>
  <c r="AH240" i="9"/>
  <c r="AC240" i="9"/>
  <c r="AB240" i="9"/>
  <c r="Y240" i="9"/>
  <c r="W240" i="9"/>
  <c r="V240" i="9"/>
  <c r="S240" i="9"/>
  <c r="Q240" i="9"/>
  <c r="M240" i="9"/>
  <c r="L240" i="9"/>
  <c r="K240" i="9"/>
  <c r="J240" i="9"/>
  <c r="E240" i="9"/>
  <c r="D240" i="9"/>
  <c r="AN240" i="9"/>
  <c r="AM240" i="9"/>
  <c r="AG240" i="9"/>
  <c r="AF240" i="9"/>
  <c r="AE240" i="9"/>
  <c r="AD240" i="9"/>
  <c r="AA240" i="9"/>
  <c r="Z240" i="9"/>
  <c r="X240" i="9"/>
  <c r="U240" i="9"/>
  <c r="T240" i="9"/>
  <c r="R240" i="9"/>
  <c r="P240" i="9"/>
  <c r="O240" i="9"/>
  <c r="N240" i="9"/>
  <c r="I240" i="9"/>
  <c r="H240" i="9"/>
  <c r="G240" i="9"/>
  <c r="F240" i="9"/>
  <c r="AO236" i="9"/>
  <c r="AN236" i="9"/>
  <c r="AM236" i="9"/>
  <c r="AL236" i="9"/>
  <c r="AI236" i="9"/>
  <c r="AH236" i="9"/>
  <c r="AG236" i="9"/>
  <c r="AF236" i="9"/>
  <c r="AD236" i="9"/>
  <c r="AC236" i="9"/>
  <c r="AB236" i="9"/>
  <c r="AA236" i="9"/>
  <c r="Z236" i="9"/>
  <c r="W236" i="9"/>
  <c r="V236" i="9"/>
  <c r="U236" i="9"/>
  <c r="R236" i="9"/>
  <c r="Q236" i="9"/>
  <c r="P236" i="9"/>
  <c r="O236" i="9"/>
  <c r="N236" i="9"/>
  <c r="K236" i="9"/>
  <c r="J236" i="9"/>
  <c r="I236" i="9"/>
  <c r="H236" i="9"/>
  <c r="F236" i="9"/>
  <c r="E236" i="9"/>
  <c r="D236" i="9"/>
  <c r="AK236" i="9"/>
  <c r="AJ236" i="9"/>
  <c r="AE236" i="9"/>
  <c r="Y236" i="9"/>
  <c r="X236" i="9"/>
  <c r="T236" i="9"/>
  <c r="S236" i="9"/>
  <c r="M236" i="9"/>
  <c r="L236" i="9"/>
  <c r="G236" i="9"/>
  <c r="AM232" i="9"/>
  <c r="AL232" i="9"/>
  <c r="AK232" i="9"/>
  <c r="AG232" i="9"/>
  <c r="AE232" i="9"/>
  <c r="AD232" i="9"/>
  <c r="AA232" i="9"/>
  <c r="Z232" i="9"/>
  <c r="Y232" i="9"/>
  <c r="U232" i="9"/>
  <c r="S232" i="9"/>
  <c r="R232" i="9"/>
  <c r="O232" i="9"/>
  <c r="M232" i="9"/>
  <c r="I232" i="9"/>
  <c r="G232" i="9"/>
  <c r="F232" i="9"/>
  <c r="AO232" i="9"/>
  <c r="AN232" i="9"/>
  <c r="AJ232" i="9"/>
  <c r="AI232" i="9"/>
  <c r="AH232" i="9"/>
  <c r="AF232" i="9"/>
  <c r="AC232" i="9"/>
  <c r="AB232" i="9"/>
  <c r="X232" i="9"/>
  <c r="W232" i="9"/>
  <c r="V232" i="9"/>
  <c r="T232" i="9"/>
  <c r="Q232" i="9"/>
  <c r="P232" i="9"/>
  <c r="N232" i="9"/>
  <c r="L232" i="9"/>
  <c r="K232" i="9"/>
  <c r="J232" i="9"/>
  <c r="H232" i="9"/>
  <c r="E232" i="9"/>
  <c r="D232" i="9"/>
  <c r="AO228" i="9"/>
  <c r="AN228" i="9"/>
  <c r="AK228" i="9"/>
  <c r="AI228" i="9"/>
  <c r="AH228" i="9"/>
  <c r="AE228" i="9"/>
  <c r="AD228" i="9"/>
  <c r="AC228" i="9"/>
  <c r="AB228" i="9"/>
  <c r="Y228" i="9"/>
  <c r="W228" i="9"/>
  <c r="V228" i="9"/>
  <c r="R228" i="9"/>
  <c r="Q228" i="9"/>
  <c r="P228" i="9"/>
  <c r="M228" i="9"/>
  <c r="K228" i="9"/>
  <c r="J228" i="9"/>
  <c r="F228" i="9"/>
  <c r="E228" i="9"/>
  <c r="D228" i="9"/>
  <c r="AM228" i="9"/>
  <c r="AL228" i="9"/>
  <c r="AJ228" i="9"/>
  <c r="AG228" i="9"/>
  <c r="AF228" i="9"/>
  <c r="AA228" i="9"/>
  <c r="Z228" i="9"/>
  <c r="X228" i="9"/>
  <c r="U228" i="9"/>
  <c r="T228" i="9"/>
  <c r="S228" i="9"/>
  <c r="O228" i="9"/>
  <c r="N228" i="9"/>
  <c r="L228" i="9"/>
  <c r="I228" i="9"/>
  <c r="H228" i="9"/>
  <c r="G228" i="9"/>
  <c r="AO224" i="9"/>
  <c r="AM224" i="9"/>
  <c r="AL224" i="9"/>
  <c r="AF224" i="9"/>
  <c r="AD224" i="9"/>
  <c r="AC224" i="9"/>
  <c r="AB224" i="9"/>
  <c r="AA224" i="9"/>
  <c r="Z224" i="9"/>
  <c r="Q224" i="9"/>
  <c r="O224" i="9"/>
  <c r="N224" i="9"/>
  <c r="I224" i="9"/>
  <c r="H224" i="9"/>
  <c r="G224" i="9"/>
  <c r="AN224" i="9"/>
  <c r="AK224" i="9"/>
  <c r="AJ224" i="9"/>
  <c r="AI224" i="9"/>
  <c r="AH224" i="9"/>
  <c r="AG224" i="9"/>
  <c r="AE224" i="9"/>
  <c r="Y224" i="9"/>
  <c r="X224" i="9"/>
  <c r="W224" i="9"/>
  <c r="V224" i="9"/>
  <c r="U224" i="9"/>
  <c r="T224" i="9"/>
  <c r="S224" i="9"/>
  <c r="R224" i="9"/>
  <c r="P224" i="9"/>
  <c r="M224" i="9"/>
  <c r="L224" i="9"/>
  <c r="K224" i="9"/>
  <c r="J224" i="9"/>
  <c r="F224" i="9"/>
  <c r="E224" i="9"/>
  <c r="D224" i="9"/>
  <c r="AM220" i="9"/>
  <c r="AL220" i="9"/>
  <c r="AI220" i="9"/>
  <c r="AG220" i="9"/>
  <c r="AE220" i="9"/>
  <c r="AD220" i="9"/>
  <c r="AA220" i="9"/>
  <c r="Z220" i="9"/>
  <c r="X220" i="9"/>
  <c r="V220" i="9"/>
  <c r="U220" i="9"/>
  <c r="T220" i="9"/>
  <c r="S220" i="9"/>
  <c r="R220" i="9"/>
  <c r="L220" i="9"/>
  <c r="J220" i="9"/>
  <c r="G220" i="9"/>
  <c r="F220" i="9"/>
  <c r="AO220" i="9"/>
  <c r="AN220" i="9"/>
  <c r="AK220" i="9"/>
  <c r="AJ220" i="9"/>
  <c r="AH220" i="9"/>
  <c r="AF220" i="9"/>
  <c r="AC220" i="9"/>
  <c r="AB220" i="9"/>
  <c r="Y220" i="9"/>
  <c r="W220" i="9"/>
  <c r="Q220" i="9"/>
  <c r="P220" i="9"/>
  <c r="O220" i="9"/>
  <c r="N220" i="9"/>
  <c r="M220" i="9"/>
  <c r="K220" i="9"/>
  <c r="I220" i="9"/>
  <c r="H220" i="9"/>
  <c r="E220" i="9"/>
  <c r="D220" i="9"/>
  <c r="AL216" i="9"/>
  <c r="AK216" i="9"/>
  <c r="AJ216" i="9"/>
  <c r="AI216" i="9"/>
  <c r="AH216" i="9"/>
  <c r="AE216" i="9"/>
  <c r="AD216" i="9"/>
  <c r="Z216" i="9"/>
  <c r="Y216" i="9"/>
  <c r="X216" i="9"/>
  <c r="W216" i="9"/>
  <c r="V216" i="9"/>
  <c r="R216" i="9"/>
  <c r="P216" i="9"/>
  <c r="K216" i="9"/>
  <c r="J216" i="9"/>
  <c r="G216" i="9"/>
  <c r="F216" i="9"/>
  <c r="AO216" i="9"/>
  <c r="AN216" i="9"/>
  <c r="AM216" i="9"/>
  <c r="AG216" i="9"/>
  <c r="AF216" i="9"/>
  <c r="AC216" i="9"/>
  <c r="AB216" i="9"/>
  <c r="AA216" i="9"/>
  <c r="U216" i="9"/>
  <c r="T216" i="9"/>
  <c r="S216" i="9"/>
  <c r="Q216" i="9"/>
  <c r="O216" i="9"/>
  <c r="N216" i="9"/>
  <c r="M216" i="9"/>
  <c r="L216" i="9"/>
  <c r="I216" i="9"/>
  <c r="H216" i="9"/>
  <c r="E216" i="9"/>
  <c r="D216" i="9"/>
  <c r="AO186" i="9"/>
  <c r="AL186" i="9"/>
  <c r="AJ186" i="9"/>
  <c r="AH186" i="9"/>
  <c r="AD186" i="9"/>
  <c r="AC186" i="9"/>
  <c r="AA186" i="9"/>
  <c r="Z186" i="9"/>
  <c r="X186" i="9"/>
  <c r="W186" i="9"/>
  <c r="V186" i="9"/>
  <c r="Q186" i="9"/>
  <c r="N186" i="9"/>
  <c r="L186" i="9"/>
  <c r="J186" i="9"/>
  <c r="E186" i="9"/>
  <c r="Z185" i="9"/>
  <c r="V185" i="9"/>
  <c r="AN186" i="9"/>
  <c r="AM186" i="9"/>
  <c r="AK186" i="9"/>
  <c r="AI186" i="9"/>
  <c r="AG186" i="9"/>
  <c r="AF186" i="9"/>
  <c r="AE186" i="9"/>
  <c r="AB186" i="9"/>
  <c r="AB185" i="9" s="1"/>
  <c r="Y186" i="9"/>
  <c r="U186" i="9"/>
  <c r="T186" i="9"/>
  <c r="S186" i="9"/>
  <c r="R186" i="9"/>
  <c r="P186" i="9"/>
  <c r="P185" i="9" s="1"/>
  <c r="O186" i="9"/>
  <c r="M186" i="9"/>
  <c r="K186" i="9"/>
  <c r="I186" i="9"/>
  <c r="H186" i="9"/>
  <c r="G186" i="9"/>
  <c r="F186" i="9"/>
  <c r="D186" i="9"/>
  <c r="AL178" i="9"/>
  <c r="AK178" i="9"/>
  <c r="AJ178" i="9"/>
  <c r="AH178" i="9"/>
  <c r="AF178" i="9"/>
  <c r="AD178" i="9"/>
  <c r="Z178" i="9"/>
  <c r="Y178" i="9"/>
  <c r="X178" i="9"/>
  <c r="W178" i="9"/>
  <c r="T178" i="9"/>
  <c r="S178" i="9"/>
  <c r="R178" i="9"/>
  <c r="N178" i="9"/>
  <c r="M178" i="9"/>
  <c r="L178" i="9"/>
  <c r="J178" i="9"/>
  <c r="H178" i="9"/>
  <c r="G178" i="9"/>
  <c r="F178" i="9"/>
  <c r="AE177" i="9"/>
  <c r="AO178" i="9"/>
  <c r="AN178" i="9"/>
  <c r="AN188" i="9" s="1"/>
  <c r="AM178" i="9"/>
  <c r="AI178" i="9"/>
  <c r="AG178" i="9"/>
  <c r="AE178" i="9"/>
  <c r="AC178" i="9"/>
  <c r="AB178" i="9"/>
  <c r="AA178" i="9"/>
  <c r="V178" i="9"/>
  <c r="U178" i="9"/>
  <c r="Q178" i="9"/>
  <c r="P178" i="9"/>
  <c r="P190" i="9" s="1"/>
  <c r="O178" i="9"/>
  <c r="K178" i="9"/>
  <c r="I178" i="9"/>
  <c r="E178" i="9"/>
  <c r="D178" i="9"/>
  <c r="AL170" i="9"/>
  <c r="AH170" i="9"/>
  <c r="AG170" i="9"/>
  <c r="AF170" i="9"/>
  <c r="AD170" i="9"/>
  <c r="Z170" i="9"/>
  <c r="U170" i="9"/>
  <c r="T170" i="9"/>
  <c r="S170" i="9"/>
  <c r="O170" i="9"/>
  <c r="N170" i="9"/>
  <c r="M170" i="9"/>
  <c r="I170" i="9"/>
  <c r="H170" i="9"/>
  <c r="F170" i="9"/>
  <c r="AN169" i="9"/>
  <c r="AL169" i="9"/>
  <c r="AB189" i="9"/>
  <c r="P188" i="9"/>
  <c r="I169" i="9"/>
  <c r="AO170" i="9"/>
  <c r="AN170" i="9"/>
  <c r="AM170" i="9"/>
  <c r="AK170" i="9"/>
  <c r="AJ170" i="9"/>
  <c r="AI170" i="9"/>
  <c r="AE170" i="9"/>
  <c r="AC170" i="9"/>
  <c r="AB170" i="9"/>
  <c r="AA170" i="9"/>
  <c r="Y170" i="9"/>
  <c r="X170" i="9"/>
  <c r="W170" i="9"/>
  <c r="V170" i="9"/>
  <c r="R170" i="9"/>
  <c r="Q170" i="9"/>
  <c r="P170" i="9"/>
  <c r="L170" i="9"/>
  <c r="K170" i="9"/>
  <c r="J170" i="9"/>
  <c r="G170" i="9"/>
  <c r="E170" i="9"/>
  <c r="D170" i="9"/>
  <c r="AO162" i="9"/>
  <c r="AL162" i="9"/>
  <c r="AK162" i="9"/>
  <c r="AJ162" i="9"/>
  <c r="AH162" i="9"/>
  <c r="AC162" i="9"/>
  <c r="AA162" i="9"/>
  <c r="Z162" i="9"/>
  <c r="Y162" i="9"/>
  <c r="X162" i="9"/>
  <c r="V162" i="9"/>
  <c r="Q162" i="9"/>
  <c r="N162" i="9"/>
  <c r="L162" i="9"/>
  <c r="J162" i="9"/>
  <c r="E162" i="9"/>
  <c r="Z161" i="9"/>
  <c r="X189" i="9"/>
  <c r="AN161" i="9"/>
  <c r="AN162" i="9"/>
  <c r="AM162" i="9"/>
  <c r="AI162" i="9"/>
  <c r="AG162" i="9"/>
  <c r="AF162" i="9"/>
  <c r="AE162" i="9"/>
  <c r="AD162" i="9"/>
  <c r="AB162" i="9"/>
  <c r="W162" i="9"/>
  <c r="U162" i="9"/>
  <c r="T162" i="9"/>
  <c r="S162" i="9"/>
  <c r="R162" i="9"/>
  <c r="P162" i="9"/>
  <c r="O162" i="9"/>
  <c r="M162" i="9"/>
  <c r="K162" i="9"/>
  <c r="I162" i="9"/>
  <c r="H162" i="9"/>
  <c r="G162" i="9"/>
  <c r="F162" i="9"/>
  <c r="D162" i="9"/>
  <c r="AO149" i="9"/>
  <c r="AM149" i="9"/>
  <c r="AK149" i="9"/>
  <c r="AH149" i="9"/>
  <c r="AE149" i="9"/>
  <c r="AB149" i="9"/>
  <c r="V149" i="9"/>
  <c r="Q149" i="9"/>
  <c r="O149" i="9"/>
  <c r="M149" i="9"/>
  <c r="J149" i="9"/>
  <c r="H149" i="9"/>
  <c r="G149" i="9"/>
  <c r="AN149" i="9"/>
  <c r="AL149" i="9"/>
  <c r="AJ149" i="9"/>
  <c r="AI149" i="9"/>
  <c r="AG149" i="9"/>
  <c r="AF149" i="9"/>
  <c r="AD149" i="9"/>
  <c r="AC149" i="9"/>
  <c r="AA149" i="9"/>
  <c r="Z149" i="9"/>
  <c r="Y149" i="9"/>
  <c r="X149" i="9"/>
  <c r="W149" i="9"/>
  <c r="U149" i="9"/>
  <c r="T149" i="9"/>
  <c r="S149" i="9"/>
  <c r="R149" i="9"/>
  <c r="P149" i="9"/>
  <c r="N149" i="9"/>
  <c r="L149" i="9"/>
  <c r="K149" i="9"/>
  <c r="I149" i="9"/>
  <c r="F149" i="9"/>
  <c r="E149" i="9"/>
  <c r="D149" i="9"/>
  <c r="AO145" i="9"/>
  <c r="AK145" i="9"/>
  <c r="AJ145" i="9"/>
  <c r="AI145" i="9"/>
  <c r="AC145" i="9"/>
  <c r="Z145" i="9"/>
  <c r="X145" i="9"/>
  <c r="W145" i="9"/>
  <c r="Q145" i="9"/>
  <c r="P145" i="9"/>
  <c r="N145" i="9"/>
  <c r="L145" i="9"/>
  <c r="K145" i="9"/>
  <c r="E145" i="9"/>
  <c r="AN145" i="9"/>
  <c r="AM145" i="9"/>
  <c r="AL145" i="9"/>
  <c r="AH145" i="9"/>
  <c r="AG145" i="9"/>
  <c r="AF145" i="9"/>
  <c r="AE145" i="9"/>
  <c r="AD145" i="9"/>
  <c r="AB145" i="9"/>
  <c r="AA145" i="9"/>
  <c r="Y145" i="9"/>
  <c r="V145" i="9"/>
  <c r="U145" i="9"/>
  <c r="T145" i="9"/>
  <c r="S145" i="9"/>
  <c r="R145" i="9"/>
  <c r="O145" i="9"/>
  <c r="M145" i="9"/>
  <c r="J145" i="9"/>
  <c r="I145" i="9"/>
  <c r="H145" i="9"/>
  <c r="G145" i="9"/>
  <c r="F145" i="9"/>
  <c r="D145" i="9"/>
  <c r="AN141" i="9"/>
  <c r="AM141" i="9"/>
  <c r="AH141" i="9"/>
  <c r="AG141" i="9"/>
  <c r="AF141" i="9"/>
  <c r="AB141" i="9"/>
  <c r="AA141" i="9"/>
  <c r="V141" i="9"/>
  <c r="U141" i="9"/>
  <c r="T141" i="9"/>
  <c r="Q141" i="9"/>
  <c r="P141" i="9"/>
  <c r="O141" i="9"/>
  <c r="J141" i="9"/>
  <c r="I141" i="9"/>
  <c r="H141" i="9"/>
  <c r="D141" i="9"/>
  <c r="AO141" i="9"/>
  <c r="AL141" i="9"/>
  <c r="AK141" i="9"/>
  <c r="AJ141" i="9"/>
  <c r="AI141" i="9"/>
  <c r="AE141" i="9"/>
  <c r="AD141" i="9"/>
  <c r="AC141" i="9"/>
  <c r="Z141" i="9"/>
  <c r="Y141" i="9"/>
  <c r="X141" i="9"/>
  <c r="W141" i="9"/>
  <c r="S141" i="9"/>
  <c r="R141" i="9"/>
  <c r="N141" i="9"/>
  <c r="M141" i="9"/>
  <c r="L141" i="9"/>
  <c r="K141" i="9"/>
  <c r="G141" i="9"/>
  <c r="F141" i="9"/>
  <c r="E141" i="9"/>
  <c r="AK137" i="9"/>
  <c r="AG137" i="9"/>
  <c r="AF137" i="9"/>
  <c r="AE137" i="9"/>
  <c r="Z137" i="9"/>
  <c r="Y137" i="9"/>
  <c r="V137" i="9"/>
  <c r="U137" i="9"/>
  <c r="T137" i="9"/>
  <c r="S137" i="9"/>
  <c r="N137" i="9"/>
  <c r="M137" i="9"/>
  <c r="L137" i="9"/>
  <c r="I137" i="9"/>
  <c r="H137" i="9"/>
  <c r="G137" i="9"/>
  <c r="AO137" i="9"/>
  <c r="AN137" i="9"/>
  <c r="AM137" i="9"/>
  <c r="AL137" i="9"/>
  <c r="AJ137" i="9"/>
  <c r="AI137" i="9"/>
  <c r="AH137" i="9"/>
  <c r="AD137" i="9"/>
  <c r="AC137" i="9"/>
  <c r="AB137" i="9"/>
  <c r="AA137" i="9"/>
  <c r="X137" i="9"/>
  <c r="W137" i="9"/>
  <c r="R137" i="9"/>
  <c r="Q137" i="9"/>
  <c r="P137" i="9"/>
  <c r="O137" i="9"/>
  <c r="K137" i="9"/>
  <c r="J137" i="9"/>
  <c r="F137" i="9"/>
  <c r="E137" i="9"/>
  <c r="D137" i="9"/>
  <c r="AO133" i="9"/>
  <c r="AJ133" i="9"/>
  <c r="AI133" i="9"/>
  <c r="AC133" i="9"/>
  <c r="X133" i="9"/>
  <c r="W133" i="9"/>
  <c r="Q133" i="9"/>
  <c r="P133" i="9"/>
  <c r="M133" i="9"/>
  <c r="L133" i="9"/>
  <c r="K133" i="9"/>
  <c r="E133" i="9"/>
  <c r="AN133" i="9"/>
  <c r="AM133" i="9"/>
  <c r="AL133" i="9"/>
  <c r="AK133" i="9"/>
  <c r="AH133" i="9"/>
  <c r="AG133" i="9"/>
  <c r="AF133" i="9"/>
  <c r="AE133" i="9"/>
  <c r="AD133" i="9"/>
  <c r="AB133" i="9"/>
  <c r="AA133" i="9"/>
  <c r="Z133" i="9"/>
  <c r="Y133" i="9"/>
  <c r="V133" i="9"/>
  <c r="U133" i="9"/>
  <c r="T133" i="9"/>
  <c r="S133" i="9"/>
  <c r="R133" i="9"/>
  <c r="O133" i="9"/>
  <c r="N133" i="9"/>
  <c r="J133" i="9"/>
  <c r="I133" i="9"/>
  <c r="H133" i="9"/>
  <c r="G133" i="9"/>
  <c r="F133" i="9"/>
  <c r="D133" i="9"/>
  <c r="AN129" i="9"/>
  <c r="AM129" i="9"/>
  <c r="AJ129" i="9"/>
  <c r="AH129" i="9"/>
  <c r="AG129" i="9"/>
  <c r="AC129" i="9"/>
  <c r="AB129" i="9"/>
  <c r="AA129" i="9"/>
  <c r="X129" i="9"/>
  <c r="U129" i="9"/>
  <c r="T129" i="9"/>
  <c r="Q129" i="9"/>
  <c r="P129" i="9"/>
  <c r="O129" i="9"/>
  <c r="J129" i="9"/>
  <c r="I129" i="9"/>
  <c r="H129" i="9"/>
  <c r="D129" i="9"/>
  <c r="AO129" i="9"/>
  <c r="AL129" i="9"/>
  <c r="AK129" i="9"/>
  <c r="AI129" i="9"/>
  <c r="AF129" i="9"/>
  <c r="AE129" i="9"/>
  <c r="AD129" i="9"/>
  <c r="Z129" i="9"/>
  <c r="Y129" i="9"/>
  <c r="W129" i="9"/>
  <c r="V129" i="9"/>
  <c r="S129" i="9"/>
  <c r="R129" i="9"/>
  <c r="N129" i="9"/>
  <c r="M129" i="9"/>
  <c r="L129" i="9"/>
  <c r="K129" i="9"/>
  <c r="G129" i="9"/>
  <c r="F129" i="9"/>
  <c r="E129" i="9"/>
  <c r="T108" i="9"/>
  <c r="V405" i="9"/>
  <c r="V406" i="9" s="1"/>
  <c r="F405" i="9"/>
  <c r="F406" i="9" s="1"/>
  <c r="AD97" i="9"/>
  <c r="AD108" i="9" s="1"/>
  <c r="W97" i="9"/>
  <c r="W108" i="9" s="1"/>
  <c r="G97" i="9"/>
  <c r="G108" i="9" s="1"/>
  <c r="C87" i="9"/>
  <c r="K117" i="9" s="1"/>
  <c r="C86" i="9"/>
  <c r="J117" i="9" s="1"/>
  <c r="C85" i="9"/>
  <c r="I117" i="9" s="1"/>
  <c r="C83" i="9"/>
  <c r="G117" i="9" s="1"/>
  <c r="C82" i="9"/>
  <c r="F117" i="9" s="1"/>
  <c r="C81" i="9"/>
  <c r="C79" i="9"/>
  <c r="M97" i="9"/>
  <c r="M108" i="9" s="1"/>
  <c r="C70" i="9"/>
  <c r="AN97" i="9"/>
  <c r="AN108" i="9" s="1"/>
  <c r="AB97" i="9"/>
  <c r="AB108" i="9" s="1"/>
  <c r="K97" i="9"/>
  <c r="K108" i="9" s="1"/>
  <c r="C61" i="9"/>
  <c r="C60" i="9"/>
  <c r="AA72" i="9"/>
  <c r="Z72" i="9"/>
  <c r="O72" i="9"/>
  <c r="N63" i="9"/>
  <c r="C49" i="9"/>
  <c r="C45" i="9"/>
  <c r="AO97" i="9"/>
  <c r="AO108" i="9" s="1"/>
  <c r="AL97" i="9"/>
  <c r="AL108" i="9" s="1"/>
  <c r="AJ97" i="9"/>
  <c r="AJ108" i="9" s="1"/>
  <c r="AI97" i="9"/>
  <c r="AI108" i="9" s="1"/>
  <c r="AH97" i="9"/>
  <c r="AH108" i="9" s="1"/>
  <c r="AG97" i="9"/>
  <c r="AG108" i="9" s="1"/>
  <c r="AF97" i="9"/>
  <c r="AF108" i="9" s="1"/>
  <c r="AE97" i="9"/>
  <c r="AE108" i="9" s="1"/>
  <c r="AC97" i="9"/>
  <c r="AC108" i="9" s="1"/>
  <c r="Z97" i="9"/>
  <c r="Z108" i="9" s="1"/>
  <c r="X97" i="9"/>
  <c r="X108" i="9" s="1"/>
  <c r="V97" i="9"/>
  <c r="V108" i="9" s="1"/>
  <c r="U97" i="9"/>
  <c r="U108" i="9" s="1"/>
  <c r="T97" i="9"/>
  <c r="S97" i="9"/>
  <c r="S108" i="9" s="1"/>
  <c r="R97" i="9"/>
  <c r="R108" i="9" s="1"/>
  <c r="Q97" i="9"/>
  <c r="Q108" i="9" s="1"/>
  <c r="P97" i="9"/>
  <c r="P108" i="9" s="1"/>
  <c r="N97" i="9"/>
  <c r="N108" i="9" s="1"/>
  <c r="L97" i="9"/>
  <c r="L108" i="9" s="1"/>
  <c r="J97" i="9"/>
  <c r="J108" i="9" s="1"/>
  <c r="I97" i="9"/>
  <c r="I108" i="9" s="1"/>
  <c r="H97" i="9"/>
  <c r="H108" i="9" s="1"/>
  <c r="F97" i="9"/>
  <c r="F108" i="9" s="1"/>
  <c r="D97" i="9"/>
  <c r="AL33" i="9"/>
  <c r="W33" i="9"/>
  <c r="N33" i="9"/>
  <c r="AO30" i="9"/>
  <c r="AF30" i="9"/>
  <c r="AC30" i="9"/>
  <c r="T30" i="9"/>
  <c r="T72" i="9" s="1"/>
  <c r="H30" i="9"/>
  <c r="E30" i="9"/>
  <c r="AF29" i="9"/>
  <c r="W29" i="9"/>
  <c r="AI28" i="9"/>
  <c r="Z28" i="9"/>
  <c r="N28" i="9"/>
  <c r="Q42" i="9"/>
  <c r="C25" i="9"/>
  <c r="K28" i="9"/>
  <c r="C24" i="9"/>
  <c r="AL42" i="9"/>
  <c r="AL32" i="9" s="1"/>
  <c r="AN29" i="9"/>
  <c r="AN63" i="9" s="1"/>
  <c r="P29" i="9"/>
  <c r="C17" i="9"/>
  <c r="AN42" i="9"/>
  <c r="AL29" i="9"/>
  <c r="AL63" i="9" s="1"/>
  <c r="AI42" i="9"/>
  <c r="AF42" i="9"/>
  <c r="AB42" i="9"/>
  <c r="Z42" i="9"/>
  <c r="W42" i="9"/>
  <c r="T42" i="9"/>
  <c r="P42" i="9"/>
  <c r="N29" i="9"/>
  <c r="K42" i="9"/>
  <c r="H42" i="9"/>
  <c r="G42" i="9"/>
  <c r="AN30" i="9"/>
  <c r="AM30" i="9"/>
  <c r="AM72" i="9" s="1"/>
  <c r="AL30" i="9"/>
  <c r="AK30" i="9"/>
  <c r="AK72" i="9" s="1"/>
  <c r="AJ30" i="9"/>
  <c r="AI30" i="9"/>
  <c r="AH30" i="9"/>
  <c r="AG30" i="9"/>
  <c r="AG72" i="9" s="1"/>
  <c r="AE30" i="9"/>
  <c r="AD30" i="9"/>
  <c r="AB30" i="9"/>
  <c r="AA30" i="9"/>
  <c r="Z30" i="9"/>
  <c r="Y8" i="9"/>
  <c r="X30" i="9"/>
  <c r="X72" i="9" s="1"/>
  <c r="W30" i="9"/>
  <c r="V30" i="9"/>
  <c r="U30" i="9"/>
  <c r="S30" i="9"/>
  <c r="R30" i="9"/>
  <c r="Q30" i="9"/>
  <c r="P30" i="9"/>
  <c r="O30" i="9"/>
  <c r="N30" i="9"/>
  <c r="M30" i="9"/>
  <c r="M72" i="9" s="1"/>
  <c r="L30" i="9"/>
  <c r="K30" i="9"/>
  <c r="J30" i="9"/>
  <c r="J72" i="9" s="1"/>
  <c r="I30" i="9"/>
  <c r="G30" i="9"/>
  <c r="F30" i="9"/>
  <c r="D30" i="9"/>
  <c r="AL8" i="9"/>
  <c r="AK8" i="9"/>
  <c r="Z8" i="9"/>
  <c r="N8" i="9"/>
  <c r="AO33" i="9"/>
  <c r="AN8" i="9"/>
  <c r="AI33" i="9"/>
  <c r="AF8" i="9"/>
  <c r="AE33" i="9"/>
  <c r="AC33" i="9"/>
  <c r="AB8" i="9"/>
  <c r="W28" i="9"/>
  <c r="T8" i="9"/>
  <c r="S28" i="9"/>
  <c r="Q28" i="9"/>
  <c r="P8" i="9"/>
  <c r="C9" i="9"/>
  <c r="K33" i="9"/>
  <c r="H8" i="9"/>
  <c r="G33" i="9"/>
  <c r="E33" i="9"/>
  <c r="D8" i="9"/>
  <c r="AM8" i="9"/>
  <c r="AI8" i="9"/>
  <c r="AH8" i="9"/>
  <c r="AD8" i="9"/>
  <c r="AA8" i="9"/>
  <c r="W8" i="9"/>
  <c r="V8" i="9"/>
  <c r="R8" i="9"/>
  <c r="O8" i="9"/>
  <c r="K8" i="9"/>
  <c r="J8" i="9"/>
  <c r="C541" i="8"/>
  <c r="C530" i="8"/>
  <c r="F528" i="8"/>
  <c r="AO67" i="8"/>
  <c r="AO80" i="8" s="1"/>
  <c r="AO92" i="8" s="1"/>
  <c r="AO103" i="8" s="1"/>
  <c r="AN67" i="8"/>
  <c r="AN80" i="8" s="1"/>
  <c r="AN92" i="8" s="1"/>
  <c r="AN103" i="8" s="1"/>
  <c r="AH67" i="8"/>
  <c r="AH80" i="8" s="1"/>
  <c r="AH92" i="8" s="1"/>
  <c r="AH103" i="8" s="1"/>
  <c r="AC67" i="8"/>
  <c r="AC80" i="8" s="1"/>
  <c r="AC92" i="8" s="1"/>
  <c r="AC103" i="8" s="1"/>
  <c r="AB67" i="8"/>
  <c r="AB80" i="8" s="1"/>
  <c r="AB92" i="8" s="1"/>
  <c r="AB103" i="8" s="1"/>
  <c r="V67" i="8"/>
  <c r="V80" i="8" s="1"/>
  <c r="V92" i="8" s="1"/>
  <c r="V103" i="8" s="1"/>
  <c r="Q67" i="8"/>
  <c r="Q80" i="8" s="1"/>
  <c r="Q92" i="8" s="1"/>
  <c r="Q103" i="8" s="1"/>
  <c r="P67" i="8"/>
  <c r="P80" i="8" s="1"/>
  <c r="P92" i="8" s="1"/>
  <c r="P103" i="8" s="1"/>
  <c r="J67" i="8"/>
  <c r="J80" i="8" s="1"/>
  <c r="J92" i="8" s="1"/>
  <c r="J103" i="8" s="1"/>
  <c r="E67" i="8"/>
  <c r="E80" i="8" s="1"/>
  <c r="E92" i="8" s="1"/>
  <c r="E103" i="8" s="1"/>
  <c r="D67" i="8"/>
  <c r="D80" i="8" s="1"/>
  <c r="D92" i="8" s="1"/>
  <c r="D103" i="8" s="1"/>
  <c r="AM67" i="8"/>
  <c r="AM80" i="8" s="1"/>
  <c r="AM92" i="8" s="1"/>
  <c r="AM103" i="8" s="1"/>
  <c r="AL67" i="8"/>
  <c r="AL80" i="8" s="1"/>
  <c r="AL92" i="8" s="1"/>
  <c r="AL103" i="8" s="1"/>
  <c r="AK67" i="8"/>
  <c r="AK80" i="8" s="1"/>
  <c r="AK92" i="8" s="1"/>
  <c r="AK103" i="8" s="1"/>
  <c r="AJ67" i="8"/>
  <c r="AJ80" i="8" s="1"/>
  <c r="AJ92" i="8" s="1"/>
  <c r="AJ103" i="8" s="1"/>
  <c r="AI67" i="8"/>
  <c r="AI80" i="8" s="1"/>
  <c r="AI92" i="8" s="1"/>
  <c r="AI103" i="8" s="1"/>
  <c r="AG67" i="8"/>
  <c r="AG80" i="8" s="1"/>
  <c r="AG92" i="8" s="1"/>
  <c r="AG103" i="8" s="1"/>
  <c r="AF67" i="8"/>
  <c r="AF80" i="8" s="1"/>
  <c r="AF92" i="8" s="1"/>
  <c r="AF103" i="8" s="1"/>
  <c r="AE67" i="8"/>
  <c r="AE80" i="8" s="1"/>
  <c r="AE92" i="8" s="1"/>
  <c r="AE103" i="8" s="1"/>
  <c r="AD67" i="8"/>
  <c r="AD80" i="8" s="1"/>
  <c r="AD92" i="8" s="1"/>
  <c r="AD103" i="8" s="1"/>
  <c r="AA67" i="8"/>
  <c r="AA80" i="8" s="1"/>
  <c r="AA92" i="8" s="1"/>
  <c r="AA103" i="8" s="1"/>
  <c r="Z67" i="8"/>
  <c r="Z80" i="8" s="1"/>
  <c r="Z92" i="8" s="1"/>
  <c r="Z103" i="8" s="1"/>
  <c r="Y67" i="8"/>
  <c r="Y80" i="8" s="1"/>
  <c r="Y92" i="8" s="1"/>
  <c r="Y103" i="8" s="1"/>
  <c r="X67" i="8"/>
  <c r="X80" i="8" s="1"/>
  <c r="X92" i="8" s="1"/>
  <c r="X103" i="8" s="1"/>
  <c r="W67" i="8"/>
  <c r="W80" i="8" s="1"/>
  <c r="W92" i="8" s="1"/>
  <c r="W103" i="8" s="1"/>
  <c r="U67" i="8"/>
  <c r="U80" i="8" s="1"/>
  <c r="U92" i="8" s="1"/>
  <c r="U103" i="8" s="1"/>
  <c r="T67" i="8"/>
  <c r="T80" i="8" s="1"/>
  <c r="T92" i="8" s="1"/>
  <c r="T103" i="8" s="1"/>
  <c r="S67" i="8"/>
  <c r="S80" i="8" s="1"/>
  <c r="S92" i="8" s="1"/>
  <c r="S103" i="8" s="1"/>
  <c r="R67" i="8"/>
  <c r="R80" i="8" s="1"/>
  <c r="R92" i="8" s="1"/>
  <c r="R103" i="8" s="1"/>
  <c r="O67" i="8"/>
  <c r="O80" i="8" s="1"/>
  <c r="O92" i="8" s="1"/>
  <c r="O103" i="8" s="1"/>
  <c r="N67" i="8"/>
  <c r="N80" i="8" s="1"/>
  <c r="N92" i="8" s="1"/>
  <c r="N103" i="8" s="1"/>
  <c r="M67" i="8"/>
  <c r="M80" i="8" s="1"/>
  <c r="M92" i="8" s="1"/>
  <c r="M103" i="8" s="1"/>
  <c r="L67" i="8"/>
  <c r="L80" i="8" s="1"/>
  <c r="L92" i="8" s="1"/>
  <c r="L103" i="8" s="1"/>
  <c r="K67" i="8"/>
  <c r="K80" i="8" s="1"/>
  <c r="K92" i="8" s="1"/>
  <c r="K103" i="8" s="1"/>
  <c r="I67" i="8"/>
  <c r="I80" i="8" s="1"/>
  <c r="I92" i="8" s="1"/>
  <c r="I103" i="8" s="1"/>
  <c r="H67" i="8"/>
  <c r="H80" i="8" s="1"/>
  <c r="H92" i="8" s="1"/>
  <c r="H103" i="8" s="1"/>
  <c r="G67" i="8"/>
  <c r="G80" i="8" s="1"/>
  <c r="G92" i="8" s="1"/>
  <c r="G103" i="8" s="1"/>
  <c r="F67" i="8"/>
  <c r="F80" i="8" s="1"/>
  <c r="F92" i="8" s="1"/>
  <c r="F103" i="8" s="1"/>
  <c r="C550" i="7"/>
  <c r="C539" i="7"/>
  <c r="F537" i="7"/>
  <c r="C101" i="8"/>
  <c r="C100" i="8"/>
  <c r="C548" i="6"/>
  <c r="C537" i="6"/>
  <c r="F535" i="6"/>
  <c r="C548" i="5"/>
  <c r="C537" i="5"/>
  <c r="F535" i="5"/>
  <c r="C548" i="4"/>
  <c r="C537" i="4"/>
  <c r="F535" i="4"/>
  <c r="C548" i="3"/>
  <c r="C537" i="3"/>
  <c r="F535" i="3"/>
  <c r="C534" i="2"/>
  <c r="C523" i="2"/>
  <c r="F521" i="2"/>
  <c r="I66" i="2"/>
  <c r="F66" i="2"/>
  <c r="E66" i="2"/>
  <c r="C66" i="2"/>
  <c r="I62" i="2"/>
  <c r="H62" i="2"/>
  <c r="G62" i="2"/>
  <c r="F62" i="2"/>
  <c r="E62" i="2"/>
  <c r="D62" i="2"/>
  <c r="D66" i="2"/>
  <c r="I55" i="2"/>
  <c r="H55" i="2"/>
  <c r="G55" i="2"/>
  <c r="F55" i="2"/>
  <c r="E55" i="2"/>
  <c r="D55" i="2"/>
  <c r="C548" i="1"/>
  <c r="C537" i="1"/>
  <c r="F535" i="1"/>
  <c r="R35" i="14"/>
  <c r="V32" i="14" l="1"/>
  <c r="R29" i="9"/>
  <c r="R63" i="9" s="1"/>
  <c r="R42" i="9"/>
  <c r="F29" i="9"/>
  <c r="F42" i="9"/>
  <c r="AD29" i="9"/>
  <c r="AD42" i="9"/>
  <c r="G66" i="2"/>
  <c r="G32" i="9"/>
  <c r="N27" i="9"/>
  <c r="H66" i="2"/>
  <c r="F8" i="9"/>
  <c r="O33" i="9"/>
  <c r="O28" i="9"/>
  <c r="AA33" i="9"/>
  <c r="AA28" i="9"/>
  <c r="AM33" i="9"/>
  <c r="AM28" i="9"/>
  <c r="AF32" i="9"/>
  <c r="K54" i="9"/>
  <c r="F72" i="9"/>
  <c r="R72" i="9"/>
  <c r="C20" i="9"/>
  <c r="AI54" i="9"/>
  <c r="C10" i="9"/>
  <c r="C21" i="9"/>
  <c r="U177" i="9"/>
  <c r="AE90" i="9"/>
  <c r="AE101" i="9" s="1"/>
  <c r="AC42" i="9"/>
  <c r="AC32" i="9" s="1"/>
  <c r="AO42" i="9"/>
  <c r="AO32" i="9" s="1"/>
  <c r="Z190" i="9"/>
  <c r="Y273" i="9"/>
  <c r="E42" i="9"/>
  <c r="E32" i="9" s="1"/>
  <c r="C56" i="9"/>
  <c r="Y285" i="9"/>
  <c r="C14" i="9"/>
  <c r="O29" i="9"/>
  <c r="O42" i="9"/>
  <c r="O32" i="9" s="1"/>
  <c r="AA29" i="9"/>
  <c r="AA63" i="9" s="1"/>
  <c r="AA42" i="9"/>
  <c r="AA32" i="9" s="1"/>
  <c r="AM29" i="9"/>
  <c r="AM42" i="9"/>
  <c r="AM32" i="9" s="1"/>
  <c r="Y185" i="9"/>
  <c r="AK185" i="9"/>
  <c r="W27" i="9"/>
  <c r="W54" i="9"/>
  <c r="W53" i="9" s="1"/>
  <c r="I8" i="9"/>
  <c r="U8" i="9"/>
  <c r="AG8" i="9"/>
  <c r="C36" i="9"/>
  <c r="H116" i="9" s="1"/>
  <c r="AD185" i="9"/>
  <c r="L33" i="9"/>
  <c r="L28" i="9"/>
  <c r="L8" i="9"/>
  <c r="X33" i="9"/>
  <c r="X28" i="9"/>
  <c r="X27" i="9" s="1"/>
  <c r="X8" i="9"/>
  <c r="AJ33" i="9"/>
  <c r="AJ28" i="9"/>
  <c r="AJ8" i="9"/>
  <c r="AM63" i="9"/>
  <c r="M33" i="9"/>
  <c r="M28" i="9"/>
  <c r="Y33" i="9"/>
  <c r="Y28" i="9"/>
  <c r="AK33" i="9"/>
  <c r="AK28" i="9"/>
  <c r="D42" i="9"/>
  <c r="P32" i="9"/>
  <c r="AC28" i="9"/>
  <c r="Z29" i="9"/>
  <c r="Z27" i="9" s="1"/>
  <c r="Q33" i="9"/>
  <c r="Q32" i="9" s="1"/>
  <c r="C44" i="9"/>
  <c r="D72" i="9"/>
  <c r="P72" i="9"/>
  <c r="AB54" i="9"/>
  <c r="AN54" i="9"/>
  <c r="AN53" i="9" s="1"/>
  <c r="AD284" i="9"/>
  <c r="AD161" i="9"/>
  <c r="AD191" i="9" s="1"/>
  <c r="V188" i="9"/>
  <c r="E188" i="9"/>
  <c r="E169" i="9"/>
  <c r="Q188" i="9"/>
  <c r="Q169" i="9"/>
  <c r="AC169" i="9"/>
  <c r="AC190" i="9"/>
  <c r="AO169" i="9"/>
  <c r="AK177" i="9"/>
  <c r="E8" i="9"/>
  <c r="C8" i="9" s="1"/>
  <c r="Q8" i="9"/>
  <c r="AC8" i="9"/>
  <c r="AO8" i="9"/>
  <c r="E29" i="9"/>
  <c r="E63" i="9" s="1"/>
  <c r="Q29" i="9"/>
  <c r="Q27" i="9" s="1"/>
  <c r="AC29" i="9"/>
  <c r="AC63" i="9" s="1"/>
  <c r="AO29" i="9"/>
  <c r="AO63" i="9" s="1"/>
  <c r="AE28" i="9"/>
  <c r="AE27" i="9" s="1"/>
  <c r="AB29" i="9"/>
  <c r="Y30" i="9"/>
  <c r="S33" i="9"/>
  <c r="S90" i="9" s="1"/>
  <c r="S101" i="9" s="1"/>
  <c r="N42" i="9"/>
  <c r="N32" i="9" s="1"/>
  <c r="E72" i="9"/>
  <c r="Q72" i="9"/>
  <c r="Q54" i="9"/>
  <c r="AC54" i="9"/>
  <c r="AC72" i="9"/>
  <c r="AO54" i="9"/>
  <c r="AO72" i="9"/>
  <c r="C57" i="9"/>
  <c r="G8" i="9"/>
  <c r="S8" i="9"/>
  <c r="AE8" i="9"/>
  <c r="D33" i="9"/>
  <c r="D28" i="9"/>
  <c r="P33" i="9"/>
  <c r="P28" i="9"/>
  <c r="P27" i="9" s="1"/>
  <c r="AB33" i="9"/>
  <c r="AB90" i="9" s="1"/>
  <c r="AB101" i="9" s="1"/>
  <c r="AB28" i="9"/>
  <c r="AN33" i="9"/>
  <c r="AN28" i="9"/>
  <c r="AN27" i="9" s="1"/>
  <c r="G29" i="9"/>
  <c r="S29" i="9"/>
  <c r="S27" i="9" s="1"/>
  <c r="AE29" i="9"/>
  <c r="AL28" i="9"/>
  <c r="AL27" i="9" s="1"/>
  <c r="AI29" i="9"/>
  <c r="AI27" i="9" s="1"/>
  <c r="Z33" i="9"/>
  <c r="S42" i="9"/>
  <c r="G63" i="9"/>
  <c r="S72" i="9"/>
  <c r="S54" i="9"/>
  <c r="S63" i="9"/>
  <c r="AE54" i="9"/>
  <c r="AE53" i="9" s="1"/>
  <c r="AE72" i="9"/>
  <c r="AE63" i="9"/>
  <c r="I189" i="9"/>
  <c r="I177" i="9"/>
  <c r="I190" i="9"/>
  <c r="AG177" i="9"/>
  <c r="AG188" i="9"/>
  <c r="E28" i="9"/>
  <c r="E27" i="9" s="1"/>
  <c r="AO28" i="9"/>
  <c r="AO27" i="9" s="1"/>
  <c r="C37" i="9"/>
  <c r="C46" i="9"/>
  <c r="H72" i="9"/>
  <c r="T63" i="9"/>
  <c r="AF72" i="9"/>
  <c r="C58" i="9"/>
  <c r="G72" i="9"/>
  <c r="Z169" i="9"/>
  <c r="F33" i="9"/>
  <c r="F90" i="9" s="1"/>
  <c r="F101" i="9" s="1"/>
  <c r="F28" i="9"/>
  <c r="F27" i="9" s="1"/>
  <c r="R33" i="9"/>
  <c r="R28" i="9"/>
  <c r="R27" i="9" s="1"/>
  <c r="AD33" i="9"/>
  <c r="AD28" i="9"/>
  <c r="AD27" i="9" s="1"/>
  <c r="I29" i="9"/>
  <c r="I42" i="9"/>
  <c r="I32" i="9" s="1"/>
  <c r="U29" i="9"/>
  <c r="U63" i="9" s="1"/>
  <c r="U42" i="9"/>
  <c r="AG29" i="9"/>
  <c r="AG42" i="9"/>
  <c r="G28" i="9"/>
  <c r="G27" i="9" s="1"/>
  <c r="C38" i="9"/>
  <c r="J116" i="9" s="1"/>
  <c r="C47" i="9"/>
  <c r="I72" i="9"/>
  <c r="U72" i="9"/>
  <c r="AG63" i="9"/>
  <c r="C84" i="9"/>
  <c r="H117" i="9" s="1"/>
  <c r="K189" i="9"/>
  <c r="W161" i="9"/>
  <c r="W190" i="9"/>
  <c r="AI190" i="9"/>
  <c r="AI161" i="9"/>
  <c r="AI191" i="9" s="1"/>
  <c r="AD169" i="9"/>
  <c r="G185" i="9"/>
  <c r="S185" i="9"/>
  <c r="AE185" i="9"/>
  <c r="J29" i="9"/>
  <c r="J63" i="9" s="1"/>
  <c r="J42" i="9"/>
  <c r="J32" i="9" s="1"/>
  <c r="V29" i="9"/>
  <c r="V42" i="9"/>
  <c r="V32" i="9" s="1"/>
  <c r="AH29" i="9"/>
  <c r="AH63" i="9" s="1"/>
  <c r="AH42" i="9"/>
  <c r="AH32" i="9" s="1"/>
  <c r="H29" i="9"/>
  <c r="H63" i="9" s="1"/>
  <c r="Y97" i="9"/>
  <c r="Y108" i="9" s="1"/>
  <c r="AK97" i="9"/>
  <c r="AK108" i="9" s="1"/>
  <c r="AE42" i="9"/>
  <c r="AE32" i="9" s="1"/>
  <c r="V72" i="9"/>
  <c r="AH72" i="9"/>
  <c r="C59" i="9"/>
  <c r="G177" i="9"/>
  <c r="Y177" i="9"/>
  <c r="H33" i="9"/>
  <c r="H28" i="9"/>
  <c r="T33" i="9"/>
  <c r="T28" i="9"/>
  <c r="AF33" i="9"/>
  <c r="AF28" i="9"/>
  <c r="K32" i="9"/>
  <c r="W32" i="9"/>
  <c r="AI32" i="9"/>
  <c r="K29" i="9"/>
  <c r="K27" i="9" s="1"/>
  <c r="C39" i="9"/>
  <c r="AB405" i="9"/>
  <c r="AB406" i="9" s="1"/>
  <c r="D257" i="9"/>
  <c r="P257" i="9"/>
  <c r="AB257" i="9"/>
  <c r="AN284" i="9"/>
  <c r="AN257" i="9"/>
  <c r="O273" i="9"/>
  <c r="AA273" i="9"/>
  <c r="I33" i="9"/>
  <c r="I28" i="9"/>
  <c r="I27" i="9" s="1"/>
  <c r="U33" i="9"/>
  <c r="U90" i="9" s="1"/>
  <c r="U101" i="9" s="1"/>
  <c r="U28" i="9"/>
  <c r="U27" i="9" s="1"/>
  <c r="AG33" i="9"/>
  <c r="AG28" i="9"/>
  <c r="AG27" i="9" s="1"/>
  <c r="C11" i="9"/>
  <c r="L42" i="9"/>
  <c r="L32" i="9" s="1"/>
  <c r="L29" i="9"/>
  <c r="L63" i="9" s="1"/>
  <c r="X42" i="9"/>
  <c r="X32" i="9" s="1"/>
  <c r="X29" i="9"/>
  <c r="AJ42" i="9"/>
  <c r="AJ32" i="9" s="1"/>
  <c r="AJ29" i="9"/>
  <c r="C48" i="9"/>
  <c r="L72" i="9"/>
  <c r="H189" i="9"/>
  <c r="K249" i="9"/>
  <c r="AI249" i="9"/>
  <c r="M8" i="9"/>
  <c r="J33" i="9"/>
  <c r="J28" i="9"/>
  <c r="V33" i="9"/>
  <c r="V28" i="9"/>
  <c r="AH33" i="9"/>
  <c r="AH28" i="9"/>
  <c r="C30" i="9"/>
  <c r="M42" i="9"/>
  <c r="M32" i="9" s="1"/>
  <c r="M29" i="9"/>
  <c r="M63" i="9" s="1"/>
  <c r="Y42" i="9"/>
  <c r="Y29" i="9"/>
  <c r="Y63" i="9" s="1"/>
  <c r="AK42" i="9"/>
  <c r="AK32" i="9" s="1"/>
  <c r="AK29" i="9"/>
  <c r="AK63" i="9" s="1"/>
  <c r="C34" i="9"/>
  <c r="D108" i="9"/>
  <c r="C43" i="9"/>
  <c r="Y72" i="9"/>
  <c r="AL286" i="9"/>
  <c r="AL161" i="9"/>
  <c r="K185" i="9"/>
  <c r="T29" i="9"/>
  <c r="E97" i="9"/>
  <c r="E108" i="9" s="1"/>
  <c r="C40" i="9"/>
  <c r="N72" i="9"/>
  <c r="N54" i="9"/>
  <c r="Z54" i="9"/>
  <c r="Z53" i="9" s="1"/>
  <c r="Z63" i="9"/>
  <c r="AL72" i="9"/>
  <c r="C55" i="9"/>
  <c r="N190" i="9"/>
  <c r="AA169" i="9"/>
  <c r="AM169" i="9"/>
  <c r="AM189" i="9"/>
  <c r="W281" i="9"/>
  <c r="I54" i="9"/>
  <c r="U54" i="9"/>
  <c r="U53" i="9" s="1"/>
  <c r="I63" i="9"/>
  <c r="V63" i="9"/>
  <c r="AJ63" i="9"/>
  <c r="N405" i="9"/>
  <c r="N406" i="9" s="1"/>
  <c r="AL405" i="9"/>
  <c r="AL406" i="9" s="1"/>
  <c r="AO284" i="9"/>
  <c r="Y169" i="9"/>
  <c r="M169" i="9"/>
  <c r="W177" i="9"/>
  <c r="AA185" i="9"/>
  <c r="L249" i="9"/>
  <c r="Z257" i="9"/>
  <c r="N265" i="9"/>
  <c r="I281" i="9"/>
  <c r="AG281" i="9"/>
  <c r="U281" i="9"/>
  <c r="AL281" i="9"/>
  <c r="X63" i="9"/>
  <c r="AJ72" i="9"/>
  <c r="X286" i="9"/>
  <c r="X284" i="9"/>
  <c r="F169" i="9"/>
  <c r="F189" i="9"/>
  <c r="F177" i="9"/>
  <c r="R185" i="9"/>
  <c r="D185" i="9"/>
  <c r="V249" i="9"/>
  <c r="AL257" i="9"/>
  <c r="Z265" i="9"/>
  <c r="E273" i="9"/>
  <c r="Q273" i="9"/>
  <c r="AC273" i="9"/>
  <c r="AO273" i="9"/>
  <c r="AH281" i="9"/>
  <c r="L54" i="9"/>
  <c r="L53" i="9" s="1"/>
  <c r="O249" i="9"/>
  <c r="O287" i="9" s="1"/>
  <c r="O188" i="9"/>
  <c r="R169" i="9"/>
  <c r="R188" i="9"/>
  <c r="AF169" i="9"/>
  <c r="AF189" i="9"/>
  <c r="D177" i="9"/>
  <c r="H177" i="9"/>
  <c r="H185" i="9"/>
  <c r="T185" i="9"/>
  <c r="F185" i="9"/>
  <c r="AF185" i="9"/>
  <c r="E257" i="9"/>
  <c r="Q257" i="9"/>
  <c r="AC257" i="9"/>
  <c r="AO257" i="9"/>
  <c r="G265" i="9"/>
  <c r="E593" i="9"/>
  <c r="C294" i="9"/>
  <c r="T188" i="9"/>
  <c r="E189" i="9"/>
  <c r="L190" i="9"/>
  <c r="AA284" i="9"/>
  <c r="AA161" i="9"/>
  <c r="G169" i="9"/>
  <c r="AE188" i="9"/>
  <c r="K177" i="9"/>
  <c r="AI177" i="9"/>
  <c r="J177" i="9"/>
  <c r="AG185" i="9"/>
  <c r="L185" i="9"/>
  <c r="AJ185" i="9"/>
  <c r="N257" i="9"/>
  <c r="N273" i="9"/>
  <c r="I328" i="9"/>
  <c r="U328" i="9"/>
  <c r="AG328" i="9"/>
  <c r="F328" i="9"/>
  <c r="R328" i="9"/>
  <c r="AD328" i="9"/>
  <c r="B333" i="9"/>
  <c r="O63" i="9"/>
  <c r="AB63" i="9"/>
  <c r="AN72" i="9"/>
  <c r="C88" i="9"/>
  <c r="AE189" i="9"/>
  <c r="AH169" i="9"/>
  <c r="AH190" i="9"/>
  <c r="L177" i="9"/>
  <c r="AF177" i="9"/>
  <c r="AI185" i="9"/>
  <c r="U185" i="9"/>
  <c r="N185" i="9"/>
  <c r="R257" i="9"/>
  <c r="C35" i="9"/>
  <c r="G116" i="9" s="1"/>
  <c r="P63" i="9"/>
  <c r="AB72" i="9"/>
  <c r="R161" i="9"/>
  <c r="R285" i="9"/>
  <c r="D161" i="9"/>
  <c r="D188" i="9"/>
  <c r="G189" i="9"/>
  <c r="J249" i="9"/>
  <c r="J188" i="9"/>
  <c r="O169" i="9"/>
  <c r="V177" i="9"/>
  <c r="Q185" i="9"/>
  <c r="AL185" i="9"/>
  <c r="AM249" i="9"/>
  <c r="S257" i="9"/>
  <c r="H265" i="9"/>
  <c r="AH273" i="9"/>
  <c r="D54" i="9"/>
  <c r="P54" i="9"/>
  <c r="D63" i="9"/>
  <c r="AD63" i="9"/>
  <c r="G249" i="9"/>
  <c r="G161" i="9"/>
  <c r="S286" i="9"/>
  <c r="S161" i="9"/>
  <c r="AE284" i="9"/>
  <c r="AE190" i="9"/>
  <c r="AE161" i="9"/>
  <c r="X161" i="9"/>
  <c r="J169" i="9"/>
  <c r="V169" i="9"/>
  <c r="N169" i="9"/>
  <c r="AH177" i="9"/>
  <c r="AN185" i="9"/>
  <c r="AO185" i="9"/>
  <c r="I257" i="9"/>
  <c r="I265" i="9"/>
  <c r="U265" i="9"/>
  <c r="AG265" i="9"/>
  <c r="AI273" i="9"/>
  <c r="AD273" i="9"/>
  <c r="P281" i="9"/>
  <c r="F281" i="9"/>
  <c r="K72" i="9"/>
  <c r="K63" i="9"/>
  <c r="K90" i="9" s="1"/>
  <c r="K101" i="9" s="1"/>
  <c r="W72" i="9"/>
  <c r="W63" i="9"/>
  <c r="AI72" i="9"/>
  <c r="AI63" i="9"/>
  <c r="AD72" i="9"/>
  <c r="H188" i="9"/>
  <c r="T190" i="9"/>
  <c r="T249" i="9"/>
  <c r="AF161" i="9"/>
  <c r="F188" i="9"/>
  <c r="L188" i="9"/>
  <c r="L161" i="9"/>
  <c r="K169" i="9"/>
  <c r="W169" i="9"/>
  <c r="AI169" i="9"/>
  <c r="S169" i="9"/>
  <c r="S189" i="9"/>
  <c r="O177" i="9"/>
  <c r="AA190" i="9"/>
  <c r="AA177" i="9"/>
  <c r="AM177" i="9"/>
  <c r="AJ177" i="9"/>
  <c r="M185" i="9"/>
  <c r="W185" i="9"/>
  <c r="V257" i="9"/>
  <c r="AH284" i="9"/>
  <c r="AH257" i="9"/>
  <c r="V265" i="9"/>
  <c r="L273" i="9"/>
  <c r="AB273" i="9"/>
  <c r="E281" i="9"/>
  <c r="Q281" i="9"/>
  <c r="AC281" i="9"/>
  <c r="AO281" i="9"/>
  <c r="O97" i="9"/>
  <c r="O108" i="9" s="1"/>
  <c r="AA97" i="9"/>
  <c r="AA108" i="9" s="1"/>
  <c r="AM97" i="9"/>
  <c r="AM108" i="9" s="1"/>
  <c r="F54" i="9"/>
  <c r="R54" i="9"/>
  <c r="R53" i="9" s="1"/>
  <c r="F63" i="9"/>
  <c r="AF63" i="9"/>
  <c r="U249" i="9"/>
  <c r="AG161" i="9"/>
  <c r="AG286" i="9"/>
  <c r="G188" i="9"/>
  <c r="N161" i="9"/>
  <c r="N191" i="9" s="1"/>
  <c r="N189" i="9"/>
  <c r="N249" i="9"/>
  <c r="X169" i="9"/>
  <c r="AJ169" i="9"/>
  <c r="AJ190" i="9"/>
  <c r="L169" i="9"/>
  <c r="P177" i="9"/>
  <c r="AB177" i="9"/>
  <c r="AN190" i="9"/>
  <c r="AN177" i="9"/>
  <c r="AN191" i="9" s="1"/>
  <c r="AN189" i="9"/>
  <c r="Q177" i="9"/>
  <c r="E177" i="9"/>
  <c r="X185" i="9"/>
  <c r="P286" i="9"/>
  <c r="AL265" i="9"/>
  <c r="M273" i="9"/>
  <c r="AK273" i="9"/>
  <c r="K281" i="9"/>
  <c r="Q284" i="9"/>
  <c r="Q161" i="9"/>
  <c r="Q191" i="9" s="1"/>
  <c r="AK188" i="9"/>
  <c r="AK189" i="9"/>
  <c r="U169" i="9"/>
  <c r="U190" i="9"/>
  <c r="AC177" i="9"/>
  <c r="AO177" i="9"/>
  <c r="T177" i="9"/>
  <c r="AL177" i="9"/>
  <c r="I185" i="9"/>
  <c r="R286" i="9"/>
  <c r="AE257" i="9"/>
  <c r="S265" i="9"/>
  <c r="G281" i="9"/>
  <c r="S281" i="9"/>
  <c r="D284" i="9"/>
  <c r="R265" i="9"/>
  <c r="AN273" i="9"/>
  <c r="AL273" i="9"/>
  <c r="AM257" i="9"/>
  <c r="K273" i="9"/>
  <c r="W273" i="9"/>
  <c r="O328" i="9"/>
  <c r="AA328" i="9"/>
  <c r="AM328" i="9"/>
  <c r="L328" i="9"/>
  <c r="X328" i="9"/>
  <c r="B339" i="9"/>
  <c r="B343" i="9"/>
  <c r="X265" i="9"/>
  <c r="AJ273" i="9"/>
  <c r="AN281" i="9"/>
  <c r="T281" i="9"/>
  <c r="AK281" i="9"/>
  <c r="C291" i="9"/>
  <c r="D328" i="9"/>
  <c r="AB328" i="9"/>
  <c r="D354" i="9"/>
  <c r="P354" i="9"/>
  <c r="AB354" i="9"/>
  <c r="AN354" i="9"/>
  <c r="M354" i="9"/>
  <c r="Y354" i="9"/>
  <c r="AK354" i="9"/>
  <c r="P169" i="9"/>
  <c r="R189" i="9"/>
  <c r="AH185" i="9"/>
  <c r="AH249" i="9"/>
  <c r="AH287" i="9" s="1"/>
  <c r="X257" i="9"/>
  <c r="T257" i="9"/>
  <c r="AJ257" i="9"/>
  <c r="AB265" i="9"/>
  <c r="AF273" i="9"/>
  <c r="AM281" i="9"/>
  <c r="G328" i="9"/>
  <c r="K265" i="9"/>
  <c r="W265" i="9"/>
  <c r="AI265" i="9"/>
  <c r="E265" i="9"/>
  <c r="AO265" i="9"/>
  <c r="H281" i="9"/>
  <c r="AE328" i="9"/>
  <c r="H394" i="9"/>
  <c r="H405" i="9"/>
  <c r="H406" i="9" s="1"/>
  <c r="C393" i="9"/>
  <c r="T394" i="9"/>
  <c r="AF394" i="9"/>
  <c r="AF405" i="9"/>
  <c r="AF406" i="9" s="1"/>
  <c r="AF409" i="9"/>
  <c r="AF410" i="9" s="1"/>
  <c r="AC284" i="9"/>
  <c r="D169" i="9"/>
  <c r="AK257" i="9"/>
  <c r="L265" i="9"/>
  <c r="Y265" i="9"/>
  <c r="U273" i="9"/>
  <c r="P273" i="9"/>
  <c r="AB281" i="9"/>
  <c r="Z286" i="9"/>
  <c r="Z281" i="9"/>
  <c r="H328" i="9"/>
  <c r="AF328" i="9"/>
  <c r="E328" i="9"/>
  <c r="AO328" i="9"/>
  <c r="Z328" i="9"/>
  <c r="W328" i="9"/>
  <c r="AI328" i="9"/>
  <c r="P328" i="9"/>
  <c r="Z188" i="9"/>
  <c r="E285" i="9"/>
  <c r="AG190" i="9"/>
  <c r="X177" i="9"/>
  <c r="D285" i="9"/>
  <c r="L257" i="9"/>
  <c r="AD257" i="9"/>
  <c r="J257" i="9"/>
  <c r="AJ265" i="9"/>
  <c r="AH265" i="9"/>
  <c r="AF265" i="9"/>
  <c r="J265" i="9"/>
  <c r="F273" i="9"/>
  <c r="X273" i="9"/>
  <c r="T285" i="9"/>
  <c r="AG273" i="9"/>
  <c r="AF281" i="9"/>
  <c r="J328" i="9"/>
  <c r="V328" i="9"/>
  <c r="AH328" i="9"/>
  <c r="D286" i="9"/>
  <c r="W257" i="9"/>
  <c r="AI257" i="9"/>
  <c r="M257" i="9"/>
  <c r="AA265" i="9"/>
  <c r="T265" i="9"/>
  <c r="AK265" i="9"/>
  <c r="AC265" i="9"/>
  <c r="V273" i="9"/>
  <c r="N281" i="9"/>
  <c r="AE281" i="9"/>
  <c r="M281" i="9"/>
  <c r="P284" i="9"/>
  <c r="AG169" i="9"/>
  <c r="M177" i="9"/>
  <c r="Z177" i="9"/>
  <c r="N177" i="9"/>
  <c r="AC185" i="9"/>
  <c r="E185" i="9"/>
  <c r="Z249" i="9"/>
  <c r="Z287" i="9" s="1"/>
  <c r="AK249" i="9"/>
  <c r="AA257" i="9"/>
  <c r="Y257" i="9"/>
  <c r="Q265" i="9"/>
  <c r="O265" i="9"/>
  <c r="M265" i="9"/>
  <c r="Z273" i="9"/>
  <c r="D273" i="9"/>
  <c r="E405" i="9"/>
  <c r="E406" i="9" s="1"/>
  <c r="E380" i="9"/>
  <c r="E409" i="9"/>
  <c r="E410" i="9" s="1"/>
  <c r="Q405" i="9"/>
  <c r="Q406" i="9" s="1"/>
  <c r="Q380" i="9"/>
  <c r="AC405" i="9"/>
  <c r="AC406" i="9" s="1"/>
  <c r="AC380" i="9"/>
  <c r="AO409" i="9"/>
  <c r="AO410" i="9" s="1"/>
  <c r="AO405" i="9"/>
  <c r="AO406" i="9" s="1"/>
  <c r="AO380" i="9"/>
  <c r="AC188" i="9"/>
  <c r="E190" i="9"/>
  <c r="T169" i="9"/>
  <c r="AD177" i="9"/>
  <c r="O257" i="9"/>
  <c r="K257" i="9"/>
  <c r="AM265" i="9"/>
  <c r="P265" i="9"/>
  <c r="AE265" i="9"/>
  <c r="J273" i="9"/>
  <c r="AM273" i="9"/>
  <c r="S273" i="9"/>
  <c r="AJ281" i="9"/>
  <c r="C312" i="9"/>
  <c r="M328" i="9"/>
  <c r="AK328" i="9"/>
  <c r="AJ328" i="9"/>
  <c r="AA354" i="9"/>
  <c r="AM354" i="9"/>
  <c r="L354" i="9"/>
  <c r="X354" i="9"/>
  <c r="AJ354" i="9"/>
  <c r="O354" i="9"/>
  <c r="Z405" i="9"/>
  <c r="Z406" i="9" s="1"/>
  <c r="C425" i="9"/>
  <c r="D440" i="9"/>
  <c r="D556" i="9" s="1"/>
  <c r="C427" i="9"/>
  <c r="Y405" i="9"/>
  <c r="Y406" i="9" s="1"/>
  <c r="K535" i="9"/>
  <c r="K556" i="9"/>
  <c r="K575" i="9"/>
  <c r="K509" i="9"/>
  <c r="W535" i="9"/>
  <c r="W556" i="9"/>
  <c r="W575" i="9"/>
  <c r="AI575" i="9"/>
  <c r="AC463" i="9"/>
  <c r="T354" i="9"/>
  <c r="AH371" i="9"/>
  <c r="AH368" i="9"/>
  <c r="J368" i="9"/>
  <c r="AL368" i="9"/>
  <c r="Z371" i="9"/>
  <c r="AK405" i="9"/>
  <c r="AK406" i="9" s="1"/>
  <c r="H463" i="9"/>
  <c r="T463" i="9"/>
  <c r="AF463" i="9"/>
  <c r="K368" i="9"/>
  <c r="AM384" i="9"/>
  <c r="AM409" i="9"/>
  <c r="AM410" i="9" s="1"/>
  <c r="AM414" i="9" s="1"/>
  <c r="AM433" i="9" s="1"/>
  <c r="AM405" i="9"/>
  <c r="AM406" i="9" s="1"/>
  <c r="C397" i="9"/>
  <c r="AO463" i="9"/>
  <c r="AE273" i="9"/>
  <c r="AL328" i="9"/>
  <c r="G354" i="9"/>
  <c r="S354" i="9"/>
  <c r="AE354" i="9"/>
  <c r="J405" i="9"/>
  <c r="J406" i="9" s="1"/>
  <c r="C423" i="9"/>
  <c r="Z354" i="9"/>
  <c r="M371" i="9"/>
  <c r="M368" i="9"/>
  <c r="Y371" i="9"/>
  <c r="Y368" i="9"/>
  <c r="AD405" i="9"/>
  <c r="AD406" i="9" s="1"/>
  <c r="O575" i="9"/>
  <c r="O535" i="9"/>
  <c r="O556" i="9"/>
  <c r="O480" i="9"/>
  <c r="O509" i="9"/>
  <c r="O451" i="9"/>
  <c r="AA575" i="9"/>
  <c r="AA556" i="9"/>
  <c r="AA535" i="9"/>
  <c r="AA509" i="9"/>
  <c r="AM575" i="9"/>
  <c r="AM556" i="9"/>
  <c r="AM535" i="9"/>
  <c r="AM480" i="9"/>
  <c r="AM509" i="9"/>
  <c r="K463" i="9"/>
  <c r="W463" i="9"/>
  <c r="AI463" i="9"/>
  <c r="I354" i="9"/>
  <c r="U354" i="9"/>
  <c r="R354" i="9"/>
  <c r="N368" i="9"/>
  <c r="N371" i="9"/>
  <c r="L405" i="9"/>
  <c r="L406" i="9" s="1"/>
  <c r="L380" i="9"/>
  <c r="X405" i="9"/>
  <c r="X406" i="9" s="1"/>
  <c r="X380" i="9"/>
  <c r="AJ409" i="9"/>
  <c r="AJ410" i="9" s="1"/>
  <c r="AJ405" i="9"/>
  <c r="AJ406" i="9" s="1"/>
  <c r="AJ380" i="9"/>
  <c r="K388" i="9"/>
  <c r="K494" i="9"/>
  <c r="K491" i="9"/>
  <c r="W494" i="9"/>
  <c r="W491" i="9"/>
  <c r="AI491" i="9"/>
  <c r="AI494" i="9"/>
  <c r="H491" i="9"/>
  <c r="H495" i="9"/>
  <c r="V354" i="9"/>
  <c r="AH354" i="9"/>
  <c r="K480" i="9"/>
  <c r="AI354" i="9"/>
  <c r="J354" i="9"/>
  <c r="AD354" i="9"/>
  <c r="AI409" i="9"/>
  <c r="AI410" i="9" s="1"/>
  <c r="N463" i="9"/>
  <c r="Z463" i="9"/>
  <c r="AL463" i="9"/>
  <c r="AA480" i="9"/>
  <c r="AI281" i="9"/>
  <c r="K328" i="9"/>
  <c r="AO371" i="9"/>
  <c r="AO368" i="9"/>
  <c r="I405" i="9"/>
  <c r="I406" i="9" s="1"/>
  <c r="I384" i="9"/>
  <c r="U409" i="9"/>
  <c r="U410" i="9" s="1"/>
  <c r="U414" i="9" s="1"/>
  <c r="U405" i="9"/>
  <c r="U406" i="9" s="1"/>
  <c r="U384" i="9"/>
  <c r="AG384" i="9"/>
  <c r="AK409" i="9"/>
  <c r="AK410" i="9" s="1"/>
  <c r="AK414" i="9" s="1"/>
  <c r="AK436" i="9" s="1"/>
  <c r="G535" i="9"/>
  <c r="AE535" i="9"/>
  <c r="B466" i="9"/>
  <c r="AA463" i="9"/>
  <c r="AM463" i="9"/>
  <c r="L463" i="9"/>
  <c r="X463" i="9"/>
  <c r="AJ463" i="9"/>
  <c r="B470" i="9"/>
  <c r="E463" i="9"/>
  <c r="E368" i="9"/>
  <c r="D405" i="9"/>
  <c r="D380" i="9"/>
  <c r="P380" i="9"/>
  <c r="P405" i="9"/>
  <c r="AB409" i="9"/>
  <c r="AB410" i="9" s="1"/>
  <c r="AB380" i="9"/>
  <c r="AN380" i="9"/>
  <c r="AN409" i="9"/>
  <c r="AN410" i="9" s="1"/>
  <c r="AN405" i="9"/>
  <c r="AN406" i="9" s="1"/>
  <c r="S394" i="9"/>
  <c r="O405" i="9"/>
  <c r="O406" i="9" s="1"/>
  <c r="C426" i="9"/>
  <c r="O463" i="9"/>
  <c r="T491" i="9"/>
  <c r="AF491" i="9"/>
  <c r="J491" i="9"/>
  <c r="V521" i="9"/>
  <c r="V518" i="9"/>
  <c r="S522" i="9"/>
  <c r="S518" i="9"/>
  <c r="AE522" i="9"/>
  <c r="AE518" i="9"/>
  <c r="G542" i="9"/>
  <c r="L368" i="9"/>
  <c r="F409" i="9"/>
  <c r="F410" i="9" s="1"/>
  <c r="F380" i="9"/>
  <c r="R405" i="9"/>
  <c r="R406" i="9" s="1"/>
  <c r="R380" i="9"/>
  <c r="AD409" i="9"/>
  <c r="AD410" i="9" s="1"/>
  <c r="AD414" i="9" s="1"/>
  <c r="AD437" i="9" s="1"/>
  <c r="Y409" i="9"/>
  <c r="Y410" i="9" s="1"/>
  <c r="Y414" i="9" s="1"/>
  <c r="I575" i="9"/>
  <c r="I556" i="9"/>
  <c r="I535" i="9"/>
  <c r="U575" i="9"/>
  <c r="U556" i="9"/>
  <c r="AG575" i="9"/>
  <c r="AG556" i="9"/>
  <c r="AG535" i="9"/>
  <c r="AG509" i="9"/>
  <c r="AG451" i="9"/>
  <c r="I463" i="9"/>
  <c r="U463" i="9"/>
  <c r="U494" i="9"/>
  <c r="U491" i="9"/>
  <c r="AG491" i="9"/>
  <c r="F491" i="9"/>
  <c r="F495" i="9"/>
  <c r="R491" i="9"/>
  <c r="B496" i="9"/>
  <c r="AA491" i="9"/>
  <c r="AL491" i="9"/>
  <c r="R495" i="9"/>
  <c r="B497" i="9"/>
  <c r="V542" i="9"/>
  <c r="J556" i="9"/>
  <c r="J575" i="9"/>
  <c r="J480" i="9"/>
  <c r="J451" i="9"/>
  <c r="J535" i="9"/>
  <c r="V556" i="9"/>
  <c r="V575" i="9"/>
  <c r="V535" i="9"/>
  <c r="AH556" i="9"/>
  <c r="AH575" i="9"/>
  <c r="AH480" i="9"/>
  <c r="AH535" i="9"/>
  <c r="AH509" i="9"/>
  <c r="J463" i="9"/>
  <c r="V463" i="9"/>
  <c r="AH494" i="9"/>
  <c r="AH491" i="9"/>
  <c r="G495" i="9"/>
  <c r="G491" i="9"/>
  <c r="S495" i="9"/>
  <c r="S491" i="9"/>
  <c r="N491" i="9"/>
  <c r="AM491" i="9"/>
  <c r="I509" i="9"/>
  <c r="L518" i="9"/>
  <c r="L521" i="9"/>
  <c r="X521" i="9"/>
  <c r="X518" i="9"/>
  <c r="AJ521" i="9"/>
  <c r="AJ518" i="9"/>
  <c r="I518" i="9"/>
  <c r="I522" i="9"/>
  <c r="U522" i="9"/>
  <c r="U518" i="9"/>
  <c r="J518" i="9"/>
  <c r="M521" i="9"/>
  <c r="M518" i="9"/>
  <c r="AK518" i="9"/>
  <c r="R518" i="9"/>
  <c r="AC521" i="9"/>
  <c r="C401" i="9"/>
  <c r="L575" i="9"/>
  <c r="L556" i="9"/>
  <c r="L535" i="9"/>
  <c r="X575" i="9"/>
  <c r="X556" i="9"/>
  <c r="X535" i="9"/>
  <c r="AJ575" i="9"/>
  <c r="AJ556" i="9"/>
  <c r="AJ535" i="9"/>
  <c r="AJ451" i="9"/>
  <c r="AN509" i="9"/>
  <c r="Z518" i="9"/>
  <c r="K518" i="9"/>
  <c r="Y518" i="9"/>
  <c r="AK545" i="9"/>
  <c r="AB368" i="9"/>
  <c r="AB371" i="9"/>
  <c r="AK368" i="9"/>
  <c r="V409" i="9"/>
  <c r="V410" i="9" s="1"/>
  <c r="V414" i="9" s="1"/>
  <c r="V436" i="9" s="1"/>
  <c r="AH405" i="9"/>
  <c r="AH406" i="9" s="1"/>
  <c r="AH380" i="9"/>
  <c r="T405" i="9"/>
  <c r="T406" i="9" s="1"/>
  <c r="AH409" i="9"/>
  <c r="AH410" i="9" s="1"/>
  <c r="C428" i="9"/>
  <c r="D441" i="9"/>
  <c r="D575" i="9" s="1"/>
  <c r="C452" i="9"/>
  <c r="AK463" i="9"/>
  <c r="AB463" i="9"/>
  <c r="V491" i="9"/>
  <c r="AH518" i="9"/>
  <c r="D521" i="9"/>
  <c r="D518" i="9"/>
  <c r="P518" i="9"/>
  <c r="P521" i="9"/>
  <c r="AB518" i="9"/>
  <c r="AB521" i="9"/>
  <c r="AN518" i="9"/>
  <c r="AN521" i="9"/>
  <c r="AO518" i="9"/>
  <c r="M542" i="9"/>
  <c r="M545" i="9"/>
  <c r="Y545" i="9"/>
  <c r="Y542" i="9"/>
  <c r="S547" i="9"/>
  <c r="S542" i="9"/>
  <c r="D548" i="9"/>
  <c r="D542" i="9"/>
  <c r="V509" i="9"/>
  <c r="E521" i="9"/>
  <c r="E518" i="9"/>
  <c r="Q521" i="9"/>
  <c r="Q518" i="9"/>
  <c r="N522" i="9"/>
  <c r="N518" i="9"/>
  <c r="AL518" i="9"/>
  <c r="W518" i="9"/>
  <c r="AI518" i="9"/>
  <c r="AI523" i="9"/>
  <c r="H518" i="9"/>
  <c r="AF524" i="9"/>
  <c r="AF518" i="9"/>
  <c r="L593" i="9"/>
  <c r="X593" i="9"/>
  <c r="AJ593" i="9"/>
  <c r="G371" i="9"/>
  <c r="G368" i="9"/>
  <c r="M405" i="9"/>
  <c r="M406" i="9" s="1"/>
  <c r="K405" i="9"/>
  <c r="K406" i="9" s="1"/>
  <c r="W405" i="9"/>
  <c r="W406" i="9" s="1"/>
  <c r="AI405" i="9"/>
  <c r="AI406" i="9" s="1"/>
  <c r="AI414" i="9" s="1"/>
  <c r="D535" i="9"/>
  <c r="D509" i="9"/>
  <c r="P556" i="9"/>
  <c r="P575" i="9"/>
  <c r="P535" i="9"/>
  <c r="AB556" i="9"/>
  <c r="AB575" i="9"/>
  <c r="AB535" i="9"/>
  <c r="AB509" i="9"/>
  <c r="AN556" i="9"/>
  <c r="AN575" i="9"/>
  <c r="AN480" i="9"/>
  <c r="D491" i="9"/>
  <c r="Z491" i="9"/>
  <c r="N409" i="9"/>
  <c r="N410" i="9" s="1"/>
  <c r="N380" i="9"/>
  <c r="Z409" i="9"/>
  <c r="Z410" i="9" s="1"/>
  <c r="AL409" i="9"/>
  <c r="AL410" i="9" s="1"/>
  <c r="AL414" i="9" s="1"/>
  <c r="AL433" i="9" s="1"/>
  <c r="E556" i="9"/>
  <c r="AC535" i="9"/>
  <c r="AO509" i="9"/>
  <c r="AH463" i="9"/>
  <c r="X480" i="9"/>
  <c r="AB491" i="9"/>
  <c r="L494" i="9"/>
  <c r="X509" i="9"/>
  <c r="H354" i="9"/>
  <c r="AN371" i="9"/>
  <c r="AA409" i="9"/>
  <c r="AA410" i="9" s="1"/>
  <c r="M463" i="9"/>
  <c r="AD491" i="9"/>
  <c r="H575" i="9"/>
  <c r="H556" i="9"/>
  <c r="H535" i="9"/>
  <c r="AF575" i="9"/>
  <c r="AF535" i="9"/>
  <c r="AF556" i="9"/>
  <c r="G509" i="9"/>
  <c r="AG518" i="9"/>
  <c r="S535" i="9"/>
  <c r="F562" i="9"/>
  <c r="L545" i="9"/>
  <c r="L542" i="9"/>
  <c r="X545" i="9"/>
  <c r="X542" i="9"/>
  <c r="AJ545" i="9"/>
  <c r="AJ542" i="9"/>
  <c r="B548" i="9"/>
  <c r="AO535" i="9"/>
  <c r="Z545" i="9"/>
  <c r="Z542" i="9"/>
  <c r="AO545" i="9"/>
  <c r="AA562" i="9"/>
  <c r="B545" i="9"/>
  <c r="O545" i="9"/>
  <c r="O542" i="9"/>
  <c r="AA545" i="9"/>
  <c r="AA542" i="9"/>
  <c r="AM545" i="9"/>
  <c r="AM542" i="9"/>
  <c r="AA380" i="9"/>
  <c r="AA405" i="9"/>
  <c r="AA406" i="9" s="1"/>
  <c r="C424" i="9"/>
  <c r="M556" i="9"/>
  <c r="M575" i="9"/>
  <c r="Y556" i="9"/>
  <c r="Y575" i="9"/>
  <c r="AK556" i="9"/>
  <c r="AK575" i="9"/>
  <c r="AK535" i="9"/>
  <c r="M451" i="9"/>
  <c r="P463" i="9"/>
  <c r="M491" i="9"/>
  <c r="Y491" i="9"/>
  <c r="AK491" i="9"/>
  <c r="F518" i="9"/>
  <c r="AG521" i="9"/>
  <c r="K522" i="9"/>
  <c r="AN542" i="9"/>
  <c r="AN545" i="9"/>
  <c r="AB542" i="9"/>
  <c r="Q545" i="9"/>
  <c r="M509" i="9"/>
  <c r="O518" i="9"/>
  <c r="B524" i="9"/>
  <c r="AC542" i="9"/>
  <c r="AC545" i="9"/>
  <c r="AC556" i="9"/>
  <c r="L562" i="9"/>
  <c r="L565" i="9"/>
  <c r="X562" i="9"/>
  <c r="X565" i="9"/>
  <c r="AJ562" i="9"/>
  <c r="AJ565" i="9"/>
  <c r="AM518" i="9"/>
  <c r="F542" i="9"/>
  <c r="R542" i="9"/>
  <c r="R545" i="9"/>
  <c r="AD542" i="9"/>
  <c r="AD545" i="9"/>
  <c r="E578" i="9"/>
  <c r="E581" i="9"/>
  <c r="Q578" i="9"/>
  <c r="Q581" i="9"/>
  <c r="AC578" i="9"/>
  <c r="AC581" i="9"/>
  <c r="AO578" i="9"/>
  <c r="AO581" i="9"/>
  <c r="S368" i="9"/>
  <c r="G405" i="9"/>
  <c r="G406" i="9" s="1"/>
  <c r="S405" i="9"/>
  <c r="S406" i="9" s="1"/>
  <c r="AE405" i="9"/>
  <c r="AE406" i="9" s="1"/>
  <c r="AE380" i="9"/>
  <c r="E575" i="9"/>
  <c r="Q575" i="9"/>
  <c r="Q556" i="9"/>
  <c r="AC575" i="9"/>
  <c r="AO575" i="9"/>
  <c r="AO556" i="9"/>
  <c r="AE480" i="9"/>
  <c r="E491" i="9"/>
  <c r="Q491" i="9"/>
  <c r="AC491" i="9"/>
  <c r="AO491" i="9"/>
  <c r="AF509" i="9"/>
  <c r="K542" i="9"/>
  <c r="AL542" i="9"/>
  <c r="T368" i="9"/>
  <c r="AG368" i="9"/>
  <c r="S380" i="9"/>
  <c r="AG405" i="9"/>
  <c r="AG406" i="9" s="1"/>
  <c r="S451" i="9"/>
  <c r="AF480" i="9"/>
  <c r="AK494" i="9"/>
  <c r="G518" i="9"/>
  <c r="I545" i="9"/>
  <c r="I542" i="9"/>
  <c r="U545" i="9"/>
  <c r="U542" i="9"/>
  <c r="AG545" i="9"/>
  <c r="AG542" i="9"/>
  <c r="N542" i="9"/>
  <c r="U368" i="9"/>
  <c r="G380" i="9"/>
  <c r="T384" i="9"/>
  <c r="G556" i="9"/>
  <c r="G575" i="9"/>
  <c r="S556" i="9"/>
  <c r="S575" i="9"/>
  <c r="AE556" i="9"/>
  <c r="AE575" i="9"/>
  <c r="F463" i="9"/>
  <c r="R463" i="9"/>
  <c r="AD463" i="9"/>
  <c r="S480" i="9"/>
  <c r="T518" i="9"/>
  <c r="G521" i="9"/>
  <c r="Q535" i="9"/>
  <c r="J542" i="9"/>
  <c r="AH542" i="9"/>
  <c r="AE546" i="9"/>
  <c r="AE542" i="9"/>
  <c r="P542" i="9"/>
  <c r="E545" i="9"/>
  <c r="E562" i="9"/>
  <c r="E565" i="9"/>
  <c r="Q562" i="9"/>
  <c r="Q565" i="9"/>
  <c r="AC562" i="9"/>
  <c r="AC565" i="9"/>
  <c r="AO562" i="9"/>
  <c r="AO565" i="9"/>
  <c r="AM562" i="9"/>
  <c r="F575" i="9"/>
  <c r="R556" i="9"/>
  <c r="R575" i="9"/>
  <c r="AD556" i="9"/>
  <c r="AD575" i="9"/>
  <c r="R509" i="9"/>
  <c r="O562" i="9"/>
  <c r="H581" i="9"/>
  <c r="H578" i="9"/>
  <c r="T578" i="9"/>
  <c r="AF581" i="9"/>
  <c r="AF578" i="9"/>
  <c r="R562" i="9"/>
  <c r="I565" i="9"/>
  <c r="I562" i="9"/>
  <c r="U565" i="9"/>
  <c r="U562" i="9"/>
  <c r="AG565" i="9"/>
  <c r="AG562" i="9"/>
  <c r="K565" i="9"/>
  <c r="K562" i="9"/>
  <c r="W565" i="9"/>
  <c r="W562" i="9"/>
  <c r="AI565" i="9"/>
  <c r="AI562" i="9"/>
  <c r="AD562" i="9"/>
  <c r="N565" i="9"/>
  <c r="N562" i="9"/>
  <c r="Z565" i="9"/>
  <c r="Z562" i="9"/>
  <c r="AL565" i="9"/>
  <c r="AL562" i="9"/>
  <c r="I593" i="9"/>
  <c r="C593" i="9" s="1"/>
  <c r="U593" i="9"/>
  <c r="AG593" i="9"/>
  <c r="N535" i="9"/>
  <c r="Z535" i="9"/>
  <c r="AL575" i="9"/>
  <c r="AL535" i="9"/>
  <c r="F451" i="9"/>
  <c r="R480" i="9"/>
  <c r="N509" i="9"/>
  <c r="Z509" i="9"/>
  <c r="R535" i="9"/>
  <c r="H562" i="9"/>
  <c r="T562" i="9"/>
  <c r="AF562" i="9"/>
  <c r="I578" i="9"/>
  <c r="U578" i="9"/>
  <c r="AG578" i="9"/>
  <c r="K578" i="9"/>
  <c r="W578" i="9"/>
  <c r="AI578" i="9"/>
  <c r="N578" i="9"/>
  <c r="Z578" i="9"/>
  <c r="AL578" i="9"/>
  <c r="AB414" i="9" l="1"/>
  <c r="W32" i="14"/>
  <c r="AD477" i="9"/>
  <c r="AD480" i="9"/>
  <c r="AD499" i="9" s="1"/>
  <c r="AB436" i="9"/>
  <c r="AB451" i="9" s="1"/>
  <c r="AL191" i="9"/>
  <c r="M93" i="9"/>
  <c r="M104" i="9" s="1"/>
  <c r="M92" i="9"/>
  <c r="M103" i="9" s="1"/>
  <c r="M91" i="9"/>
  <c r="M102" i="9" s="1"/>
  <c r="M95" i="9"/>
  <c r="M106" i="9" s="1"/>
  <c r="M96" i="9"/>
  <c r="M107" i="9" s="1"/>
  <c r="M94" i="9"/>
  <c r="M105" i="9" s="1"/>
  <c r="N287" i="9"/>
  <c r="Z191" i="9"/>
  <c r="AA191" i="9"/>
  <c r="U433" i="9"/>
  <c r="U437" i="9"/>
  <c r="U439" i="9"/>
  <c r="U438" i="9"/>
  <c r="U436" i="9"/>
  <c r="V448" i="9"/>
  <c r="V451" i="9"/>
  <c r="AN287" i="9"/>
  <c r="AB287" i="9"/>
  <c r="W191" i="9"/>
  <c r="AI433" i="9"/>
  <c r="AI436" i="9"/>
  <c r="AI439" i="9"/>
  <c r="AI440" i="9"/>
  <c r="AI438" i="9"/>
  <c r="AI437" i="9"/>
  <c r="AK93" i="9"/>
  <c r="AK104" i="9" s="1"/>
  <c r="AK92" i="9"/>
  <c r="AK103" i="9" s="1"/>
  <c r="AK91" i="9"/>
  <c r="AK102" i="9" s="1"/>
  <c r="AK96" i="9"/>
  <c r="AK107" i="9" s="1"/>
  <c r="AK95" i="9"/>
  <c r="AK106" i="9" s="1"/>
  <c r="AK94" i="9"/>
  <c r="AK105" i="9" s="1"/>
  <c r="P287" i="9"/>
  <c r="AN192" i="9"/>
  <c r="AN198" i="9" s="1"/>
  <c r="AN200" i="9" s="1"/>
  <c r="J94" i="9"/>
  <c r="J105" i="9" s="1"/>
  <c r="J93" i="9"/>
  <c r="J104" i="9" s="1"/>
  <c r="J92" i="9"/>
  <c r="J103" i="9" s="1"/>
  <c r="J91" i="9"/>
  <c r="J102" i="9" s="1"/>
  <c r="J95" i="9"/>
  <c r="J106" i="9" s="1"/>
  <c r="J96" i="9"/>
  <c r="J107" i="9" s="1"/>
  <c r="AK451" i="9"/>
  <c r="AK448" i="9"/>
  <c r="AH414" i="9"/>
  <c r="G409" i="9"/>
  <c r="G410" i="9" s="1"/>
  <c r="G414" i="9" s="1"/>
  <c r="AC161" i="9"/>
  <c r="AC191" i="9" s="1"/>
  <c r="AC285" i="9"/>
  <c r="R177" i="9"/>
  <c r="R191" i="9" s="1"/>
  <c r="AK169" i="9"/>
  <c r="N285" i="9"/>
  <c r="F95" i="9"/>
  <c r="F106" i="9" s="1"/>
  <c r="F192" i="9"/>
  <c r="F198" i="9" s="1"/>
  <c r="F200" i="9" s="1"/>
  <c r="H285" i="9"/>
  <c r="AE285" i="9"/>
  <c r="G286" i="9"/>
  <c r="AA285" i="9"/>
  <c r="J190" i="9"/>
  <c r="F190" i="9"/>
  <c r="N93" i="9"/>
  <c r="N104" i="9" s="1"/>
  <c r="N92" i="9"/>
  <c r="N103" i="9" s="1"/>
  <c r="N91" i="9"/>
  <c r="N102" i="9" s="1"/>
  <c r="N94" i="9"/>
  <c r="N105" i="9" s="1"/>
  <c r="N95" i="9"/>
  <c r="N106" i="9" s="1"/>
  <c r="N96" i="9"/>
  <c r="N107" i="9" s="1"/>
  <c r="AM284" i="9"/>
  <c r="H169" i="9"/>
  <c r="I90" i="9"/>
  <c r="I101" i="9" s="1"/>
  <c r="AN286" i="9"/>
  <c r="AI285" i="9"/>
  <c r="K285" i="9"/>
  <c r="P90" i="9"/>
  <c r="P101" i="9" s="1"/>
  <c r="E192" i="9"/>
  <c r="E198" i="9" s="1"/>
  <c r="E200" i="9" s="1"/>
  <c r="AD190" i="9"/>
  <c r="AK27" i="9"/>
  <c r="AK54" i="9"/>
  <c r="AK53" i="9" s="1"/>
  <c r="AJ27" i="9"/>
  <c r="AD438" i="9"/>
  <c r="AD433" i="9"/>
  <c r="C429" i="9"/>
  <c r="C430" i="9" s="1"/>
  <c r="C431" i="9" s="1"/>
  <c r="AO414" i="9"/>
  <c r="AK190" i="9"/>
  <c r="AF188" i="9"/>
  <c r="AF284" i="9"/>
  <c r="AF249" i="9"/>
  <c r="AF287" i="9" s="1"/>
  <c r="H190" i="9"/>
  <c r="H192" i="9" s="1"/>
  <c r="H198" i="9" s="1"/>
  <c r="H200" i="9" s="1"/>
  <c r="AE191" i="9"/>
  <c r="AE192" i="9" s="1"/>
  <c r="AE198" i="9" s="1"/>
  <c r="AE200" i="9" s="1"/>
  <c r="J285" i="9"/>
  <c r="F284" i="9"/>
  <c r="O92" i="9"/>
  <c r="O103" i="9" s="1"/>
  <c r="O91" i="9"/>
  <c r="O102" i="9" s="1"/>
  <c r="O95" i="9"/>
  <c r="O106" i="9" s="1"/>
  <c r="O96" i="9"/>
  <c r="O107" i="9" s="1"/>
  <c r="O93" i="9"/>
  <c r="O104" i="9" s="1"/>
  <c r="O94" i="9"/>
  <c r="O105" i="9" s="1"/>
  <c r="S188" i="9"/>
  <c r="V287" i="9"/>
  <c r="X188" i="9"/>
  <c r="T189" i="9"/>
  <c r="I53" i="9"/>
  <c r="AH54" i="9"/>
  <c r="AH53" i="9" s="1"/>
  <c r="AH27" i="9"/>
  <c r="AF54" i="9"/>
  <c r="AF53" i="9" s="1"/>
  <c r="AF27" i="9"/>
  <c r="AI284" i="9"/>
  <c r="K190" i="9"/>
  <c r="R90" i="9"/>
  <c r="R101" i="9" s="1"/>
  <c r="M189" i="9"/>
  <c r="AE91" i="9"/>
  <c r="AE102" i="9" s="1"/>
  <c r="AE95" i="9"/>
  <c r="AE106" i="9" s="1"/>
  <c r="AE92" i="9"/>
  <c r="AE103" i="9" s="1"/>
  <c r="Z90" i="9"/>
  <c r="Z101" i="9" s="1"/>
  <c r="D27" i="9"/>
  <c r="C28" i="9"/>
  <c r="AO53" i="9"/>
  <c r="AD189" i="9"/>
  <c r="AK90" i="9"/>
  <c r="AK101" i="9" s="1"/>
  <c r="AD54" i="9"/>
  <c r="AD53" i="9" s="1"/>
  <c r="AA27" i="9"/>
  <c r="AA54" i="9"/>
  <c r="AA53" i="9" s="1"/>
  <c r="R32" i="9"/>
  <c r="G257" i="9"/>
  <c r="G287" i="9" s="1"/>
  <c r="AL438" i="9"/>
  <c r="AB190" i="9"/>
  <c r="AK284" i="9"/>
  <c r="AJ189" i="9"/>
  <c r="AG284" i="9"/>
  <c r="AG249" i="9"/>
  <c r="F53" i="9"/>
  <c r="AF286" i="9"/>
  <c r="AE169" i="9"/>
  <c r="J286" i="9"/>
  <c r="F285" i="9"/>
  <c r="AM190" i="9"/>
  <c r="AK161" i="9"/>
  <c r="AK191" i="9" s="1"/>
  <c r="AK192" i="9" s="1"/>
  <c r="AK198" i="9" s="1"/>
  <c r="AK200" i="9" s="1"/>
  <c r="Z285" i="9"/>
  <c r="AH90" i="9"/>
  <c r="AH101" i="9" s="1"/>
  <c r="AB285" i="9"/>
  <c r="K284" i="9"/>
  <c r="AG189" i="9"/>
  <c r="AG192" i="9" s="1"/>
  <c r="AG198" i="9" s="1"/>
  <c r="AG200" i="9" s="1"/>
  <c r="D90" i="9"/>
  <c r="C33" i="9"/>
  <c r="V161" i="9"/>
  <c r="V191" i="9" s="1"/>
  <c r="Y27" i="9"/>
  <c r="Y54" i="9"/>
  <c r="Y53" i="9" s="1"/>
  <c r="AA90" i="9"/>
  <c r="AA101" i="9" s="1"/>
  <c r="C29" i="9"/>
  <c r="R95" i="9"/>
  <c r="R106" i="9" s="1"/>
  <c r="R96" i="9"/>
  <c r="R107" i="9" s="1"/>
  <c r="Y433" i="9"/>
  <c r="Y438" i="9"/>
  <c r="Z414" i="9"/>
  <c r="Z433" i="9" s="1"/>
  <c r="AH188" i="9"/>
  <c r="AH192" i="9" s="1"/>
  <c r="AH198" i="9" s="1"/>
  <c r="AH200" i="9" s="1"/>
  <c r="AH161" i="9"/>
  <c r="AH191" i="9" s="1"/>
  <c r="AJ284" i="9"/>
  <c r="AF191" i="9"/>
  <c r="AD91" i="9"/>
  <c r="AD102" i="9" s="1"/>
  <c r="AD94" i="9"/>
  <c r="AD105" i="9" s="1"/>
  <c r="AD96" i="9"/>
  <c r="AD107" i="9" s="1"/>
  <c r="F286" i="9"/>
  <c r="T192" i="9"/>
  <c r="T198" i="9" s="1"/>
  <c r="T200" i="9" s="1"/>
  <c r="AM188" i="9"/>
  <c r="AM161" i="9"/>
  <c r="AM191" i="9" s="1"/>
  <c r="M284" i="9"/>
  <c r="V54" i="9"/>
  <c r="V53" i="9" s="1"/>
  <c r="V27" i="9"/>
  <c r="T27" i="9"/>
  <c r="T54" i="9"/>
  <c r="T53" i="9" s="1"/>
  <c r="U189" i="9"/>
  <c r="V190" i="9"/>
  <c r="Y90" i="9"/>
  <c r="Y101" i="9" s="1"/>
  <c r="K188" i="9"/>
  <c r="O27" i="9"/>
  <c r="O54" i="9"/>
  <c r="O53" i="9" s="1"/>
  <c r="AL437" i="9"/>
  <c r="AN414" i="9"/>
  <c r="I409" i="9"/>
  <c r="I410" i="9" s="1"/>
  <c r="I414" i="9" s="1"/>
  <c r="AM185" i="9"/>
  <c r="AK286" i="9"/>
  <c r="AJ285" i="9"/>
  <c r="AG191" i="9"/>
  <c r="L284" i="9"/>
  <c r="AF190" i="9"/>
  <c r="AI94" i="9"/>
  <c r="AI105" i="9" s="1"/>
  <c r="AE286" i="9"/>
  <c r="AE288" i="9" s="1"/>
  <c r="AE293" i="9" s="1"/>
  <c r="AE296" i="9" s="1"/>
  <c r="J284" i="9"/>
  <c r="F161" i="9"/>
  <c r="F191" i="9" s="1"/>
  <c r="AH189" i="9"/>
  <c r="G190" i="9"/>
  <c r="D190" i="9"/>
  <c r="AM286" i="9"/>
  <c r="M190" i="9"/>
  <c r="AB286" i="9"/>
  <c r="V90" i="9"/>
  <c r="V101" i="9" s="1"/>
  <c r="J161" i="9"/>
  <c r="W189" i="9"/>
  <c r="AG32" i="9"/>
  <c r="I188" i="9"/>
  <c r="I192" i="9" s="1"/>
  <c r="I198" i="9" s="1"/>
  <c r="I200" i="9" s="1"/>
  <c r="I161" i="9"/>
  <c r="I191" i="9" s="1"/>
  <c r="AC53" i="9"/>
  <c r="V284" i="9"/>
  <c r="AB53" i="9"/>
  <c r="M27" i="9"/>
  <c r="M54" i="9"/>
  <c r="M53" i="9" s="1"/>
  <c r="AA96" i="9"/>
  <c r="AA107" i="9" s="1"/>
  <c r="AA95" i="9"/>
  <c r="AA106" i="9" s="1"/>
  <c r="AA94" i="9"/>
  <c r="AA105" i="9" s="1"/>
  <c r="AA93" i="9"/>
  <c r="AA104" i="9" s="1"/>
  <c r="AA92" i="9"/>
  <c r="AA103" i="9" s="1"/>
  <c r="AA91" i="9"/>
  <c r="AA102" i="9" s="1"/>
  <c r="D189" i="9"/>
  <c r="AO90" i="9"/>
  <c r="AO101" i="9" s="1"/>
  <c r="N90" i="9"/>
  <c r="N101" i="9" s="1"/>
  <c r="O90" i="9"/>
  <c r="O101" i="9" s="1"/>
  <c r="R409" i="9"/>
  <c r="R410" i="9" s="1"/>
  <c r="R414" i="9" s="1"/>
  <c r="AD436" i="9"/>
  <c r="E161" i="9"/>
  <c r="E191" i="9" s="1"/>
  <c r="Q286" i="9"/>
  <c r="AJ286" i="9"/>
  <c r="AG285" i="9"/>
  <c r="AO249" i="9"/>
  <c r="AO287" i="9" s="1"/>
  <c r="L285" i="9"/>
  <c r="T284" i="9"/>
  <c r="S285" i="9"/>
  <c r="P53" i="9"/>
  <c r="J189" i="9"/>
  <c r="T273" i="9"/>
  <c r="T287" i="9" s="1"/>
  <c r="AM285" i="9"/>
  <c r="M188" i="9"/>
  <c r="M192" i="9" s="1"/>
  <c r="M198" i="9" s="1"/>
  <c r="M200" i="9" s="1"/>
  <c r="M161" i="9"/>
  <c r="M191" i="9" s="1"/>
  <c r="AO190" i="9"/>
  <c r="AL188" i="9"/>
  <c r="AL192" i="9" s="1"/>
  <c r="AL198" i="9" s="1"/>
  <c r="AL200" i="9" s="1"/>
  <c r="F116" i="9"/>
  <c r="J54" i="9"/>
  <c r="J53" i="9" s="1"/>
  <c r="J27" i="9"/>
  <c r="Z189" i="9"/>
  <c r="Z192" i="9" s="1"/>
  <c r="Z198" i="9" s="1"/>
  <c r="Z200" i="9" s="1"/>
  <c r="AB284" i="9"/>
  <c r="AB288" i="9" s="1"/>
  <c r="AB293" i="9" s="1"/>
  <c r="AB296" i="9" s="1"/>
  <c r="H27" i="9"/>
  <c r="H54" i="9"/>
  <c r="H53" i="9" s="1"/>
  <c r="W188" i="9"/>
  <c r="I286" i="9"/>
  <c r="S53" i="9"/>
  <c r="Q63" i="9"/>
  <c r="Q53" i="9" s="1"/>
  <c r="V285" i="9"/>
  <c r="Y190" i="9"/>
  <c r="AB169" i="9"/>
  <c r="AC90" i="9"/>
  <c r="AC101" i="9" s="1"/>
  <c r="AD32" i="9"/>
  <c r="Y437" i="9"/>
  <c r="F414" i="9"/>
  <c r="AG409" i="9"/>
  <c r="AG410" i="9" s="1"/>
  <c r="AG414" i="9" s="1"/>
  <c r="L409" i="9"/>
  <c r="L410" i="9" s="1"/>
  <c r="L414" i="9" s="1"/>
  <c r="AC409" i="9"/>
  <c r="AC410" i="9" s="1"/>
  <c r="AC414" i="9" s="1"/>
  <c r="AC189" i="9"/>
  <c r="M249" i="9"/>
  <c r="M287" i="9" s="1"/>
  <c r="AF414" i="9"/>
  <c r="AJ188" i="9"/>
  <c r="U188" i="9"/>
  <c r="U161" i="9"/>
  <c r="U191" i="9" s="1"/>
  <c r="AC249" i="9"/>
  <c r="AC287" i="9" s="1"/>
  <c r="L191" i="9"/>
  <c r="T286" i="9"/>
  <c r="W93" i="9"/>
  <c r="W104" i="9" s="1"/>
  <c r="W95" i="9"/>
  <c r="W106" i="9" s="1"/>
  <c r="S191" i="9"/>
  <c r="D53" i="9"/>
  <c r="AC286" i="9"/>
  <c r="AC288" i="9" s="1"/>
  <c r="AC293" i="9" s="1"/>
  <c r="AC296" i="9" s="1"/>
  <c r="AJ249" i="9"/>
  <c r="AJ287" i="9" s="1"/>
  <c r="O190" i="9"/>
  <c r="M286" i="9"/>
  <c r="AO189" i="9"/>
  <c r="AL190" i="9"/>
  <c r="C108" i="9"/>
  <c r="K116" i="9"/>
  <c r="H90" i="9"/>
  <c r="H101" i="9" s="1"/>
  <c r="W285" i="9"/>
  <c r="AG94" i="9"/>
  <c r="AG105" i="9" s="1"/>
  <c r="AG93" i="9"/>
  <c r="AG104" i="9" s="1"/>
  <c r="AG92" i="9"/>
  <c r="AG103" i="9" s="1"/>
  <c r="AG91" i="9"/>
  <c r="AG102" i="9" s="1"/>
  <c r="AG96" i="9"/>
  <c r="AG107" i="9" s="1"/>
  <c r="AG95" i="9"/>
  <c r="AG106" i="9" s="1"/>
  <c r="U32" i="9"/>
  <c r="T95" i="9"/>
  <c r="T106" i="9" s="1"/>
  <c r="T91" i="9"/>
  <c r="T102" i="9" s="1"/>
  <c r="T94" i="9"/>
  <c r="T105" i="9" s="1"/>
  <c r="T93" i="9"/>
  <c r="T104" i="9" s="1"/>
  <c r="T92" i="9"/>
  <c r="T103" i="9" s="1"/>
  <c r="T96" i="9"/>
  <c r="T107" i="9" s="1"/>
  <c r="I116" i="9"/>
  <c r="V286" i="9"/>
  <c r="C72" i="9"/>
  <c r="L27" i="9"/>
  <c r="Y188" i="9"/>
  <c r="K53" i="9"/>
  <c r="J409" i="9"/>
  <c r="J410" i="9" s="1"/>
  <c r="J414" i="9" s="1"/>
  <c r="J433" i="9" s="1"/>
  <c r="P406" i="9"/>
  <c r="P409" i="9"/>
  <c r="P410" i="9" s="1"/>
  <c r="P414" i="9" s="1"/>
  <c r="X409" i="9"/>
  <c r="X410" i="9" s="1"/>
  <c r="X414" i="9" s="1"/>
  <c r="X433" i="9" s="1"/>
  <c r="AL436" i="9"/>
  <c r="Y436" i="9"/>
  <c r="D249" i="9"/>
  <c r="D287" i="9" s="1"/>
  <c r="Q409" i="9"/>
  <c r="Q410" i="9" s="1"/>
  <c r="Q414" i="9" s="1"/>
  <c r="I273" i="9"/>
  <c r="AK287" i="9"/>
  <c r="P161" i="9"/>
  <c r="P191" i="9" s="1"/>
  <c r="P189" i="9"/>
  <c r="L281" i="9"/>
  <c r="L287" i="9" s="1"/>
  <c r="AH286" i="9"/>
  <c r="T409" i="9"/>
  <c r="T410" i="9" s="1"/>
  <c r="T414" i="9" s="1"/>
  <c r="AE249" i="9"/>
  <c r="AE287" i="9" s="1"/>
  <c r="O185" i="9"/>
  <c r="Q190" i="9"/>
  <c r="S177" i="9"/>
  <c r="N284" i="9"/>
  <c r="N288" i="9" s="1"/>
  <c r="N293" i="9" s="1"/>
  <c r="N296" i="9" s="1"/>
  <c r="U284" i="9"/>
  <c r="Q249" i="9"/>
  <c r="Q287" i="9" s="1"/>
  <c r="L189" i="9"/>
  <c r="L192" i="9" s="1"/>
  <c r="L198" i="9" s="1"/>
  <c r="L200" i="9" s="1"/>
  <c r="T161" i="9"/>
  <c r="T191" i="9" s="1"/>
  <c r="AG257" i="9"/>
  <c r="S284" i="9"/>
  <c r="S288" i="9" s="1"/>
  <c r="S293" i="9" s="1"/>
  <c r="S296" i="9" s="1"/>
  <c r="S249" i="9"/>
  <c r="S287" i="9" s="1"/>
  <c r="X249" i="9"/>
  <c r="X287" i="9" s="1"/>
  <c r="D192" i="9"/>
  <c r="D198" i="9" s="1"/>
  <c r="AF285" i="9"/>
  <c r="O189" i="9"/>
  <c r="J281" i="9"/>
  <c r="J287" i="9" s="1"/>
  <c r="AO188" i="9"/>
  <c r="AO192" i="9" s="1"/>
  <c r="AO198" i="9" s="1"/>
  <c r="AO200" i="9" s="1"/>
  <c r="AO161" i="9"/>
  <c r="AO191" i="9" s="1"/>
  <c r="AL93" i="9"/>
  <c r="AL104" i="9" s="1"/>
  <c r="AL92" i="9"/>
  <c r="AL103" i="9" s="1"/>
  <c r="AL91" i="9"/>
  <c r="AL102" i="9" s="1"/>
  <c r="AL95" i="9"/>
  <c r="AL106" i="9" s="1"/>
  <c r="AL96" i="9"/>
  <c r="AL107" i="9" s="1"/>
  <c r="AL94" i="9"/>
  <c r="AL105" i="9" s="1"/>
  <c r="C97" i="9"/>
  <c r="AJ54" i="9"/>
  <c r="AJ53" i="9" s="1"/>
  <c r="P285" i="9"/>
  <c r="H93" i="9"/>
  <c r="H104" i="9" s="1"/>
  <c r="W286" i="9"/>
  <c r="U94" i="9"/>
  <c r="U105" i="9" s="1"/>
  <c r="U92" i="9"/>
  <c r="U103" i="9" s="1"/>
  <c r="U95" i="9"/>
  <c r="U106" i="9" s="1"/>
  <c r="J185" i="9"/>
  <c r="I284" i="9"/>
  <c r="I249" i="9"/>
  <c r="I287" i="9" s="1"/>
  <c r="G54" i="9"/>
  <c r="V189" i="9"/>
  <c r="V192" i="9" s="1"/>
  <c r="V198" i="9" s="1"/>
  <c r="V200" i="9" s="1"/>
  <c r="AC27" i="9"/>
  <c r="L90" i="9"/>
  <c r="L101" i="9" s="1"/>
  <c r="Y161" i="9"/>
  <c r="Y191" i="9" s="1"/>
  <c r="W90" i="9"/>
  <c r="W101" i="9" s="1"/>
  <c r="F32" i="9"/>
  <c r="AA414" i="9"/>
  <c r="AK433" i="9"/>
  <c r="AK438" i="9"/>
  <c r="K409" i="9"/>
  <c r="K410" i="9" s="1"/>
  <c r="K414" i="9" s="1"/>
  <c r="E286" i="9"/>
  <c r="AB188" i="9"/>
  <c r="AB161" i="9"/>
  <c r="AB191" i="9" s="1"/>
  <c r="Y249" i="9"/>
  <c r="Y287" i="9" s="1"/>
  <c r="F249" i="9"/>
  <c r="F287" i="9" s="1"/>
  <c r="Q189" i="9"/>
  <c r="Q192" i="9" s="1"/>
  <c r="Q198" i="9" s="1"/>
  <c r="Q200" i="9" s="1"/>
  <c r="N286" i="9"/>
  <c r="U286" i="9"/>
  <c r="E249" i="9"/>
  <c r="E287" i="9" s="1"/>
  <c r="L286" i="9"/>
  <c r="K94" i="9"/>
  <c r="K105" i="9" s="1"/>
  <c r="K92" i="9"/>
  <c r="K103" i="9" s="1"/>
  <c r="K95" i="9"/>
  <c r="K106" i="9" s="1"/>
  <c r="D191" i="9"/>
  <c r="AA189" i="9"/>
  <c r="AO286" i="9"/>
  <c r="AJ91" i="9"/>
  <c r="AJ102" i="9" s="1"/>
  <c r="AJ96" i="9"/>
  <c r="AJ107" i="9" s="1"/>
  <c r="AL54" i="9"/>
  <c r="AL189" i="9"/>
  <c r="Y96" i="9"/>
  <c r="Y107" i="9" s="1"/>
  <c r="Y94" i="9"/>
  <c r="Y105" i="9" s="1"/>
  <c r="Y92" i="9"/>
  <c r="Y103" i="9" s="1"/>
  <c r="Y93" i="9"/>
  <c r="Y104" i="9" s="1"/>
  <c r="Y91" i="9"/>
  <c r="Y102" i="9" s="1"/>
  <c r="AI287" i="9"/>
  <c r="X54" i="9"/>
  <c r="X53" i="9" s="1"/>
  <c r="AI188" i="9"/>
  <c r="AI192" i="9" s="1"/>
  <c r="AI198" i="9" s="1"/>
  <c r="AI200" i="9" s="1"/>
  <c r="W284" i="9"/>
  <c r="I285" i="9"/>
  <c r="G91" i="9"/>
  <c r="G102" i="9" s="1"/>
  <c r="G95" i="9"/>
  <c r="G106" i="9" s="1"/>
  <c r="G93" i="9"/>
  <c r="G104" i="9" s="1"/>
  <c r="G92" i="9"/>
  <c r="G103" i="9" s="1"/>
  <c r="G96" i="9"/>
  <c r="G107" i="9" s="1"/>
  <c r="AN90" i="9"/>
  <c r="AN101" i="9" s="1"/>
  <c r="E54" i="9"/>
  <c r="E53" i="9" s="1"/>
  <c r="AN32" i="9"/>
  <c r="Y189" i="9"/>
  <c r="AI53" i="9"/>
  <c r="AE409" i="9"/>
  <c r="AE410" i="9" s="1"/>
  <c r="AE414" i="9" s="1"/>
  <c r="Z284" i="9"/>
  <c r="Z288" i="9" s="1"/>
  <c r="Z293" i="9" s="1"/>
  <c r="Z296" i="9" s="1"/>
  <c r="P288" i="9"/>
  <c r="P293" i="9" s="1"/>
  <c r="P296" i="9" s="1"/>
  <c r="Y281" i="9"/>
  <c r="AH285" i="9"/>
  <c r="AH288" i="9" s="1"/>
  <c r="AH293" i="9" s="1"/>
  <c r="AH296" i="9" s="1"/>
  <c r="AK437" i="9"/>
  <c r="Q285" i="9"/>
  <c r="AD249" i="9"/>
  <c r="AD287" i="9" s="1"/>
  <c r="U285" i="9"/>
  <c r="H286" i="9"/>
  <c r="U257" i="9"/>
  <c r="U287" i="9" s="1"/>
  <c r="G285" i="9"/>
  <c r="AK285" i="9"/>
  <c r="R249" i="9"/>
  <c r="R287" i="9" s="1"/>
  <c r="R284" i="9"/>
  <c r="AA188" i="9"/>
  <c r="AA192" i="9" s="1"/>
  <c r="AA198" i="9" s="1"/>
  <c r="AA200" i="9" s="1"/>
  <c r="O286" i="9"/>
  <c r="G273" i="9"/>
  <c r="X190" i="9"/>
  <c r="AO285" i="9"/>
  <c r="AO288" i="9" s="1"/>
  <c r="AO293" i="9" s="1"/>
  <c r="AO296" i="9" s="1"/>
  <c r="V96" i="9"/>
  <c r="V107" i="9" s="1"/>
  <c r="V93" i="9"/>
  <c r="V104" i="9" s="1"/>
  <c r="V94" i="9"/>
  <c r="V105" i="9" s="1"/>
  <c r="Z93" i="9"/>
  <c r="Z104" i="9" s="1"/>
  <c r="Z92" i="9"/>
  <c r="Z103" i="9" s="1"/>
  <c r="Z91" i="9"/>
  <c r="Z102" i="9" s="1"/>
  <c r="Z96" i="9"/>
  <c r="Z107" i="9" s="1"/>
  <c r="Z94" i="9"/>
  <c r="Z105" i="9" s="1"/>
  <c r="Z95" i="9"/>
  <c r="Z106" i="9" s="1"/>
  <c r="AL249" i="9"/>
  <c r="AL287" i="9" s="1"/>
  <c r="AL284" i="9"/>
  <c r="Y32" i="9"/>
  <c r="W249" i="9"/>
  <c r="W287" i="9" s="1"/>
  <c r="AH91" i="9"/>
  <c r="AH102" i="9" s="1"/>
  <c r="AH96" i="9"/>
  <c r="AH107" i="9" s="1"/>
  <c r="AI286" i="9"/>
  <c r="K161" i="9"/>
  <c r="K191" i="9" s="1"/>
  <c r="S32" i="9"/>
  <c r="AB27" i="9"/>
  <c r="AD188" i="9"/>
  <c r="AD192" i="9" s="1"/>
  <c r="AD198" i="9" s="1"/>
  <c r="AD200" i="9" s="1"/>
  <c r="AB32" i="9"/>
  <c r="AI90" i="9"/>
  <c r="AI101" i="9" s="1"/>
  <c r="Y284" i="9"/>
  <c r="T32" i="9"/>
  <c r="D406" i="9"/>
  <c r="C406" i="9" s="1"/>
  <c r="C405" i="9"/>
  <c r="D409" i="9"/>
  <c r="D410" i="9" s="1"/>
  <c r="V437" i="9"/>
  <c r="V433" i="9"/>
  <c r="D288" i="9"/>
  <c r="Q288" i="9"/>
  <c r="Q293" i="9" s="1"/>
  <c r="Q296" i="9" s="1"/>
  <c r="X191" i="9"/>
  <c r="G191" i="9"/>
  <c r="G192" i="9" s="1"/>
  <c r="G198" i="9" s="1"/>
  <c r="G200" i="9" s="1"/>
  <c r="AM287" i="9"/>
  <c r="P92" i="9"/>
  <c r="P103" i="9" s="1"/>
  <c r="P91" i="9"/>
  <c r="P102" i="9" s="1"/>
  <c r="P96" i="9"/>
  <c r="P107" i="9" s="1"/>
  <c r="P95" i="9"/>
  <c r="P106" i="9" s="1"/>
  <c r="P94" i="9"/>
  <c r="P105" i="9" s="1"/>
  <c r="P93" i="9"/>
  <c r="P104" i="9" s="1"/>
  <c r="AA288" i="9"/>
  <c r="AA293" i="9" s="1"/>
  <c r="AA296" i="9" s="1"/>
  <c r="O285" i="9"/>
  <c r="I95" i="9"/>
  <c r="I106" i="9" s="1"/>
  <c r="I91" i="9"/>
  <c r="I102" i="9" s="1"/>
  <c r="I93" i="9"/>
  <c r="I104" i="9" s="1"/>
  <c r="K287" i="9"/>
  <c r="AM92" i="9"/>
  <c r="AM103" i="9" s="1"/>
  <c r="AM91" i="9"/>
  <c r="AM102" i="9" s="1"/>
  <c r="AM93" i="9"/>
  <c r="AM104" i="9" s="1"/>
  <c r="AM94" i="9"/>
  <c r="AM105" i="9" s="1"/>
  <c r="AM95" i="9"/>
  <c r="AM106" i="9" s="1"/>
  <c r="AM96" i="9"/>
  <c r="AM107" i="9" s="1"/>
  <c r="H32" i="9"/>
  <c r="O409" i="9"/>
  <c r="O410" i="9" s="1"/>
  <c r="O414" i="9" s="1"/>
  <c r="O433" i="9" s="1"/>
  <c r="N414" i="9"/>
  <c r="M409" i="9"/>
  <c r="M410" i="9" s="1"/>
  <c r="M414" i="9" s="1"/>
  <c r="M433" i="9" s="1"/>
  <c r="S409" i="9"/>
  <c r="S410" i="9" s="1"/>
  <c r="S414" i="9" s="1"/>
  <c r="S433" i="9" s="1"/>
  <c r="AJ414" i="9"/>
  <c r="AJ433" i="9" s="1"/>
  <c r="W409" i="9"/>
  <c r="W410" i="9" s="1"/>
  <c r="W414" i="9" s="1"/>
  <c r="AC192" i="9"/>
  <c r="AC198" i="9" s="1"/>
  <c r="AC200" i="9" s="1"/>
  <c r="E414" i="9"/>
  <c r="E284" i="9"/>
  <c r="E288" i="9" s="1"/>
  <c r="E293" i="9" s="1"/>
  <c r="E296" i="9" s="1"/>
  <c r="H409" i="9"/>
  <c r="H410" i="9" s="1"/>
  <c r="H414" i="9" s="1"/>
  <c r="H161" i="9"/>
  <c r="H191" i="9" s="1"/>
  <c r="O284" i="9"/>
  <c r="N188" i="9"/>
  <c r="N192" i="9" s="1"/>
  <c r="N198" i="9" s="1"/>
  <c r="N200" i="9" s="1"/>
  <c r="AF95" i="9"/>
  <c r="AF106" i="9" s="1"/>
  <c r="AF91" i="9"/>
  <c r="AF102" i="9" s="1"/>
  <c r="AF94" i="9"/>
  <c r="AF105" i="9" s="1"/>
  <c r="AF93" i="9"/>
  <c r="AF104" i="9" s="1"/>
  <c r="AF92" i="9"/>
  <c r="AF103" i="9" s="1"/>
  <c r="AF96" i="9"/>
  <c r="AF107" i="9" s="1"/>
  <c r="H249" i="9"/>
  <c r="H287" i="9" s="1"/>
  <c r="H284" i="9"/>
  <c r="H288" i="9" s="1"/>
  <c r="H293" i="9" s="1"/>
  <c r="H296" i="9" s="1"/>
  <c r="S190" i="9"/>
  <c r="G284" i="9"/>
  <c r="AA249" i="9"/>
  <c r="AA287" i="9" s="1"/>
  <c r="R190" i="9"/>
  <c r="R192" i="9" s="1"/>
  <c r="R198" i="9" s="1"/>
  <c r="R200" i="9" s="1"/>
  <c r="AN92" i="9"/>
  <c r="AN103" i="9" s="1"/>
  <c r="AN91" i="9"/>
  <c r="AN102" i="9" s="1"/>
  <c r="AN95" i="9"/>
  <c r="AN106" i="9" s="1"/>
  <c r="AN96" i="9"/>
  <c r="AN107" i="9" s="1"/>
  <c r="AN93" i="9"/>
  <c r="AN104" i="9" s="1"/>
  <c r="AN94" i="9"/>
  <c r="AN105" i="9" s="1"/>
  <c r="AA286" i="9"/>
  <c r="O161" i="9"/>
  <c r="O191" i="9" s="1"/>
  <c r="O192" i="9" s="1"/>
  <c r="O198" i="9" s="1"/>
  <c r="O200" i="9" s="1"/>
  <c r="M285" i="9"/>
  <c r="X285" i="9"/>
  <c r="X288" i="9" s="1"/>
  <c r="X293" i="9" s="1"/>
  <c r="X296" i="9" s="1"/>
  <c r="X93" i="9"/>
  <c r="X104" i="9" s="1"/>
  <c r="X92" i="9"/>
  <c r="X103" i="9" s="1"/>
  <c r="X91" i="9"/>
  <c r="X102" i="9" s="1"/>
  <c r="X96" i="9"/>
  <c r="X107" i="9" s="1"/>
  <c r="X95" i="9"/>
  <c r="X106" i="9" s="1"/>
  <c r="X94" i="9"/>
  <c r="X105" i="9" s="1"/>
  <c r="AJ161" i="9"/>
  <c r="AJ191" i="9" s="1"/>
  <c r="AG54" i="9"/>
  <c r="AG53" i="9" s="1"/>
  <c r="N53" i="9"/>
  <c r="AL285" i="9"/>
  <c r="AN285" i="9"/>
  <c r="AN288" i="9" s="1"/>
  <c r="AN293" i="9" s="1"/>
  <c r="AN296" i="9" s="1"/>
  <c r="AI189" i="9"/>
  <c r="K286" i="9"/>
  <c r="AD90" i="9"/>
  <c r="AD101" i="9" s="1"/>
  <c r="AD285" i="9"/>
  <c r="AD288" i="9" s="1"/>
  <c r="AD293" i="9" s="1"/>
  <c r="AD296" i="9" s="1"/>
  <c r="D32" i="9"/>
  <c r="C42" i="9"/>
  <c r="Y286" i="9"/>
  <c r="AM27" i="9"/>
  <c r="AM54" i="9"/>
  <c r="AM53" i="9" s="1"/>
  <c r="Z32" i="9"/>
  <c r="R34" i="14"/>
  <c r="P34" i="14" l="1"/>
  <c r="AB433" i="9"/>
  <c r="AB437" i="9"/>
  <c r="AB448" i="9"/>
  <c r="W436" i="9"/>
  <c r="W433" i="9"/>
  <c r="W438" i="9"/>
  <c r="W437" i="9"/>
  <c r="AH304" i="9"/>
  <c r="AH302" i="9"/>
  <c r="AE302" i="9"/>
  <c r="AE304" i="9"/>
  <c r="AC433" i="9"/>
  <c r="AC436" i="9"/>
  <c r="AC437" i="9"/>
  <c r="T433" i="9"/>
  <c r="T437" i="9"/>
  <c r="T439" i="9"/>
  <c r="T440" i="9"/>
  <c r="T436" i="9"/>
  <c r="T441" i="9"/>
  <c r="T438" i="9"/>
  <c r="P433" i="9"/>
  <c r="P436" i="9"/>
  <c r="P437" i="9"/>
  <c r="L433" i="9"/>
  <c r="L436" i="9"/>
  <c r="L437" i="9"/>
  <c r="L438" i="9"/>
  <c r="L509" i="9" s="1"/>
  <c r="AG433" i="9"/>
  <c r="AG437" i="9"/>
  <c r="AD302" i="9"/>
  <c r="AD304" i="9"/>
  <c r="X302" i="9"/>
  <c r="X304" i="9"/>
  <c r="AN302" i="9"/>
  <c r="AN304" i="9"/>
  <c r="H438" i="9"/>
  <c r="H433" i="9"/>
  <c r="H437" i="9"/>
  <c r="H436" i="9"/>
  <c r="AC304" i="9"/>
  <c r="AC302" i="9"/>
  <c r="AO304" i="9"/>
  <c r="AO302" i="9"/>
  <c r="K433" i="9"/>
  <c r="K436" i="9"/>
  <c r="Q433" i="9"/>
  <c r="Q437" i="9"/>
  <c r="Q436" i="9"/>
  <c r="Q438" i="9"/>
  <c r="O288" i="9"/>
  <c r="O293" i="9" s="1"/>
  <c r="O296" i="9" s="1"/>
  <c r="AE433" i="9"/>
  <c r="AE436" i="9"/>
  <c r="I94" i="9"/>
  <c r="I105" i="9" s="1"/>
  <c r="AH92" i="9"/>
  <c r="AH103" i="9" s="1"/>
  <c r="AJ92" i="9"/>
  <c r="AJ103" i="9" s="1"/>
  <c r="K91" i="9"/>
  <c r="K102" i="9" s="1"/>
  <c r="AB192" i="9"/>
  <c r="AB198" i="9" s="1"/>
  <c r="AB200" i="9" s="1"/>
  <c r="H95" i="9"/>
  <c r="H106" i="9" s="1"/>
  <c r="C75" i="9"/>
  <c r="W94" i="9"/>
  <c r="W105" i="9" s="1"/>
  <c r="S95" i="9"/>
  <c r="S106" i="9" s="1"/>
  <c r="L95" i="9"/>
  <c r="L106" i="9" s="1"/>
  <c r="C63" i="9"/>
  <c r="AI96" i="9"/>
  <c r="AI107" i="9" s="1"/>
  <c r="AL480" i="9"/>
  <c r="AL477" i="9"/>
  <c r="M288" i="9"/>
  <c r="M293" i="9" s="1"/>
  <c r="M296" i="9" s="1"/>
  <c r="R91" i="9"/>
  <c r="R102" i="9" s="1"/>
  <c r="AE93" i="9"/>
  <c r="AE104" i="9" s="1"/>
  <c r="F288" i="9"/>
  <c r="F293" i="9" s="1"/>
  <c r="F296" i="9" s="1"/>
  <c r="AB91" i="9"/>
  <c r="AB102" i="9" s="1"/>
  <c r="F91" i="9"/>
  <c r="F102" i="9" s="1"/>
  <c r="E92" i="9"/>
  <c r="E103" i="9" s="1"/>
  <c r="AO93" i="9"/>
  <c r="AO104" i="9" s="1"/>
  <c r="G288" i="9"/>
  <c r="G293" i="9" s="1"/>
  <c r="G296" i="9" s="1"/>
  <c r="I92" i="9"/>
  <c r="I103" i="9" s="1"/>
  <c r="Q304" i="9"/>
  <c r="Q302" i="9"/>
  <c r="Y288" i="9"/>
  <c r="Y293" i="9" s="1"/>
  <c r="Y296" i="9" s="1"/>
  <c r="AH93" i="9"/>
  <c r="AH104" i="9" s="1"/>
  <c r="P302" i="9"/>
  <c r="P304" i="9"/>
  <c r="AJ93" i="9"/>
  <c r="AJ104" i="9" s="1"/>
  <c r="C76" i="9"/>
  <c r="F433" i="9"/>
  <c r="F439" i="9"/>
  <c r="F440" i="9"/>
  <c r="F438" i="9"/>
  <c r="F437" i="9"/>
  <c r="M90" i="9"/>
  <c r="M101" i="9" s="1"/>
  <c r="AD451" i="9"/>
  <c r="AD448" i="9"/>
  <c r="S91" i="9"/>
  <c r="S102" i="9" s="1"/>
  <c r="L96" i="9"/>
  <c r="L107" i="9" s="1"/>
  <c r="D93" i="9"/>
  <c r="AK288" i="9"/>
  <c r="AK293" i="9" s="1"/>
  <c r="AK296" i="9" s="1"/>
  <c r="AE94" i="9"/>
  <c r="AE105" i="9" s="1"/>
  <c r="AB92" i="9"/>
  <c r="AB103" i="9" s="1"/>
  <c r="E96" i="9"/>
  <c r="E107" i="9" s="1"/>
  <c r="AC93" i="9"/>
  <c r="AC104" i="9" s="1"/>
  <c r="AO91" i="9"/>
  <c r="AO102" i="9" s="1"/>
  <c r="AA302" i="9"/>
  <c r="AA304" i="9"/>
  <c r="D293" i="9"/>
  <c r="AH94" i="9"/>
  <c r="AH105" i="9" s="1"/>
  <c r="V91" i="9"/>
  <c r="V102" i="9" s="1"/>
  <c r="Z302" i="9"/>
  <c r="Z304" i="9"/>
  <c r="K93" i="9"/>
  <c r="K104" i="9" s="1"/>
  <c r="P192" i="9"/>
  <c r="P198" i="9" s="1"/>
  <c r="P200" i="9" s="1"/>
  <c r="C77" i="9"/>
  <c r="Y480" i="9"/>
  <c r="Y477" i="9"/>
  <c r="Q90" i="9"/>
  <c r="Q101" i="9" s="1"/>
  <c r="X90" i="9"/>
  <c r="X101" i="9" s="1"/>
  <c r="J191" i="9"/>
  <c r="J192" i="9" s="1"/>
  <c r="J198" i="9" s="1"/>
  <c r="D94" i="9"/>
  <c r="AM192" i="9"/>
  <c r="AM198" i="9" s="1"/>
  <c r="AM200" i="9" s="1"/>
  <c r="D101" i="9"/>
  <c r="AJ90" i="9"/>
  <c r="AJ101" i="9" s="1"/>
  <c r="AD506" i="9"/>
  <c r="AD509" i="9"/>
  <c r="AC94" i="9"/>
  <c r="AC105" i="9" s="1"/>
  <c r="AO92" i="9"/>
  <c r="AO103" i="9" s="1"/>
  <c r="H304" i="9"/>
  <c r="H302" i="9"/>
  <c r="E304" i="9"/>
  <c r="E302" i="9"/>
  <c r="D414" i="9"/>
  <c r="D200" i="9"/>
  <c r="C78" i="9"/>
  <c r="D95" i="9"/>
  <c r="L288" i="9"/>
  <c r="L293" i="9" s="1"/>
  <c r="L296" i="9" s="1"/>
  <c r="R433" i="9"/>
  <c r="R436" i="9"/>
  <c r="AL506" i="9"/>
  <c r="AL509" i="9"/>
  <c r="X192" i="9"/>
  <c r="X198" i="9" s="1"/>
  <c r="X200" i="9" s="1"/>
  <c r="AC95" i="9"/>
  <c r="AC106" i="9" s="1"/>
  <c r="AO96" i="9"/>
  <c r="AO107" i="9" s="1"/>
  <c r="E433" i="9"/>
  <c r="E437" i="9"/>
  <c r="E436" i="9"/>
  <c r="E438" i="9"/>
  <c r="I96" i="9"/>
  <c r="I107" i="9" s="1"/>
  <c r="V477" i="9"/>
  <c r="V480" i="9"/>
  <c r="V92" i="9"/>
  <c r="V103" i="9" s="1"/>
  <c r="Y95" i="9"/>
  <c r="Y106" i="9" s="1"/>
  <c r="C73" i="9"/>
  <c r="D96" i="9"/>
  <c r="Y509" i="9"/>
  <c r="Y506" i="9"/>
  <c r="AM90" i="9"/>
  <c r="AM101" i="9" s="1"/>
  <c r="AC91" i="9"/>
  <c r="AC102" i="9" s="1"/>
  <c r="AL288" i="9"/>
  <c r="AL293" i="9" s="1"/>
  <c r="AL296" i="9" s="1"/>
  <c r="V95" i="9"/>
  <c r="V106" i="9" s="1"/>
  <c r="AK506" i="9"/>
  <c r="AK509" i="9"/>
  <c r="U288" i="9"/>
  <c r="U293" i="9" s="1"/>
  <c r="U296" i="9" s="1"/>
  <c r="C74" i="9"/>
  <c r="C54" i="9"/>
  <c r="C53" i="9" s="1"/>
  <c r="U192" i="9"/>
  <c r="U198" i="9" s="1"/>
  <c r="U200" i="9" s="1"/>
  <c r="C64" i="9"/>
  <c r="F115" i="9" s="1"/>
  <c r="D91" i="9"/>
  <c r="S192" i="9"/>
  <c r="S198" i="9" s="1"/>
  <c r="S200" i="9" s="1"/>
  <c r="AF288" i="9"/>
  <c r="AF293" i="9" s="1"/>
  <c r="AF296" i="9" s="1"/>
  <c r="AI477" i="9"/>
  <c r="AI480" i="9"/>
  <c r="AC92" i="9"/>
  <c r="AC103" i="9" s="1"/>
  <c r="R288" i="9"/>
  <c r="R293" i="9" s="1"/>
  <c r="R296" i="9" s="1"/>
  <c r="W288" i="9"/>
  <c r="W293" i="9" s="1"/>
  <c r="W296" i="9" s="1"/>
  <c r="S302" i="9"/>
  <c r="S304" i="9"/>
  <c r="N302" i="9"/>
  <c r="N304" i="9"/>
  <c r="AJ192" i="9"/>
  <c r="AJ198" i="9" s="1"/>
  <c r="AJ200" i="9" s="1"/>
  <c r="T288" i="9"/>
  <c r="T293" i="9" s="1"/>
  <c r="T296" i="9" s="1"/>
  <c r="V288" i="9"/>
  <c r="V293" i="9" s="1"/>
  <c r="V296" i="9" s="1"/>
  <c r="D92" i="9"/>
  <c r="K192" i="9"/>
  <c r="K198" i="9" s="1"/>
  <c r="K200" i="9" s="1"/>
  <c r="G433" i="9"/>
  <c r="G437" i="9"/>
  <c r="G436" i="9"/>
  <c r="AI506" i="9"/>
  <c r="AI509" i="9"/>
  <c r="AC96" i="9"/>
  <c r="AC107" i="9" s="1"/>
  <c r="AA433" i="9"/>
  <c r="AA436" i="9"/>
  <c r="U96" i="9"/>
  <c r="U107" i="9" s="1"/>
  <c r="H96" i="9"/>
  <c r="H107" i="9" s="1"/>
  <c r="J90" i="9"/>
  <c r="J101" i="9" s="1"/>
  <c r="AF433" i="9"/>
  <c r="AF436" i="9"/>
  <c r="W192" i="9"/>
  <c r="W198" i="9" s="1"/>
  <c r="W200" i="9" s="1"/>
  <c r="T90" i="9"/>
  <c r="T101" i="9" s="1"/>
  <c r="AD92" i="9"/>
  <c r="AD103" i="9" s="1"/>
  <c r="AI288" i="9"/>
  <c r="AI293" i="9" s="1"/>
  <c r="AI296" i="9" s="1"/>
  <c r="AF192" i="9"/>
  <c r="AF198" i="9" s="1"/>
  <c r="AF200" i="9" s="1"/>
  <c r="F96" i="9"/>
  <c r="F107" i="9" s="1"/>
  <c r="AH433" i="9"/>
  <c r="AH436" i="9"/>
  <c r="AI556" i="9"/>
  <c r="AI553" i="9"/>
  <c r="AL53" i="9"/>
  <c r="AL90" i="9"/>
  <c r="AL101" i="9" s="1"/>
  <c r="G94" i="9"/>
  <c r="G105" i="9" s="1"/>
  <c r="AJ95" i="9"/>
  <c r="AJ106" i="9" s="1"/>
  <c r="G53" i="9"/>
  <c r="G90" i="9"/>
  <c r="G101" i="9" s="1"/>
  <c r="U91" i="9"/>
  <c r="U102" i="9" s="1"/>
  <c r="H92" i="9"/>
  <c r="H103" i="9" s="1"/>
  <c r="Y451" i="9"/>
  <c r="Y448" i="9"/>
  <c r="W96" i="9"/>
  <c r="W107" i="9" s="1"/>
  <c r="S96" i="9"/>
  <c r="S107" i="9" s="1"/>
  <c r="L93" i="9"/>
  <c r="L104" i="9" s="1"/>
  <c r="AI91" i="9"/>
  <c r="AI102" i="9" s="1"/>
  <c r="I433" i="9"/>
  <c r="I437" i="9"/>
  <c r="I436" i="9"/>
  <c r="AD93" i="9"/>
  <c r="AD104" i="9" s="1"/>
  <c r="AJ288" i="9"/>
  <c r="AJ293" i="9" s="1"/>
  <c r="AJ296" i="9" s="1"/>
  <c r="R92" i="9"/>
  <c r="R103" i="9" s="1"/>
  <c r="C27" i="9"/>
  <c r="AB95" i="9"/>
  <c r="AB106" i="9" s="1"/>
  <c r="F92" i="9"/>
  <c r="F103" i="9" s="1"/>
  <c r="AI532" i="9"/>
  <c r="AI535" i="9"/>
  <c r="U448" i="9"/>
  <c r="U451" i="9"/>
  <c r="E93" i="9"/>
  <c r="E104" i="9" s="1"/>
  <c r="C32" i="9"/>
  <c r="AH95" i="9"/>
  <c r="AH106" i="9" s="1"/>
  <c r="AG90" i="9"/>
  <c r="AG101" i="9" s="1"/>
  <c r="E90" i="9"/>
  <c r="E101" i="9" s="1"/>
  <c r="AL451" i="9"/>
  <c r="AL448" i="9"/>
  <c r="Y192" i="9"/>
  <c r="Y198" i="9" s="1"/>
  <c r="Y200" i="9" s="1"/>
  <c r="W91" i="9"/>
  <c r="W102" i="9" s="1"/>
  <c r="S92" i="9"/>
  <c r="S103" i="9" s="1"/>
  <c r="L92" i="9"/>
  <c r="L103" i="9" s="1"/>
  <c r="AI92" i="9"/>
  <c r="AI103" i="9" s="1"/>
  <c r="R93" i="9"/>
  <c r="R104" i="9" s="1"/>
  <c r="AB94" i="9"/>
  <c r="AB105" i="9" s="1"/>
  <c r="F93" i="9"/>
  <c r="F104" i="9" s="1"/>
  <c r="AI448" i="9"/>
  <c r="AI451" i="9"/>
  <c r="U506" i="9"/>
  <c r="U509" i="9"/>
  <c r="E94" i="9"/>
  <c r="E105" i="9" s="1"/>
  <c r="N433" i="9"/>
  <c r="N436" i="9"/>
  <c r="N437" i="9"/>
  <c r="AK480" i="9"/>
  <c r="AK477" i="9"/>
  <c r="AJ94" i="9"/>
  <c r="AJ105" i="9" s="1"/>
  <c r="I288" i="9"/>
  <c r="I293" i="9" s="1"/>
  <c r="I296" i="9" s="1"/>
  <c r="U93" i="9"/>
  <c r="U104" i="9" s="1"/>
  <c r="H94" i="9"/>
  <c r="H105" i="9" s="1"/>
  <c r="W92" i="9"/>
  <c r="W103" i="9" s="1"/>
  <c r="Q96" i="9"/>
  <c r="Q107" i="9" s="1"/>
  <c r="Q92" i="9"/>
  <c r="Q103" i="9" s="1"/>
  <c r="Q91" i="9"/>
  <c r="Q102" i="9" s="1"/>
  <c r="Q95" i="9"/>
  <c r="Q106" i="9" s="1"/>
  <c r="Q94" i="9"/>
  <c r="Q105" i="9" s="1"/>
  <c r="Q93" i="9"/>
  <c r="Q104" i="9" s="1"/>
  <c r="AB304" i="9"/>
  <c r="AB302" i="9"/>
  <c r="S93" i="9"/>
  <c r="S104" i="9" s="1"/>
  <c r="L91" i="9"/>
  <c r="L102" i="9" s="1"/>
  <c r="AI93" i="9"/>
  <c r="AI104" i="9" s="1"/>
  <c r="AD95" i="9"/>
  <c r="AD106" i="9" s="1"/>
  <c r="R94" i="9"/>
  <c r="R105" i="9" s="1"/>
  <c r="K288" i="9"/>
  <c r="K293" i="9" s="1"/>
  <c r="K296" i="9" s="1"/>
  <c r="AG287" i="9"/>
  <c r="AE96" i="9"/>
  <c r="AE107" i="9" s="1"/>
  <c r="AM288" i="9"/>
  <c r="AM293" i="9" s="1"/>
  <c r="AM296" i="9" s="1"/>
  <c r="AB93" i="9"/>
  <c r="AB104" i="9" s="1"/>
  <c r="F94" i="9"/>
  <c r="F105" i="9" s="1"/>
  <c r="U532" i="9"/>
  <c r="U535" i="9"/>
  <c r="E95" i="9"/>
  <c r="E106" i="9" s="1"/>
  <c r="AO95" i="9"/>
  <c r="AO106" i="9" s="1"/>
  <c r="K96" i="9"/>
  <c r="K107" i="9" s="1"/>
  <c r="H91" i="9"/>
  <c r="H102" i="9" s="1"/>
  <c r="S94" i="9"/>
  <c r="S105" i="9" s="1"/>
  <c r="L94" i="9"/>
  <c r="L105" i="9" s="1"/>
  <c r="J288" i="9"/>
  <c r="J293" i="9" s="1"/>
  <c r="J296" i="9" s="1"/>
  <c r="AI95" i="9"/>
  <c r="AI106" i="9" s="1"/>
  <c r="AN433" i="9"/>
  <c r="AN436" i="9"/>
  <c r="AF90" i="9"/>
  <c r="AF101" i="9" s="1"/>
  <c r="AG288" i="9"/>
  <c r="AG293" i="9" s="1"/>
  <c r="AG296" i="9" s="1"/>
  <c r="AO433" i="9"/>
  <c r="AO436" i="9"/>
  <c r="AO437" i="9"/>
  <c r="AB96" i="9"/>
  <c r="AB107" i="9" s="1"/>
  <c r="U480" i="9"/>
  <c r="U477" i="9"/>
  <c r="E91" i="9"/>
  <c r="E102" i="9" s="1"/>
  <c r="AO94" i="9"/>
  <c r="AO105" i="9" s="1"/>
  <c r="A66" i="35" l="1"/>
  <c r="P32" i="14"/>
  <c r="AB477" i="9"/>
  <c r="AB480" i="9"/>
  <c r="U499" i="9"/>
  <c r="AK499" i="9"/>
  <c r="J200" i="9"/>
  <c r="C198" i="9"/>
  <c r="AO448" i="9"/>
  <c r="AO451" i="9"/>
  <c r="N480" i="9"/>
  <c r="N477" i="9"/>
  <c r="G480" i="9"/>
  <c r="G477" i="9"/>
  <c r="AA346" i="9"/>
  <c r="AA365" i="9"/>
  <c r="AA310" i="9"/>
  <c r="O304" i="9"/>
  <c r="O302" i="9"/>
  <c r="Q448" i="9"/>
  <c r="Q451" i="9"/>
  <c r="T556" i="9"/>
  <c r="T553" i="9"/>
  <c r="W480" i="9"/>
  <c r="W477" i="9"/>
  <c r="AN451" i="9"/>
  <c r="AN448" i="9"/>
  <c r="N451" i="9"/>
  <c r="N448" i="9"/>
  <c r="E506" i="9"/>
  <c r="E509" i="9"/>
  <c r="AL522" i="9"/>
  <c r="AL523" i="9"/>
  <c r="Q480" i="9"/>
  <c r="Q477" i="9"/>
  <c r="T532" i="9"/>
  <c r="T535" i="9"/>
  <c r="W506" i="9"/>
  <c r="W509" i="9"/>
  <c r="C91" i="9"/>
  <c r="D102" i="9"/>
  <c r="C102" i="9" s="1"/>
  <c r="U302" i="9"/>
  <c r="U304" i="9"/>
  <c r="E448" i="9"/>
  <c r="E451" i="9"/>
  <c r="AD524" i="9"/>
  <c r="Y304" i="9"/>
  <c r="Y302" i="9"/>
  <c r="G302" i="9"/>
  <c r="G304" i="9"/>
  <c r="L477" i="9"/>
  <c r="L480" i="9"/>
  <c r="L498" i="9" s="1"/>
  <c r="T477" i="9"/>
  <c r="T480" i="9"/>
  <c r="AG304" i="9"/>
  <c r="AG302" i="9"/>
  <c r="F119" i="9"/>
  <c r="F118" i="9"/>
  <c r="AL302" i="9"/>
  <c r="AL304" i="9"/>
  <c r="E477" i="9"/>
  <c r="E480" i="9"/>
  <c r="L302" i="9"/>
  <c r="L304" i="9"/>
  <c r="C94" i="9"/>
  <c r="D105" i="9"/>
  <c r="C105" i="9" s="1"/>
  <c r="M302" i="9"/>
  <c r="M304" i="9"/>
  <c r="K448" i="9"/>
  <c r="K451" i="9"/>
  <c r="X346" i="9"/>
  <c r="X365" i="9"/>
  <c r="X371" i="9" s="1"/>
  <c r="X310" i="9"/>
  <c r="L448" i="9"/>
  <c r="L451" i="9"/>
  <c r="W448" i="9"/>
  <c r="W451" i="9"/>
  <c r="J304" i="9"/>
  <c r="J302" i="9"/>
  <c r="I451" i="9"/>
  <c r="I448" i="9"/>
  <c r="N365" i="9"/>
  <c r="N346" i="9"/>
  <c r="N310" i="9"/>
  <c r="AF304" i="9"/>
  <c r="AF302" i="9"/>
  <c r="Y523" i="9"/>
  <c r="Y524" i="9"/>
  <c r="Y525" i="9"/>
  <c r="C95" i="9"/>
  <c r="D106" i="9"/>
  <c r="C106" i="9" s="1"/>
  <c r="C67" i="9"/>
  <c r="I115" i="9" s="1"/>
  <c r="H448" i="9"/>
  <c r="H451" i="9"/>
  <c r="AJ302" i="9"/>
  <c r="AJ304" i="9"/>
  <c r="I480" i="9"/>
  <c r="I477" i="9"/>
  <c r="AA448" i="9"/>
  <c r="AA451" i="9"/>
  <c r="AI499" i="9"/>
  <c r="R451" i="9"/>
  <c r="R448" i="9"/>
  <c r="C68" i="9"/>
  <c r="J115" i="9" s="1"/>
  <c r="C101" i="9"/>
  <c r="AK302" i="9"/>
  <c r="AK304" i="9"/>
  <c r="AO346" i="9"/>
  <c r="AO365" i="9"/>
  <c r="AO310" i="9"/>
  <c r="H480" i="9"/>
  <c r="H477" i="9"/>
  <c r="AG480" i="9"/>
  <c r="AG477" i="9"/>
  <c r="AF448" i="9"/>
  <c r="AF451" i="9"/>
  <c r="C92" i="9"/>
  <c r="D103" i="9"/>
  <c r="C103" i="9" s="1"/>
  <c r="S365" i="9"/>
  <c r="S346" i="9"/>
  <c r="S310" i="9"/>
  <c r="AK522" i="9"/>
  <c r="AK521" i="9"/>
  <c r="C90" i="9"/>
  <c r="Z346" i="9"/>
  <c r="Z365" i="9"/>
  <c r="Z310" i="9"/>
  <c r="C93" i="9"/>
  <c r="D104" i="9"/>
  <c r="C104" i="9" s="1"/>
  <c r="AC365" i="9"/>
  <c r="AC346" i="9"/>
  <c r="AC310" i="9"/>
  <c r="P477" i="9"/>
  <c r="P480" i="9"/>
  <c r="U548" i="9"/>
  <c r="U525" i="9"/>
  <c r="U523" i="9"/>
  <c r="AH451" i="9"/>
  <c r="AH448" i="9"/>
  <c r="C65" i="9"/>
  <c r="G115" i="9" s="1"/>
  <c r="V496" i="9"/>
  <c r="V498" i="9"/>
  <c r="V499" i="9"/>
  <c r="C66" i="9"/>
  <c r="H115" i="9" s="1"/>
  <c r="F477" i="9"/>
  <c r="F480" i="9"/>
  <c r="AL496" i="9"/>
  <c r="AL499" i="9"/>
  <c r="AL498" i="9"/>
  <c r="H506" i="9"/>
  <c r="H509" i="9"/>
  <c r="AD346" i="9"/>
  <c r="AD365" i="9"/>
  <c r="AD310" i="9"/>
  <c r="P448" i="9"/>
  <c r="P451" i="9"/>
  <c r="K304" i="9"/>
  <c r="K302" i="9"/>
  <c r="V302" i="9"/>
  <c r="V304" i="9"/>
  <c r="E365" i="9"/>
  <c r="E346" i="9"/>
  <c r="E310" i="9"/>
  <c r="F509" i="9"/>
  <c r="F506" i="9"/>
  <c r="AN346" i="9"/>
  <c r="AN310" i="9"/>
  <c r="AN365" i="9"/>
  <c r="AC480" i="9"/>
  <c r="AC477" i="9"/>
  <c r="AB346" i="9"/>
  <c r="AB365" i="9"/>
  <c r="AB310" i="9"/>
  <c r="T304" i="9"/>
  <c r="T302" i="9"/>
  <c r="W302" i="9"/>
  <c r="W304" i="9"/>
  <c r="Y498" i="9"/>
  <c r="F556" i="9"/>
  <c r="F553" i="9"/>
  <c r="Q365" i="9"/>
  <c r="Q346" i="9"/>
  <c r="Q310" i="9"/>
  <c r="T506" i="9"/>
  <c r="T509" i="9"/>
  <c r="AC448" i="9"/>
  <c r="AC451" i="9"/>
  <c r="AE365" i="9"/>
  <c r="AE346" i="9"/>
  <c r="AE310" i="9"/>
  <c r="I304" i="9"/>
  <c r="I302" i="9"/>
  <c r="AI545" i="9"/>
  <c r="AI548" i="9"/>
  <c r="AI547" i="9"/>
  <c r="AI546" i="9"/>
  <c r="R304" i="9"/>
  <c r="R302" i="9"/>
  <c r="C96" i="9"/>
  <c r="D107" i="9"/>
  <c r="C107" i="9" s="1"/>
  <c r="D433" i="9"/>
  <c r="C433" i="9" s="1"/>
  <c r="C414" i="9"/>
  <c r="D436" i="9"/>
  <c r="D437" i="9"/>
  <c r="H365" i="9"/>
  <c r="H346" i="9"/>
  <c r="H310" i="9"/>
  <c r="D296" i="9"/>
  <c r="C293" i="9"/>
  <c r="F535" i="9"/>
  <c r="F532" i="9"/>
  <c r="F302" i="9"/>
  <c r="F304" i="9"/>
  <c r="AE451" i="9"/>
  <c r="AE448" i="9"/>
  <c r="T575" i="9"/>
  <c r="T581" i="9" s="1"/>
  <c r="T572" i="9"/>
  <c r="AO477" i="9"/>
  <c r="AO480" i="9"/>
  <c r="AM304" i="9"/>
  <c r="AM302" i="9"/>
  <c r="AI567" i="9"/>
  <c r="AI302" i="9"/>
  <c r="AI304" i="9"/>
  <c r="AI522" i="9"/>
  <c r="AI525" i="9"/>
  <c r="G451" i="9"/>
  <c r="G448" i="9"/>
  <c r="C69" i="9"/>
  <c r="K115" i="9" s="1"/>
  <c r="C288" i="9"/>
  <c r="P365" i="9"/>
  <c r="P346" i="9"/>
  <c r="P310" i="9"/>
  <c r="Q509" i="9"/>
  <c r="Q506" i="9"/>
  <c r="T448" i="9"/>
  <c r="T451" i="9"/>
  <c r="AH365" i="9"/>
  <c r="AH346" i="9"/>
  <c r="AH310" i="9"/>
  <c r="R33" i="14"/>
  <c r="R32" i="14"/>
  <c r="P33" i="14" l="1"/>
  <c r="P35" i="14"/>
  <c r="AB499" i="9"/>
  <c r="AB498" i="9"/>
  <c r="T525" i="9"/>
  <c r="T565" i="9"/>
  <c r="Q499" i="9"/>
  <c r="E496" i="9"/>
  <c r="T499" i="9"/>
  <c r="T548" i="9"/>
  <c r="H15" i="2"/>
  <c r="AL346" i="9"/>
  <c r="AL365" i="9"/>
  <c r="AL310" i="9"/>
  <c r="AI365" i="9"/>
  <c r="AI346" i="9"/>
  <c r="AI310" i="9"/>
  <c r="AG497" i="9"/>
  <c r="AG496" i="9"/>
  <c r="AK365" i="9"/>
  <c r="AK346" i="9"/>
  <c r="AK310" i="9"/>
  <c r="W497" i="9"/>
  <c r="W498" i="9"/>
  <c r="W499" i="9"/>
  <c r="I365" i="9"/>
  <c r="I346" i="9"/>
  <c r="I310" i="9"/>
  <c r="W365" i="9"/>
  <c r="W346" i="9"/>
  <c r="W310" i="9"/>
  <c r="K365" i="9"/>
  <c r="K346" i="9"/>
  <c r="K310" i="9"/>
  <c r="E524" i="9"/>
  <c r="M346" i="9"/>
  <c r="M365" i="9"/>
  <c r="M310" i="9"/>
  <c r="J365" i="9"/>
  <c r="J346" i="9"/>
  <c r="J310" i="9"/>
  <c r="R346" i="9"/>
  <c r="R365" i="9"/>
  <c r="R310" i="9"/>
  <c r="T365" i="9"/>
  <c r="T310" i="9"/>
  <c r="T346" i="9"/>
  <c r="F525" i="9"/>
  <c r="H499" i="9"/>
  <c r="J119" i="9"/>
  <c r="J118" i="9"/>
  <c r="V365" i="9"/>
  <c r="V346" i="9"/>
  <c r="V310" i="9"/>
  <c r="F496" i="9"/>
  <c r="I496" i="9"/>
  <c r="I499" i="9"/>
  <c r="AF346" i="9"/>
  <c r="AF365" i="9"/>
  <c r="AF310" i="9"/>
  <c r="G365" i="9"/>
  <c r="G346" i="9"/>
  <c r="G310" i="9"/>
  <c r="F566" i="9"/>
  <c r="F565" i="9"/>
  <c r="Q526" i="9"/>
  <c r="Q525" i="9"/>
  <c r="L346" i="9"/>
  <c r="L365" i="9"/>
  <c r="L310" i="9"/>
  <c r="AG365" i="9"/>
  <c r="AG346" i="9"/>
  <c r="AG310" i="9"/>
  <c r="K118" i="9"/>
  <c r="F545" i="9"/>
  <c r="AJ365" i="9"/>
  <c r="AJ346" i="9"/>
  <c r="AJ310" i="9"/>
  <c r="AM346" i="9"/>
  <c r="AM365" i="9"/>
  <c r="AM310" i="9"/>
  <c r="D477" i="9"/>
  <c r="D480" i="9"/>
  <c r="H522" i="9"/>
  <c r="H525" i="9"/>
  <c r="H118" i="9"/>
  <c r="P495" i="9"/>
  <c r="P499" i="9"/>
  <c r="AO500" i="9"/>
  <c r="AO501" i="9"/>
  <c r="AO499" i="9"/>
  <c r="AO496" i="9"/>
  <c r="D304" i="9"/>
  <c r="D302" i="9"/>
  <c r="C302" i="9" s="1"/>
  <c r="C296" i="9"/>
  <c r="G118" i="9"/>
  <c r="Y346" i="9"/>
  <c r="Y365" i="9"/>
  <c r="Y310" i="9"/>
  <c r="W525" i="9"/>
  <c r="W523" i="9"/>
  <c r="W522" i="9"/>
  <c r="O346" i="9"/>
  <c r="O365" i="9"/>
  <c r="O310" i="9"/>
  <c r="D448" i="9"/>
  <c r="D451" i="9"/>
  <c r="F365" i="9"/>
  <c r="F346" i="9"/>
  <c r="F310" i="9"/>
  <c r="AC500" i="9"/>
  <c r="AC499" i="9"/>
  <c r="I118" i="9"/>
  <c r="U365" i="9"/>
  <c r="U346" i="9"/>
  <c r="U310" i="9"/>
  <c r="G499" i="9"/>
  <c r="G500" i="9"/>
  <c r="N497" i="9"/>
  <c r="N498" i="9"/>
  <c r="N496" i="9"/>
  <c r="A62" i="35" l="1"/>
  <c r="I119" i="9"/>
  <c r="D494" i="9"/>
  <c r="D499" i="9"/>
  <c r="G119" i="9"/>
  <c r="D365" i="9"/>
  <c r="D346" i="9"/>
  <c r="D310" i="9"/>
  <c r="K119" i="9"/>
  <c r="H119" i="9"/>
  <c r="C310" i="9" l="1"/>
  <c r="I15" i="2" l="1"/>
  <c r="Y32" i="14" l="1"/>
  <c r="T32" i="14"/>
  <c r="U37" i="14"/>
  <c r="T37" i="14"/>
  <c r="Q43" i="31"/>
  <c r="C257" i="25" a="1"/>
  <c r="T38" i="14"/>
  <c r="T36" i="14"/>
  <c r="U36" i="14"/>
  <c r="U38" i="14"/>
  <c r="X32" i="14" l="1"/>
  <c r="U32" i="14"/>
  <c r="C290" i="25"/>
  <c r="C276" i="25"/>
  <c r="C282" i="25"/>
  <c r="C257" i="25"/>
  <c r="C259" i="25"/>
  <c r="C272" i="25"/>
  <c r="C294" i="25"/>
  <c r="C262" i="25"/>
  <c r="C280" i="25"/>
  <c r="C285" i="25"/>
  <c r="C284" i="25"/>
  <c r="C265" i="25"/>
  <c r="C283" i="25"/>
  <c r="C289" i="25"/>
  <c r="C267" i="25"/>
  <c r="C260" i="25"/>
  <c r="C261" i="25"/>
  <c r="C266" i="25"/>
  <c r="C274" i="25"/>
  <c r="C269" i="25"/>
  <c r="C270" i="25"/>
  <c r="C281" i="25"/>
  <c r="C288" i="25"/>
  <c r="C278" i="25"/>
  <c r="C277" i="25"/>
  <c r="C263" i="25"/>
  <c r="C292" i="25"/>
  <c r="C287" i="25"/>
  <c r="C291" i="25"/>
  <c r="C286" i="25"/>
  <c r="C273" i="25"/>
  <c r="C258" i="25"/>
  <c r="C264" i="25"/>
  <c r="C268" i="25"/>
  <c r="C293" i="25"/>
  <c r="C275" i="25"/>
  <c r="C279" i="25"/>
  <c r="C271" i="25"/>
  <c r="C411" i="25" l="1"/>
  <c r="C367" i="25"/>
  <c r="C322" i="25"/>
  <c r="C408" i="25"/>
  <c r="C319" i="25"/>
  <c r="C364" i="25"/>
  <c r="C398" i="25"/>
  <c r="C354" i="25"/>
  <c r="C309" i="25"/>
  <c r="C337" i="25"/>
  <c r="C382" i="25"/>
  <c r="C426" i="25"/>
  <c r="C421" i="25"/>
  <c r="C377" i="25"/>
  <c r="C332" i="25"/>
  <c r="C328" i="25"/>
  <c r="C373" i="25"/>
  <c r="C417" i="25"/>
  <c r="C357" i="25"/>
  <c r="C312" i="25"/>
  <c r="C401" i="25"/>
  <c r="C325" i="25"/>
  <c r="C370" i="25"/>
  <c r="C414" i="25"/>
  <c r="C418" i="25"/>
  <c r="C374" i="25"/>
  <c r="C329" i="25"/>
  <c r="C397" i="25"/>
  <c r="C353" i="25"/>
  <c r="C308" i="25"/>
  <c r="C314" i="25"/>
  <c r="C403" i="25"/>
  <c r="C359" i="25"/>
  <c r="C413" i="25"/>
  <c r="C369" i="25"/>
  <c r="C324" i="25"/>
  <c r="C302" i="25"/>
  <c r="C347" i="25"/>
  <c r="C391" i="25"/>
  <c r="C313" i="25"/>
  <c r="C402" i="25"/>
  <c r="C358" i="25"/>
  <c r="C351" i="25"/>
  <c r="C395" i="25"/>
  <c r="C306" i="25"/>
  <c r="C406" i="25"/>
  <c r="C362" i="25"/>
  <c r="C317" i="25"/>
  <c r="C363" i="25"/>
  <c r="C318" i="25"/>
  <c r="C407" i="25"/>
  <c r="C427" i="25"/>
  <c r="C383" i="25"/>
  <c r="C338" i="25"/>
  <c r="C375" i="25"/>
  <c r="C330" i="25"/>
  <c r="C419" i="25"/>
  <c r="C399" i="25"/>
  <c r="C355" i="25"/>
  <c r="C310" i="25"/>
  <c r="C316" i="25"/>
  <c r="C361" i="25"/>
  <c r="C405" i="25"/>
  <c r="C424" i="25"/>
  <c r="C380" i="25"/>
  <c r="C335" i="25"/>
  <c r="C350" i="25"/>
  <c r="C305" i="25"/>
  <c r="C394" i="25"/>
  <c r="C303" i="25"/>
  <c r="C348" i="25"/>
  <c r="C392" i="25"/>
  <c r="C331" i="25"/>
  <c r="C420" i="25"/>
  <c r="C376" i="25"/>
  <c r="C304" i="25"/>
  <c r="C349" i="25"/>
  <c r="C393" i="25"/>
  <c r="C390" i="25"/>
  <c r="C346" i="25"/>
  <c r="C301" i="25"/>
  <c r="C336" i="25"/>
  <c r="C381" i="25"/>
  <c r="C425" i="25"/>
  <c r="C400" i="25"/>
  <c r="C356" i="25"/>
  <c r="C311" i="25"/>
  <c r="C326" i="25"/>
  <c r="C371" i="25"/>
  <c r="C415" i="25"/>
  <c r="C404" i="25"/>
  <c r="C315" i="25"/>
  <c r="C360" i="25"/>
  <c r="C396" i="25"/>
  <c r="C352" i="25"/>
  <c r="C307" i="25"/>
  <c r="C378" i="25"/>
  <c r="C333" i="25"/>
  <c r="C422" i="25"/>
  <c r="C320" i="25"/>
  <c r="C409" i="25"/>
  <c r="C365" i="25"/>
  <c r="C412" i="25"/>
  <c r="C368" i="25"/>
  <c r="C323" i="25"/>
  <c r="C410" i="25"/>
  <c r="C366" i="25"/>
  <c r="C321" i="25"/>
  <c r="C327" i="25"/>
  <c r="C416" i="25"/>
  <c r="C372" i="25"/>
  <c r="C423" i="25"/>
  <c r="C334" i="25"/>
  <c r="C379" i="25"/>
  <c r="U34" i="14"/>
  <c r="T34" i="14"/>
  <c r="U35" i="14"/>
  <c r="T35" i="14"/>
  <c r="W38" i="14" l="1"/>
  <c r="Y38" i="14"/>
  <c r="V38" i="14"/>
  <c r="X38" i="14"/>
  <c r="R27" i="14"/>
  <c r="R28" i="14"/>
  <c r="R29" i="14"/>
  <c r="Q302" i="25" l="1"/>
  <c r="V36" i="14" s="1"/>
  <c r="Q301" i="25"/>
  <c r="W36" i="14" s="1"/>
  <c r="Y37" i="14"/>
  <c r="V37" i="14"/>
  <c r="P29" i="14"/>
  <c r="P27" i="14"/>
  <c r="P28" i="14"/>
  <c r="R30" i="14"/>
  <c r="X36" i="14" l="1"/>
  <c r="Y36" i="14"/>
  <c r="W37" i="14"/>
  <c r="X37" i="14"/>
  <c r="P30" i="14"/>
  <c r="V35" i="14" l="1"/>
  <c r="W35" i="14"/>
  <c r="Y35" i="14" l="1"/>
  <c r="X35" i="14"/>
  <c r="V34" i="14"/>
  <c r="X34" i="14"/>
  <c r="W34" i="14"/>
  <c r="Y34" i="14"/>
  <c r="I65" i="14" l="1"/>
  <c r="I68" i="14" s="1"/>
  <c r="H65" i="14"/>
  <c r="H68" i="14" s="1"/>
  <c r="G65" i="14"/>
  <c r="G68" i="14" s="1"/>
  <c r="F65" i="14"/>
  <c r="F68" i="14" s="1"/>
  <c r="E65" i="14"/>
  <c r="E68" i="14" s="1"/>
  <c r="D65" i="14" l="1"/>
  <c r="D68" i="14" s="1"/>
  <c r="R47" i="14"/>
  <c r="R48" i="14"/>
  <c r="O48" i="14" l="1"/>
  <c r="P48" i="14"/>
  <c r="O47" i="14" l="1"/>
  <c r="P47" i="14" s="1"/>
  <c r="P50" i="14" s="1"/>
  <c r="P51" i="14" s="1"/>
  <c r="P53" i="14" s="1"/>
  <c r="R50" i="14"/>
  <c r="R51" i="14"/>
  <c r="O50" i="14" l="1"/>
  <c r="O51" i="14" s="1"/>
  <c r="R53" i="14"/>
  <c r="P55" i="14" l="1"/>
  <c r="P56" i="14" s="1"/>
  <c r="W39" i="14" l="1"/>
  <c r="V39" i="14"/>
  <c r="X39" i="14"/>
  <c r="Y40" i="14"/>
  <c r="W40" i="14"/>
  <c r="X40" i="14"/>
  <c r="V40" i="14"/>
  <c r="X42" i="14"/>
  <c r="V42" i="14"/>
  <c r="Y42" i="14"/>
  <c r="W42" i="14"/>
  <c r="Y39" i="14" l="1"/>
  <c r="Y41" i="14"/>
  <c r="W41" i="14"/>
  <c r="V41" i="14"/>
  <c r="X41" i="14"/>
</calcChain>
</file>

<file path=xl/sharedStrings.xml><?xml version="1.0" encoding="utf-8"?>
<sst xmlns="http://schemas.openxmlformats.org/spreadsheetml/2006/main" count="16994" uniqueCount="1973">
  <si>
    <t>Digita TV &amp; Radio Operations 2022: Basic info</t>
  </si>
  <si>
    <t xml:space="preserve">Yritys </t>
  </si>
  <si>
    <t>Digita Oy</t>
  </si>
  <si>
    <t>Yhteyshenkilö</t>
  </si>
  <si>
    <t>Verkon arvon määrittämisen ajankohta</t>
  </si>
  <si>
    <t>Käyttö- ja yleiskustannusten ajanjakso</t>
  </si>
  <si>
    <t>1.1.-31.12.2022</t>
  </si>
  <si>
    <t>Pohjatietona vuoden 2022 kustannukset</t>
  </si>
  <si>
    <t>Group</t>
  </si>
  <si>
    <t>Regulated TV operations</t>
  </si>
  <si>
    <t>Regulated radio operations</t>
  </si>
  <si>
    <t>Net sales (eur)</t>
  </si>
  <si>
    <t>Personnel</t>
  </si>
  <si>
    <t>Number of masts</t>
  </si>
  <si>
    <t>Masts owned (pcs)</t>
  </si>
  <si>
    <t>Masts leased (pcs)</t>
  </si>
  <si>
    <t>Number of sites</t>
  </si>
  <si>
    <t>MUX A</t>
  </si>
  <si>
    <t>MUX B</t>
  </si>
  <si>
    <t>MUX C</t>
  </si>
  <si>
    <t>MUX D</t>
  </si>
  <si>
    <t>MUX E</t>
  </si>
  <si>
    <t>MUX F</t>
  </si>
  <si>
    <t>Main sites</t>
  </si>
  <si>
    <t>Secondary sites</t>
  </si>
  <si>
    <t>Population coverage</t>
  </si>
  <si>
    <t>MUX capacity utilisation</t>
  </si>
  <si>
    <t>Total</t>
  </si>
  <si>
    <t>Total capacity (Mbit/s p.a.)</t>
  </si>
  <si>
    <t>Utilised capacity (Mbit/s p.a.)</t>
  </si>
  <si>
    <t>Utilisation rate (%)</t>
  </si>
  <si>
    <t>Digita TV &amp; Radio Operations 2022: SMP operations total</t>
  </si>
  <si>
    <t>TOTAL COSTS OF REGULATED BROADCASTING SERVICES</t>
  </si>
  <si>
    <t>(eur)</t>
  </si>
  <si>
    <t>TV</t>
  </si>
  <si>
    <t>National radio</t>
  </si>
  <si>
    <t>Replacement cost of broadcasting network components</t>
  </si>
  <si>
    <t>Average techno-economic lifetime</t>
  </si>
  <si>
    <t>Depreciation</t>
  </si>
  <si>
    <t>Regulated asset value (RAV)</t>
  </si>
  <si>
    <t>Return on capital</t>
  </si>
  <si>
    <t>Return on RAV</t>
  </si>
  <si>
    <t>Operating costs</t>
  </si>
  <si>
    <t>Overhead costs % of capital costs and OPEX</t>
  </si>
  <si>
    <t>Overhead costs</t>
  </si>
  <si>
    <t>NWC % of other costs</t>
  </si>
  <si>
    <t>NWC</t>
  </si>
  <si>
    <t>Return on NWC</t>
  </si>
  <si>
    <t>Total costs attributable to broadcasting services</t>
  </si>
  <si>
    <t>ALLOCATION OF COSTS TO THE REGULATED PRODUCTS</t>
  </si>
  <si>
    <t>Regulated</t>
  </si>
  <si>
    <t>Broadcasting ancillary services - SMP sites</t>
  </si>
  <si>
    <t>Antenna capacity - SMP sites</t>
  </si>
  <si>
    <t>Compiling service</t>
  </si>
  <si>
    <t>Distribution service</t>
  </si>
  <si>
    <t>Transmission</t>
  </si>
  <si>
    <t>Total costs</t>
  </si>
  <si>
    <t>COMPARISON OF COSTS TO THE PRICELIST</t>
  </si>
  <si>
    <t>Capacity Mbit/s</t>
  </si>
  <si>
    <t>Capacity all-time cost-oriented price 1 Mbit/s eur/month</t>
  </si>
  <si>
    <t>Capacity all-time pricelist 1 Mbit/s eur/month</t>
  </si>
  <si>
    <t>Difference price and costs eur</t>
  </si>
  <si>
    <t>Cost-oriented prices calculated by default utilization rate</t>
  </si>
  <si>
    <t>Estimated utilization rate</t>
  </si>
  <si>
    <t>Capacity at estimated utilization rate (Mbit/s)</t>
  </si>
  <si>
    <t>Capacity all-time cost-oriented price at estimated utilization rate 1 Mbit/s / eur / month</t>
  </si>
  <si>
    <t>Difference price and costs (eur)</t>
  </si>
  <si>
    <t>Digita TV &amp; Radio Operations 2022: Compiling service</t>
  </si>
  <si>
    <t>TOTAL COSTS OF COMPILING SERVICE (eur)</t>
  </si>
  <si>
    <t>Eur</t>
  </si>
  <si>
    <t>Replacement cost of compiling service network components</t>
  </si>
  <si>
    <t>Lifetime (Years)</t>
  </si>
  <si>
    <t>Average age (years.)</t>
  </si>
  <si>
    <t xml:space="preserve">  </t>
  </si>
  <si>
    <t>DVB-T encoding</t>
  </si>
  <si>
    <t>DVB-T national remuxing</t>
  </si>
  <si>
    <t>DVB-T regional compiling</t>
  </si>
  <si>
    <t>Muxing</t>
  </si>
  <si>
    <t>MUX E compiling</t>
  </si>
  <si>
    <t xml:space="preserve"> </t>
  </si>
  <si>
    <t>DVB-T national compiling</t>
  </si>
  <si>
    <t>Shared measurement equipment</t>
  </si>
  <si>
    <t>D-mux</t>
  </si>
  <si>
    <t>DVB-measurement equipment</t>
  </si>
  <si>
    <t>Others</t>
  </si>
  <si>
    <t>Supervision assets allocated to TV transmission</t>
  </si>
  <si>
    <t>Average age</t>
  </si>
  <si>
    <t>Regulatory asset value (RAV)</t>
  </si>
  <si>
    <t>Return on RAV (%)</t>
  </si>
  <si>
    <t>Return on RAV (eur)</t>
  </si>
  <si>
    <t>Support payments</t>
  </si>
  <si>
    <t>Supervision</t>
  </si>
  <si>
    <t>DTT development</t>
  </si>
  <si>
    <t>Other costs</t>
  </si>
  <si>
    <t>Total costs of compiling service</t>
  </si>
  <si>
    <t>ALLOCATION OF COMPILING SERVICE COSTS</t>
  </si>
  <si>
    <t>MUX  D</t>
  </si>
  <si>
    <t>Regulatory asset value</t>
  </si>
  <si>
    <t>Cost per Mbit/s</t>
  </si>
  <si>
    <t>Digita TV &amp; Radio Operations 2022: Distribution services TV</t>
  </si>
  <si>
    <t>TV - TOTAL COSTS OF DISTRIBUTION SERVICE (eur)</t>
  </si>
  <si>
    <t>Replacement cost of distribution service network components</t>
  </si>
  <si>
    <t>Distribution - DVB-T (siirto)</t>
  </si>
  <si>
    <t>Distribution - DVB-T (distribuutio)</t>
  </si>
  <si>
    <t>Analog matrices</t>
  </si>
  <si>
    <t>Distribution - Analog-TV (siirto)</t>
  </si>
  <si>
    <t>Relaying - DigiTV</t>
  </si>
  <si>
    <t>Relaying - Analog TV</t>
  </si>
  <si>
    <t>IT - office network</t>
  </si>
  <si>
    <t>Admin facilities</t>
  </si>
  <si>
    <t>Distribution - Analog TV (distribuutio)</t>
  </si>
  <si>
    <t>Shared distribution assets allocated to TV</t>
  </si>
  <si>
    <t>Shared distribution opex allocated to TV</t>
  </si>
  <si>
    <t>Total costs of TV distribution service (excluding NWC)</t>
  </si>
  <si>
    <t>TV - ALLOCATION OF DISTRIBUTION SERVICE COSTS</t>
  </si>
  <si>
    <t>Total costs (excluding NWC)</t>
  </si>
  <si>
    <t>Digita TV &amp; Radio Operations 2022: Transmission TV</t>
  </si>
  <si>
    <t>TV - TOTAL COSTS OF TRANSMISSION (eur)</t>
  </si>
  <si>
    <t>Replacement cost of transmission network components</t>
  </si>
  <si>
    <t>DVB-T transmission</t>
  </si>
  <si>
    <t>Other services</t>
  </si>
  <si>
    <t>MUX E transmission</t>
  </si>
  <si>
    <t>MTV3</t>
  </si>
  <si>
    <t>Small and mid-sized sites allocated to TV</t>
  </si>
  <si>
    <t>700 MHz investments</t>
  </si>
  <si>
    <t>Energy</t>
  </si>
  <si>
    <t>License fees</t>
  </si>
  <si>
    <t>Small and mid-sized sites</t>
  </si>
  <si>
    <t>External site rents</t>
  </si>
  <si>
    <t>Total costs of TV transmission (excluding NWC)</t>
  </si>
  <si>
    <t>TV - ALLOCATION OF TRANSMISSION COSTS</t>
  </si>
  <si>
    <t>Digita TV &amp; Radio Operations 2022: Supervision</t>
  </si>
  <si>
    <t>TOTAL COSTS OF SUPERVISION (eur)</t>
  </si>
  <si>
    <t>Replacement cost of supervision assets</t>
  </si>
  <si>
    <t>Supervision Broadcasting</t>
  </si>
  <si>
    <t>Supervision BC, Telecom, External</t>
  </si>
  <si>
    <t>Supervision BC &amp; Telecom</t>
  </si>
  <si>
    <t>Supervision Telecom</t>
  </si>
  <si>
    <t>Repair/contracting</t>
  </si>
  <si>
    <t>Operation</t>
  </si>
  <si>
    <t>Supervision External networks</t>
  </si>
  <si>
    <t>Total costs of supervision (excluding overheads and NWC)</t>
  </si>
  <si>
    <t>Share of radio</t>
  </si>
  <si>
    <t>Digita TV &amp; Radio Operations 2022: Distribution radio</t>
  </si>
  <si>
    <t>TOTAL COSTS FOR NATIONAL RADIO DISTRIBUTION</t>
  </si>
  <si>
    <t>Direct radio distribution assets</t>
  </si>
  <si>
    <t>Replacement cost - total</t>
  </si>
  <si>
    <t>Share of national radio</t>
  </si>
  <si>
    <t>Regulated asset value - total</t>
  </si>
  <si>
    <t>Depreciation - total</t>
  </si>
  <si>
    <t>Average techno-economic lifetime (years) - National radio</t>
  </si>
  <si>
    <t>Average age (years) - National radio</t>
  </si>
  <si>
    <t>Direct distribution assets capital costs - National radio</t>
  </si>
  <si>
    <t>Return on regulated asset base (WACC)</t>
  </si>
  <si>
    <t>Return on regulated asset base</t>
  </si>
  <si>
    <t>Total capital costs</t>
  </si>
  <si>
    <t>Shared distribution service and assets</t>
  </si>
  <si>
    <t>Shared distribution service costs - National radio</t>
  </si>
  <si>
    <t xml:space="preserve">OPEX </t>
  </si>
  <si>
    <t>Total costs (excl. overheads and NWC)</t>
  </si>
  <si>
    <t>Share of return on RAB</t>
  </si>
  <si>
    <t>Share of depreciation</t>
  </si>
  <si>
    <t>Share of OPEX</t>
  </si>
  <si>
    <t>Total distribution costs for national radio</t>
  </si>
  <si>
    <t>Capital costs of direct distribution assets</t>
  </si>
  <si>
    <t>Capital costs and OPEX of shared distribution service</t>
  </si>
  <si>
    <t>Yle additional contract costs</t>
  </si>
  <si>
    <t>Playout costs</t>
  </si>
  <si>
    <t>Studio connections costs</t>
  </si>
  <si>
    <t>Deductions total</t>
  </si>
  <si>
    <t>NWC % of capital costs, OPEX and overhead costs</t>
  </si>
  <si>
    <t>Total costs (incl. overheads and NWC)</t>
  </si>
  <si>
    <t>SMP sites</t>
  </si>
  <si>
    <t>ANJA</t>
  </si>
  <si>
    <t>ESPO</t>
  </si>
  <si>
    <t>EURA</t>
  </si>
  <si>
    <t>FISK</t>
  </si>
  <si>
    <t>HAAP</t>
  </si>
  <si>
    <t>IISA</t>
  </si>
  <si>
    <t>INAR</t>
  </si>
  <si>
    <t>JOUT</t>
  </si>
  <si>
    <t>JYVÄ</t>
  </si>
  <si>
    <t>KARI</t>
  </si>
  <si>
    <t>KERI</t>
  </si>
  <si>
    <t>KIIH</t>
  </si>
  <si>
    <t>KOLI</t>
  </si>
  <si>
    <t>KRUU</t>
  </si>
  <si>
    <t>KUOP</t>
  </si>
  <si>
    <t>KUTT</t>
  </si>
  <si>
    <t>LAHT</t>
  </si>
  <si>
    <t>LAPU</t>
  </si>
  <si>
    <t>MIKK</t>
  </si>
  <si>
    <t>OULU</t>
  </si>
  <si>
    <t>PERN</t>
  </si>
  <si>
    <t>PIHT</t>
  </si>
  <si>
    <t>POSI</t>
  </si>
  <si>
    <t>PYTU</t>
  </si>
  <si>
    <t>PYVU</t>
  </si>
  <si>
    <t>ROVA</t>
  </si>
  <si>
    <t>RUKA</t>
  </si>
  <si>
    <t>TAIV</t>
  </si>
  <si>
    <t>TAMM</t>
  </si>
  <si>
    <t>TAMP</t>
  </si>
  <si>
    <t>TERV</t>
  </si>
  <si>
    <t>TURK</t>
  </si>
  <si>
    <t>UTSJ</t>
  </si>
  <si>
    <t>VAAS</t>
  </si>
  <si>
    <t>VUOK</t>
  </si>
  <si>
    <t>VUOT</t>
  </si>
  <si>
    <t>YLLÄ</t>
  </si>
  <si>
    <t>ÄHTÄ</t>
  </si>
  <si>
    <t>Total national radio distribution costs</t>
  </si>
  <si>
    <t>Non-SMP sites</t>
  </si>
  <si>
    <t>Digita TV &amp; Radio Operations 2022: Transmission radio</t>
  </si>
  <si>
    <t>Radio transmission assets</t>
  </si>
  <si>
    <t>Direct transmission assets capital costs - National radio</t>
  </si>
  <si>
    <t>Total capital costs before deductions</t>
  </si>
  <si>
    <t>RDS service costs</t>
  </si>
  <si>
    <t>Tunnel radios costs</t>
  </si>
  <si>
    <t>Audio processing costs</t>
  </si>
  <si>
    <t>Total capital costs after deductions</t>
  </si>
  <si>
    <t>National radio transmission capital costs before basic RDS service</t>
  </si>
  <si>
    <t>Basic RDS service costs for national radio</t>
  </si>
  <si>
    <t>National radio transmission capital costs with basic RDS service</t>
  </si>
  <si>
    <t>M class cost deductions</t>
  </si>
  <si>
    <t>Total costs for M class</t>
  </si>
  <si>
    <t>Deducted from radio direct OPEX</t>
  </si>
  <si>
    <t>Deducted from radio supervision costs</t>
  </si>
  <si>
    <t>Radio direct OPEX</t>
  </si>
  <si>
    <t>Energy / fuels</t>
  </si>
  <si>
    <t>Other purchases</t>
  </si>
  <si>
    <t>Real Estate</t>
  </si>
  <si>
    <t>Subcontracted maintenance &amp; work</t>
  </si>
  <si>
    <t>IT / Subcontracted administrative</t>
  </si>
  <si>
    <t>Personnel environment</t>
  </si>
  <si>
    <t>Advisory fees</t>
  </si>
  <si>
    <t>Property tax</t>
  </si>
  <si>
    <t>Total radio direct OPEX</t>
  </si>
  <si>
    <t>Deducted share of M class costs</t>
  </si>
  <si>
    <t>Total radio direct OPEX for transmission</t>
  </si>
  <si>
    <t>Total national radio transmission direct OPEX</t>
  </si>
  <si>
    <t>Supervision costs</t>
  </si>
  <si>
    <t>Total radio supervision costs</t>
  </si>
  <si>
    <t>Total radio supervision costs for transmission</t>
  </si>
  <si>
    <t>Total national radio supervision costs</t>
  </si>
  <si>
    <t>M class costs (incl. overheads and NWC)</t>
  </si>
  <si>
    <t>Total M class costs</t>
  </si>
  <si>
    <t>Share of national radio (excluding NWC)</t>
  </si>
  <si>
    <t>Share of national radio (excluding overheads and NWC)</t>
  </si>
  <si>
    <t>Total national radio M class costs (incl. overheads and NWC)</t>
  </si>
  <si>
    <t>Total national radio transmission costs per site</t>
  </si>
  <si>
    <t>Direct capital costs</t>
  </si>
  <si>
    <t>Direct OPEX</t>
  </si>
  <si>
    <t>Total national radio transmission costs (excl. overheads, NWC and M class)</t>
  </si>
  <si>
    <t>M class costs</t>
  </si>
  <si>
    <t>Total national radio transmission costs (incl. overheads, NWC and M class)</t>
  </si>
  <si>
    <t>Site services</t>
  </si>
  <si>
    <t>Total national radio transmission costs</t>
  </si>
  <si>
    <t>Digita TV &amp; Radio Operations 2022: Antenna capacity SMP</t>
  </si>
  <si>
    <t>TOTAL COSTS FOR ANTENNA CAPACITY (INCLUDING ANTENNA LOCATION)</t>
  </si>
  <si>
    <t>Relevant replacement costs</t>
  </si>
  <si>
    <t>Antennas and RF cables</t>
  </si>
  <si>
    <t>Combiners</t>
  </si>
  <si>
    <t>Land</t>
  </si>
  <si>
    <t>Relevant book values</t>
  </si>
  <si>
    <t>Masts</t>
  </si>
  <si>
    <t xml:space="preserve">Relevant assets fully-depreciated in accounting </t>
  </si>
  <si>
    <t>Masts (replacement cost)</t>
  </si>
  <si>
    <t>Average techno-economic lifetimes</t>
  </si>
  <si>
    <t>Antennas, RF cables &amp; combiners</t>
  </si>
  <si>
    <t>Average ages</t>
  </si>
  <si>
    <t>Return on regulated asset value (WACC)</t>
  </si>
  <si>
    <t>Total costs (excluding overheads and NWC)</t>
  </si>
  <si>
    <t>Overhead costs % of other costs</t>
  </si>
  <si>
    <t>ALLOCATION OF ANTENNA CAPACITY COSTS TO MUXES (EUR)</t>
  </si>
  <si>
    <t>OPEX</t>
  </si>
  <si>
    <t>Overheads</t>
  </si>
  <si>
    <t>Detailed breakdown of UHF antenna capacity costs/price</t>
  </si>
  <si>
    <t>Capital costs (incl. net working capital)</t>
  </si>
  <si>
    <t>Mast and land</t>
  </si>
  <si>
    <t>€ p.a.</t>
  </si>
  <si>
    <t>€/month</t>
  </si>
  <si>
    <t>Antenna system</t>
  </si>
  <si>
    <t>Combiner system</t>
  </si>
  <si>
    <t>Space for combiner</t>
  </si>
  <si>
    <t>Mast maintenance facilities</t>
  </si>
  <si>
    <t>Antenna repair and maintenance</t>
  </si>
  <si>
    <t>700 MHz switchover</t>
  </si>
  <si>
    <t>Total operating costs (€ p.a.)</t>
  </si>
  <si>
    <t>Personnel (€/month)</t>
  </si>
  <si>
    <t>Real estate (€/month)</t>
  </si>
  <si>
    <t>Energy (€/month)</t>
  </si>
  <si>
    <t>Other operating costs (€/month)</t>
  </si>
  <si>
    <t>Mast and land operating costs total (€/month)</t>
  </si>
  <si>
    <t>Antenna system operating costs total (€/month)</t>
  </si>
  <si>
    <t>Combiner system operating costs total (€/month)</t>
  </si>
  <si>
    <t>Building spaces</t>
  </si>
  <si>
    <t>Building spaces operating costs total (€/month)</t>
  </si>
  <si>
    <t>Personnel total (€/month)</t>
  </si>
  <si>
    <t>Real estate total (€/month)</t>
  </si>
  <si>
    <t>Energy total (€/month)</t>
  </si>
  <si>
    <t>Other operating costs total (€/month)</t>
  </si>
  <si>
    <t>UHF antenna capacity operating costs total (€/month)</t>
  </si>
  <si>
    <t>UHF antenna capacity overhead costs total (€/month)</t>
  </si>
  <si>
    <t>Total UHF antenna capacity costs (€/month)</t>
  </si>
  <si>
    <t>Number of MUXes</t>
  </si>
  <si>
    <t>Price of UHF antenna capacity (€/month/MUX)</t>
  </si>
  <si>
    <t>Space used by UHF antenna capacity in buildings</t>
  </si>
  <si>
    <t>Antenna technical facilities (m2)</t>
  </si>
  <si>
    <t>Mast maintenance (m2)</t>
  </si>
  <si>
    <t>Antenna repair and maintenance (m2)</t>
  </si>
  <si>
    <t>UHF antenna capacity portion of shared spaces (m2)</t>
  </si>
  <si>
    <t>Detailed breakdown of FM main antenna capacity costs/price</t>
  </si>
  <si>
    <t>Spare antenna system</t>
  </si>
  <si>
    <t>Space for combiner and RF lines</t>
  </si>
  <si>
    <t>Spare antenna system operating costs total (€/month)</t>
  </si>
  <si>
    <t>FM main antenna capacity operating costs total (€/month)</t>
  </si>
  <si>
    <t>FM main antenna capacity overhead costs total (€/month)</t>
  </si>
  <si>
    <t>Total FM main antenna capacity costs (€/month)</t>
  </si>
  <si>
    <t>Share of national radio (€/month)</t>
  </si>
  <si>
    <t>% allocated to base cost</t>
  </si>
  <si>
    <t>% allocated to power-based cost</t>
  </si>
  <si>
    <t>% allocated to spare antenna</t>
  </si>
  <si>
    <t>Number of channels at main antenna system purchasing antenna capacity</t>
  </si>
  <si>
    <t>Base main antenna capacity cost (€/channel/month)</t>
  </si>
  <si>
    <t>Power-based cost</t>
  </si>
  <si>
    <t>% allocated to antenna 1.1</t>
  </si>
  <si>
    <t>% allocated to antenna 1.2</t>
  </si>
  <si>
    <t>% allocated to antenna 1.3</t>
  </si>
  <si>
    <t>Antenna 1.1 height (m)</t>
  </si>
  <si>
    <t>Antenna 1.1 total power-based cost (€/month)</t>
  </si>
  <si>
    <t>kWs outside the price list</t>
  </si>
  <si>
    <t/>
  </si>
  <si>
    <t>Number of channels purchasing antenna 1.1 capacity per ERP group (kW)</t>
  </si>
  <si>
    <t>Antenna 1.1 antenna capacity prices (€/month)</t>
  </si>
  <si>
    <t>Antenna 1.2 height (m)</t>
  </si>
  <si>
    <t>Antenna 1.2 total power-based cost (€/month)</t>
  </si>
  <si>
    <t>Number of channels purchasing antenna 1.2 capacity per ERP group (kW)</t>
  </si>
  <si>
    <t>Antenna 1.2 antenna capacity prices (€/month)</t>
  </si>
  <si>
    <t>Antenna 1.3 height (m)</t>
  </si>
  <si>
    <t>Antenna 1.3 total power-based cost (€/month)</t>
  </si>
  <si>
    <t>Number of channels purchasing antenna 1.3 capacity per ERP group (kW)</t>
  </si>
  <si>
    <t>Antenna 1.3 antenna capacity prices (€/month)</t>
  </si>
  <si>
    <t>Detailed breakdown of FM secondary antenna capacity costs/price</t>
  </si>
  <si>
    <t>Capital costs (excl. antenna location &amp; net working capital)</t>
  </si>
  <si>
    <t>Return on net working capital allocated to secondary FM antenna capacity</t>
  </si>
  <si>
    <t>Total FM secondary antenna capacity costs excl. antenna location (€/month)</t>
  </si>
  <si>
    <t>% allocated to antenna 2 (wind load)</t>
  </si>
  <si>
    <t>% allocated to antenna 3 (wind load)</t>
  </si>
  <si>
    <t>% allocated to antenna 4 (wind load)</t>
  </si>
  <si>
    <t>% allocated to antenna 5 (wind load)</t>
  </si>
  <si>
    <t>% allocated to antenna 6 (wind load)</t>
  </si>
  <si>
    <t>% allocated to antenna 7 (wind load)</t>
  </si>
  <si>
    <t>Secondary antenna location costs (€/month, incl. overheads and NWC)</t>
  </si>
  <si>
    <t>Antenna location costs antenna 2 (€/month)</t>
  </si>
  <si>
    <t>Antenna location costs antenna 3 (€/month)</t>
  </si>
  <si>
    <t>Antenna location costs antenna 4 (€/month)</t>
  </si>
  <si>
    <t>Antenna location costs antenna 5 (€/month)</t>
  </si>
  <si>
    <t>Antenna location costs antenna 6 (€/month)</t>
  </si>
  <si>
    <t>Antenna location costs antenna 7 (€/month)</t>
  </si>
  <si>
    <t>Total antenna location costs (€/month)</t>
  </si>
  <si>
    <t>Excl. NWC (€/month)</t>
  </si>
  <si>
    <t>Excl. overheads and NWC (€/month)</t>
  </si>
  <si>
    <t>Total FM secondary antenna capacity costs (€/month)</t>
  </si>
  <si>
    <t>Antenna 2 total costs (€/month)</t>
  </si>
  <si>
    <t>Antenna 3 total costs (€/month)</t>
  </si>
  <si>
    <t>Antenna 4 total costs (€/month)</t>
  </si>
  <si>
    <t>Antenna 5 total costs (€/month)</t>
  </si>
  <si>
    <t>Antenna 6 total costs (€/month)</t>
  </si>
  <si>
    <t>Antenna 7 total costs (€/month)</t>
  </si>
  <si>
    <t>% of total costs allocated to base cost at each antenna</t>
  </si>
  <si>
    <t>% of total costs allocated to power-based cost at each antenna</t>
  </si>
  <si>
    <t>Antenna 2</t>
  </si>
  <si>
    <t>Number of channels purchasing antenna capacity at antenna 2</t>
  </si>
  <si>
    <t>Base cost (€/channel/month)</t>
  </si>
  <si>
    <t>Antenna 2 height (m)</t>
  </si>
  <si>
    <t>Antenna 2 total power-based cost (€/month)</t>
  </si>
  <si>
    <t>Number of channels purchasing antenna 2 capacity per ERP group (kW)</t>
  </si>
  <si>
    <t>Antenna 2 antenna capacity prices (€/month)</t>
  </si>
  <si>
    <t>Antenna 3</t>
  </si>
  <si>
    <t>Number of channels purchasing antenna capacity at antenna 3</t>
  </si>
  <si>
    <t>Antenna 3 height (m)</t>
  </si>
  <si>
    <t>Antenna 3 total power-based cost (€/month)</t>
  </si>
  <si>
    <t>Number of channels purchasing antenna 3 capacity per ERP group (kW)</t>
  </si>
  <si>
    <t>Antenna 3 antenna capacity prices (€/month)</t>
  </si>
  <si>
    <t>Antenna 4</t>
  </si>
  <si>
    <t>Number of channels purchasing antenna capacity at antenna 4</t>
  </si>
  <si>
    <t>Antenna 4 height (m)</t>
  </si>
  <si>
    <t>Antenna 4 total power-based cost (€/month)</t>
  </si>
  <si>
    <t>Number of channels purchasing antenna 4 capacity per ERP group (kW)</t>
  </si>
  <si>
    <t>Antenna 4 antenna capacity prices (€/month)</t>
  </si>
  <si>
    <t>Antenna 5</t>
  </si>
  <si>
    <t>Number of channels purchasing antenna capacity at antenna 5</t>
  </si>
  <si>
    <t>Antenna 5 height (m)</t>
  </si>
  <si>
    <t>Antenna 5 total power-based cost (€/month)</t>
  </si>
  <si>
    <t>Number of channels purchasing antenna 5 capacity per ERP group (kW)</t>
  </si>
  <si>
    <t>Antenna 5 antenna capacity prices (€/month)</t>
  </si>
  <si>
    <t>Antenna 6</t>
  </si>
  <si>
    <t>Number of channels purchasing antenna capacity at antenna 6</t>
  </si>
  <si>
    <t>Antenna 6 height (m)</t>
  </si>
  <si>
    <t>Antenna 6 total power-based cost (€/month)</t>
  </si>
  <si>
    <t>Number of channels purchasing antenna 6 capacity per ERP group (kW)</t>
  </si>
  <si>
    <t>Antenna 6 antenna capacity prices (€/month)</t>
  </si>
  <si>
    <t>Antenna 7</t>
  </si>
  <si>
    <t>Number of channels purchasing antenna capacity at antenna 7</t>
  </si>
  <si>
    <t>Antenna 7 height (m)</t>
  </si>
  <si>
    <t>Antenna 7 total power-based cost (€/month)</t>
  </si>
  <si>
    <t>Number of channels purchasing antenna 7 capacity per ERP group (kW)</t>
  </si>
  <si>
    <t>Antenna 7 antenna capacity prices (€/month)</t>
  </si>
  <si>
    <t>Space used by main FM antenna capacity in buildings</t>
  </si>
  <si>
    <t>FM antenna capacity portion of shared spaces (m2)</t>
  </si>
  <si>
    <t>Total national radio antenna capacity costs (€/month)</t>
  </si>
  <si>
    <t>Digita TV &amp; Radio Operations 2022: Antenna location</t>
  </si>
  <si>
    <t>TOTAL COSTS FOR ANTENNA LOCATION</t>
  </si>
  <si>
    <t>Total replacement cost</t>
  </si>
  <si>
    <t>Virtual mast deduction</t>
  </si>
  <si>
    <t>Land areas</t>
  </si>
  <si>
    <t>Techno-economic lifetime of masts</t>
  </si>
  <si>
    <t>Average age of masts</t>
  </si>
  <si>
    <t>Total depreciation</t>
  </si>
  <si>
    <t>Regulated asset base (RAB)</t>
  </si>
  <si>
    <t>Masts (RAV)</t>
  </si>
  <si>
    <t>Land areas (RAV)</t>
  </si>
  <si>
    <t>Share of net working capital to antenna location</t>
  </si>
  <si>
    <t>Total operating costs and overhead costs</t>
  </si>
  <si>
    <t>Building costs allocated to antenna location</t>
  </si>
  <si>
    <t>Total costs (€)</t>
  </si>
  <si>
    <t>Wind load [N] TV</t>
  </si>
  <si>
    <t>Wind load [N] RADIO (incl. commercial radio)</t>
  </si>
  <si>
    <t>Wind load [N] OTHERS (relaying)</t>
  </si>
  <si>
    <t>Wind load [N] total</t>
  </si>
  <si>
    <t>Antenna location total cost</t>
  </si>
  <si>
    <t>Cost / wind load (€/kN/month)</t>
  </si>
  <si>
    <t>Pricelist</t>
  </si>
  <si>
    <t>TV price €/kN/month</t>
  </si>
  <si>
    <t>Radio price €/kN/month</t>
  </si>
  <si>
    <t>Total antenna location cost per service</t>
  </si>
  <si>
    <t xml:space="preserve">TV </t>
  </si>
  <si>
    <t>Radio</t>
  </si>
  <si>
    <t>Other</t>
  </si>
  <si>
    <t>Digita TV &amp; Radio Operations 2022: Ancillary services SMP</t>
  </si>
  <si>
    <t>TOTAL COSTS FOR ANCILLARY SERVICES OF ANTENNA CAPACITY AND TRANSMISSION</t>
  </si>
  <si>
    <t>General information on buildings and related equipment</t>
  </si>
  <si>
    <t>Main buildings</t>
  </si>
  <si>
    <t>Building areas for TV and national radio broadcasting (m²)</t>
  </si>
  <si>
    <t>Building cost (eur/m²)</t>
  </si>
  <si>
    <t>Buildings replacement cost (eur)</t>
  </si>
  <si>
    <t>Replacement cost for TV and national radio broadcasting</t>
  </si>
  <si>
    <t>Other buildings (approach roof)</t>
  </si>
  <si>
    <t>Other building-related fixed assets</t>
  </si>
  <si>
    <t>Main building RAV for TV and national radio broadcasting</t>
  </si>
  <si>
    <t>Other buildings RAV for TV and national radio broadcasting</t>
  </si>
  <si>
    <t>Other building-related fixed assets RAV for TV and national radio broadcasting</t>
  </si>
  <si>
    <t>Main building return on RAV for TV and national radio broadcasting</t>
  </si>
  <si>
    <t>Other buildings return on RAV for TV and national radio broadcasting</t>
  </si>
  <si>
    <t>Other building-related fixed assets return on RAV for TV and national radio broadcasting</t>
  </si>
  <si>
    <t>Main building depreciation for TV and national radio broadcasting</t>
  </si>
  <si>
    <t>Other buildings depreciation for TV and national radio broadcasting</t>
  </si>
  <si>
    <t>Other building-related fixed assets depreciation for TV and national radio broadcasting</t>
  </si>
  <si>
    <t>Total ancillary services OPEX for TV and national radio broadcasting</t>
  </si>
  <si>
    <t>Total costs for antenna capacity and transmission ancillary services (excluding overheads and NWC)</t>
  </si>
  <si>
    <t>ALLOCATION OF ANCILLARY SERVICE COSTS TO MUXES (EUR)</t>
  </si>
  <si>
    <t>Buildings in main sites</t>
  </si>
  <si>
    <t>Replacement cost (coolers, buildings, eletrifications &amp; reserve power, reserve power machinery, offices &amp; other)</t>
  </si>
  <si>
    <t>Capital costs of facilities in productional use</t>
  </si>
  <si>
    <t>Replacement cost</t>
  </si>
  <si>
    <t>Depreciation period</t>
  </si>
  <si>
    <t>Total ancillary service costs allocated to antenna location (€)</t>
  </si>
  <si>
    <t>Space for TV combiner</t>
  </si>
  <si>
    <t xml:space="preserve">Replacement cost </t>
  </si>
  <si>
    <t>Share of TV</t>
  </si>
  <si>
    <t>Space for Radio combiner and RF lines</t>
  </si>
  <si>
    <t xml:space="preserve">Space for TV RF lines </t>
  </si>
  <si>
    <t>Antenna repair and maintenance facilities</t>
  </si>
  <si>
    <t>Total ancillary service costs allocated to antenna capacity (€)</t>
  </si>
  <si>
    <t>Transmitter space (incl. spare transmitter) service costs for TV</t>
  </si>
  <si>
    <t>Transmitter space (incl. spare transmitter) service costs for Radio</t>
  </si>
  <si>
    <t>Reserve power service related building costs</t>
  </si>
  <si>
    <t>Total other ancillary service costs (€)</t>
  </si>
  <si>
    <t>Detailed breakdown of costs/price for ancillary services</t>
  </si>
  <si>
    <t>Number of MUXes at site</t>
  </si>
  <si>
    <t>Space for transmitters and spare transmitters</t>
  </si>
  <si>
    <t>Transmitter space-related capital costs</t>
  </si>
  <si>
    <t>TV hall</t>
  </si>
  <si>
    <t>TV broadcasting related spaces</t>
  </si>
  <si>
    <t>Portion of shared facilities' capital costs allocated to transmitters and spare transmitters</t>
  </si>
  <si>
    <t>Transmitter space-related capital costs total</t>
  </si>
  <si>
    <t>Transmitter space-related operating costs total</t>
  </si>
  <si>
    <t>Transmitter space-related overhead costs total</t>
  </si>
  <si>
    <t>% of total costs allocated to transmitter space</t>
  </si>
  <si>
    <t>% of total costs allocated to spare transmitter space</t>
  </si>
  <si>
    <t>Transmitter space costs</t>
  </si>
  <si>
    <t>Return on net working capital allocated to transmitter space</t>
  </si>
  <si>
    <t>Total transmitter space costs</t>
  </si>
  <si>
    <t>% allocated to transmitter cabinet space</t>
  </si>
  <si>
    <t>% allocated to group center space</t>
  </si>
  <si>
    <t>% allocated to pump unit space</t>
  </si>
  <si>
    <t>% allocated to cooling pipeline space</t>
  </si>
  <si>
    <t>% allocated to condenser space</t>
  </si>
  <si>
    <t>Spare transmitter space costs</t>
  </si>
  <si>
    <t>Return on net working capital allocated to spare transmitter space</t>
  </si>
  <si>
    <t>Total spare transmitter space costs</t>
  </si>
  <si>
    <t>% allocated to RF lines</t>
  </si>
  <si>
    <t>% allocated to space for group center space</t>
  </si>
  <si>
    <t>Transmitter cabinet space costs</t>
  </si>
  <si>
    <t>Transmitter cabinet space costs - VVM54</t>
  </si>
  <si>
    <t>Group center space costs</t>
  </si>
  <si>
    <t>Group center space costs - VVM54</t>
  </si>
  <si>
    <t>Pump unit space costs</t>
  </si>
  <si>
    <t>Pump unit space costs - VVM54</t>
  </si>
  <si>
    <t>Total costs for transmitter space service</t>
  </si>
  <si>
    <t>Total cabin space (m2)</t>
  </si>
  <si>
    <t>Total costs for transmitter space service / m2</t>
  </si>
  <si>
    <t>Space required by 600x300 cabin (m2)</t>
  </si>
  <si>
    <t>Price for transmitter space 600X300 (€/month)</t>
  </si>
  <si>
    <t>Price for VVM54 spare transmitter space 600X300 (€/month)</t>
  </si>
  <si>
    <t>Price for group center space (€/month)</t>
  </si>
  <si>
    <t>Space required by 600x600 cabin (m2)</t>
  </si>
  <si>
    <t>Price for transmitter space 600X600 (€/month)</t>
  </si>
  <si>
    <t>Price for VVM54 spare transmitter space 600X600 (€/month)</t>
  </si>
  <si>
    <t>Space required by 600x800 cabin (m2)</t>
  </si>
  <si>
    <t>Price for transmitter space 600X800 (€/month)</t>
  </si>
  <si>
    <t>Price for VVM54 spare transmitter space 600X800 (€/month)</t>
  </si>
  <si>
    <t>Price for pump unit space (€/month)</t>
  </si>
  <si>
    <t>Price for pump unit space for VVM54 transmitter (€/month)</t>
  </si>
  <si>
    <t>Space required by 600x1000 cabin (m2)</t>
  </si>
  <si>
    <t>Price for transmitter space 600X1000 (€/month)</t>
  </si>
  <si>
    <t>Price for VVM54 spare transmitter space 600X1000 (€/month)</t>
  </si>
  <si>
    <t>Space required by 600x1100 cabin (m2)</t>
  </si>
  <si>
    <t>Price for transmitter space 600X1100 (€/month)</t>
  </si>
  <si>
    <t>Price for VVM54 spare transmitter space 600X1100 (€/month)</t>
  </si>
  <si>
    <t>Space required by 600x1200 cabin (m2)</t>
  </si>
  <si>
    <t>Price for transmitter space 600X1200 (€/month)</t>
  </si>
  <si>
    <t>Price for VVM54 spare transmitter space 600X1200 (€/month)</t>
  </si>
  <si>
    <t>Price for cooling pipeline space (€/MUX/month)</t>
  </si>
  <si>
    <t>Price for VVM54 spare transmitter RF lines (€/month)</t>
  </si>
  <si>
    <t>Price for VVM54 spare transmitter cooling pipeline space (€/month)</t>
  </si>
  <si>
    <t>Condenser space</t>
  </si>
  <si>
    <t>Condenser space costs</t>
  </si>
  <si>
    <t>Condenser space VVM54 costs</t>
  </si>
  <si>
    <t>Total condenser space (m2)</t>
  </si>
  <si>
    <t>Total costs / m2</t>
  </si>
  <si>
    <t>Space required by 2300x603 condenser (m2)</t>
  </si>
  <si>
    <t>Price for 2300x603 condenser space (€/month)</t>
  </si>
  <si>
    <t>Space required by 1450x680 condenser (m2)</t>
  </si>
  <si>
    <t>Price for 1450x680 condenser space (€/month)</t>
  </si>
  <si>
    <t>Space required by 1100x600 condenser (m2)</t>
  </si>
  <si>
    <t>Price for 1100x600 condenser space (€/month)</t>
  </si>
  <si>
    <t>Capital costs</t>
  </si>
  <si>
    <t>Allocated directly to combiners</t>
  </si>
  <si>
    <t>Portion of shared facilities' capital costs allocated to combiners</t>
  </si>
  <si>
    <t>Capital costs total</t>
  </si>
  <si>
    <t>Operating costs total</t>
  </si>
  <si>
    <t>Overhead costs total</t>
  </si>
  <si>
    <t>Return on net working capital allocated to combiners</t>
  </si>
  <si>
    <t>Price for combiner space (€/MUX/month)</t>
  </si>
  <si>
    <t>Space for RF lines</t>
  </si>
  <si>
    <t>Allocated directly to RF lines</t>
  </si>
  <si>
    <t>Portion of shared facilities' capital costs allocated to RF lines</t>
  </si>
  <si>
    <t>Return on net working capital allocated to RF lines</t>
  </si>
  <si>
    <t>Price for RF lines space (€/MUX/month)</t>
  </si>
  <si>
    <t>Reserve power</t>
  </si>
  <si>
    <t>Allocated directly to reserve power</t>
  </si>
  <si>
    <t>Portion of shared facilities' capital costs allocated to reserve power</t>
  </si>
  <si>
    <t>Total capital, operating and overhead costs</t>
  </si>
  <si>
    <t>% allocated to TV</t>
  </si>
  <si>
    <t>% allocated to FM</t>
  </si>
  <si>
    <t>% allocated to distribution</t>
  </si>
  <si>
    <t>% allocated to telecom</t>
  </si>
  <si>
    <t>Total costs for TV reserve power</t>
  </si>
  <si>
    <t>Return on net working capital allocated to TV reserve power</t>
  </si>
  <si>
    <t>Emergency power need (kW)</t>
  </si>
  <si>
    <t>Price for the reserve power (€/kW/month)</t>
  </si>
  <si>
    <t>Transmitter space</t>
  </si>
  <si>
    <t>FM hall</t>
  </si>
  <si>
    <t>FM broadcasting related spaces</t>
  </si>
  <si>
    <t>Portion of shared facilities' capital costs allocated to FM broadcasting</t>
  </si>
  <si>
    <t>FM hall commercial radio</t>
  </si>
  <si>
    <t>Portion of shared facilities' capital costs allocated to FM broadcasting commercial radio</t>
  </si>
  <si>
    <t>Allocated directly to RF lines FM</t>
  </si>
  <si>
    <t>Portion of shared facilities' capital costs allocated to RF lines FM</t>
  </si>
  <si>
    <t>FM broadcasting</t>
  </si>
  <si>
    <t>FM broadcasting commercial radio</t>
  </si>
  <si>
    <t>RF lines FM</t>
  </si>
  <si>
    <t>Return on net working capital allocated to radio transmitter space</t>
  </si>
  <si>
    <t>Total costs of radio transmitter space</t>
  </si>
  <si>
    <t>% allocated to transmitter system</t>
  </si>
  <si>
    <t>% allocated to VVM54 transmitter</t>
  </si>
  <si>
    <t>% allocated to spare transmitter</t>
  </si>
  <si>
    <t>Total costs of transmitter system</t>
  </si>
  <si>
    <t>% allocated to equipment space</t>
  </si>
  <si>
    <t>% allocated to cooling</t>
  </si>
  <si>
    <t>Total costs of equipment space</t>
  </si>
  <si>
    <t>Number of U units</t>
  </si>
  <si>
    <t>Cost per U unit</t>
  </si>
  <si>
    <t>Number of U units per equipment cabinet</t>
  </si>
  <si>
    <t>Price for equipment cabinet space (€/month)</t>
  </si>
  <si>
    <t>Total costs of cooling</t>
  </si>
  <si>
    <t>Transmitter power (kW)</t>
  </si>
  <si>
    <t>Cost per kW</t>
  </si>
  <si>
    <t>Price for cooling (€/0.5kW/month)</t>
  </si>
  <si>
    <t>Total costs of VVM54 transmitter</t>
  </si>
  <si>
    <t>Price for VVM54 transmitter (€/month)</t>
  </si>
  <si>
    <t>Total costs of spare transmitter</t>
  </si>
  <si>
    <t>Allocated directly to combiners and RF lines</t>
  </si>
  <si>
    <t>Total costs of combiners and RF lines</t>
  </si>
  <si>
    <t>% allocated to &lt;3kW</t>
  </si>
  <si>
    <t>% allocated to &gt;3kW</t>
  </si>
  <si>
    <t>Total costs for &lt;3kW</t>
  </si>
  <si>
    <t>% allocated to RF line space</t>
  </si>
  <si>
    <t>% allocated to space for one pole</t>
  </si>
  <si>
    <t>RF line space costs (&lt;3kW)</t>
  </si>
  <si>
    <t>Space for one pole costs (&lt;3kW)</t>
  </si>
  <si>
    <t>Number of frequencies</t>
  </si>
  <si>
    <t>Price for space for small combiner (€/month)</t>
  </si>
  <si>
    <t>Total costs for &gt;3kW</t>
  </si>
  <si>
    <t>RF line space costs (&gt;3kW)</t>
  </si>
  <si>
    <t>Space for one pole costs (&gt;3kW)</t>
  </si>
  <si>
    <t>Price for space for large combiner (€/month)</t>
  </si>
  <si>
    <t>Total costs for FM reserve power</t>
  </si>
  <si>
    <t>Return on net working capital allocated to radio reserve power</t>
  </si>
  <si>
    <t>Total transmitter intake power (kW)</t>
  </si>
  <si>
    <t>Telecom space for radio</t>
  </si>
  <si>
    <t>Allocated directly to telecom space</t>
  </si>
  <si>
    <t>Portion of shared facilities' capital costs allocated to telecom space</t>
  </si>
  <si>
    <t>Return on net working capital allocated to telecom space</t>
  </si>
  <si>
    <t>Total costs of telecom space</t>
  </si>
  <si>
    <t>% of costs to be included</t>
  </si>
  <si>
    <t>Total telecom space (m2)</t>
  </si>
  <si>
    <t>Space required by 600x800 cabinet (m2)</t>
  </si>
  <si>
    <t>Price for telecom space for radio (€/month)</t>
  </si>
  <si>
    <t>Consumption (MWh)</t>
  </si>
  <si>
    <t>Price (c/kWh)</t>
  </si>
  <si>
    <t>Total energy costs</t>
  </si>
  <si>
    <t>Excl. NWC</t>
  </si>
  <si>
    <t>Excl. overheads and NWC</t>
  </si>
  <si>
    <t>Total ancillary service costs for national radio</t>
  </si>
  <si>
    <t>Digita TV &amp; Radio Operations 2022: Site service radio non-SMP</t>
  </si>
  <si>
    <t>TOTAL COSTS FOR NATIONAL RADIO SITE SERVICES AT NON-SMP SITES</t>
  </si>
  <si>
    <t>Site profile</t>
  </si>
  <si>
    <t>Antenna location costs</t>
  </si>
  <si>
    <t>Antenna #1 (€/month)</t>
  </si>
  <si>
    <t>Antenna #2 (€/month)</t>
  </si>
  <si>
    <t>Antenna #3 (€/month)</t>
  </si>
  <si>
    <t>Antenna #4 (€/month)</t>
  </si>
  <si>
    <t>Antenna #5 (€/month)</t>
  </si>
  <si>
    <t>Antenna #6 (€/month)</t>
  </si>
  <si>
    <t>Total (€/month)</t>
  </si>
  <si>
    <t>Equipment space costs</t>
  </si>
  <si>
    <t>Direct current costs</t>
  </si>
  <si>
    <t>Electricity costs</t>
  </si>
  <si>
    <t>Backup costs</t>
  </si>
  <si>
    <t>Antenna, cable and combiner costs</t>
  </si>
  <si>
    <t>Total national radio site service costs at non-SMP sites (€/month)</t>
  </si>
  <si>
    <t>Digita TV &amp; Radio Operations 2022: Costs vs. Price lists</t>
  </si>
  <si>
    <t>Site prices - Radio antenna capacity</t>
  </si>
  <si>
    <t>Antennikapasiteetti - Radio</t>
  </si>
  <si>
    <t>https://www.digita.fi/app/uploads/2023/01/paalahetysasemien-antennikapasiteetin-vuokraus-radiotoimintaa-varten-hinnasto-01012023.pdf</t>
  </si>
  <si>
    <t>Hinnasto 1.1.2023</t>
  </si>
  <si>
    <t>Antenni</t>
  </si>
  <si>
    <t>Lähetysasema</t>
  </si>
  <si>
    <t>#1.1</t>
  </si>
  <si>
    <t>Antennikorkeus (m)</t>
  </si>
  <si>
    <t>Teholuokka ERP (kW)</t>
  </si>
  <si>
    <t>Palveluhinta €/kk</t>
  </si>
  <si>
    <t>#1.2</t>
  </si>
  <si>
    <t>#1.3</t>
  </si>
  <si>
    <t>#2</t>
  </si>
  <si>
    <t>#3</t>
  </si>
  <si>
    <t>#4</t>
  </si>
  <si>
    <t>#5</t>
  </si>
  <si>
    <t>#6</t>
  </si>
  <si>
    <t>#7</t>
  </si>
  <si>
    <t>Kustannussuuntautunut hinta 2022</t>
  </si>
  <si>
    <t>Allowed costs</t>
  </si>
  <si>
    <t>Ero (sallittu vs. julkaistu)</t>
  </si>
  <si>
    <t>Site prices - Radio ancillary services</t>
  </si>
  <si>
    <t>Voimassa olevat hinnastohinnat</t>
  </si>
  <si>
    <t>Paikka lähettimelle</t>
  </si>
  <si>
    <t>https://www.digita.fi/app/uploads/2023/04/Paalahetysasemien-Laitetilojen-vuokraus-radiotoimintaa-varten-hinnasto-01042023.pdf</t>
  </si>
  <si>
    <t>Asema</t>
  </si>
  <si>
    <t>Tila laitekaapille €/kk</t>
  </si>
  <si>
    <t>Jäähdytys €/0,5kW/kk</t>
  </si>
  <si>
    <t>Anjalankoski</t>
  </si>
  <si>
    <t>Espoo</t>
  </si>
  <si>
    <t>Eurajoki</t>
  </si>
  <si>
    <t>Fiskars</t>
  </si>
  <si>
    <t>Haapavesi</t>
  </si>
  <si>
    <t>Iisalmi</t>
  </si>
  <si>
    <t>Inari</t>
  </si>
  <si>
    <t>Joutseno</t>
  </si>
  <si>
    <t>Jyväskylä</t>
  </si>
  <si>
    <t>Kargasniemi</t>
  </si>
  <si>
    <t>Karigasniemi</t>
  </si>
  <si>
    <t>Kerimäki</t>
  </si>
  <si>
    <t>Kiihtelysvaara</t>
  </si>
  <si>
    <t>Koli</t>
  </si>
  <si>
    <t>Kruunupyy</t>
  </si>
  <si>
    <t>Kuopio</t>
  </si>
  <si>
    <t>Kuttanen</t>
  </si>
  <si>
    <t>Lahti</t>
  </si>
  <si>
    <t>Lapua</t>
  </si>
  <si>
    <t>Mikkeli</t>
  </si>
  <si>
    <t>Oulu</t>
  </si>
  <si>
    <t>Pernaja</t>
  </si>
  <si>
    <t>Pihtipudas</t>
  </si>
  <si>
    <t>Posio</t>
  </si>
  <si>
    <t>Pyhätunturi</t>
  </si>
  <si>
    <t>Pyhävuori</t>
  </si>
  <si>
    <t>Rovaniemi</t>
  </si>
  <si>
    <t>Ruka</t>
  </si>
  <si>
    <t>Taivalkoski</t>
  </si>
  <si>
    <t>Tammela</t>
  </si>
  <si>
    <t>Tampere</t>
  </si>
  <si>
    <t>Tervola</t>
  </si>
  <si>
    <t>Turku</t>
  </si>
  <si>
    <t>Utsjoki</t>
  </si>
  <si>
    <t>Vaasa</t>
  </si>
  <si>
    <t>Vuokatti</t>
  </si>
  <si>
    <t>Vuotso</t>
  </si>
  <si>
    <t>Ylläs</t>
  </si>
  <si>
    <t>Ähtäri</t>
  </si>
  <si>
    <t>Paikka VVM54 varalähettimelle - radio</t>
  </si>
  <si>
    <t>Paikka VVM54 varalähettimelle (€/kk)</t>
  </si>
  <si>
    <t>Varavoimapalvelu</t>
  </si>
  <si>
    <t>Varavoimakapasiteetti - radio</t>
  </si>
  <si>
    <t>Palveluhinta €/kW/kk</t>
  </si>
  <si>
    <t>Paikka lähettimelle Radio Telecom-tilassa</t>
  </si>
  <si>
    <t>Radio Telecom-tilassa</t>
  </si>
  <si>
    <t>Referenssihinnasto 1 Valtakunnalliset Radiolähetyspalvelut 99,96 % väestöpeitto</t>
  </si>
  <si>
    <t>https://www.digita.fi/app/uploads/2023/04/Referenssihinnasto-Valtakunnalliset-Radiolahetyspalvelut-9996-vaestopeitto-1.pdf</t>
  </si>
  <si>
    <t>Valtakunnallisen Radiolähetyspalvelun hinta 99,96 %:n väestöpeiton verkolle, sisältäen 38 Päälähetysasemaa</t>
  </si>
  <si>
    <t>euroa/kk</t>
  </si>
  <si>
    <t>keskimäärin euroa/asema/kk</t>
  </si>
  <si>
    <t>Radiolähetyspalvelu yhteensä</t>
  </si>
  <si>
    <t>Lähettäminen</t>
  </si>
  <si>
    <t>Ohjelmansiirto</t>
  </si>
  <si>
    <t>Rererenssihinnasto 1 - Kustannussuuntautunut hinta 2022</t>
  </si>
  <si>
    <t>Rererenssihinnasto 1 ero (sallittu vs. julkaistu)</t>
  </si>
  <si>
    <t>Referenssihinnasto 2 Valtakunnalliset Radiolähetyspalvelut 91,9 % väestöpeitto</t>
  </si>
  <si>
    <t>https://www.digita.fi/app/uploads/2023/04/Referenssihinnasto-Valtakunnalliset-Radiolahetyspalvelut-919-vaestopeitto-1.pdf</t>
  </si>
  <si>
    <t>Valtakunnallisen Radiolähetyspalvelun hinta 91,9 %:n väestöpeiton verkolle, sisältäen 18 Päälähetysasemaa</t>
  </si>
  <si>
    <t>Rererenssihinnasto 2 - Kustannussuuntautunut hinta 2022</t>
  </si>
  <si>
    <t>Rererenssihinnasto 2 ero (sallittu vs. julkaistu)</t>
  </si>
  <si>
    <t>Referenssihinnasto 3 Valtakunnalliset Radiolähetyspalvelut 75,5 % väestöpeitto</t>
  </si>
  <si>
    <t>https://www.digita.fi/app/uploads/2023/04/Referenssihinnasto-Valtakunnalliset-Radiolahetyspalvelut-755-vaestopeitto.pdf</t>
  </si>
  <si>
    <t>Valtakunnallisen Radiolähetyspalvelun hinta 75,5 %:n väestöpeiton verkolle, sisältäen 9 Päälähetysasemaa</t>
  </si>
  <si>
    <t>Rererenssihinnasto 3 - Kustannussuuntautunut hinta 2022</t>
  </si>
  <si>
    <t>Rererenssihinnasto 3 ero (sallittu vs. julkaistu)</t>
  </si>
  <si>
    <t>Referenssihinnasto 4 Valtakunnalliset Radiolähetyspalvelut 75,1 % väestöpeitto</t>
  </si>
  <si>
    <t>https://www.digita.fi/app/uploads/2023/04/Referenssihinnasto-Valtakunnalliset-Radiolahetyspalvelut-751-vaestopeitto.pdf</t>
  </si>
  <si>
    <t>Valtakunnallisen Radiolähetyspalvelun hinta 75,1 %:n väestöpeiton verkolle, sisältäen 10 Päälähetysasemaa</t>
  </si>
  <si>
    <t>Rererenssihinnasto 4 - Kustannussuuntautunut hinta 2022</t>
  </si>
  <si>
    <t>Rererenssihinnasto 4 ero (sallittu vs. julkaistu)</t>
  </si>
  <si>
    <t>Televisiojakeluhinnastot</t>
  </si>
  <si>
    <t>Hinnasto DVB-T2-Televisiolähetyspalvelut, HD-palvelut</t>
  </si>
  <si>
    <t>hd-palveluiden-hinnasto-1-2023.pdf (digita.fi)</t>
  </si>
  <si>
    <t>Hinnasto DVB-T2-Televisiolähetyspalvelut, SD-palvelut</t>
  </si>
  <si>
    <t>sd-palveluiden-hinnasto-1-2023.pdf (digita.fi)</t>
  </si>
  <si>
    <t>DVB-T-Kapasiteetin hinnato kanavanippu A</t>
  </si>
  <si>
    <t>dvb-t-kapasiteetin-hinnasto-kanavanippu-a-1-2023.pdf (digita.fi)</t>
  </si>
  <si>
    <t>DVB-T-Kapasiteetin hinnato kanavanippu C</t>
  </si>
  <si>
    <t>dvb-t-kapasiteetin-hinnasto-kanavanippu-c-1-2023.pdf (digita.fi)</t>
  </si>
  <si>
    <t>DVB-T-Kapasiteetin hinnato kanavanippu E</t>
  </si>
  <si>
    <t>dvb-t-kapasiteetin-hinnasto-kanavanippu-e-1-2023.pdf (digita.fi)</t>
  </si>
  <si>
    <t>uusi WACC</t>
  </si>
  <si>
    <t>käyttöpääoman määrä (NWC)</t>
  </si>
  <si>
    <t>yleiskustannuslisä</t>
  </si>
  <si>
    <t>rakennusten arvostus</t>
  </si>
  <si>
    <t>rakennusten_arvostus</t>
  </si>
  <si>
    <t>rakennusten neliöhinnan ajankohta</t>
  </si>
  <si>
    <t>rakennusten_kustannus</t>
  </si>
  <si>
    <t>rakennusten neliöhinta</t>
  </si>
  <si>
    <t>eur/m²</t>
  </si>
  <si>
    <t>neliöhinta</t>
  </si>
  <si>
    <t>mastojen arvostus</t>
  </si>
  <si>
    <t>mastojen_arvostus</t>
  </si>
  <si>
    <t>eur/m2</t>
  </si>
  <si>
    <t>Joulukuu 2022</t>
  </si>
  <si>
    <t>muutos</t>
  </si>
  <si>
    <t>erotus</t>
  </si>
  <si>
    <t>summat sheeteiltä</t>
  </si>
  <si>
    <t>Rakennuskustannusindeksit, kokonaisindeksi, vuositiedot muuttujina Vuosi, Perusvuosi ja Tiedot</t>
  </si>
  <si>
    <t>Rakennuskustannusindeksi kustannuslajeittain, kuukausitiedot muuttujina Kuukausi, Perusvuosi, Indeksi ja Tiedot</t>
  </si>
  <si>
    <t>https://pxdata.stat.fi/PxWeb/pxweb/fi/StatFin/StatFin__rki/statfin_rki_pxt_13g9.px/table/tableViewLayout1/</t>
  </si>
  <si>
    <t>https://pxdata.stat.fi/PxWeb/pxweb/fi/StatFin/StatFin__rki/statfin_rki_pxt_118p.px/table/tableViewLayout1/</t>
  </si>
  <si>
    <t>1951=100</t>
  </si>
  <si>
    <t>2010=100</t>
  </si>
  <si>
    <t>Indeksipisteluku</t>
  </si>
  <si>
    <t>0 Kokonaisindeksi</t>
  </si>
  <si>
    <t>1950</t>
  </si>
  <si>
    <t>.</t>
  </si>
  <si>
    <t>1951</t>
  </si>
  <si>
    <t>1970</t>
  </si>
  <si>
    <t>2018M01</t>
  </si>
  <si>
    <t>1952</t>
  </si>
  <si>
    <t>2021</t>
  </si>
  <si>
    <t>2018M02</t>
  </si>
  <si>
    <t>1953</t>
  </si>
  <si>
    <t>2018M03</t>
  </si>
  <si>
    <t>1954</t>
  </si>
  <si>
    <t>muutos (%)</t>
  </si>
  <si>
    <t>2018M04</t>
  </si>
  <si>
    <t>1955</t>
  </si>
  <si>
    <t>2018M05</t>
  </si>
  <si>
    <t>1956</t>
  </si>
  <si>
    <t>2018M06</t>
  </si>
  <si>
    <t>Joulukuu 2021</t>
  </si>
  <si>
    <t>1957</t>
  </si>
  <si>
    <t>2018M07</t>
  </si>
  <si>
    <t>1958</t>
  </si>
  <si>
    <t>2018M08</t>
  </si>
  <si>
    <t>1959</t>
  </si>
  <si>
    <t>2018M09</t>
  </si>
  <si>
    <t>1960</t>
  </si>
  <si>
    <t>2018M10</t>
  </si>
  <si>
    <t>1961</t>
  </si>
  <si>
    <t>2018M11</t>
  </si>
  <si>
    <t>1962</t>
  </si>
  <si>
    <t>2018M12</t>
  </si>
  <si>
    <t>1963</t>
  </si>
  <si>
    <t>2019M01</t>
  </si>
  <si>
    <t>1964</t>
  </si>
  <si>
    <t>2019M02</t>
  </si>
  <si>
    <t>1965</t>
  </si>
  <si>
    <t>2019M03</t>
  </si>
  <si>
    <t>1966</t>
  </si>
  <si>
    <t>2019M04</t>
  </si>
  <si>
    <t>1967</t>
  </si>
  <si>
    <t>2019M05</t>
  </si>
  <si>
    <t>1968</t>
  </si>
  <si>
    <t>2019M06</t>
  </si>
  <si>
    <t>1969</t>
  </si>
  <si>
    <t>2019M07</t>
  </si>
  <si>
    <t>2019M08</t>
  </si>
  <si>
    <t>1971</t>
  </si>
  <si>
    <t>2019M09</t>
  </si>
  <si>
    <t>1972</t>
  </si>
  <si>
    <t>2019M10</t>
  </si>
  <si>
    <t>1973</t>
  </si>
  <si>
    <t>2019M11</t>
  </si>
  <si>
    <t>1974</t>
  </si>
  <si>
    <t>2019M12</t>
  </si>
  <si>
    <t>1975</t>
  </si>
  <si>
    <t>2020M01</t>
  </si>
  <si>
    <t>1976</t>
  </si>
  <si>
    <t>2020M02</t>
  </si>
  <si>
    <t>1977</t>
  </si>
  <si>
    <t>2020M03</t>
  </si>
  <si>
    <t>1978</t>
  </si>
  <si>
    <t>2020M04</t>
  </si>
  <si>
    <t>1979</t>
  </si>
  <si>
    <t>2020M05</t>
  </si>
  <si>
    <t>1980</t>
  </si>
  <si>
    <t>2020M06</t>
  </si>
  <si>
    <t>1981</t>
  </si>
  <si>
    <t>2020M07</t>
  </si>
  <si>
    <t>1982</t>
  </si>
  <si>
    <t>2020M08</t>
  </si>
  <si>
    <t>1983</t>
  </si>
  <si>
    <t>2020M09</t>
  </si>
  <si>
    <t>1984</t>
  </si>
  <si>
    <t>2020M10</t>
  </si>
  <si>
    <t>1985</t>
  </si>
  <si>
    <t>2020M11</t>
  </si>
  <si>
    <t>1986</t>
  </si>
  <si>
    <t>2020M12</t>
  </si>
  <si>
    <t>1987</t>
  </si>
  <si>
    <t>2021M01</t>
  </si>
  <si>
    <t>1988</t>
  </si>
  <si>
    <t>2021M02</t>
  </si>
  <si>
    <t>1989</t>
  </si>
  <si>
    <t>2021M03</t>
  </si>
  <si>
    <t>1990</t>
  </si>
  <si>
    <t>2021M04</t>
  </si>
  <si>
    <t>1991</t>
  </si>
  <si>
    <t>2021M05</t>
  </si>
  <si>
    <t>1992</t>
  </si>
  <si>
    <t>2021M06</t>
  </si>
  <si>
    <t>1993</t>
  </si>
  <si>
    <t>2021M07</t>
  </si>
  <si>
    <t>1994</t>
  </si>
  <si>
    <t>2021M08</t>
  </si>
  <si>
    <t>1995</t>
  </si>
  <si>
    <t>2021M09</t>
  </si>
  <si>
    <t>1996</t>
  </si>
  <si>
    <t>2021M10</t>
  </si>
  <si>
    <t>1997</t>
  </si>
  <si>
    <t>2021M11</t>
  </si>
  <si>
    <t>1998</t>
  </si>
  <si>
    <t>2021M12</t>
  </si>
  <si>
    <t>1999</t>
  </si>
  <si>
    <t>2022M01</t>
  </si>
  <si>
    <t>2000</t>
  </si>
  <si>
    <t>2022M02</t>
  </si>
  <si>
    <t>2001</t>
  </si>
  <si>
    <t>2022M03</t>
  </si>
  <si>
    <t>2002</t>
  </si>
  <si>
    <t>2022M04</t>
  </si>
  <si>
    <t>2003</t>
  </si>
  <si>
    <t>2022M05</t>
  </si>
  <si>
    <t>2004</t>
  </si>
  <si>
    <t>2022M06</t>
  </si>
  <si>
    <t>2005</t>
  </si>
  <si>
    <t>2022M07</t>
  </si>
  <si>
    <t>2006</t>
  </si>
  <si>
    <t>2022M08</t>
  </si>
  <si>
    <t>2007</t>
  </si>
  <si>
    <t>2022M09</t>
  </si>
  <si>
    <t>2008</t>
  </si>
  <si>
    <t>2022M10</t>
  </si>
  <si>
    <t>2009</t>
  </si>
  <si>
    <t>2022M11</t>
  </si>
  <si>
    <t>2010</t>
  </si>
  <si>
    <t>2022M12</t>
  </si>
  <si>
    <t>2011</t>
  </si>
  <si>
    <t>2023M01</t>
  </si>
  <si>
    <t>2012</t>
  </si>
  <si>
    <t>2023M02</t>
  </si>
  <si>
    <t>2013</t>
  </si>
  <si>
    <t>2023M03</t>
  </si>
  <si>
    <t>2014</t>
  </si>
  <si>
    <t>2023M04</t>
  </si>
  <si>
    <t>2015</t>
  </si>
  <si>
    <t>2023M05</t>
  </si>
  <si>
    <t>2016</t>
  </si>
  <si>
    <t>2017</t>
  </si>
  <si>
    <t>2018</t>
  </si>
  <si>
    <t>2019</t>
  </si>
  <si>
    <t>2020</t>
  </si>
  <si>
    <t>2022</t>
  </si>
  <si>
    <t>JHH</t>
  </si>
  <si>
    <t>laskettu kuten TV</t>
  </si>
  <si>
    <t>Viraston arvioinnissaan käyttämät kustannukset</t>
  </si>
  <si>
    <t>Ikätietojen vertailut Digita 15.9.2023 vs. vuosivalvonta 2022</t>
  </si>
  <si>
    <t>Mastot</t>
  </si>
  <si>
    <t>Digita 15.9.2023</t>
  </si>
  <si>
    <t>vuosivalvonta 2022</t>
  </si>
  <si>
    <t>Digitan ilmoittamat tiedot</t>
  </si>
  <si>
    <t>Viraston arviointi vs. Digitan ilmoittamat tiedot</t>
  </si>
  <si>
    <t>Radiolähettimiä</t>
  </si>
  <si>
    <t>MUXeja (TV-lähettimiä)</t>
  </si>
  <si>
    <t>Radio- ja TV-lähettimet yhteensä (ilman varalähettimiä)</t>
  </si>
  <si>
    <t>Digitan lähettimien määrät päälähetysasemilla</t>
  </si>
  <si>
    <t xml:space="preserve">Unit </t>
  </si>
  <si>
    <t>Comments</t>
  </si>
  <si>
    <t>Transmitter power</t>
  </si>
  <si>
    <t>Over 75% coverage channels</t>
  </si>
  <si>
    <t>YLE Radio 1</t>
  </si>
  <si>
    <t>W</t>
  </si>
  <si>
    <t>YLEX</t>
  </si>
  <si>
    <t>YLE Radio Suomi</t>
  </si>
  <si>
    <t>YLE Radio Vega</t>
  </si>
  <si>
    <t>YLE Puhe</t>
  </si>
  <si>
    <t>Radio Nova</t>
  </si>
  <si>
    <t>Yle Radio Suomi / LL</t>
  </si>
  <si>
    <t>Basso</t>
  </si>
  <si>
    <t>LOOP</t>
  </si>
  <si>
    <t>Radio Rock</t>
  </si>
  <si>
    <t>Suomipop</t>
  </si>
  <si>
    <t>Radio Dei</t>
  </si>
  <si>
    <t>ei kustannus-suuntautunut</t>
  </si>
  <si>
    <t>kustannus-suuntautunut</t>
  </si>
  <si>
    <t>kustannussuuntautunut</t>
  </si>
  <si>
    <t>ei kustannussuuntautunut</t>
  </si>
  <si>
    <t>Digitan ilmoittamat kustannukset</t>
  </si>
  <si>
    <t>Viraston arvioimat kustannukset</t>
  </si>
  <si>
    <t>FM-antennikapasiteetti</t>
  </si>
  <si>
    <t>Referenssihinnasto 1</t>
  </si>
  <si>
    <t>Referenssihinnasto 2</t>
  </si>
  <si>
    <t>Referenssihinnasto 3</t>
  </si>
  <si>
    <t>Referenssihinnasto 4</t>
  </si>
  <si>
    <t>WACC</t>
  </si>
  <si>
    <t>Sitoutuneen pääoman tuotto</t>
  </si>
  <si>
    <t>Poistot</t>
  </si>
  <si>
    <t>RAV</t>
  </si>
  <si>
    <t>Rakennusten arvostus</t>
  </si>
  <si>
    <t>Digitan JHH</t>
  </si>
  <si>
    <t>Digitan tasearvo</t>
  </si>
  <si>
    <t>Viraston arvioinnin vaikutukset</t>
  </si>
  <si>
    <t>Kokonaiskustannusten muutos (eur)</t>
  </si>
  <si>
    <t>Kokonaiskustannusten muutos (%)</t>
  </si>
  <si>
    <t>Alkuperäiset kustannukset ennen viraston arviointia</t>
  </si>
  <si>
    <t>Kuluttajahintaindeksi (2010=100) muuttujina Kuukausi, Hyödyke ja Tiedot</t>
  </si>
  <si>
    <t>kW</t>
  </si>
  <si>
    <t>kWh/v</t>
  </si>
  <si>
    <t>c/kWh</t>
  </si>
  <si>
    <t>sähkökustannus</t>
  </si>
  <si>
    <t>eur/v</t>
  </si>
  <si>
    <t>Digitan sähkön ostohinta</t>
  </si>
  <si>
    <t>radiolähettimien teho (valtakunnalliset päälähetysasemilla)</t>
  </si>
  <si>
    <t>radiolähettimien hyötysuhde</t>
  </si>
  <si>
    <t>radiolähettimien ottoteho</t>
  </si>
  <si>
    <t>radiolähettimien sähkönkulutus</t>
  </si>
  <si>
    <t>Aseman nimi</t>
  </si>
  <si>
    <t>Yle Puhe</t>
  </si>
  <si>
    <t>Kunta</t>
  </si>
  <si>
    <t>Säteilyteho (ERP)</t>
  </si>
  <si>
    <t>Antennin korkeus (m AGL)</t>
  </si>
  <si>
    <t>Enontekiö</t>
  </si>
  <si>
    <t>Hollola</t>
  </si>
  <si>
    <t>Hämeenlinna</t>
  </si>
  <si>
    <t>Ilomantsi</t>
  </si>
  <si>
    <t>Joensuu</t>
  </si>
  <si>
    <t>Kaarina</t>
  </si>
  <si>
    <t>Kankaanpää</t>
  </si>
  <si>
    <t>Karstula</t>
  </si>
  <si>
    <t>Kolari</t>
  </si>
  <si>
    <t>Korsnäs</t>
  </si>
  <si>
    <t>Kouvola</t>
  </si>
  <si>
    <t>Kristiinankaupunki</t>
  </si>
  <si>
    <t>Kuusamo</t>
  </si>
  <si>
    <t>Lappeenranta</t>
  </si>
  <si>
    <t>Lieksa</t>
  </si>
  <si>
    <t>Loimaa</t>
  </si>
  <si>
    <t>Loviisa</t>
  </si>
  <si>
    <t>Miehikkälä</t>
  </si>
  <si>
    <t>Mustasaari</t>
  </si>
  <si>
    <t>Padasjoki</t>
  </si>
  <si>
    <t>Parkano</t>
  </si>
  <si>
    <t>Pelkosenniemi</t>
  </si>
  <si>
    <t>Pello</t>
  </si>
  <si>
    <t>Perho</t>
  </si>
  <si>
    <t>Pieksämäki</t>
  </si>
  <si>
    <t>Punkalaidun</t>
  </si>
  <si>
    <t>Raahe</t>
  </si>
  <si>
    <t>Raasepori</t>
  </si>
  <si>
    <t>Salo</t>
  </si>
  <si>
    <t>Savonlinna</t>
  </si>
  <si>
    <t>Sodankylä</t>
  </si>
  <si>
    <t>Sotkamo</t>
  </si>
  <si>
    <t>Sysmä</t>
  </si>
  <si>
    <t>päälähetin</t>
  </si>
  <si>
    <t>savonlinna</t>
  </si>
  <si>
    <t>https://www.digita.fi/verkkojen-saatavuus/radion-kartta-ja-kanavat/</t>
  </si>
  <si>
    <t>https://traficom.fi/fi/viestinta/tv-radio-ja-muut-mediapalvelut/radioasemat-suomessa</t>
  </si>
  <si>
    <t>ohjelmansiirto</t>
  </si>
  <si>
    <t>lähettäminen</t>
  </si>
  <si>
    <t>lähettimen hyötysuhde</t>
  </si>
  <si>
    <t>lähetinteho (W)</t>
  </si>
  <si>
    <t>sähköteho (kW)</t>
  </si>
  <si>
    <t>varavoima (eur/v)</t>
  </si>
  <si>
    <t>sähkö (eur/v)</t>
  </si>
  <si>
    <t>paikka lähettimelle (eur/v)</t>
  </si>
  <si>
    <t>yhteensä (eur/v)</t>
  </si>
  <si>
    <t>yhteensä (eur/kk)</t>
  </si>
  <si>
    <t>hinta yhteensä</t>
  </si>
  <si>
    <t>ohjelmansiirto (eur/v)</t>
  </si>
  <si>
    <t>eur/kk</t>
  </si>
  <si>
    <t>FM-antennikapasiteetti (eur/v)</t>
  </si>
  <si>
    <t>paikka varalähettimelle (eur/v)</t>
  </si>
  <si>
    <t>tarkistuslaskelma</t>
  </si>
  <si>
    <t>referenssihinnasto</t>
  </si>
  <si>
    <t>erotus (eur/kk)</t>
  </si>
  <si>
    <t>erotus (%)</t>
  </si>
  <si>
    <t>paikka lähettimelle: tila laitekaapille (eur/kk)</t>
  </si>
  <si>
    <t>paikka lähettimelle: jäähdytys (eur/0,5 kW/kk)</t>
  </si>
  <si>
    <t>lähettäminen (eur/v)</t>
  </si>
  <si>
    <t>ero voi johtua esim. ERP-tehojen eroista Digita vs. tarkistuslaskelma</t>
  </si>
  <si>
    <t>Lähteet:</t>
  </si>
  <si>
    <t xml:space="preserve">GatesAir FM transmitters: </t>
  </si>
  <si>
    <t>https://www.gatesair.com/documents/products/broch-flexiva-high-power-en-kh-ka-120122.pdf</t>
  </si>
  <si>
    <t>tarkistuslaskelma vs. Digitan referenssihinnasto 1</t>
  </si>
  <si>
    <t>eur/kk/asema</t>
  </si>
  <si>
    <t>Pohjautuu Yle Puheen verkkoon</t>
  </si>
  <si>
    <t>lähettäminen yhteensä (eur/v)</t>
  </si>
  <si>
    <t>Hinnastohinnat</t>
  </si>
  <si>
    <t>asematunnus</t>
  </si>
  <si>
    <t>hinnaston kunta</t>
  </si>
  <si>
    <t>Alasvetovalikoiden optiot:</t>
  </si>
  <si>
    <t>Muutos</t>
  </si>
  <si>
    <t>Digitan ilmoittamien kustannusten vertailu 2021-2022</t>
  </si>
  <si>
    <t>Vuosivalvonta 2022 (tiedot 2021)</t>
  </si>
  <si>
    <t>Total FM main antenna capacity costs (€/year)</t>
  </si>
  <si>
    <t>muutos (eur)</t>
  </si>
  <si>
    <t>Total costs of reserve power</t>
  </si>
  <si>
    <t>Liitännäispalvelut</t>
  </si>
  <si>
    <t>FM-antennikapasiteetti, OPEX</t>
  </si>
  <si>
    <t>Personnel total (€/year)</t>
  </si>
  <si>
    <t>Real estate total (€/year)</t>
  </si>
  <si>
    <t>Energy total (€/year)</t>
  </si>
  <si>
    <t>Other operating costs total (€/year)</t>
  </si>
  <si>
    <t>FM main antenna capacity operating costs total (€/year)</t>
  </si>
  <si>
    <t>FM-antennikapasiteetti, OPEX, other operating costs</t>
  </si>
  <si>
    <t>Digitan ilmoittamat tiedot ja viraston soveltamat arviointiperiaatteet</t>
  </si>
  <si>
    <t>Digita</t>
  </si>
  <si>
    <t>virasto</t>
  </si>
  <si>
    <t>tasearvo 31.12.2022</t>
  </si>
  <si>
    <t>mastojen tasearvo</t>
  </si>
  <si>
    <t>arvostusperuste</t>
  </si>
  <si>
    <t>kokonaan poistettujen JHH</t>
  </si>
  <si>
    <t>mastojen pitoaika</t>
  </si>
  <si>
    <t>mastojen ikä</t>
  </si>
  <si>
    <t>mastojen NKA</t>
  </si>
  <si>
    <t>mastojen poistot</t>
  </si>
  <si>
    <t>mastojen sitoutuneen pääoman tuotto</t>
  </si>
  <si>
    <t>mastojen NKA, valtakunnallinen radio</t>
  </si>
  <si>
    <t>mastojen sitoutuneen pääoman tuotto, valtakunnallinen radio</t>
  </si>
  <si>
    <t>mastojen poistot, valtakunnallinen radio</t>
  </si>
  <si>
    <t>sitoutuneen pääoman kohtuullinen tuotto</t>
  </si>
  <si>
    <t>mastojen OPEX</t>
  </si>
  <si>
    <t>kustannukset yhteensä (ilman käyttöpääoman tuottoa)</t>
  </si>
  <si>
    <t>kustannukset yhteensä (ilman käyttöpääoman tuottoa), valtakunnallinen radio</t>
  </si>
  <si>
    <t>mastojen yleiskustannukset</t>
  </si>
  <si>
    <t>mastojen yleiskustannukset, valtakunnallinen radio</t>
  </si>
  <si>
    <t>kustannukset yhteensä (ilman yleiskustannuksia ja käyttöpääoman tuottoa)</t>
  </si>
  <si>
    <t>kustannukset yhteensä (ilman yleiskustannuksia ja käyttöpääoman tuottoa), valtakunnallinen radio</t>
  </si>
  <si>
    <t>yleiskustannusten määrä</t>
  </si>
  <si>
    <t>Rakennukset</t>
  </si>
  <si>
    <t>rakennusten pitoaika</t>
  </si>
  <si>
    <t>rakennusten ikä</t>
  </si>
  <si>
    <t>rakennusten NKA</t>
  </si>
  <si>
    <t>rakennusten NKA, valtakunnallinen radio</t>
  </si>
  <si>
    <t>rakennusten sitoutuneen pääoman tuotto</t>
  </si>
  <si>
    <t>rakennusten sitoutuneen pääoman tuotto, valtakunnallinen radio</t>
  </si>
  <si>
    <t>rakennusten poistot</t>
  </si>
  <si>
    <t>rakennusten poistot, valtakunnallinen radio</t>
  </si>
  <si>
    <t>rakennusten OPEX</t>
  </si>
  <si>
    <t>rakennusten OPEX,valtakunnallinen radio</t>
  </si>
  <si>
    <t>rakennusten yleiskustannukset</t>
  </si>
  <si>
    <t>rakennusten yleiskustannukset, valtakunnallinen radio</t>
  </si>
  <si>
    <t>rakennusten neliökustannus</t>
  </si>
  <si>
    <t>rakennusten neliökustannuksen määritysajankohta</t>
  </si>
  <si>
    <t>Viraston arviointi</t>
  </si>
  <si>
    <t>Share of return on RAV (€/month)</t>
  </si>
  <si>
    <t>Share of depreciation (€/month)</t>
  </si>
  <si>
    <t>Share of return on NWC (€/month)</t>
  </si>
  <si>
    <t>Total antenna location costs (€/month, excl. overheads and NWC, incl. the share not allocated to antennas 2-7)</t>
  </si>
  <si>
    <t>Share of OPEX (€/month)</t>
  </si>
  <si>
    <t>VANHA</t>
  </si>
  <si>
    <t>Digitan toimittamat tiedot</t>
  </si>
  <si>
    <t>muut aputiedot</t>
  </si>
  <si>
    <t>Rakenne: välilehtien värit</t>
  </si>
  <si>
    <t>Share of national radio (€/year, excl. NWC)</t>
  </si>
  <si>
    <t>pitoaika</t>
  </si>
  <si>
    <t>ikä</t>
  </si>
  <si>
    <t>NKA</t>
  </si>
  <si>
    <t>radiolähetyspalvelu yht.</t>
  </si>
  <si>
    <t>Yle Puhe kustannukset (eur/v)</t>
  </si>
  <si>
    <t>Yle Puhe osuus (%)</t>
  </si>
  <si>
    <t>lähetyspalvelu yht. (eur/kk)</t>
  </si>
  <si>
    <t>total</t>
  </si>
  <si>
    <t>TV-antennikapasiteetin kutannukset vs. FM-antennikapasiteetin kustannukset</t>
  </si>
  <si>
    <t>UHF-antennikapasiteetti</t>
  </si>
  <si>
    <t>Total UHF antenna capacity costs (€/year)</t>
  </si>
  <si>
    <t>UHF-antennikapasiteetti, OPEX</t>
  </si>
  <si>
    <t>UHF-antennikapasiteetti, OPEX, other operating costs</t>
  </si>
  <si>
    <t>Televisiolähetyspalvelun kustannuskomponenttien vertailua (Digitan ilmoittamat tiedot)</t>
  </si>
  <si>
    <t>Radiolähetyspalvelun kustannuskomponenttien vertailua (Digitan ilmoittamat tiedot)</t>
  </si>
  <si>
    <t>kyllä</t>
  </si>
  <si>
    <t>ei</t>
  </si>
  <si>
    <t>virtuaalimastovähennys</t>
  </si>
  <si>
    <t>virtuaalimastovähennys JHH:sta</t>
  </si>
  <si>
    <t>virtuaalimastovähennys OPEX:sta</t>
  </si>
  <si>
    <t>Operating costs (alkuperäinen OPEX - virtuaalimastovähennyksen OPEX)</t>
  </si>
  <si>
    <t>eur/masto</t>
  </si>
  <si>
    <t>eur/masto/v</t>
  </si>
  <si>
    <t>virtuaalimastovähennys mastolle</t>
  </si>
  <si>
    <t>pääoman tuotto</t>
  </si>
  <si>
    <t>poistot</t>
  </si>
  <si>
    <t>mastojen pääomakustannukset yhteensä (valtakunnallinen radio)</t>
  </si>
  <si>
    <t>yhteensä</t>
  </si>
  <si>
    <t>rakennusten pääomakustannukset yhteensä (valtakunnallinen radio)</t>
  </si>
  <si>
    <t>sähkön hinta</t>
  </si>
  <si>
    <t>sähkönhinta</t>
  </si>
  <si>
    <t>Dnro Traficom/4633/11.06.09/2023</t>
  </si>
  <si>
    <t>Vuodelta 2021 ei ole vastaavia radiolähetyspalvelun kustannustietoja</t>
  </si>
  <si>
    <t>Valtakunnallinen radiolähetyspalvelu</t>
  </si>
  <si>
    <t>Televisiolähetyspalvelu</t>
  </si>
  <si>
    <t>Mastojen tasearvojen ja nykykäyttöarvojen vertailu</t>
  </si>
  <si>
    <t>Nykykäyttöarvo</t>
  </si>
  <si>
    <t>Tasearvo</t>
  </si>
  <si>
    <t>Mastojen pääomakustannukset yhteensä (JHH)</t>
  </si>
  <si>
    <t>Mastojen pääomakustannukset yhteensä (tasearvo)</t>
  </si>
  <si>
    <t>Sitoutunut pääoma</t>
  </si>
  <si>
    <t>Poistot (tasearvo/jäljellä oleva pitoaika)</t>
  </si>
  <si>
    <t>Mastojen JHH-pohjainen arvostus</t>
  </si>
  <si>
    <t>Mastojen tasearvopohjainen arvostus</t>
  </si>
  <si>
    <t>pääoma-kustannukset yhteensä</t>
  </si>
  <si>
    <t>JHH vs. tasearvo, ero (%)</t>
  </si>
  <si>
    <t>Rakennusten jälleenhankintahinta: Digitan indeksoitu JHH vs. Digitan käyttämä JHH</t>
  </si>
  <si>
    <t>Digitan käyttämä JHH (regulaatiolaskentaliite 3.9.2020)</t>
  </si>
  <si>
    <t>Rakennusten pääomakustannukset yhteensä (Digitan käyttämä JHH)</t>
  </si>
  <si>
    <t>Digitan indeksoitu JHH</t>
  </si>
  <si>
    <t>Rakennusten pääomakustannukset yhteensä (Digitan indeksoitu JHH)</t>
  </si>
  <si>
    <t>käyttöpääoman tuotto</t>
  </si>
  <si>
    <t>käyttöpääoman määrä</t>
  </si>
  <si>
    <t>jälleenhankintahinta</t>
  </si>
  <si>
    <t>nykykäyttöarvo</t>
  </si>
  <si>
    <t>sitoutuneen pääoman tuotto</t>
  </si>
  <si>
    <t>pääomakustannukset yhteensä</t>
  </si>
  <si>
    <t>virtuaalimastoväh.</t>
  </si>
  <si>
    <t>2022 tasearvo</t>
  </si>
  <si>
    <t>2018 JHH</t>
  </si>
  <si>
    <t>2021 JHH</t>
  </si>
  <si>
    <t>2022 JHH</t>
  </si>
  <si>
    <t>Mastojen arvon kehitys (Digitan ilmoittamat tiedot)</t>
  </si>
  <si>
    <t>2022 viraston arviointi JHH</t>
  </si>
  <si>
    <t>2022 viraston arviointi tasearvo</t>
  </si>
  <si>
    <t>Rakennusten JHH</t>
  </si>
  <si>
    <t>rakennusten JHH yhteensä</t>
  </si>
  <si>
    <t xml:space="preserve">mastojen pääomakustannukset yhteensä </t>
  </si>
  <si>
    <t>rakennusten pääomakustannukset yhteensä</t>
  </si>
  <si>
    <t>liitännäispalvelut</t>
  </si>
  <si>
    <t>antennikapasiteetti</t>
  </si>
  <si>
    <t>käyttökustannukset yhteensä</t>
  </si>
  <si>
    <t>kesäkuu 2020</t>
  </si>
  <si>
    <t>joulukuu 2022</t>
  </si>
  <si>
    <t>syyskuu 2020</t>
  </si>
  <si>
    <t>varavoimapalvelu</t>
  </si>
  <si>
    <t>varavoima (eur/kW/kk)</t>
  </si>
  <si>
    <t>Vertailu hinnastohinnat (muut kuin lähettäminen) ja kustannukset (lähettäminen)</t>
  </si>
  <si>
    <t>Yle Radio 1 88.50MHz</t>
  </si>
  <si>
    <t>YleX 92.80MHz</t>
  </si>
  <si>
    <t>Yle Radio Suomi Kotka 96.90MHz</t>
  </si>
  <si>
    <t>Yle Radio Vega / Östnyland 99.50MHz</t>
  </si>
  <si>
    <t>Yle Puhe 91.40MHz</t>
  </si>
  <si>
    <t>LOOP 104.90MHz</t>
  </si>
  <si>
    <t>Radio Nova 105.70MHz</t>
  </si>
  <si>
    <t>Radio Dei 96.20MHz</t>
  </si>
  <si>
    <t>Radio Rock 90.00MHz</t>
  </si>
  <si>
    <t>SuomiPop 103.30MHz</t>
  </si>
  <si>
    <t>SuomiRäp 102.70MHz</t>
  </si>
  <si>
    <t>Yle Radio 1 87.90 MHz</t>
  </si>
  <si>
    <t>YleX 91.90 MHz</t>
  </si>
  <si>
    <t>Yle Radio Suomi Helsinki 94.00 MHz</t>
  </si>
  <si>
    <t>Yle X3M 98.90 MHz</t>
  </si>
  <si>
    <t>Yle Radio Vega / Huvudstadsregionen 101.10 MHz</t>
  </si>
  <si>
    <t>Yle Puhe 103.70 MHz</t>
  </si>
  <si>
    <t>Yle Mondo 97.50 MHz</t>
  </si>
  <si>
    <t>Aito Iskelmä 95.20 MHz</t>
  </si>
  <si>
    <t>Basso 104.60 MHz</t>
  </si>
  <si>
    <t>Classic 92.90 MHz</t>
  </si>
  <si>
    <t>Classic Hits 88.60 MHz</t>
  </si>
  <si>
    <t>Easy Hits 91.10 MHz</t>
  </si>
  <si>
    <t>Groove 102.80 MHz</t>
  </si>
  <si>
    <t>HitMix 90.30 MHz</t>
  </si>
  <si>
    <t>Iskelmä 96.20 MHz</t>
  </si>
  <si>
    <t>LOOP 101.80, 102.40, 96.50 MHz</t>
  </si>
  <si>
    <t>Radio Nova 106.20 MHz</t>
  </si>
  <si>
    <t>Patmos 107.40 MHz</t>
  </si>
  <si>
    <t>Pooki 106.90 MHz</t>
  </si>
  <si>
    <t>Radio Dei 107.20, 89.00 MHz</t>
  </si>
  <si>
    <t>Radio Rock 92.50, 104.80 MHz</t>
  </si>
  <si>
    <t>SuomiPop 104.40, 98.10 MHz</t>
  </si>
  <si>
    <t>SuomiRäp 94.90 MHz</t>
  </si>
  <si>
    <t>Yle Radio 1 87.70 MHz</t>
  </si>
  <si>
    <t>YleX 103.50 MHz</t>
  </si>
  <si>
    <t>Yle Radio Suomi Pori 94.80 MHz</t>
  </si>
  <si>
    <t>Yle X3M 99.40 MHz</t>
  </si>
  <si>
    <t>Yle Radio Vega / Åboland 103.00 MHz</t>
  </si>
  <si>
    <t>Yle Puhe 92.00 MHz</t>
  </si>
  <si>
    <t>Classic Hits 99.70, 91.30 MHz</t>
  </si>
  <si>
    <t>Easy Hits 106.70, 104.10 MHz</t>
  </si>
  <si>
    <t>LOOP 101.70 MHz</t>
  </si>
  <si>
    <t>Radio Nova 103.90, 90.40 MHz</t>
  </si>
  <si>
    <t>Radio City 104.50 MHz</t>
  </si>
  <si>
    <t>Radio Dei 95.70 MHz</t>
  </si>
  <si>
    <t>Radio Pori 98.00 MHz</t>
  </si>
  <si>
    <t>Radio Rock 96.50 MHz</t>
  </si>
  <si>
    <t>SuomiPop 106.00 MHz</t>
  </si>
  <si>
    <t xml:space="preserve">https://www.digita.fi/verkkojen-saatavuus/radion-kartta-ja-kanavat/ </t>
  </si>
  <si>
    <t>Yle Radio 1 87.90, 89.80, 90.90MHz</t>
  </si>
  <si>
    <t>YleX 92.60, 91.90, 93.10MHz</t>
  </si>
  <si>
    <t>Yle Radio Suomi Helsinki 94.00, 97.00MHz</t>
  </si>
  <si>
    <t>Yle Radio Suomi Turku 94.30MHz</t>
  </si>
  <si>
    <t>Yle X3M 98.20, 98.90, 102.50MHz</t>
  </si>
  <si>
    <t>Yle Radio Vega / Åboland 101.40MHz</t>
  </si>
  <si>
    <t>Yle Radio Vega / Huvudstadsregionen 101.10MHz</t>
  </si>
  <si>
    <t>Yle Radio Vega / Västnyland 99.70MHz</t>
  </si>
  <si>
    <t>Yle Puhe 103.70, 105.00MHz</t>
  </si>
  <si>
    <t>Classic 104.30MHz</t>
  </si>
  <si>
    <t>Easy Hits 89.40MHz</t>
  </si>
  <si>
    <t>Iskelmä 105.50, 95.10MHz</t>
  </si>
  <si>
    <t>LOOP 107.70, 107.00MHz</t>
  </si>
  <si>
    <t>Radio Nova 103.90, 106.20MHz</t>
  </si>
  <si>
    <t>Radio Dei 92.30MHz</t>
  </si>
  <si>
    <t>Radio Rock 91.40, 104.80MHz</t>
  </si>
  <si>
    <t>SuomiPop 103.20MHz</t>
  </si>
  <si>
    <t>SuomiRäp 105.20, 100.20MHz</t>
  </si>
  <si>
    <t>Yle Radio 1 89.00MHz</t>
  </si>
  <si>
    <t>YleX 96.10MHz</t>
  </si>
  <si>
    <t>Yle Radio Suomi Oulu 98.40MHz</t>
  </si>
  <si>
    <t>Yle Puhe 101.90MHz</t>
  </si>
  <si>
    <t>Iskelmä 100.10MHz</t>
  </si>
  <si>
    <t>Kaleva Radio 94.30MHz</t>
  </si>
  <si>
    <t>LOOP 106.10MHz</t>
  </si>
  <si>
    <t>Radio Nova 104.10MHz</t>
  </si>
  <si>
    <t>Pooki 103.30MHz</t>
  </si>
  <si>
    <t>Radio City 88.30MHz</t>
  </si>
  <si>
    <t>Radio Dei 107.40MHz</t>
  </si>
  <si>
    <t>Radio Rock 93.70MHz</t>
  </si>
  <si>
    <t>SuomiPop 105.60MHz</t>
  </si>
  <si>
    <t>SuomiRäp 96.80MHz</t>
  </si>
  <si>
    <t>Yle Radio 1 92.30, 87.70MHz</t>
  </si>
  <si>
    <t>YleX 92.80, 94.30MHz</t>
  </si>
  <si>
    <t>Yle Radio Suomi Kajaani 98.90MHz</t>
  </si>
  <si>
    <t>Yle Radio Suomi Kuopio 96.50MHz</t>
  </si>
  <si>
    <t>Yle Puhe 101.20, 107.90MHz</t>
  </si>
  <si>
    <t>Aito Iskelmä 88.30MHz</t>
  </si>
  <si>
    <t>Classic Hits 95.10MHz</t>
  </si>
  <si>
    <t>Groove 89.50MHz</t>
  </si>
  <si>
    <t>HitMix 99.40MHz</t>
  </si>
  <si>
    <t>LOOP 95.60MHz</t>
  </si>
  <si>
    <t>Radio Nova 105.10, 105.70MHz</t>
  </si>
  <si>
    <t>Patmos 105.40MHz</t>
  </si>
  <si>
    <t>Radio City 103.10MHz</t>
  </si>
  <si>
    <t>Radio Rock 104.70MHz</t>
  </si>
  <si>
    <t>Savon Aallot 93.50MHz</t>
  </si>
  <si>
    <t>SuomiPop 107.30MHz</t>
  </si>
  <si>
    <t>Yle Radio 1 88.40MHz</t>
  </si>
  <si>
    <t>Yle Radio Suomi Rovaniemi 98.80MHz</t>
  </si>
  <si>
    <t>Yle Sámi Radio 101.90MHz</t>
  </si>
  <si>
    <t>Yle Puhe 105.30MHz</t>
  </si>
  <si>
    <t>Yle Radio 1 88.00MHz</t>
  </si>
  <si>
    <t>YleX 90.90MHz</t>
  </si>
  <si>
    <t>Yle Radio Suomi Lappeenranta 98.50, 89.10MHz</t>
  </si>
  <si>
    <t>Yle Puhe 100.70MHz</t>
  </si>
  <si>
    <t>Aito Iskelmä 97.70MHz</t>
  </si>
  <si>
    <t>Classic Hits 107.10MHz</t>
  </si>
  <si>
    <t>Iskelmä 105.30, 93.50MHz</t>
  </si>
  <si>
    <t>LOOP 100.20MHz</t>
  </si>
  <si>
    <t>Radio Nova 103.80, 105.70MHz</t>
  </si>
  <si>
    <t>Patmos 104.30MHz</t>
  </si>
  <si>
    <t>Pooki 102.10MHz</t>
  </si>
  <si>
    <t>Radio City 106.50MHz</t>
  </si>
  <si>
    <t>Radio Dei 96.00MHz</t>
  </si>
  <si>
    <t>Radio Rock 105.00MHz</t>
  </si>
  <si>
    <t>SuomiPop 94.80MHz</t>
  </si>
  <si>
    <t>SuomiRäp 102.70, 94.20MHz</t>
  </si>
  <si>
    <t>Yle Radio 1 89.90MHz</t>
  </si>
  <si>
    <t>YleX 87.60MHz</t>
  </si>
  <si>
    <t>Yle Radio Suomi Jyväskylä 99.30MHz</t>
  </si>
  <si>
    <t>Yle Radio Vega / Huvudstadsregionen 103.50MHz</t>
  </si>
  <si>
    <t>Yle Puhe 92.50MHz</t>
  </si>
  <si>
    <t>Aito Iskelmä 104.00MHz</t>
  </si>
  <si>
    <t>Basso 101.60MHz</t>
  </si>
  <si>
    <t>Classic 96.20MHz</t>
  </si>
  <si>
    <t>Classic Hits 100.10MHz</t>
  </si>
  <si>
    <t>Easy Hits 104.50MHz</t>
  </si>
  <si>
    <t>Groove 92.00MHz</t>
  </si>
  <si>
    <t>HitMix 96.80MHz</t>
  </si>
  <si>
    <t>Iskelmä 107.10MHz</t>
  </si>
  <si>
    <t>Radio Keskisuomalainen 95.90MHz</t>
  </si>
  <si>
    <t>LOOP 101.00MHz</t>
  </si>
  <si>
    <t>Radio Nova 105.80MHz</t>
  </si>
  <si>
    <t>Patmos 89.00MHz</t>
  </si>
  <si>
    <t>Radio City 102.50MHz</t>
  </si>
  <si>
    <t>Radio Dei 94.10MHz</t>
  </si>
  <si>
    <t>Radio Rock 97.70MHz</t>
  </si>
  <si>
    <t>SuomiPop 95.10MHz</t>
  </si>
  <si>
    <t>SuomiRäp 99.70MHz</t>
  </si>
  <si>
    <t>Yle Radio 1 89.50MHz</t>
  </si>
  <si>
    <t>YleX 93.40MHz</t>
  </si>
  <si>
    <t>Yle Radio Suomi Rovaniemi 96.80MHz</t>
  </si>
  <si>
    <t>Yle Sámi Radio 100.80MHz</t>
  </si>
  <si>
    <t>Yle Puhe 103.70MHz</t>
  </si>
  <si>
    <t>Yle Radio 1 90.50MHz</t>
  </si>
  <si>
    <t>YleX 95.80MHz</t>
  </si>
  <si>
    <t>Yle Radio Suomi Mikkeli 99.10, 99.10MHz</t>
  </si>
  <si>
    <t>Yle Puhe 103.20MHz</t>
  </si>
  <si>
    <t>Aito Iskelmä 106.10MHz</t>
  </si>
  <si>
    <t>Yle Radio Suomi Joensuu 97.70, 97.70MHz</t>
  </si>
  <si>
    <t>Groove 101.40MHz</t>
  </si>
  <si>
    <t>HitMix 107.10MHz</t>
  </si>
  <si>
    <t>Radio Nova 107.70MHz</t>
  </si>
  <si>
    <t>Patmos 94.40MHz</t>
  </si>
  <si>
    <t>Radio City 104.20MHz</t>
  </si>
  <si>
    <t>Radio Dei 91.30MHz</t>
  </si>
  <si>
    <t>Radio Rock 100.00MHz</t>
  </si>
  <si>
    <t>SuomiPop 96.70MHz</t>
  </si>
  <si>
    <t>Yle Radio 1 90.50, 88.40MHz</t>
  </si>
  <si>
    <t>YleX 94.90, 95.80MHz</t>
  </si>
  <si>
    <t>Yle Radio Suomi Joensuu 106.90, 97.20MHz</t>
  </si>
  <si>
    <t>Yle Radio Suomi Mikkeli 99.10MHz</t>
  </si>
  <si>
    <t>Yle Radio Vega / Huvudstadsregionen 102.40MHz</t>
  </si>
  <si>
    <t>Yle Puhe 101.20, 100.40, 103.20MHz</t>
  </si>
  <si>
    <t>Yle Radio Suomi Joensuu 97.70MHz</t>
  </si>
  <si>
    <t>Easy Hits 105.40MHz</t>
  </si>
  <si>
    <t>LOOP 101.90MHz</t>
  </si>
  <si>
    <t>Radio Nova 104.30, 88.70, 107.70MHz</t>
  </si>
  <si>
    <t>Radio Rock 103.70MHz</t>
  </si>
  <si>
    <t>SuomiPop 102.90MHz</t>
  </si>
  <si>
    <t>SuomiRäp 87.90MHz</t>
  </si>
  <si>
    <t>Yle Radio 1 90.20MHz</t>
  </si>
  <si>
    <t>Yle Radio Suomi Joensuu 99.60MHz</t>
  </si>
  <si>
    <t>Yle Puhe 106.40MHz</t>
  </si>
  <si>
    <t>Radio Nova 104.30MHz</t>
  </si>
  <si>
    <t>SuomiPop 94.70MHz</t>
  </si>
  <si>
    <t>SuomiRäp 95.70MHz</t>
  </si>
  <si>
    <t>Yle Radio 1 91.40, 88.20MHz</t>
  </si>
  <si>
    <t>YleX 94.00, 90.10MHz</t>
  </si>
  <si>
    <t>Yle Radio Suomi Kokkola 96.00, 87.60, 97.60MHz</t>
  </si>
  <si>
    <t>Yle Radio Suomi Seinäjoki 93.10MHz</t>
  </si>
  <si>
    <t>Yle X3M 99.70, 95.20MHz</t>
  </si>
  <si>
    <t>Yle Radio Vega / Österbotten 101.50, 98.50, 102.70MHz</t>
  </si>
  <si>
    <t>Yle Puhe 88.80MHz</t>
  </si>
  <si>
    <t>Aito Iskelmä 107.80MHz</t>
  </si>
  <si>
    <t>Yle Radio Suomi Vaasa 87.90MHz</t>
  </si>
  <si>
    <t>Groove 104.30MHz</t>
  </si>
  <si>
    <t>HitMix 94.90, 89.80MHz</t>
  </si>
  <si>
    <t>LOOP 99.10MHz</t>
  </si>
  <si>
    <t>Radio Nova 103.40, 106.50, 98.80MHz</t>
  </si>
  <si>
    <t>Patmos 101.30MHz</t>
  </si>
  <si>
    <t>Radio City 107.20MHz</t>
  </si>
  <si>
    <t>Radio Dei 105.90MHz</t>
  </si>
  <si>
    <t>SuomiPop 106.30, 105.30MHz</t>
  </si>
  <si>
    <t>Yle Radio 1 91.60MHz</t>
  </si>
  <si>
    <t>YleX 93.90MHz</t>
  </si>
  <si>
    <t>Yle Radio Suomi Kuopio 98.10MHz</t>
  </si>
  <si>
    <t>Yle Radio Vega / Huvudstadsregionen 100.20MHz</t>
  </si>
  <si>
    <t>Yle Puhe 88.10MHz</t>
  </si>
  <si>
    <t>Aito Iskelmä 93.60MHz</t>
  </si>
  <si>
    <t>Classic 94.80MHz</t>
  </si>
  <si>
    <t>Easy Hits 103.80MHz</t>
  </si>
  <si>
    <t>Groove 96.70MHz</t>
  </si>
  <si>
    <t>HitMix 107.60MHz</t>
  </si>
  <si>
    <t>LOOP 89.10MHz</t>
  </si>
  <si>
    <t>Radio Nova 106.70MHz</t>
  </si>
  <si>
    <t>Patmos 102.60MHz</t>
  </si>
  <si>
    <t>Radio City 93.00MHz</t>
  </si>
  <si>
    <t>Radio Dei 106.10MHz</t>
  </si>
  <si>
    <t>Radio Rock 100.90MHz</t>
  </si>
  <si>
    <t>Savon Aallot 102.00MHz</t>
  </si>
  <si>
    <t>SuomiPop 105.30MHz</t>
  </si>
  <si>
    <t>Yle Radio 1 94.10MHz</t>
  </si>
  <si>
    <t>YleX 97.20MHz</t>
  </si>
  <si>
    <t>Yle Radio Suomi Rovaniemi 99.60MHz</t>
  </si>
  <si>
    <t>Yle Sámi Radio 102.20MHz</t>
  </si>
  <si>
    <t>Yle Puhe 105.60MHz</t>
  </si>
  <si>
    <t>Yle Radio 1 93.20MHz</t>
  </si>
  <si>
    <t>YleX 95.50MHz</t>
  </si>
  <si>
    <t>Yle Radio Suomi Lahti 97.90MHz</t>
  </si>
  <si>
    <t>Yle Radio Vega / Östnyland 100.60MHz</t>
  </si>
  <si>
    <t>Yle Puhe 90.50MHz</t>
  </si>
  <si>
    <t>Aito Iskelmä 103.00MHz</t>
  </si>
  <si>
    <t>Classic 107.40MHz</t>
  </si>
  <si>
    <t>Classic Hits 91.20MHz</t>
  </si>
  <si>
    <t>Easy Hits 101.50MHz</t>
  </si>
  <si>
    <t>HitMix 88.70MHz</t>
  </si>
  <si>
    <t>LOOP 102.40MHz</t>
  </si>
  <si>
    <t>Radio Nova 89.70MHz</t>
  </si>
  <si>
    <t>Patmos 101.00MHz</t>
  </si>
  <si>
    <t>Radio City 102.00MHz</t>
  </si>
  <si>
    <t>Radio Dei 106.40MHz</t>
  </si>
  <si>
    <t>Radio Rock 94.20MHz</t>
  </si>
  <si>
    <t>Radio Voima 98.60MHz</t>
  </si>
  <si>
    <t>SuomiPop 104.40MHz</t>
  </si>
  <si>
    <t>SuomiRäp 105.00MHz</t>
  </si>
  <si>
    <t>Yle Radio 1 88.20MHz</t>
  </si>
  <si>
    <t>YleX 90.10MHz</t>
  </si>
  <si>
    <t>Yle X3M 95.20MHz</t>
  </si>
  <si>
    <t>Yle Radio Vega / Österbotten 101.50MHz</t>
  </si>
  <si>
    <t>Yle Puhe 97.50MHz</t>
  </si>
  <si>
    <t>Aito Iskelmä 91.50, 101.10MHz</t>
  </si>
  <si>
    <t>Classic Hits 104.10MHz</t>
  </si>
  <si>
    <t>Easy Hits 87.60MHz</t>
  </si>
  <si>
    <t>Groove 96.90MHz</t>
  </si>
  <si>
    <t>HitMix 98.20MHz</t>
  </si>
  <si>
    <t>LOOP 96.20MHz</t>
  </si>
  <si>
    <t>Radio Nova 106.50MHz</t>
  </si>
  <si>
    <t>Patmos 93.60MHz</t>
  </si>
  <si>
    <t>Pooki 104.90MHz</t>
  </si>
  <si>
    <t>Radio Dei 89.40MHz</t>
  </si>
  <si>
    <t>Radio Rock 100.40MHz</t>
  </si>
  <si>
    <t>SuomiRäp 105.40MHz</t>
  </si>
  <si>
    <t>Yle Radio 1 88.90MHz</t>
  </si>
  <si>
    <t>YleX 92.10MHz</t>
  </si>
  <si>
    <t>Yle Radio Suomi Mikkeli 94.60MHz</t>
  </si>
  <si>
    <t>Yle Puhe 101.80MHz</t>
  </si>
  <si>
    <t>Aito Iskelmä 100.00MHz</t>
  </si>
  <si>
    <t>Groove 89.70MHz</t>
  </si>
  <si>
    <t>HitMix 107.50MHz</t>
  </si>
  <si>
    <t>LOOP 100.90MHz</t>
  </si>
  <si>
    <t>Radio Nova 106.90MHz</t>
  </si>
  <si>
    <t>Radio Dei 87.80MHz</t>
  </si>
  <si>
    <t>Radio Rock 93.00MHz</t>
  </si>
  <si>
    <t>SuomiPop 104.80MHz</t>
  </si>
  <si>
    <t>SuomiRäp 100.50MHz</t>
  </si>
  <si>
    <t>Yle Radio 1 90.40MHz</t>
  </si>
  <si>
    <t>YleX 93.20MHz</t>
  </si>
  <si>
    <t>Yle Radio Suomi Oulu 97.30MHz</t>
  </si>
  <si>
    <t>Yle Radio Vega / Österbotten 100.30MHz</t>
  </si>
  <si>
    <t>Yle Puhe 107.70MHz</t>
  </si>
  <si>
    <t>Aito Iskelmä 98.70MHz</t>
  </si>
  <si>
    <t>Basso 101.40MHz</t>
  </si>
  <si>
    <t>Classic 99.60MHz</t>
  </si>
  <si>
    <t>Classic Hits 94.00MHz</t>
  </si>
  <si>
    <t>Easy Hits 103.50MHz</t>
  </si>
  <si>
    <t>HitMix 98.10MHz</t>
  </si>
  <si>
    <t>Iskelmä 89.40MHz</t>
  </si>
  <si>
    <t>Kaleva Radio 95.00MHz</t>
  </si>
  <si>
    <t>LOOP 106.20MHz</t>
  </si>
  <si>
    <t>Radio Nova 104.80MHz</t>
  </si>
  <si>
    <t>Patmos 102.00MHz</t>
  </si>
  <si>
    <t>Pooki 88.00MHz</t>
  </si>
  <si>
    <t>Radio Dei 106.90MHz</t>
  </si>
  <si>
    <t>Radio Rock 95.80MHz</t>
  </si>
  <si>
    <t>SuomiPop 96.40MHz</t>
  </si>
  <si>
    <t>Yle Radio 1 93.20, 87.90, 89.50, 88.50MHz</t>
  </si>
  <si>
    <t>YleX 95.50, 91.90, 92.80, 92.30MHz</t>
  </si>
  <si>
    <t>Yle Radio Suomi Helsinki 94.00, 99.10, 90.80, 95.00MHz</t>
  </si>
  <si>
    <t>Yle X3M 102.20, 98.90MHz</t>
  </si>
  <si>
    <t>Yle Radio Vega / Östnyland 98.30, 95.90, 99.50, 100.60MHz</t>
  </si>
  <si>
    <t>Yle Puhe 91.40, 96.40, 103.70MHz</t>
  </si>
  <si>
    <t>LOOP 105.20MHz</t>
  </si>
  <si>
    <t>Radio Nova 106.20, 105.70MHz</t>
  </si>
  <si>
    <t>Pooki 107.60MHz</t>
  </si>
  <si>
    <t>Radio City 107.90MHz</t>
  </si>
  <si>
    <t>Radio Rock 104.80, 90.00MHz</t>
  </si>
  <si>
    <t>SuomiPop 104.40, 103.30MHz</t>
  </si>
  <si>
    <t>Yle Radio 1 88.60MHz</t>
  </si>
  <si>
    <t>YleX 91.10MHz</t>
  </si>
  <si>
    <t>Yle Radio Suomi Jyväskylä 97.00MHz</t>
  </si>
  <si>
    <t>Yle Radio Vega / Österbotten 100.80MHz</t>
  </si>
  <si>
    <t>Yle Puhe 94.70MHz</t>
  </si>
  <si>
    <t>Aito Iskelmä 91.80MHz</t>
  </si>
  <si>
    <t>Iskelmä 107.00MHz</t>
  </si>
  <si>
    <t>Järviradio 87.90MHz</t>
  </si>
  <si>
    <t>Radio Keskisuomalainen 95.40MHz</t>
  </si>
  <si>
    <t>LOOP 104.50MHz</t>
  </si>
  <si>
    <t>Radio Nova 105.10, 104.10MHz</t>
  </si>
  <si>
    <t>Patmos 97.80MHz</t>
  </si>
  <si>
    <t>Radio City 107.50MHz</t>
  </si>
  <si>
    <t>SuomiPop 102.30MHz</t>
  </si>
  <si>
    <t>SuomiRäp 98.70MHz</t>
  </si>
  <si>
    <t>Yle Radio 1 90.70, 87.60MHz</t>
  </si>
  <si>
    <t>YleX 91.50, 92.80MHz</t>
  </si>
  <si>
    <t>Yle Radio Suomi Oulu 95.10MHz</t>
  </si>
  <si>
    <t>Yle Radio Suomi Rovaniemi 98.60MHz</t>
  </si>
  <si>
    <t>Yle Puhe 104.30, 104.00MHz</t>
  </si>
  <si>
    <t>Aito Iskelmä 101.80MHz</t>
  </si>
  <si>
    <t>Kaleva Radio 88.00MHz</t>
  </si>
  <si>
    <t>Radio Nova 100.80MHz</t>
  </si>
  <si>
    <t>Yle Radio 1 91.00MHz</t>
  </si>
  <si>
    <t>YleX 97.60MHz</t>
  </si>
  <si>
    <t>Yle Radio Suomi Rovaniemi 99.90MHz</t>
  </si>
  <si>
    <t>Yle Puhe 102.40MHz</t>
  </si>
  <si>
    <t>Aito Iskelmä 103.50MHz</t>
  </si>
  <si>
    <t>YleX 91.00MHz</t>
  </si>
  <si>
    <t>Yle Radio Suomi Vaasa 94.20, 94.20MHz</t>
  </si>
  <si>
    <t>Yle X3M 98.60MHz</t>
  </si>
  <si>
    <t>Yle Radio Vega / Österbotten 102.60MHz</t>
  </si>
  <si>
    <t>Yle Puhe 96.10MHz</t>
  </si>
  <si>
    <t>Yle Radio Suomi Pori 97.20, 97.20MHz</t>
  </si>
  <si>
    <t>Groove 105.10MHz</t>
  </si>
  <si>
    <t>HitMix 105.70MHz</t>
  </si>
  <si>
    <t>Radio Nova 107.60MHz</t>
  </si>
  <si>
    <t>Radio City 93.40MHz</t>
  </si>
  <si>
    <t>Radio Dei 89.50MHz</t>
  </si>
  <si>
    <t xml:space="preserve"> YleX 94.00MHz</t>
  </si>
  <si>
    <t xml:space="preserve"> Yle Radio Suomi Rovaniemi 96.70MHz</t>
  </si>
  <si>
    <t xml:space="preserve"> Yle Sámi Radio 103.00MHz</t>
  </si>
  <si>
    <t xml:space="preserve"> Yle Puhe 106.80MHz</t>
  </si>
  <si>
    <t xml:space="preserve"> Aito Iskelmä 99.50MHz</t>
  </si>
  <si>
    <t xml:space="preserve"> LOOP 105.10MHz</t>
  </si>
  <si>
    <t xml:space="preserve"> Radio Nova 105.50MHz</t>
  </si>
  <si>
    <t xml:space="preserve"> Radio City 90.50MHz</t>
  </si>
  <si>
    <t xml:space="preserve"> Radio Dei 93.40MHz</t>
  </si>
  <si>
    <t xml:space="preserve"> Radio Rock 106.30MHz</t>
  </si>
  <si>
    <t xml:space="preserve"> SuomiPop 103.30MHz</t>
  </si>
  <si>
    <t xml:space="preserve"> SuomiRäp 102.00MHz</t>
  </si>
  <si>
    <t>Yle Radio 1 90.70MHz</t>
  </si>
  <si>
    <t>Yle Puhe 104.30MHz</t>
  </si>
  <si>
    <t>SuomiRäp 107.10MHz</t>
  </si>
  <si>
    <t>Yle Radio 1 89.20, 87.60MHz</t>
  </si>
  <si>
    <t>YleX 91.90, 91.50MHz</t>
  </si>
  <si>
    <t>Yle Radio Suomi Oulu 99.20, 99.20MHz</t>
  </si>
  <si>
    <t>Yle Puhe 106.50, 104.00MHz</t>
  </si>
  <si>
    <t>Yle Radio Suomi Kajaani 103.60, 103.60MHz</t>
  </si>
  <si>
    <t>Kaleva Radio 102.20MHz</t>
  </si>
  <si>
    <t>Radio Nova 105.00MHz</t>
  </si>
  <si>
    <t>Yle Radio 1 89.20MHz</t>
  </si>
  <si>
    <t>YleX 91.30MHz</t>
  </si>
  <si>
    <t>Yle Radio Suomi Hämeenlinna 96.00MHz</t>
  </si>
  <si>
    <t>Yle Puhe 105.40MHz</t>
  </si>
  <si>
    <t>LOOP 90.10MHz</t>
  </si>
  <si>
    <t>Radio Rock 107.50MHz</t>
  </si>
  <si>
    <t>YleX 93.70MHz</t>
  </si>
  <si>
    <t>Yle Radio Suomi Tampere 99.90MHz</t>
  </si>
  <si>
    <t>Yle Radio Vega / Huvudstadsregionen 102.10MHz</t>
  </si>
  <si>
    <t>Yle Puhe 88.30MHz</t>
  </si>
  <si>
    <t>Basso 101.20MHz</t>
  </si>
  <si>
    <t>HitMix 106.10MHz</t>
  </si>
  <si>
    <t>Radio Nova 104.70MHz</t>
  </si>
  <si>
    <t>YleX 92.60MHz</t>
  </si>
  <si>
    <t>Yle Radio Suomi Kemi 95.60MHz</t>
  </si>
  <si>
    <t>Yle Puhe 101.60MHz</t>
  </si>
  <si>
    <t>Radio Nova 107.50MHz</t>
  </si>
  <si>
    <t>Pooki 89.50MHz</t>
  </si>
  <si>
    <t>SuomiPop 96.20MHz</t>
  </si>
  <si>
    <t>Yle Radio 1 89.80MHz</t>
  </si>
  <si>
    <t>Yle X3M 98.20MHz</t>
  </si>
  <si>
    <t>Yle Puhe 96.70MHz</t>
  </si>
  <si>
    <t>Aito Iskelmä 101.00MHz</t>
  </si>
  <si>
    <t>Basso 98.70MHz</t>
  </si>
  <si>
    <t>Classic 106.80MHz</t>
  </si>
  <si>
    <t>Classic Hits 88.30MHz</t>
  </si>
  <si>
    <t>Easy Hits 106.40MHz</t>
  </si>
  <si>
    <t>HitMix 95.90MHz</t>
  </si>
  <si>
    <t>LOOP 107.70, 102.40MHz</t>
  </si>
  <si>
    <t>Radio Nova 103.90MHz</t>
  </si>
  <si>
    <t>Patmos 90.10MHz</t>
  </si>
  <si>
    <t>Pooki 92.20MHz</t>
  </si>
  <si>
    <t>Radio City 105.50MHz</t>
  </si>
  <si>
    <t>Radio Dei 107.30MHz</t>
  </si>
  <si>
    <t>Radio Robin Hood 91.50MHz</t>
  </si>
  <si>
    <t>Radio Rock 97.60MHz</t>
  </si>
  <si>
    <t>SuomiPop 103.40MHz</t>
  </si>
  <si>
    <t>SuomiRäp 101.90MHz</t>
  </si>
  <si>
    <t>Yle Radio 1 89.00, 88.60, 90.70MHz</t>
  </si>
  <si>
    <t>YleX 93.10, 94.10, 93.90MHz</t>
  </si>
  <si>
    <t>Yle Radio Suomi Rovaniemi 95.80, 97.70, 99.40MHz</t>
  </si>
  <si>
    <t>Yle Sámi Radio 100.50, 102.60, 101.20MHz</t>
  </si>
  <si>
    <t>Yle Puhe 107.10MHz</t>
  </si>
  <si>
    <t>Yle Radio 1 87.80MHz</t>
  </si>
  <si>
    <t xml:space="preserve"> YleX 89.60MHz</t>
  </si>
  <si>
    <t xml:space="preserve"> Yle Radio Suomi Vaasa 94.80MHz</t>
  </si>
  <si>
    <t xml:space="preserve"> Yle X3M 97.30MHz</t>
  </si>
  <si>
    <t xml:space="preserve"> Yle Radio Vega / Österbotten 101.00MHz</t>
  </si>
  <si>
    <t xml:space="preserve"> Yle Puhe 105.20MHz</t>
  </si>
  <si>
    <t xml:space="preserve"> Aito Iskelmä 98.00MHz</t>
  </si>
  <si>
    <t xml:space="preserve"> Easy Hits 96.70MHz</t>
  </si>
  <si>
    <t xml:space="preserve"> Groove 89.10MHz</t>
  </si>
  <si>
    <t xml:space="preserve"> HitMix 105.80MHz</t>
  </si>
  <si>
    <t xml:space="preserve"> Radio Rock 91.60MHz</t>
  </si>
  <si>
    <t xml:space="preserve"> Radio Vaasa 99.50MHz</t>
  </si>
  <si>
    <t xml:space="preserve"> SuomiRäp 104.40MHz</t>
  </si>
  <si>
    <t>Yle Radio 1 92.30MHz</t>
  </si>
  <si>
    <t>YleX 94.30MHz</t>
  </si>
  <si>
    <t>Yle Puhe 101.20MHz</t>
  </si>
  <si>
    <t>Aito Iskelmä 95.40MHz</t>
  </si>
  <si>
    <t>HitMix 107.00MHz</t>
  </si>
  <si>
    <t>LOOP 94.80MHz</t>
  </si>
  <si>
    <t>Radio Dei 100.00MHz</t>
  </si>
  <si>
    <t>SuomiPop 96.30MHz</t>
  </si>
  <si>
    <t>Yle Radio Suomi Rovaniemi 94.30MHz</t>
  </si>
  <si>
    <t>Yle Sámi Radio 101.30MHz</t>
  </si>
  <si>
    <t>Yle Puhe 106.50MHz</t>
  </si>
  <si>
    <t>Radio Nova 106.30MHz</t>
  </si>
  <si>
    <t>Yle Radio 1 92.20MHz</t>
  </si>
  <si>
    <t>YleX 95.30MHz</t>
  </si>
  <si>
    <t>Yle Radio Suomi Rovaniemi 98.10MHz</t>
  </si>
  <si>
    <t>Yle Sámi Radio 103.80MHz</t>
  </si>
  <si>
    <t>Radio Nova 107.90MHz</t>
  </si>
  <si>
    <t>Yle Radio 1 91.90MHz</t>
  </si>
  <si>
    <t>YleX 94.60MHz</t>
  </si>
  <si>
    <t>Yle Radio Suomi Seinäjoki 96.60MHz</t>
  </si>
  <si>
    <t>Yle Puhe 102.90MHz</t>
  </si>
  <si>
    <t>Groove 97.80MHz</t>
  </si>
  <si>
    <t>HitMix 89.10MHz</t>
  </si>
  <si>
    <t>LOOP 105.50MHz</t>
  </si>
  <si>
    <t>Radio City 106.90MHz</t>
  </si>
  <si>
    <t>SuomiPop 104.90MHz</t>
  </si>
  <si>
    <t>Digitan radioverkot asemittain</t>
  </si>
  <si>
    <t>kaikki yhteensä</t>
  </si>
  <si>
    <t>muut kuin valtakunnalliset</t>
  </si>
  <si>
    <t>kustannus (eur/kW/kk)</t>
  </si>
  <si>
    <t>erotus (eur/kW/kk)</t>
  </si>
  <si>
    <t>hinnasto-hinta (eur/kW/kk)</t>
  </si>
  <si>
    <t>arvostustavan muutos: JHH-muutos</t>
  </si>
  <si>
    <t>arvostustavan muutos: pääomakustannusten muutos</t>
  </si>
  <si>
    <t>keski-ikä</t>
  </si>
  <si>
    <t>=((JHH-NKA)/JHH)*pitoaika</t>
  </si>
  <si>
    <t>tarkistus RC -&gt; RAV</t>
  </si>
  <si>
    <t>rakennukset yhteensä</t>
  </si>
  <si>
    <t>RC</t>
  </si>
  <si>
    <t>JHH:lla painotetut keskimääräiset ikätiedot</t>
  </si>
  <si>
    <t>lähestymiskatos rakennuksen JHH:sta</t>
  </si>
  <si>
    <t>rakennuksen JHH asemilla, joilla katos</t>
  </si>
  <si>
    <t>lähestymiskatos</t>
  </si>
  <si>
    <t>rakennusten käyttöomaisuus</t>
  </si>
  <si>
    <t>rakennusten JHH:n arviointi siten, että lasketaan rakennusten JHH ilman regulaatiolaskentaliitteen kustannuksia eli Digitan aktuaalinen JHH</t>
  </si>
  <si>
    <t>jos ei lähestymiskatosta, käytetään vuoden 2021 JHH-arvoa korjattuna muiden asemien keskimääräisellä JHH-muutoksella (arviolta sama kuin RKI-muutos)</t>
  </si>
  <si>
    <t>JHH-muutos asemilla, joilla katos</t>
  </si>
  <si>
    <t>ei toimi!</t>
  </si>
  <si>
    <t>tasearvolla painotettu keski-ikä</t>
  </si>
  <si>
    <t>mastojen tasearvot 2022</t>
  </si>
  <si>
    <t>JHH-arvolla painotettu keski-ikä</t>
  </si>
  <si>
    <t>mastojen JHH 2021</t>
  </si>
  <si>
    <t>- virtuaalimastovähennys</t>
  </si>
  <si>
    <t>painotettu pitoaika</t>
  </si>
  <si>
    <t>painotettu keski-ikä</t>
  </si>
  <si>
    <t>rakennusten neliömäärä</t>
  </si>
  <si>
    <t>rakennusten_neliöt</t>
  </si>
  <si>
    <t>Rakennusten neliöt</t>
  </si>
  <si>
    <t>Rakennusten kustannus</t>
  </si>
  <si>
    <t>pääasemarakennusten neliömäärät</t>
  </si>
  <si>
    <t>pääasemarakennusten neliömäärien peruste</t>
  </si>
  <si>
    <t>Rakennusten jälleenhankintahinta: Digitan indeksoitu JHH vs. viraston arvioinnissaan käyttämä JHH</t>
  </si>
  <si>
    <t>muut</t>
  </si>
  <si>
    <t>mastojen OPEX,valtakunnallinen radio (virtuaalimastovähennys huomioitu)</t>
  </si>
  <si>
    <t>Vertailu viraston arvioimat kustannukset vs. referenssihinnasto 1</t>
  </si>
  <si>
    <t>Vertailu Digitan ilmoittamat kustannukset vs. referenssihinnasto 1</t>
  </si>
  <si>
    <t>Vertailu viraston arvioimat kustannukset vs. Radio Nova</t>
  </si>
  <si>
    <t xml:space="preserve">Kouvola, Ruotila </t>
  </si>
  <si>
    <t xml:space="preserve">Haapavesi                                         </t>
  </si>
  <si>
    <t>Jokioinen</t>
  </si>
  <si>
    <t>Lappeenranta, Joutseno</t>
  </si>
  <si>
    <t>Inari, Kaunispää</t>
  </si>
  <si>
    <t>Savonlinna, Kerimäki</t>
  </si>
  <si>
    <t>Lieksa, Koli</t>
  </si>
  <si>
    <t>Kokkola</t>
  </si>
  <si>
    <t>Kokemäki</t>
  </si>
  <si>
    <t>Kuopio, Vehmasmäki</t>
  </si>
  <si>
    <t>Lahti, Hollola</t>
  </si>
  <si>
    <t xml:space="preserve">Lapua                                             </t>
  </si>
  <si>
    <t>Mikkeli, Majavesi</t>
  </si>
  <si>
    <t xml:space="preserve">Oulu                                              </t>
  </si>
  <si>
    <t>Pertunmaa</t>
  </si>
  <si>
    <t>Pori</t>
  </si>
  <si>
    <t>Pelkosenniemi, Pyhätunturi</t>
  </si>
  <si>
    <t xml:space="preserve">Pyhävuori                                         </t>
  </si>
  <si>
    <t>Rovaniemi, Vennivaara</t>
  </si>
  <si>
    <t>Kuusamo, Ruka</t>
  </si>
  <si>
    <t>Tampere, Kämmenniemi</t>
  </si>
  <si>
    <t xml:space="preserve">Tervola                                           </t>
  </si>
  <si>
    <t>Turku, Kaarina</t>
  </si>
  <si>
    <t xml:space="preserve">Vuokatti                                          </t>
  </si>
  <si>
    <t>Kolari, Ylläs</t>
  </si>
  <si>
    <t>HÄPK</t>
  </si>
  <si>
    <t>JOSA</t>
  </si>
  <si>
    <t>JOVK</t>
  </si>
  <si>
    <t>KAUN</t>
  </si>
  <si>
    <t>KOPA</t>
  </si>
  <si>
    <t>KORI</t>
  </si>
  <si>
    <t>PADA</t>
  </si>
  <si>
    <t>PEHA</t>
  </si>
  <si>
    <t>PORT</t>
  </si>
  <si>
    <t>SYNU</t>
  </si>
  <si>
    <t>Pohjautuu Radio Novan verkkoon</t>
  </si>
  <si>
    <t>Digitan pääsemia</t>
  </si>
  <si>
    <t>päälähetysasema</t>
  </si>
  <si>
    <t>Radio Nova laskutus</t>
  </si>
  <si>
    <t>Viraston arvioinnissaan käyttämä JHH (regulaatiolaskentaliite 3.9.2020 , neliöhinta indeksoitu RKI-muutoksella)</t>
  </si>
  <si>
    <t>Digitan esittämät</t>
  </si>
  <si>
    <t>virtuaalimastovähennys yhteensä</t>
  </si>
  <si>
    <t>Yleiskustannukset</t>
  </si>
  <si>
    <t>yleiskustannukset yhteensä</t>
  </si>
  <si>
    <t>yleiskustannusten kustannuspohja</t>
  </si>
  <si>
    <t>sitoutuneen pääoman määrä</t>
  </si>
  <si>
    <t>käyttöpääoman tuotto-% (WACC)</t>
  </si>
  <si>
    <t>Käyttöpääoma</t>
  </si>
  <si>
    <t>Sitoutunut pääoma ja sen tuotto</t>
  </si>
  <si>
    <t>käyttöpääoman kustannuspohja</t>
  </si>
  <si>
    <t>käyttöpääoma</t>
  </si>
  <si>
    <t>Novalla varalähetin</t>
  </si>
  <si>
    <t>keur/v</t>
  </si>
  <si>
    <t>Viraston arvioimien kustannusten vertailu 2021-2022</t>
  </si>
  <si>
    <t>Käyttökustannukset</t>
  </si>
  <si>
    <t>pääasemarakennukset</t>
  </si>
  <si>
    <t>lähetysmiskatokset</t>
  </si>
  <si>
    <t>Jaetun infran kustannusten jakautuminen TV- ja radiolähetyspalveluille 2021-2022</t>
  </si>
  <si>
    <t>Antennit, RF-kaapelit ja yhdyssuotimet</t>
  </si>
  <si>
    <t>Maa-alueet</t>
  </si>
  <si>
    <t>Antennikapasiteetti 2021</t>
  </si>
  <si>
    <t>Building costs allocated to antenna capacity</t>
  </si>
  <si>
    <t xml:space="preserve">Net working capital </t>
  </si>
  <si>
    <t>Regulated asset base</t>
  </si>
  <si>
    <t>rakennuskustannusten allokoinnit ja kululajait</t>
  </si>
  <si>
    <t>Antenna location total operating and overhead costs</t>
  </si>
  <si>
    <t>National radio + muut</t>
  </si>
  <si>
    <t>ancillary service costs</t>
  </si>
  <si>
    <t>Antennikapasiteetti 2022</t>
  </si>
  <si>
    <t>Liitännäistoiminnot 2022</t>
  </si>
  <si>
    <t>Liitännäistoiminnot 2021</t>
  </si>
  <si>
    <t>Ohjelmansiirto 2021</t>
  </si>
  <si>
    <t>Ohjelmansiirto 2022</t>
  </si>
  <si>
    <t>Telian siirtoyhteysverkko</t>
  </si>
  <si>
    <t>siirron kustannuksista</t>
  </si>
  <si>
    <t>jos tv-radio -jakosuhde kuten 2022</t>
  </si>
  <si>
    <t>arvioitu kokonaismuutos</t>
  </si>
  <si>
    <t>Digitan ilmoittamat kustannukset 2022</t>
  </si>
  <si>
    <t>viraston arvioimat kustannukset 2022</t>
  </si>
  <si>
    <t>Digitan ilmoittamat kustannukset 2021</t>
  </si>
  <si>
    <t>Radion antennikapasiteetti</t>
  </si>
  <si>
    <t>Jäähdytys eur/0,5 kW/kk</t>
  </si>
  <si>
    <t>Worldcast Systems</t>
  </si>
  <si>
    <t>https://www.worldcastsystems.com/en/c35d32</t>
  </si>
  <si>
    <t>https://scdn.rohde-schwarz.com/ur/pws/dl_downloads/dl_common_library/dl_brochures_and_datasheets/pdf_1/service_support_30/THR9_bro_en_3606-8595_12_v0201.pdf</t>
  </si>
  <si>
    <t>Rohde &amp; Schwarz</t>
  </si>
  <si>
    <t>71-72 %</t>
  </si>
  <si>
    <t>FM-lähetinten hyötysuhteita</t>
  </si>
  <si>
    <t>jopa 76%</t>
  </si>
  <si>
    <t>jopa 74%</t>
  </si>
  <si>
    <t>Viraston arvioinnissaan käyttämät arvot</t>
  </si>
  <si>
    <t>Digitan radion antennikapasiteetin, valtakunnallisen radiolähetyspalvelun ja näiden liitännäistoimintojen kustannussuuntautuneisuus</t>
  </si>
  <si>
    <t>TOTAL COSTS OF TELEVISION BROADCASTING SERVICES (total ancillary service costs included as OPEX)</t>
  </si>
  <si>
    <t>Replacement cost of television broadcasting network components</t>
  </si>
  <si>
    <t>Total costs attributable to television broadcasting services</t>
  </si>
  <si>
    <t>Yle Puhe ja Referenssihinnasto 1:n tarkistus: hinnat Digitan julkaisemista hinnastoista</t>
  </si>
  <si>
    <t>Yle Puhe ja Referenssihinnasto 1:n tarkistus: kustannukset Digitan toimittamista tiedoista</t>
  </si>
  <si>
    <t>Yle Puhe ja Referenssihinnasto 1:n tarkistus: viraston arvioinnissaan käyttämät kustannukset</t>
  </si>
  <si>
    <t>Radio Nova: viraston arvioinnissaan käyttämät kustannukset</t>
  </si>
  <si>
    <t>Julkinen versio</t>
  </si>
  <si>
    <t>LIITE 2</t>
  </si>
  <si>
    <t>mastojen JHH - virtuaalimastovähennys</t>
  </si>
  <si>
    <t>Digita Oy:n radion antennikapasiteetin, valtakunnallisen radiolähetyspalvelun ja näiden liitännäistoimintojen hinnoittelun arviointi</t>
  </si>
  <si>
    <t>Digitan muxit ja TV-kanavat asemittain</t>
  </si>
  <si>
    <t>https://www.digita.fi/verkkojen-saatavuus/antennitvn-kartta-ja-saatavuus/</t>
  </si>
  <si>
    <t>kanavat yhteensä</t>
  </si>
  <si>
    <t>aloittanut 2023: lyhytaikainen ohjelmistotoimilupa</t>
  </si>
  <si>
    <t>onniTV</t>
  </si>
  <si>
    <t>lopetti 2022, ohjelmistotoimilupa myönnetty 6.3.2024</t>
  </si>
  <si>
    <t>Alfa</t>
  </si>
  <si>
    <t>vuoden 2022 tv-kanavat yhteensä</t>
  </si>
  <si>
    <t>Kanavanippu A</t>
  </si>
  <si>
    <t>anavanippu A</t>
  </si>
  <si>
    <t>Taajuuskanava / Taajuus, K22 / 482MHz</t>
  </si>
  <si>
    <t>Taajuuskanava / Taajuus, K32 / 562MHz</t>
  </si>
  <si>
    <t>Taajuuskanava / Taajuus, K38 / 610MHz</t>
  </si>
  <si>
    <t>Taajuuskanava / Taajuus, K34 / 578MHz</t>
  </si>
  <si>
    <t>Taajuuskanava / Taajuus, K26 / 514MHz</t>
  </si>
  <si>
    <t>Taajuuskanava / Taajuus, K48 / 690MHz</t>
  </si>
  <si>
    <t>Taajuuskanava / Taajuus, K47 / 682MHz</t>
  </si>
  <si>
    <t>Taajuuskanava / Taajuus, K30 / 546MHz</t>
  </si>
  <si>
    <t>Taajuuskanava / Taajuus, K23 / 490MHz</t>
  </si>
  <si>
    <t>Taajuuskanava / Taajuus, K25 / 506MHz</t>
  </si>
  <si>
    <t>Taajuuskanava / Taajuus, K24 / 498MHz</t>
  </si>
  <si>
    <t>Taajuuskanava / Taajuus, K27 / 522MHz</t>
  </si>
  <si>
    <t>Taajuuskanava / Taajuus, K33 / 570MHz</t>
  </si>
  <si>
    <t>Taajuuskanava / Taajuus, K29 / 538MHz</t>
  </si>
  <si>
    <t>Taajuuskanava / Taajuus, K41 / 634MHz</t>
  </si>
  <si>
    <t>Taajuuskanava / Taajuus, K31 / 554MHz</t>
  </si>
  <si>
    <t>Taajuuskanava / Taajuus, K28 / 530MHz</t>
  </si>
  <si>
    <t>Taajuuskanava / Taajuus, K43 / 650MHz</t>
  </si>
  <si>
    <t>Taajuuskanava / Taajuus, K40 / 626MHz</t>
  </si>
  <si>
    <t>Taajuuskanava / Taajuus, K44 / 658MHz</t>
  </si>
  <si>
    <t>Yle TV1, 1</t>
  </si>
  <si>
    <t>Yle TV2, 2</t>
  </si>
  <si>
    <t>MTV3, 3</t>
  </si>
  <si>
    <t>Nelonen, 4</t>
  </si>
  <si>
    <t>Yle Teema &amp; Fem, 5</t>
  </si>
  <si>
    <t>MTV Ava, 13</t>
  </si>
  <si>
    <t>Infokanava, 99</t>
  </si>
  <si>
    <t>onniTV, 33</t>
  </si>
  <si>
    <t>Kanavanippu B</t>
  </si>
  <si>
    <t>Taajuuskanava / Taajuus, K45 / 666MHz</t>
  </si>
  <si>
    <t>Taajuuskanava / Taajuus, K42 / 642MHz</t>
  </si>
  <si>
    <t>Taajuuskanava / Taajuus, K35 / 586MHz</t>
  </si>
  <si>
    <t>Taajuuskanava / Taajuus, K36 / 594MHz</t>
  </si>
  <si>
    <t>Taajuuskanava / Taajuus, K37 / 602MHz</t>
  </si>
  <si>
    <t>Taajuuskanava / Taajuus, K39 / 618MHz</t>
  </si>
  <si>
    <t>Yle TV1 HD, 21</t>
  </si>
  <si>
    <t>Yle TV2 HD, 22</t>
  </si>
  <si>
    <t>Yle Teema&amp;Fem HD, 25</t>
  </si>
  <si>
    <t>MTV3 HD, 23</t>
  </si>
  <si>
    <t>Nelonen HD, 24</t>
  </si>
  <si>
    <t>Estradi HD, 39</t>
  </si>
  <si>
    <t>Kanavanippu C</t>
  </si>
  <si>
    <t>Taajuuskanava / Taajuus, K46 / 674MHz</t>
  </si>
  <si>
    <t>TV5, 7</t>
  </si>
  <si>
    <t>STAR Channel, 12</t>
  </si>
  <si>
    <t>Kutonen, 10</t>
  </si>
  <si>
    <t>National Geographic, 20</t>
  </si>
  <si>
    <t>TLC, 11</t>
  </si>
  <si>
    <t>Frii, 15</t>
  </si>
  <si>
    <t>Hero, 14</t>
  </si>
  <si>
    <t>Eveo, 17</t>
  </si>
  <si>
    <t>Kanavanippu D</t>
  </si>
  <si>
    <t>MTV Max HD, 40</t>
  </si>
  <si>
    <t>MTV Liiga 1, 59</t>
  </si>
  <si>
    <t>MTV Aitio, 53</t>
  </si>
  <si>
    <t>V film premiere HD, 61</t>
  </si>
  <si>
    <t>MTV Urheilu 1, 55</t>
  </si>
  <si>
    <t>MTV Urheilu 2, 56</t>
  </si>
  <si>
    <t>MTV Juniori, 43</t>
  </si>
  <si>
    <t>MTV Viihde, 54</t>
  </si>
  <si>
    <t>CNN HD, 46</t>
  </si>
  <si>
    <t>Discovery Channel, 44</t>
  </si>
  <si>
    <t>Nick Jr., 58</t>
  </si>
  <si>
    <t>Nat Geo Wild, 48</t>
  </si>
  <si>
    <t>Animal Planet, 49</t>
  </si>
  <si>
    <t>V sport live 1, 111</t>
  </si>
  <si>
    <t>V sport live 2, 112</t>
  </si>
  <si>
    <t>V sport live 3, 113</t>
  </si>
  <si>
    <t>V sport live 4, 114</t>
  </si>
  <si>
    <t>V sport live 5, 115</t>
  </si>
  <si>
    <t>Infokanava 2, 100</t>
  </si>
  <si>
    <t>Kanavanippu E</t>
  </si>
  <si>
    <t>MTV Sub, 6</t>
  </si>
  <si>
    <t>Liv, 8</t>
  </si>
  <si>
    <t>MT, 26</t>
  </si>
  <si>
    <t>Jim, 9</t>
  </si>
  <si>
    <t>One Way TV, 30</t>
  </si>
  <si>
    <t>MTV Max, 42</t>
  </si>
  <si>
    <t>Estradi, 38</t>
  </si>
  <si>
    <t>Iskuri.net, 18</t>
  </si>
  <si>
    <t>Alfa, 16</t>
  </si>
  <si>
    <t>Kanavanippu F</t>
  </si>
  <si>
    <t>V sport 1 Suomi HD, 63</t>
  </si>
  <si>
    <t>V sport 2 Suomi HD, 62</t>
  </si>
  <si>
    <t>V sport + Suomi HD, 66</t>
  </si>
  <si>
    <t>V sport golf HD, 67</t>
  </si>
  <si>
    <t>V film action HD, 60</t>
  </si>
  <si>
    <t>V sport vinter HD, 65</t>
  </si>
  <si>
    <t>Eurosport 1 HD, 41</t>
  </si>
  <si>
    <t>Eurosport 2 HD, 45</t>
  </si>
  <si>
    <t>MTV Urheilu 3, 57</t>
  </si>
  <si>
    <t>Investigation Discovery, 47</t>
  </si>
  <si>
    <t>Disney Channel, 52</t>
  </si>
  <si>
    <t>AdultTV.fi, 69</t>
  </si>
  <si>
    <t>Digitan tilojenkäytön tehokkuuden arviointi</t>
  </si>
  <si>
    <t>miehitetty/
miehittämätön</t>
  </si>
  <si>
    <t>huoneistoala (m²)</t>
  </si>
  <si>
    <t>TV- ja radio-lähettämisen tilat (m²)</t>
  </si>
  <si>
    <t>viraston määrittämä pinta-ala (m²)</t>
  </si>
  <si>
    <t>TV-kanavia (kpl)</t>
  </si>
  <si>
    <t>valtakunnallisia radiokanavia (kpl)</t>
  </si>
  <si>
    <t>säänneltyjen palveluiden lkm (kpl)</t>
  </si>
  <si>
    <t>viraston määrittelemä pinta-ala/
palvelut (m²/palvelu)</t>
  </si>
  <si>
    <t>Digitan TV- ja radio-lähettämisen ala/palvelut (m²/palvelu)</t>
  </si>
  <si>
    <t>asemia (kpl)</t>
  </si>
  <si>
    <t>miehitetty</t>
  </si>
  <si>
    <t>miehittämätön</t>
  </si>
  <si>
    <t>huoneistoala keskimäärin (m²)</t>
  </si>
  <si>
    <t>TV- ja radio-lähettämisen tilat keskimäärin (m²)</t>
  </si>
  <si>
    <t>viraston määrittämä pinta-ala keskimäärin (m²)</t>
  </si>
  <si>
    <t>ero (m²)</t>
  </si>
  <si>
    <t>ero (%)</t>
  </si>
  <si>
    <t>Lähde: LIITE 2 - Digitan hinnoittelumallista löytyvät tiedot_Salassapidettävä.xlsx</t>
  </si>
  <si>
    <t>Digita TV &amp; Radio Operations 2022</t>
  </si>
  <si>
    <t>Used space in buildings</t>
  </si>
  <si>
    <t>Class, reflecting importance of the service</t>
  </si>
  <si>
    <t>K</t>
  </si>
  <si>
    <t>Antenna technical facilities TV</t>
  </si>
  <si>
    <t>m2</t>
  </si>
  <si>
    <t>Antenna technical facilities ULA</t>
  </si>
  <si>
    <t>Antenna repair &amp; maintenance</t>
  </si>
  <si>
    <t>Real property HVAC, electricity &amp; automation</t>
  </si>
  <si>
    <t>Facility services</t>
  </si>
  <si>
    <t>Corridors</t>
  </si>
  <si>
    <t>Program distribution</t>
  </si>
  <si>
    <t>RF lines TV</t>
  </si>
  <si>
    <t>Social facilities</t>
  </si>
  <si>
    <t>Office</t>
  </si>
  <si>
    <t>Reserve power systems</t>
  </si>
  <si>
    <t>Rental space (telecom)</t>
  </si>
  <si>
    <t>Shelter facilities</t>
  </si>
  <si>
    <t>Buildings</t>
  </si>
  <si>
    <t>Teur</t>
  </si>
  <si>
    <t>Building ages</t>
  </si>
  <si>
    <t>Techno-economic lifetime</t>
  </si>
  <si>
    <t>Years</t>
  </si>
  <si>
    <t>Approach roof</t>
  </si>
  <si>
    <t>Reserve power purchased from Digita</t>
  </si>
  <si>
    <t>1=site services purchased from Digita</t>
  </si>
  <si>
    <t>#</t>
  </si>
  <si>
    <t>Reserve power machinery</t>
  </si>
  <si>
    <t>Radio- ja TV-lähettämisen tilat</t>
  </si>
  <si>
    <t>Lähde: Digita Oy vastaukset KARI 2019-12-19.xlsx (19.12.2019 klo 12.45)</t>
  </si>
  <si>
    <t>Kokonaispinta-ala (huoneistoala)</t>
  </si>
  <si>
    <t>Radiolähettimiä (valtakunnallinen radiolähetyspalvelu)</t>
  </si>
  <si>
    <t>TV-kanavia</t>
  </si>
  <si>
    <t>Radio- ja TV-kanavat yhteensä</t>
  </si>
  <si>
    <t>miehitetty/miehittämätön asema</t>
  </si>
  <si>
    <t>viraston määrittelmät pinta-alat</t>
  </si>
  <si>
    <t>viraston määrittelemä pinta-ala</t>
  </si>
  <si>
    <t>viraston määrittelemä pinta-ala/säännellyt palvelut (m²/palvelu)</t>
  </si>
  <si>
    <t>minimi</t>
  </si>
  <si>
    <t>maksimi</t>
  </si>
  <si>
    <t>laskennassa käytettävä pinta-ala</t>
  </si>
  <si>
    <t>Digitan huoneistoalat ja TV- ja radiolähettämisen alat</t>
  </si>
  <si>
    <t>TV- ja radiolähettämisen alat</t>
  </si>
  <si>
    <t>asema</t>
  </si>
  <si>
    <t>miehitetty/miehittämätön</t>
  </si>
  <si>
    <t>viraston määrittelemä pinta-ala/palvelut (m²/palvelu)</t>
  </si>
  <si>
    <t>Digitan huoneistoala/palvelut (m²/palvelu)</t>
  </si>
  <si>
    <t>TV- ja radiolähettämisen tilat</t>
  </si>
  <si>
    <t>Digitan TV- ja radiolähettämisen ala/palvelut (m²/palvelu)</t>
  </si>
  <si>
    <t>Digita 486/426 m²</t>
  </si>
  <si>
    <t>Kokonaispinta-ala (huoneistoala)/säännellyt palvelut (m²/palvelu)</t>
  </si>
  <si>
    <t>TV- ja radiolähettämisen tilat/säännellyt palvelut (m²/palvelu)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</si>
</sst>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3">
    <numFmt numFmtId="164" formatCode="0.00\x_);\(0.00\x\);\-_);General_)"/>
    <numFmt numFmtId="165" formatCode="#,##0.0"/>
    <numFmt numFmtId="166" formatCode="0.0\ %"/>
    <numFmt numFmtId="167" formatCode="#,##0.000"/>
    <numFmt numFmtId="168" formatCode="0.0"/>
    <numFmt numFmtId="169" formatCode="_(* #,##0_);_(* \(#,##0\);_(* &quot;-&quot;_);_(@_)"/>
    <numFmt numFmtId="170" formatCode="#,##0_);\(#,##0\);\-_);General_)"/>
    <numFmt numFmtId="171" formatCode="0.00%_);\(0.00%\);0.00%_);@_)"/>
    <numFmt numFmtId="172" formatCode="_-* #,##0\ _€_-;\-* #,##0\ _€_-;_-* &quot;-&quot;\ _€_-;_-@_-"/>
    <numFmt numFmtId="173" formatCode="#,##0.0000"/>
    <numFmt numFmtId="174" formatCode="0.000\ %"/>
    <numFmt numFmtId="175" formatCode="0.00%"/>
    <numFmt numFmtId="176" formatCode="0.000%_);\(0.000%\);0.000%_);@_)"/>
  </numFmts>
  <fonts count="49" x14ac:knownFonts="1"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rgb="FFFF0000"/>
      <name val="Arial"/>
      <family val="2"/>
    </font>
    <font>
      <sz val="10"/>
      <name val="Arial"/>
      <family val="2"/>
    </font>
    <font>
      <b/>
      <sz val="14"/>
      <name val="Arial"/>
      <family val="2"/>
    </font>
    <font>
      <b/>
      <sz val="10"/>
      <color theme="1"/>
      <name val="Arial"/>
      <family val="2"/>
    </font>
    <font>
      <b/>
      <sz val="10"/>
      <name val="Arial"/>
      <family val="2"/>
    </font>
    <font>
      <sz val="10"/>
      <color rgb="FFFF0000"/>
      <name val="Arial"/>
      <family val="2"/>
    </font>
    <font>
      <vertAlign val="superscript"/>
      <sz val="10"/>
      <name val="Arial"/>
      <family val="2"/>
    </font>
    <font>
      <b/>
      <sz val="11"/>
      <name val="Arial"/>
      <family val="2"/>
    </font>
    <font>
      <b/>
      <sz val="12"/>
      <color theme="1"/>
      <name val="Arial"/>
      <family val="2"/>
    </font>
    <font>
      <u/>
      <sz val="10"/>
      <color theme="10"/>
      <name val="Arial"/>
      <family val="2"/>
    </font>
    <font>
      <b/>
      <u/>
      <sz val="10"/>
      <color theme="1"/>
      <name val="Arial"/>
      <family val="2"/>
    </font>
    <font>
      <i/>
      <sz val="10"/>
      <color theme="0" tint="-0.34998626667073579"/>
      <name val="Arial"/>
      <family val="2"/>
    </font>
    <font>
      <i/>
      <sz val="10"/>
      <name val="Arial"/>
      <family val="2"/>
    </font>
    <font>
      <b/>
      <sz val="11"/>
      <color rgb="FF000000"/>
      <name val="Calibri"/>
      <family val="2"/>
    </font>
    <font>
      <b/>
      <sz val="14"/>
      <color rgb="FF000000"/>
      <name val="Calibri"/>
      <family val="2"/>
    </font>
    <font>
      <u/>
      <sz val="11"/>
      <color theme="10"/>
      <name val="Calibri"/>
      <family val="2"/>
      <scheme val="minor"/>
    </font>
    <font>
      <sz val="10"/>
      <color theme="0" tint="-0.249977111117893"/>
      <name val="Arial"/>
      <family val="2"/>
    </font>
    <font>
      <b/>
      <sz val="11"/>
      <color theme="1"/>
      <name val="Calibri"/>
      <family val="2"/>
      <scheme val="minor"/>
    </font>
    <font>
      <sz val="10"/>
      <color rgb="FFFFFFFF"/>
      <name val="Arial"/>
      <family val="2"/>
    </font>
    <font>
      <sz val="10"/>
      <color rgb="FF0000FF"/>
      <name val="Arial"/>
      <family val="2"/>
    </font>
    <font>
      <sz val="8"/>
      <name val="Arial"/>
      <family val="2"/>
    </font>
    <font>
      <sz val="10"/>
      <color theme="0" tint="-0.34998626667073579"/>
      <name val="Arial"/>
      <family val="2"/>
    </font>
    <font>
      <sz val="10"/>
      <color theme="0" tint="-0.14999847407452621"/>
      <name val="Arial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0"/>
      <color rgb="FF008000"/>
      <name val="Arial"/>
      <family val="2"/>
    </font>
    <font>
      <b/>
      <sz val="14"/>
      <color theme="1"/>
      <name val="Arial"/>
      <family val="2"/>
    </font>
    <font>
      <b/>
      <sz val="12"/>
      <name val="Arial"/>
      <family val="2"/>
    </font>
    <font>
      <i/>
      <sz val="10"/>
      <color theme="1"/>
      <name val="Arial"/>
      <family val="2"/>
    </font>
    <font>
      <sz val="8"/>
      <color rgb="FFFF0000"/>
      <name val="Arial"/>
      <family val="2"/>
    </font>
    <font>
      <b/>
      <sz val="10"/>
      <color rgb="FFFFFFFF"/>
      <name val="Verdana"/>
      <family val="2"/>
    </font>
    <font>
      <sz val="10"/>
      <color rgb="FF00B050"/>
      <name val="Arial"/>
      <family val="2"/>
    </font>
    <font>
      <sz val="8"/>
      <color theme="1"/>
      <name val="Calibri"/>
      <family val="2"/>
      <scheme val="minor"/>
    </font>
    <font>
      <sz val="8"/>
      <color theme="1"/>
      <name val="Calibri"/>
      <family val="2"/>
    </font>
    <font>
      <sz val="9"/>
      <color theme="1"/>
      <name val="Arial"/>
      <family val="2"/>
    </font>
    <font>
      <b/>
      <sz val="10"/>
      <color theme="0" tint="-0.249977111117893"/>
      <name val="Arial"/>
      <family val="2"/>
    </font>
    <font>
      <b/>
      <sz val="10"/>
      <color theme="0" tint="-0.34998626667073579"/>
      <name val="Arial"/>
      <family val="2"/>
    </font>
    <font>
      <sz val="10"/>
      <color rgb="FF00AFD8"/>
      <name val="Arial"/>
      <family val="2"/>
    </font>
    <font>
      <sz val="10"/>
      <color rgb="FF000000"/>
      <name val="Arial"/>
      <family val="2"/>
    </font>
  </fonts>
  <fills count="1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D3DFEE"/>
        <bgColor indexed="64"/>
      </patternFill>
    </fill>
    <fill>
      <patternFill patternType="solid">
        <fgColor rgb="FF37424A"/>
        <bgColor rgb="FF000000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2B74"/>
        <bgColor indexed="64"/>
      </patternFill>
    </fill>
    <fill>
      <patternFill patternType="solid">
        <fgColor rgb="FFFFFFFF"/>
        <bgColor rgb="FF000000"/>
      </patternFill>
    </fill>
  </fills>
  <borders count="5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thin">
        <color indexed="64"/>
      </right>
      <top style="medium">
        <color indexed="64"/>
      </top>
      <bottom style="thin">
        <color auto="1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rgb="FFFFFFFF"/>
      </left>
      <right/>
      <top/>
      <bottom/>
      <diagonal/>
    </border>
  </borders>
  <cellStyleXfs count="13">
    <xf numFmtId="0" fontId="0" fillId="0" borderId="0"/>
    <xf numFmtId="9" fontId="11" fillId="0" borderId="0" applyFont="0" applyFill="0" applyBorder="0" applyAlignment="0" applyProtection="0"/>
    <xf numFmtId="0" fontId="8" fillId="0" borderId="0"/>
    <xf numFmtId="0" fontId="8" fillId="0" borderId="0"/>
    <xf numFmtId="0" fontId="19" fillId="0" borderId="0" applyNumberFormat="0" applyFill="0" applyBorder="0" applyAlignment="0" applyProtection="0"/>
    <xf numFmtId="0" fontId="7" fillId="0" borderId="0"/>
    <xf numFmtId="0" fontId="25" fillId="0" borderId="0" applyNumberFormat="0" applyFill="0" applyBorder="0" applyAlignment="0" applyProtection="0"/>
    <xf numFmtId="0" fontId="6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1" fillId="0" borderId="0"/>
  </cellStyleXfs>
  <cellXfs count="1006">
    <xf numFmtId="0" fontId="0" fillId="0" borderId="0" xfId="0"/>
    <xf numFmtId="0" fontId="10" fillId="0" borderId="0" xfId="0" applyFont="1"/>
    <xf numFmtId="0" fontId="11" fillId="0" borderId="0" xfId="0" applyFont="1"/>
    <xf numFmtId="0" fontId="11" fillId="0" borderId="0" xfId="0" applyFont="1" applyAlignment="1">
      <alignment horizontal="center"/>
    </xf>
    <xf numFmtId="0" fontId="11" fillId="0" borderId="0" xfId="0" applyFont="1" applyAlignment="1">
      <alignment horizontal="center" vertical="center"/>
    </xf>
    <xf numFmtId="0" fontId="11" fillId="2" borderId="0" xfId="0" applyFont="1" applyFill="1"/>
    <xf numFmtId="0" fontId="12" fillId="2" borderId="0" xfId="0" applyFont="1" applyFill="1"/>
    <xf numFmtId="0" fontId="11" fillId="2" borderId="0" xfId="0" applyFont="1" applyFill="1" applyAlignment="1">
      <alignment horizontal="center"/>
    </xf>
    <xf numFmtId="0" fontId="11" fillId="2" borderId="0" xfId="0" applyFont="1" applyFill="1" applyAlignment="1">
      <alignment horizontal="center" vertical="center"/>
    </xf>
    <xf numFmtId="164" fontId="11" fillId="2" borderId="0" xfId="0" applyNumberFormat="1" applyFont="1" applyFill="1" applyAlignment="1">
      <alignment horizontal="center"/>
    </xf>
    <xf numFmtId="0" fontId="13" fillId="0" borderId="1" xfId="2" applyFont="1" applyBorder="1"/>
    <xf numFmtId="0" fontId="9" fillId="0" borderId="0" xfId="2" applyFont="1"/>
    <xf numFmtId="0" fontId="11" fillId="0" borderId="3" xfId="0" applyFont="1" applyBorder="1"/>
    <xf numFmtId="0" fontId="11" fillId="0" borderId="1" xfId="0" applyFont="1" applyBorder="1" applyAlignment="1">
      <alignment horizontal="center"/>
    </xf>
    <xf numFmtId="0" fontId="14" fillId="0" borderId="1" xfId="0" applyFont="1" applyBorder="1"/>
    <xf numFmtId="0" fontId="11" fillId="0" borderId="1" xfId="0" applyFont="1" applyBorder="1" applyAlignment="1">
      <alignment horizontal="left" indent="1"/>
    </xf>
    <xf numFmtId="0" fontId="11" fillId="0" borderId="1" xfId="0" applyFont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/>
    </xf>
    <xf numFmtId="10" fontId="11" fillId="0" borderId="1" xfId="0" applyNumberFormat="1" applyFont="1" applyBorder="1" applyAlignment="1">
      <alignment horizontal="center"/>
    </xf>
    <xf numFmtId="10" fontId="11" fillId="0" borderId="1" xfId="0" applyNumberFormat="1" applyFont="1" applyBorder="1" applyAlignment="1">
      <alignment horizontal="center" vertical="center"/>
    </xf>
    <xf numFmtId="0" fontId="11" fillId="0" borderId="7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 vertical="center"/>
    </xf>
    <xf numFmtId="0" fontId="11" fillId="0" borderId="9" xfId="0" applyFont="1" applyBorder="1"/>
    <xf numFmtId="0" fontId="11" fillId="0" borderId="3" xfId="0" applyFont="1" applyBorder="1" applyAlignment="1">
      <alignment horizontal="center"/>
    </xf>
    <xf numFmtId="0" fontId="11" fillId="0" borderId="10" xfId="0" applyFont="1" applyBorder="1" applyAlignment="1">
      <alignment horizontal="center"/>
    </xf>
    <xf numFmtId="0" fontId="14" fillId="0" borderId="11" xfId="0" applyFont="1" applyBorder="1" applyAlignment="1">
      <alignment horizontal="center" vertical="center"/>
    </xf>
    <xf numFmtId="0" fontId="14" fillId="0" borderId="12" xfId="0" applyFont="1" applyBorder="1" applyAlignment="1">
      <alignment horizontal="center" vertical="center"/>
    </xf>
    <xf numFmtId="3" fontId="11" fillId="0" borderId="0" xfId="0" applyNumberFormat="1" applyFont="1"/>
    <xf numFmtId="0" fontId="11" fillId="0" borderId="1" xfId="0" applyFont="1" applyBorder="1" applyAlignment="1">
      <alignment horizontal="left"/>
    </xf>
    <xf numFmtId="3" fontId="11" fillId="0" borderId="0" xfId="0" applyNumberFormat="1" applyFont="1" applyAlignment="1">
      <alignment horizontal="left"/>
    </xf>
    <xf numFmtId="0" fontId="11" fillId="0" borderId="0" xfId="0" applyFont="1" applyAlignment="1">
      <alignment horizontal="left"/>
    </xf>
    <xf numFmtId="3" fontId="11" fillId="0" borderId="1" xfId="0" applyNumberFormat="1" applyFont="1" applyBorder="1" applyAlignment="1">
      <alignment horizontal="center" vertical="center"/>
    </xf>
    <xf numFmtId="3" fontId="11" fillId="0" borderId="14" xfId="0" applyNumberFormat="1" applyFont="1" applyBorder="1" applyAlignment="1">
      <alignment horizontal="center" vertical="center"/>
    </xf>
    <xf numFmtId="3" fontId="11" fillId="0" borderId="0" xfId="0" applyNumberFormat="1" applyFont="1" applyAlignment="1">
      <alignment horizontal="center"/>
    </xf>
    <xf numFmtId="0" fontId="11" fillId="0" borderId="16" xfId="0" applyFont="1" applyBorder="1" applyAlignment="1">
      <alignment horizontal="left"/>
    </xf>
    <xf numFmtId="3" fontId="11" fillId="0" borderId="16" xfId="0" applyNumberFormat="1" applyFont="1" applyBorder="1" applyAlignment="1">
      <alignment horizontal="center" vertical="center"/>
    </xf>
    <xf numFmtId="3" fontId="11" fillId="0" borderId="17" xfId="0" applyNumberFormat="1" applyFont="1" applyBorder="1" applyAlignment="1">
      <alignment horizontal="center" vertical="center"/>
    </xf>
    <xf numFmtId="167" fontId="11" fillId="0" borderId="0" xfId="0" applyNumberFormat="1" applyFont="1" applyAlignment="1">
      <alignment horizontal="center"/>
    </xf>
    <xf numFmtId="3" fontId="14" fillId="0" borderId="19" xfId="0" applyNumberFormat="1" applyFont="1" applyBorder="1" applyAlignment="1">
      <alignment horizontal="center" vertical="center"/>
    </xf>
    <xf numFmtId="3" fontId="14" fillId="0" borderId="20" xfId="0" applyNumberFormat="1" applyFont="1" applyBorder="1" applyAlignment="1">
      <alignment horizontal="center" vertical="center"/>
    </xf>
    <xf numFmtId="0" fontId="11" fillId="0" borderId="0" xfId="0" applyFont="1" applyAlignment="1">
      <alignment horizontal="left" indent="1"/>
    </xf>
    <xf numFmtId="3" fontId="11" fillId="0" borderId="0" xfId="0" applyNumberFormat="1" applyFont="1" applyAlignment="1">
      <alignment horizontal="center" vertical="center"/>
    </xf>
    <xf numFmtId="0" fontId="14" fillId="0" borderId="4" xfId="0" applyFont="1" applyBorder="1"/>
    <xf numFmtId="0" fontId="11" fillId="0" borderId="5" xfId="0" applyFont="1" applyBorder="1"/>
    <xf numFmtId="0" fontId="11" fillId="0" borderId="5" xfId="0" applyFont="1" applyBorder="1" applyAlignment="1">
      <alignment horizontal="center"/>
    </xf>
    <xf numFmtId="0" fontId="11" fillId="0" borderId="5" xfId="0" applyFont="1" applyBorder="1" applyAlignment="1">
      <alignment horizontal="center" vertical="center"/>
    </xf>
    <xf numFmtId="0" fontId="11" fillId="0" borderId="8" xfId="0" applyFont="1" applyBorder="1" applyAlignment="1">
      <alignment horizontal="center"/>
    </xf>
    <xf numFmtId="0" fontId="11" fillId="0" borderId="21" xfId="0" applyFont="1" applyBorder="1"/>
    <xf numFmtId="0" fontId="11" fillId="0" borderId="22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25" xfId="0" applyFont="1" applyBorder="1"/>
    <xf numFmtId="0" fontId="11" fillId="0" borderId="13" xfId="0" applyFont="1" applyBorder="1"/>
    <xf numFmtId="0" fontId="11" fillId="0" borderId="1" xfId="0" applyFont="1" applyBorder="1"/>
    <xf numFmtId="3" fontId="14" fillId="0" borderId="1" xfId="0" applyNumberFormat="1" applyFont="1" applyBorder="1" applyAlignment="1">
      <alignment horizontal="center"/>
    </xf>
    <xf numFmtId="3" fontId="14" fillId="0" borderId="1" xfId="0" applyNumberFormat="1" applyFont="1" applyBorder="1" applyAlignment="1">
      <alignment horizontal="center" vertical="center"/>
    </xf>
    <xf numFmtId="3" fontId="14" fillId="0" borderId="25" xfId="0" applyNumberFormat="1" applyFont="1" applyBorder="1" applyAlignment="1">
      <alignment horizontal="center"/>
    </xf>
    <xf numFmtId="0" fontId="11" fillId="0" borderId="0" xfId="0" applyFont="1" applyAlignment="1">
      <alignment horizontal="center" wrapText="1"/>
    </xf>
    <xf numFmtId="4" fontId="11" fillId="0" borderId="0" xfId="0" applyNumberFormat="1" applyFont="1" applyAlignment="1">
      <alignment horizontal="center"/>
    </xf>
    <xf numFmtId="0" fontId="11" fillId="0" borderId="26" xfId="0" applyFont="1" applyBorder="1"/>
    <xf numFmtId="0" fontId="11" fillId="0" borderId="27" xfId="0" applyFont="1" applyBorder="1" applyAlignment="1">
      <alignment horizontal="left"/>
    </xf>
    <xf numFmtId="3" fontId="11" fillId="0" borderId="25" xfId="0" applyNumberFormat="1" applyFont="1" applyBorder="1" applyAlignment="1">
      <alignment horizontal="center"/>
    </xf>
    <xf numFmtId="3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/>
    </xf>
    <xf numFmtId="4" fontId="11" fillId="0" borderId="1" xfId="0" applyNumberFormat="1" applyFont="1" applyBorder="1" applyAlignment="1">
      <alignment horizontal="center" vertical="center"/>
    </xf>
    <xf numFmtId="0" fontId="11" fillId="0" borderId="25" xfId="0" applyFont="1" applyBorder="1" applyAlignment="1">
      <alignment horizontal="center"/>
    </xf>
    <xf numFmtId="0" fontId="14" fillId="0" borderId="13" xfId="0" applyFont="1" applyBorder="1"/>
    <xf numFmtId="0" fontId="14" fillId="0" borderId="15" xfId="0" applyFont="1" applyBorder="1"/>
    <xf numFmtId="0" fontId="11" fillId="0" borderId="16" xfId="0" applyFont="1" applyBorder="1"/>
    <xf numFmtId="3" fontId="11" fillId="0" borderId="16" xfId="0" applyNumberFormat="1" applyFont="1" applyBorder="1" applyAlignment="1">
      <alignment horizontal="center"/>
    </xf>
    <xf numFmtId="0" fontId="11" fillId="0" borderId="28" xfId="0" applyFont="1" applyBorder="1" applyAlignment="1">
      <alignment horizontal="center"/>
    </xf>
    <xf numFmtId="0" fontId="14" fillId="0" borderId="29" xfId="0" applyFont="1" applyBorder="1"/>
    <xf numFmtId="0" fontId="11" fillId="0" borderId="7" xfId="0" applyFont="1" applyBorder="1"/>
    <xf numFmtId="0" fontId="11" fillId="0" borderId="30" xfId="0" applyFont="1" applyBorder="1" applyAlignment="1">
      <alignment horizontal="center"/>
    </xf>
    <xf numFmtId="0" fontId="11" fillId="0" borderId="30" xfId="0" applyFont="1" applyBorder="1" applyAlignment="1">
      <alignment horizontal="center" vertical="center"/>
    </xf>
    <xf numFmtId="0" fontId="11" fillId="0" borderId="31" xfId="0" applyFont="1" applyBorder="1" applyAlignment="1">
      <alignment horizontal="center"/>
    </xf>
    <xf numFmtId="4" fontId="11" fillId="0" borderId="25" xfId="0" applyNumberFormat="1" applyFont="1" applyBorder="1" applyAlignment="1">
      <alignment horizontal="center"/>
    </xf>
    <xf numFmtId="0" fontId="11" fillId="0" borderId="32" xfId="0" applyFont="1" applyBorder="1"/>
    <xf numFmtId="0" fontId="11" fillId="0" borderId="33" xfId="0" applyFont="1" applyBorder="1" applyAlignment="1">
      <alignment horizontal="left"/>
    </xf>
    <xf numFmtId="3" fontId="11" fillId="0" borderId="28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right" vertical="center"/>
    </xf>
    <xf numFmtId="166" fontId="11" fillId="0" borderId="0" xfId="0" applyNumberFormat="1" applyFont="1" applyAlignment="1">
      <alignment horizontal="left" vertical="center"/>
    </xf>
    <xf numFmtId="166" fontId="11" fillId="0" borderId="0" xfId="0" applyNumberFormat="1" applyFont="1" applyAlignment="1">
      <alignment horizontal="center"/>
    </xf>
    <xf numFmtId="0" fontId="11" fillId="0" borderId="34" xfId="0" applyFont="1" applyBorder="1" applyAlignment="1">
      <alignment horizontal="center"/>
    </xf>
    <xf numFmtId="0" fontId="11" fillId="0" borderId="35" xfId="0" applyFont="1" applyBorder="1" applyAlignment="1">
      <alignment horizontal="center"/>
    </xf>
    <xf numFmtId="0" fontId="14" fillId="0" borderId="21" xfId="0" applyFont="1" applyBorder="1"/>
    <xf numFmtId="0" fontId="11" fillId="0" borderId="2" xfId="0" applyFont="1" applyBorder="1" applyAlignment="1">
      <alignment horizontal="center"/>
    </xf>
    <xf numFmtId="0" fontId="14" fillId="0" borderId="36" xfId="0" applyFont="1" applyBorder="1" applyAlignment="1">
      <alignment horizontal="center"/>
    </xf>
    <xf numFmtId="0" fontId="11" fillId="0" borderId="22" xfId="0" applyFont="1" applyBorder="1"/>
    <xf numFmtId="0" fontId="11" fillId="0" borderId="37" xfId="0" applyFont="1" applyBorder="1"/>
    <xf numFmtId="0" fontId="11" fillId="0" borderId="27" xfId="0" applyFont="1" applyBorder="1"/>
    <xf numFmtId="3" fontId="11" fillId="0" borderId="23" xfId="0" applyNumberFormat="1" applyFont="1" applyBorder="1" applyAlignment="1">
      <alignment horizontal="right"/>
    </xf>
    <xf numFmtId="0" fontId="11" fillId="0" borderId="38" xfId="0" applyFont="1" applyBorder="1"/>
    <xf numFmtId="3" fontId="11" fillId="2" borderId="24" xfId="0" applyNumberFormat="1" applyFont="1" applyFill="1" applyBorder="1" applyAlignment="1">
      <alignment horizontal="right"/>
    </xf>
    <xf numFmtId="3" fontId="11" fillId="2" borderId="10" xfId="0" applyNumberFormat="1" applyFont="1" applyFill="1" applyBorder="1" applyAlignment="1">
      <alignment horizontal="right"/>
    </xf>
    <xf numFmtId="3" fontId="11" fillId="2" borderId="27" xfId="0" applyNumberFormat="1" applyFont="1" applyFill="1" applyBorder="1" applyAlignment="1">
      <alignment horizontal="right"/>
    </xf>
    <xf numFmtId="3" fontId="11" fillId="2" borderId="3" xfId="0" applyNumberFormat="1" applyFont="1" applyFill="1" applyBorder="1" applyAlignment="1">
      <alignment horizontal="right"/>
    </xf>
    <xf numFmtId="0" fontId="11" fillId="0" borderId="23" xfId="0" applyFont="1" applyBorder="1" applyAlignment="1">
      <alignment horizontal="left"/>
    </xf>
    <xf numFmtId="165" fontId="11" fillId="0" borderId="23" xfId="0" applyNumberFormat="1" applyFont="1" applyBorder="1" applyAlignment="1">
      <alignment horizontal="right"/>
    </xf>
    <xf numFmtId="0" fontId="11" fillId="0" borderId="23" xfId="0" applyFont="1" applyBorder="1" applyAlignment="1" applyProtection="1">
      <alignment horizontal="left"/>
      <protection locked="0"/>
    </xf>
    <xf numFmtId="3" fontId="11" fillId="2" borderId="24" xfId="0" applyNumberFormat="1" applyFont="1" applyFill="1" applyBorder="1" applyAlignment="1" applyProtection="1">
      <alignment horizontal="right"/>
      <protection locked="0"/>
    </xf>
    <xf numFmtId="3" fontId="11" fillId="2" borderId="3" xfId="0" applyNumberFormat="1" applyFont="1" applyFill="1" applyBorder="1" applyAlignment="1" applyProtection="1">
      <alignment horizontal="right"/>
      <protection locked="0"/>
    </xf>
    <xf numFmtId="3" fontId="11" fillId="2" borderId="27" xfId="0" applyNumberFormat="1" applyFont="1" applyFill="1" applyBorder="1" applyAlignment="1" applyProtection="1">
      <alignment horizontal="right"/>
      <protection locked="0"/>
    </xf>
    <xf numFmtId="3" fontId="11" fillId="2" borderId="10" xfId="0" applyNumberFormat="1" applyFont="1" applyFill="1" applyBorder="1" applyAlignment="1" applyProtection="1">
      <alignment horizontal="right"/>
      <protection locked="0"/>
    </xf>
    <xf numFmtId="0" fontId="11" fillId="0" borderId="24" xfId="0" applyFont="1" applyBorder="1" applyAlignment="1">
      <alignment horizontal="left"/>
    </xf>
    <xf numFmtId="3" fontId="11" fillId="2" borderId="23" xfId="0" applyNumberFormat="1" applyFont="1" applyFill="1" applyBorder="1" applyAlignment="1">
      <alignment horizontal="right"/>
    </xf>
    <xf numFmtId="0" fontId="11" fillId="0" borderId="10" xfId="0" applyFont="1" applyBorder="1"/>
    <xf numFmtId="0" fontId="11" fillId="0" borderId="39" xfId="0" applyFont="1" applyBorder="1"/>
    <xf numFmtId="3" fontId="11" fillId="0" borderId="40" xfId="0" applyNumberFormat="1" applyFont="1" applyBorder="1" applyAlignment="1">
      <alignment horizontal="right"/>
    </xf>
    <xf numFmtId="0" fontId="11" fillId="0" borderId="17" xfId="0" applyFont="1" applyBorder="1"/>
    <xf numFmtId="0" fontId="11" fillId="0" borderId="41" xfId="0" applyFont="1" applyBorder="1"/>
    <xf numFmtId="0" fontId="11" fillId="0" borderId="42" xfId="0" applyFont="1" applyBorder="1"/>
    <xf numFmtId="0" fontId="11" fillId="0" borderId="37" xfId="0" applyFont="1" applyBorder="1" applyAlignment="1">
      <alignment horizontal="center"/>
    </xf>
    <xf numFmtId="3" fontId="11" fillId="3" borderId="1" xfId="0" applyNumberFormat="1" applyFont="1" applyFill="1" applyBorder="1" applyAlignment="1" applyProtection="1">
      <alignment horizontal="right"/>
      <protection locked="0"/>
    </xf>
    <xf numFmtId="3" fontId="11" fillId="3" borderId="25" xfId="0" applyNumberFormat="1" applyFont="1" applyFill="1" applyBorder="1" applyAlignment="1" applyProtection="1">
      <alignment horizontal="right"/>
      <protection locked="0"/>
    </xf>
    <xf numFmtId="3" fontId="11" fillId="2" borderId="1" xfId="0" applyNumberFormat="1" applyFont="1" applyFill="1" applyBorder="1" applyAlignment="1">
      <alignment horizontal="right"/>
    </xf>
    <xf numFmtId="3" fontId="11" fillId="2" borderId="25" xfId="0" applyNumberFormat="1" applyFont="1" applyFill="1" applyBorder="1" applyAlignment="1">
      <alignment horizontal="right"/>
    </xf>
    <xf numFmtId="3" fontId="11" fillId="0" borderId="1" xfId="0" applyNumberFormat="1" applyFont="1" applyBorder="1" applyAlignment="1">
      <alignment horizontal="right"/>
    </xf>
    <xf numFmtId="3" fontId="11" fillId="0" borderId="25" xfId="0" applyNumberFormat="1" applyFont="1" applyBorder="1" applyAlignment="1">
      <alignment horizontal="right"/>
    </xf>
    <xf numFmtId="0" fontId="11" fillId="0" borderId="15" xfId="0" applyFont="1" applyBorder="1"/>
    <xf numFmtId="3" fontId="11" fillId="0" borderId="16" xfId="0" applyNumberFormat="1" applyFont="1" applyBorder="1" applyAlignment="1">
      <alignment horizontal="right"/>
    </xf>
    <xf numFmtId="3" fontId="11" fillId="0" borderId="28" xfId="0" applyNumberFormat="1" applyFont="1" applyBorder="1" applyAlignment="1">
      <alignment horizontal="right"/>
    </xf>
    <xf numFmtId="3" fontId="11" fillId="0" borderId="43" xfId="0" applyNumberFormat="1" applyFont="1" applyBorder="1" applyAlignment="1">
      <alignment horizontal="right"/>
    </xf>
    <xf numFmtId="0" fontId="11" fillId="0" borderId="44" xfId="0" applyFont="1" applyBorder="1"/>
    <xf numFmtId="0" fontId="13" fillId="0" borderId="0" xfId="0" applyFont="1"/>
    <xf numFmtId="3" fontId="0" fillId="0" borderId="1" xfId="0" applyNumberFormat="1" applyBorder="1" applyAlignment="1">
      <alignment horizontal="center"/>
    </xf>
    <xf numFmtId="0" fontId="14" fillId="0" borderId="0" xfId="0" applyFont="1"/>
    <xf numFmtId="0" fontId="0" fillId="0" borderId="1" xfId="0" applyBorder="1"/>
    <xf numFmtId="3" fontId="11" fillId="0" borderId="1" xfId="1" applyNumberFormat="1" applyFont="1" applyBorder="1" applyAlignment="1">
      <alignment horizontal="center"/>
    </xf>
    <xf numFmtId="3" fontId="11" fillId="0" borderId="16" xfId="1" applyNumberFormat="1" applyFont="1" applyBorder="1" applyAlignment="1">
      <alignment horizontal="center"/>
    </xf>
    <xf numFmtId="3" fontId="14" fillId="0" borderId="11" xfId="1" applyNumberFormat="1" applyFont="1" applyBorder="1" applyAlignment="1">
      <alignment horizontal="center"/>
    </xf>
    <xf numFmtId="3" fontId="11" fillId="0" borderId="11" xfId="1" applyNumberFormat="1" applyFont="1" applyBorder="1" applyAlignment="1">
      <alignment horizontal="center"/>
    </xf>
    <xf numFmtId="9" fontId="11" fillId="0" borderId="11" xfId="1" applyFont="1" applyBorder="1" applyAlignment="1">
      <alignment horizontal="center"/>
    </xf>
    <xf numFmtId="167" fontId="14" fillId="0" borderId="11" xfId="1" applyNumberFormat="1" applyFont="1" applyBorder="1" applyAlignment="1">
      <alignment horizontal="center"/>
    </xf>
    <xf numFmtId="3" fontId="14" fillId="0" borderId="1" xfId="0" applyNumberFormat="1" applyFont="1" applyBorder="1" applyAlignment="1" applyProtection="1">
      <alignment horizontal="center"/>
      <protection locked="0"/>
    </xf>
    <xf numFmtId="3" fontId="14" fillId="3" borderId="1" xfId="0" applyNumberFormat="1" applyFont="1" applyFill="1" applyBorder="1" applyAlignment="1" applyProtection="1">
      <alignment horizontal="center"/>
      <protection locked="0"/>
    </xf>
    <xf numFmtId="0" fontId="11" fillId="0" borderId="11" xfId="0" applyFont="1" applyBorder="1" applyAlignment="1">
      <alignment horizontal="left" indent="1"/>
    </xf>
    <xf numFmtId="9" fontId="11" fillId="0" borderId="11" xfId="0" applyNumberFormat="1" applyFont="1" applyBorder="1" applyAlignment="1">
      <alignment horizontal="center"/>
    </xf>
    <xf numFmtId="3" fontId="11" fillId="0" borderId="1" xfId="0" applyNumberFormat="1" applyFont="1" applyBorder="1" applyAlignment="1" applyProtection="1">
      <alignment horizontal="center"/>
      <protection locked="0"/>
    </xf>
    <xf numFmtId="3" fontId="11" fillId="0" borderId="11" xfId="0" applyNumberFormat="1" applyFont="1" applyBorder="1" applyAlignment="1">
      <alignment horizontal="center"/>
    </xf>
    <xf numFmtId="3" fontId="11" fillId="3" borderId="1" xfId="0" applyNumberFormat="1" applyFont="1" applyFill="1" applyBorder="1" applyAlignment="1" applyProtection="1">
      <alignment horizontal="center"/>
      <protection locked="0"/>
    </xf>
    <xf numFmtId="0" fontId="11" fillId="0" borderId="1" xfId="0" applyFont="1" applyBorder="1" applyAlignment="1">
      <alignment horizontal="left" indent="2"/>
    </xf>
    <xf numFmtId="167" fontId="11" fillId="0" borderId="1" xfId="0" applyNumberFormat="1" applyFont="1" applyBorder="1" applyAlignment="1" applyProtection="1">
      <alignment horizontal="center"/>
      <protection locked="0"/>
    </xf>
    <xf numFmtId="3" fontId="0" fillId="0" borderId="0" xfId="0" applyNumberFormat="1" applyAlignment="1">
      <alignment horizontal="center"/>
    </xf>
    <xf numFmtId="0" fontId="11" fillId="0" borderId="44" xfId="0" applyFont="1" applyBorder="1" applyAlignment="1">
      <alignment horizontal="center"/>
    </xf>
    <xf numFmtId="0" fontId="16" fillId="0" borderId="47" xfId="0" applyFont="1" applyBorder="1"/>
    <xf numFmtId="0" fontId="16" fillId="0" borderId="34" xfId="0" applyFont="1" applyBorder="1"/>
    <xf numFmtId="0" fontId="16" fillId="0" borderId="20" xfId="0" applyFont="1" applyBorder="1"/>
    <xf numFmtId="3" fontId="0" fillId="0" borderId="0" xfId="0" applyNumberFormat="1"/>
    <xf numFmtId="0" fontId="0" fillId="0" borderId="3" xfId="0" applyBorder="1"/>
    <xf numFmtId="166" fontId="11" fillId="0" borderId="1" xfId="0" applyNumberFormat="1" applyFont="1" applyBorder="1"/>
    <xf numFmtId="3" fontId="11" fillId="0" borderId="1" xfId="0" applyNumberFormat="1" applyFont="1" applyBorder="1"/>
    <xf numFmtId="0" fontId="11" fillId="0" borderId="16" xfId="0" applyFont="1" applyBorder="1" applyAlignment="1">
      <alignment horizontal="left" indent="1"/>
    </xf>
    <xf numFmtId="0" fontId="11" fillId="0" borderId="11" xfId="0" applyFont="1" applyBorder="1"/>
    <xf numFmtId="0" fontId="14" fillId="0" borderId="11" xfId="0" applyFont="1" applyBorder="1"/>
    <xf numFmtId="3" fontId="14" fillId="0" borderId="11" xfId="0" applyNumberFormat="1" applyFont="1" applyBorder="1" applyAlignment="1">
      <alignment horizontal="center"/>
    </xf>
    <xf numFmtId="3" fontId="14" fillId="0" borderId="1" xfId="0" applyNumberFormat="1" applyFont="1" applyBorder="1"/>
    <xf numFmtId="0" fontId="14" fillId="0" borderId="1" xfId="0" applyFont="1" applyBorder="1" applyAlignment="1">
      <alignment horizontal="left" indent="1"/>
    </xf>
    <xf numFmtId="1" fontId="11" fillId="0" borderId="1" xfId="0" applyNumberFormat="1" applyFont="1" applyBorder="1"/>
    <xf numFmtId="0" fontId="11" fillId="0" borderId="1" xfId="0" applyFont="1" applyBorder="1" applyAlignment="1">
      <alignment horizontal="right"/>
    </xf>
    <xf numFmtId="0" fontId="11" fillId="0" borderId="11" xfId="0" applyFont="1" applyBorder="1" applyAlignment="1">
      <alignment horizontal="right"/>
    </xf>
    <xf numFmtId="3" fontId="11" fillId="0" borderId="11" xfId="0" applyNumberFormat="1" applyFont="1" applyBorder="1"/>
    <xf numFmtId="169" fontId="11" fillId="0" borderId="11" xfId="0" applyNumberFormat="1" applyFont="1" applyBorder="1" applyAlignment="1">
      <alignment horizontal="center"/>
    </xf>
    <xf numFmtId="169" fontId="14" fillId="0" borderId="1" xfId="0" applyNumberFormat="1" applyFont="1" applyBorder="1"/>
    <xf numFmtId="0" fontId="14" fillId="0" borderId="1" xfId="0" applyFont="1" applyBorder="1" applyAlignment="1">
      <alignment horizontal="right"/>
    </xf>
    <xf numFmtId="169" fontId="14" fillId="0" borderId="1" xfId="0" applyNumberFormat="1" applyFont="1" applyBorder="1" applyAlignment="1">
      <alignment horizontal="center"/>
    </xf>
    <xf numFmtId="0" fontId="0" fillId="0" borderId="3" xfId="0" applyBorder="1" applyAlignment="1">
      <alignment horizontal="center"/>
    </xf>
    <xf numFmtId="0" fontId="11" fillId="0" borderId="11" xfId="0" applyFont="1" applyBorder="1" applyAlignment="1">
      <alignment horizontal="left"/>
    </xf>
    <xf numFmtId="0" fontId="14" fillId="0" borderId="1" xfId="0" applyFont="1" applyBorder="1" applyAlignment="1">
      <alignment horizontal="left"/>
    </xf>
    <xf numFmtId="0" fontId="11" fillId="0" borderId="45" xfId="0" applyFont="1" applyBorder="1"/>
    <xf numFmtId="169" fontId="14" fillId="0" borderId="11" xfId="0" applyNumberFormat="1" applyFont="1" applyBorder="1" applyAlignment="1">
      <alignment horizontal="center"/>
    </xf>
    <xf numFmtId="168" fontId="11" fillId="0" borderId="1" xfId="0" applyNumberFormat="1" applyFont="1" applyBorder="1" applyAlignment="1">
      <alignment horizontal="right"/>
    </xf>
    <xf numFmtId="168" fontId="11" fillId="0" borderId="11" xfId="0" applyNumberFormat="1" applyFont="1" applyBorder="1" applyAlignment="1">
      <alignment horizontal="right"/>
    </xf>
    <xf numFmtId="0" fontId="11" fillId="0" borderId="46" xfId="0" applyFont="1" applyBorder="1"/>
    <xf numFmtId="167" fontId="11" fillId="0" borderId="1" xfId="0" applyNumberFormat="1" applyFont="1" applyBorder="1" applyAlignment="1">
      <alignment horizontal="center"/>
    </xf>
    <xf numFmtId="165" fontId="11" fillId="0" borderId="1" xfId="0" applyNumberFormat="1" applyFont="1" applyBorder="1" applyAlignment="1">
      <alignment horizontal="right"/>
    </xf>
    <xf numFmtId="0" fontId="14" fillId="0" borderId="11" xfId="0" applyFont="1" applyBorder="1" applyAlignment="1">
      <alignment horizontal="center"/>
    </xf>
    <xf numFmtId="0" fontId="0" fillId="0" borderId="0" xfId="0" applyAlignment="1">
      <alignment horizontal="center"/>
    </xf>
    <xf numFmtId="0" fontId="17" fillId="2" borderId="0" xfId="0" applyFont="1" applyFill="1"/>
    <xf numFmtId="0" fontId="11" fillId="0" borderId="45" xfId="0" applyFont="1" applyBorder="1" applyAlignment="1">
      <alignment horizontal="left" indent="1"/>
    </xf>
    <xf numFmtId="3" fontId="11" fillId="3" borderId="1" xfId="0" applyNumberFormat="1" applyFont="1" applyFill="1" applyBorder="1" applyAlignment="1">
      <alignment horizontal="center"/>
    </xf>
    <xf numFmtId="0" fontId="11" fillId="0" borderId="3" xfId="0" applyFont="1" applyBorder="1" applyAlignment="1">
      <alignment horizontal="left" indent="1"/>
    </xf>
    <xf numFmtId="0" fontId="11" fillId="0" borderId="37" xfId="0" applyFont="1" applyBorder="1" applyAlignment="1">
      <alignment horizontal="left" indent="1"/>
    </xf>
    <xf numFmtId="3" fontId="11" fillId="0" borderId="45" xfId="0" applyNumberFormat="1" applyFont="1" applyBorder="1" applyAlignment="1">
      <alignment horizontal="center"/>
    </xf>
    <xf numFmtId="0" fontId="11" fillId="0" borderId="45" xfId="0" applyFont="1" applyBorder="1" applyAlignment="1">
      <alignment horizontal="center"/>
    </xf>
    <xf numFmtId="0" fontId="11" fillId="0" borderId="45" xfId="0" applyFont="1" applyBorder="1" applyAlignment="1">
      <alignment horizontal="center" vertical="center"/>
    </xf>
    <xf numFmtId="0" fontId="11" fillId="0" borderId="46" xfId="0" applyFont="1" applyBorder="1" applyAlignment="1">
      <alignment horizontal="center"/>
    </xf>
    <xf numFmtId="0" fontId="11" fillId="0" borderId="46" xfId="0" applyFont="1" applyBorder="1" applyAlignment="1">
      <alignment horizontal="center" vertical="center"/>
    </xf>
    <xf numFmtId="0" fontId="14" fillId="0" borderId="3" xfId="0" applyFont="1" applyBorder="1"/>
    <xf numFmtId="0" fontId="11" fillId="0" borderId="11" xfId="0" applyFont="1" applyBorder="1" applyAlignment="1">
      <alignment horizontal="center"/>
    </xf>
    <xf numFmtId="0" fontId="11" fillId="0" borderId="11" xfId="0" applyFont="1" applyBorder="1" applyAlignment="1">
      <alignment horizontal="center" vertical="center"/>
    </xf>
    <xf numFmtId="0" fontId="11" fillId="0" borderId="16" xfId="0" applyFont="1" applyBorder="1" applyAlignment="1">
      <alignment horizontal="left" indent="2"/>
    </xf>
    <xf numFmtId="0" fontId="11" fillId="0" borderId="19" xfId="0" applyFont="1" applyBorder="1" applyAlignment="1">
      <alignment horizontal="left" indent="1"/>
    </xf>
    <xf numFmtId="9" fontId="11" fillId="0" borderId="0" xfId="0" applyNumberFormat="1" applyFont="1"/>
    <xf numFmtId="0" fontId="11" fillId="0" borderId="19" xfId="0" applyFont="1" applyBorder="1" applyAlignment="1">
      <alignment horizontal="left"/>
    </xf>
    <xf numFmtId="3" fontId="11" fillId="0" borderId="37" xfId="0" applyNumberFormat="1" applyFont="1" applyBorder="1" applyAlignment="1">
      <alignment horizontal="center"/>
    </xf>
    <xf numFmtId="3" fontId="11" fillId="0" borderId="3" xfId="0" applyNumberFormat="1" applyFont="1" applyBorder="1" applyAlignment="1">
      <alignment horizontal="center"/>
    </xf>
    <xf numFmtId="0" fontId="11" fillId="0" borderId="30" xfId="0" applyFont="1" applyBorder="1" applyAlignment="1">
      <alignment horizontal="left" indent="1"/>
    </xf>
    <xf numFmtId="0" fontId="13" fillId="0" borderId="1" xfId="0" applyFont="1" applyBorder="1" applyAlignment="1">
      <alignment horizontal="left"/>
    </xf>
    <xf numFmtId="0" fontId="18" fillId="0" borderId="0" xfId="0" applyFont="1"/>
    <xf numFmtId="0" fontId="19" fillId="0" borderId="0" xfId="4" applyAlignment="1">
      <alignment horizontal="left" vertical="center"/>
    </xf>
    <xf numFmtId="0" fontId="13" fillId="5" borderId="0" xfId="0" applyFont="1" applyFill="1" applyAlignment="1">
      <alignment horizontal="left"/>
    </xf>
    <xf numFmtId="0" fontId="11" fillId="5" borderId="0" xfId="0" applyFont="1" applyFill="1"/>
    <xf numFmtId="0" fontId="19" fillId="5" borderId="0" xfId="4" applyFill="1" applyAlignment="1">
      <alignment horizontal="left" vertical="center"/>
    </xf>
    <xf numFmtId="0" fontId="11" fillId="5" borderId="0" xfId="0" applyFont="1" applyFill="1" applyAlignment="1">
      <alignment horizontal="center" vertical="center"/>
    </xf>
    <xf numFmtId="0" fontId="11" fillId="5" borderId="0" xfId="0" applyFont="1" applyFill="1" applyAlignment="1">
      <alignment horizontal="left" vertical="center"/>
    </xf>
    <xf numFmtId="0" fontId="0" fillId="5" borderId="0" xfId="0" applyFill="1"/>
    <xf numFmtId="0" fontId="0" fillId="0" borderId="0" xfId="0" applyAlignment="1">
      <alignment horizontal="center" wrapText="1"/>
    </xf>
    <xf numFmtId="0" fontId="13" fillId="0" borderId="1" xfId="0" applyFont="1" applyBorder="1" applyAlignment="1">
      <alignment vertical="center"/>
    </xf>
    <xf numFmtId="0" fontId="13" fillId="0" borderId="1" xfId="0" applyFont="1" applyBorder="1" applyAlignment="1">
      <alignment horizontal="center" vertical="center" wrapText="1"/>
    </xf>
    <xf numFmtId="0" fontId="13" fillId="0" borderId="0" xfId="0" applyFont="1" applyAlignment="1">
      <alignment horizontal="center"/>
    </xf>
    <xf numFmtId="0" fontId="13" fillId="6" borderId="1" xfId="0" applyFont="1" applyFill="1" applyBorder="1" applyAlignment="1">
      <alignment horizontal="center" vertical="center"/>
    </xf>
    <xf numFmtId="3" fontId="13" fillId="6" borderId="1" xfId="0" applyNumberFormat="1" applyFont="1" applyFill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3" fontId="13" fillId="0" borderId="1" xfId="0" applyNumberFormat="1" applyFont="1" applyBorder="1" applyAlignment="1">
      <alignment vertical="center" wrapText="1"/>
    </xf>
    <xf numFmtId="3" fontId="13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left"/>
    </xf>
    <xf numFmtId="3" fontId="13" fillId="0" borderId="1" xfId="0" applyNumberFormat="1" applyFont="1" applyBorder="1" applyAlignment="1">
      <alignment horizontal="center" vertical="center" wrapText="1"/>
    </xf>
    <xf numFmtId="3" fontId="15" fillId="0" borderId="0" xfId="0" applyNumberFormat="1" applyFont="1"/>
    <xf numFmtId="0" fontId="19" fillId="5" borderId="0" xfId="4" applyFill="1"/>
    <xf numFmtId="14" fontId="0" fillId="5" borderId="0" xfId="0" applyNumberFormat="1" applyFill="1" applyAlignment="1">
      <alignment horizontal="left"/>
    </xf>
    <xf numFmtId="0" fontId="13" fillId="2" borderId="1" xfId="0" applyFont="1" applyFill="1" applyBorder="1" applyAlignment="1">
      <alignment vertical="center"/>
    </xf>
    <xf numFmtId="1" fontId="13" fillId="2" borderId="1" xfId="0" applyNumberFormat="1" applyFont="1" applyFill="1" applyBorder="1" applyAlignment="1">
      <alignment horizontal="center" vertical="center" wrapText="1"/>
    </xf>
    <xf numFmtId="0" fontId="13" fillId="0" borderId="1" xfId="0" applyFont="1" applyBorder="1" applyAlignment="1">
      <alignment horizontal="left" vertical="center"/>
    </xf>
    <xf numFmtId="1" fontId="0" fillId="0" borderId="1" xfId="0" applyNumberFormat="1" applyBorder="1" applyAlignment="1">
      <alignment horizontal="center" vertical="center"/>
    </xf>
    <xf numFmtId="3" fontId="0" fillId="0" borderId="1" xfId="0" applyNumberFormat="1" applyBorder="1" applyAlignment="1">
      <alignment horizontal="center" vertical="center"/>
    </xf>
    <xf numFmtId="3" fontId="0" fillId="6" borderId="1" xfId="0" applyNumberFormat="1" applyFill="1" applyBorder="1" applyAlignment="1">
      <alignment horizontal="center" vertical="center"/>
    </xf>
    <xf numFmtId="0" fontId="0" fillId="0" borderId="11" xfId="0" applyBorder="1"/>
    <xf numFmtId="3" fontId="0" fillId="0" borderId="11" xfId="0" applyNumberFormat="1" applyBorder="1"/>
    <xf numFmtId="10" fontId="0" fillId="0" borderId="0" xfId="1" applyNumberFormat="1" applyFont="1" applyBorder="1" applyAlignment="1">
      <alignment horizontal="center"/>
    </xf>
    <xf numFmtId="0" fontId="13" fillId="6" borderId="1" xfId="0" applyFont="1" applyFill="1" applyBorder="1" applyAlignment="1">
      <alignment horizontal="left" vertical="center"/>
    </xf>
    <xf numFmtId="1" fontId="0" fillId="6" borderId="1" xfId="0" applyNumberFormat="1" applyFill="1" applyBorder="1" applyAlignment="1">
      <alignment horizontal="center" vertical="center"/>
    </xf>
    <xf numFmtId="3" fontId="0" fillId="0" borderId="1" xfId="0" applyNumberFormat="1" applyBorder="1"/>
    <xf numFmtId="0" fontId="13" fillId="6" borderId="1" xfId="0" applyFont="1" applyFill="1" applyBorder="1" applyAlignment="1">
      <alignment horizontal="left"/>
    </xf>
    <xf numFmtId="3" fontId="0" fillId="6" borderId="1" xfId="0" applyNumberFormat="1" applyFill="1" applyBorder="1" applyAlignment="1">
      <alignment horizontal="center"/>
    </xf>
    <xf numFmtId="0" fontId="9" fillId="5" borderId="0" xfId="0" applyFont="1" applyFill="1"/>
    <xf numFmtId="0" fontId="9" fillId="0" borderId="0" xfId="0" applyFont="1"/>
    <xf numFmtId="3" fontId="0" fillId="6" borderId="1" xfId="0" applyNumberFormat="1" applyFill="1" applyBorder="1" applyAlignment="1">
      <alignment horizontal="center" vertical="center" wrapText="1"/>
    </xf>
    <xf numFmtId="3" fontId="0" fillId="0" borderId="1" xfId="0" applyNumberFormat="1" applyBorder="1" applyAlignment="1">
      <alignment horizontal="center" vertical="center" wrapText="1"/>
    </xf>
    <xf numFmtId="0" fontId="13" fillId="5" borderId="0" xfId="0" applyFont="1" applyFill="1"/>
    <xf numFmtId="14" fontId="0" fillId="5" borderId="0" xfId="0" applyNumberFormat="1" applyFill="1"/>
    <xf numFmtId="0" fontId="0" fillId="5" borderId="3" xfId="0" applyFill="1" applyBorder="1" applyAlignment="1">
      <alignment horizontal="center"/>
    </xf>
    <xf numFmtId="0" fontId="0" fillId="5" borderId="3" xfId="0" applyFill="1" applyBorder="1" applyAlignment="1">
      <alignment horizontal="center" wrapText="1"/>
    </xf>
    <xf numFmtId="0" fontId="0" fillId="5" borderId="0" xfId="0" applyFill="1" applyAlignment="1">
      <alignment horizontal="center"/>
    </xf>
    <xf numFmtId="3" fontId="13" fillId="5" borderId="0" xfId="0" applyNumberFormat="1" applyFont="1" applyFill="1" applyAlignment="1">
      <alignment horizontal="center"/>
    </xf>
    <xf numFmtId="3" fontId="0" fillId="5" borderId="0" xfId="0" applyNumberFormat="1" applyFill="1" applyAlignment="1">
      <alignment horizontal="center"/>
    </xf>
    <xf numFmtId="0" fontId="0" fillId="0" borderId="3" xfId="0" applyBorder="1" applyAlignment="1">
      <alignment horizontal="center" wrapText="1"/>
    </xf>
    <xf numFmtId="0" fontId="0" fillId="5" borderId="0" xfId="0" applyFill="1" applyAlignment="1">
      <alignment horizontal="center" wrapText="1"/>
    </xf>
    <xf numFmtId="0" fontId="0" fillId="5" borderId="0" xfId="0" applyFill="1" applyAlignment="1">
      <alignment horizontal="left" indent="1"/>
    </xf>
    <xf numFmtId="0" fontId="19" fillId="0" borderId="0" xfId="4"/>
    <xf numFmtId="14" fontId="0" fillId="0" borderId="0" xfId="0" applyNumberFormat="1"/>
    <xf numFmtId="0" fontId="0" fillId="0" borderId="0" xfId="0" applyAlignment="1">
      <alignment horizontal="left" indent="1"/>
    </xf>
    <xf numFmtId="0" fontId="0" fillId="0" borderId="0" xfId="0" applyAlignment="1">
      <alignment wrapText="1"/>
    </xf>
    <xf numFmtId="0" fontId="20" fillId="0" borderId="0" xfId="0" applyFont="1"/>
    <xf numFmtId="0" fontId="11" fillId="3" borderId="1" xfId="2" applyFont="1" applyFill="1" applyBorder="1" applyAlignment="1" applyProtection="1">
      <alignment horizontal="center"/>
      <protection locked="0"/>
    </xf>
    <xf numFmtId="0" fontId="11" fillId="0" borderId="0" xfId="2" applyFont="1" applyAlignment="1">
      <alignment horizontal="center"/>
    </xf>
    <xf numFmtId="14" fontId="11" fillId="3" borderId="1" xfId="2" applyNumberFormat="1" applyFont="1" applyFill="1" applyBorder="1" applyAlignment="1" applyProtection="1">
      <alignment horizontal="center"/>
      <protection locked="0"/>
    </xf>
    <xf numFmtId="0" fontId="11" fillId="3" borderId="1" xfId="0" applyFont="1" applyFill="1" applyBorder="1" applyAlignment="1">
      <alignment horizontal="center"/>
    </xf>
    <xf numFmtId="0" fontId="11" fillId="3" borderId="1" xfId="0" applyFont="1" applyFill="1" applyBorder="1" applyAlignment="1">
      <alignment horizontal="center" vertical="center"/>
    </xf>
    <xf numFmtId="10" fontId="11" fillId="3" borderId="1" xfId="0" applyNumberFormat="1" applyFont="1" applyFill="1" applyBorder="1" applyAlignment="1">
      <alignment horizontal="center"/>
    </xf>
    <xf numFmtId="10" fontId="11" fillId="3" borderId="1" xfId="0" applyNumberFormat="1" applyFont="1" applyFill="1" applyBorder="1" applyAlignment="1">
      <alignment horizontal="center" vertical="center"/>
    </xf>
    <xf numFmtId="2" fontId="11" fillId="3" borderId="1" xfId="0" applyNumberFormat="1" applyFont="1" applyFill="1" applyBorder="1" applyAlignment="1">
      <alignment horizontal="center" vertical="center"/>
    </xf>
    <xf numFmtId="165" fontId="11" fillId="0" borderId="1" xfId="0" applyNumberFormat="1" applyFont="1" applyBorder="1" applyAlignment="1">
      <alignment horizontal="center" vertical="center"/>
    </xf>
    <xf numFmtId="165" fontId="11" fillId="0" borderId="14" xfId="0" applyNumberFormat="1" applyFont="1" applyBorder="1" applyAlignment="1">
      <alignment horizontal="center" vertical="center"/>
    </xf>
    <xf numFmtId="166" fontId="11" fillId="0" borderId="1" xfId="0" applyNumberFormat="1" applyFont="1" applyBorder="1" applyAlignment="1">
      <alignment horizontal="center" vertical="center"/>
    </xf>
    <xf numFmtId="166" fontId="11" fillId="0" borderId="14" xfId="0" applyNumberFormat="1" applyFont="1" applyBorder="1" applyAlignment="1">
      <alignment horizontal="center" vertical="center"/>
    </xf>
    <xf numFmtId="3" fontId="11" fillId="2" borderId="1" xfId="0" applyNumberFormat="1" applyFont="1" applyFill="1" applyBorder="1" applyAlignment="1">
      <alignment horizontal="center"/>
    </xf>
    <xf numFmtId="9" fontId="11" fillId="0" borderId="27" xfId="0" applyNumberFormat="1" applyFont="1" applyBorder="1" applyAlignment="1">
      <alignment horizontal="center"/>
    </xf>
    <xf numFmtId="9" fontId="11" fillId="0" borderId="1" xfId="0" applyNumberFormat="1" applyFont="1" applyBorder="1" applyAlignment="1">
      <alignment horizontal="center"/>
    </xf>
    <xf numFmtId="9" fontId="11" fillId="0" borderId="1" xfId="0" applyNumberFormat="1" applyFont="1" applyBorder="1" applyAlignment="1">
      <alignment horizontal="center" vertical="center"/>
    </xf>
    <xf numFmtId="9" fontId="11" fillId="0" borderId="25" xfId="0" applyNumberFormat="1" applyFont="1" applyBorder="1" applyAlignment="1">
      <alignment horizontal="center"/>
    </xf>
    <xf numFmtId="0" fontId="11" fillId="0" borderId="8" xfId="0" applyFont="1" applyBorder="1"/>
    <xf numFmtId="0" fontId="14" fillId="0" borderId="22" xfId="0" applyFont="1" applyBorder="1"/>
    <xf numFmtId="3" fontId="11" fillId="0" borderId="23" xfId="0" applyNumberFormat="1" applyFont="1" applyBorder="1" applyAlignment="1">
      <alignment horizontal="left"/>
    </xf>
    <xf numFmtId="3" fontId="11" fillId="3" borderId="23" xfId="0" applyNumberFormat="1" applyFont="1" applyFill="1" applyBorder="1" applyAlignment="1" applyProtection="1">
      <alignment horizontal="right"/>
      <protection locked="0"/>
    </xf>
    <xf numFmtId="165" fontId="11" fillId="3" borderId="1" xfId="0" applyNumberFormat="1" applyFont="1" applyFill="1" applyBorder="1" applyProtection="1">
      <protection locked="0"/>
    </xf>
    <xf numFmtId="165" fontId="11" fillId="3" borderId="25" xfId="0" applyNumberFormat="1" applyFont="1" applyFill="1" applyBorder="1" applyProtection="1">
      <protection locked="0"/>
    </xf>
    <xf numFmtId="165" fontId="11" fillId="3" borderId="23" xfId="0" applyNumberFormat="1" applyFont="1" applyFill="1" applyBorder="1" applyAlignment="1" applyProtection="1">
      <alignment horizontal="right"/>
      <protection locked="0"/>
    </xf>
    <xf numFmtId="165" fontId="11" fillId="3" borderId="25" xfId="0" applyNumberFormat="1" applyFont="1" applyFill="1" applyBorder="1" applyAlignment="1" applyProtection="1">
      <alignment horizontal="right"/>
      <protection locked="0"/>
    </xf>
    <xf numFmtId="168" fontId="11" fillId="0" borderId="23" xfId="0" applyNumberFormat="1" applyFont="1" applyBorder="1" applyAlignment="1">
      <alignment horizontal="right"/>
    </xf>
    <xf numFmtId="166" fontId="11" fillId="0" borderId="23" xfId="1" applyNumberFormat="1" applyFont="1" applyBorder="1" applyAlignment="1">
      <alignment horizontal="right"/>
    </xf>
    <xf numFmtId="1" fontId="11" fillId="0" borderId="23" xfId="1" applyNumberFormat="1" applyFont="1" applyBorder="1" applyAlignment="1">
      <alignment horizontal="right"/>
    </xf>
    <xf numFmtId="168" fontId="11" fillId="3" borderId="1" xfId="0" applyNumberFormat="1" applyFont="1" applyFill="1" applyBorder="1" applyAlignment="1" applyProtection="1">
      <alignment horizontal="right"/>
      <protection locked="0"/>
    </xf>
    <xf numFmtId="168" fontId="11" fillId="3" borderId="23" xfId="0" applyNumberFormat="1" applyFont="1" applyFill="1" applyBorder="1" applyAlignment="1" applyProtection="1">
      <alignment horizontal="right"/>
      <protection locked="0"/>
    </xf>
    <xf numFmtId="168" fontId="11" fillId="3" borderId="25" xfId="0" applyNumberFormat="1" applyFont="1" applyFill="1" applyBorder="1" applyAlignment="1" applyProtection="1">
      <alignment horizontal="right"/>
      <protection locked="0"/>
    </xf>
    <xf numFmtId="165" fontId="11" fillId="3" borderId="1" xfId="0" quotePrefix="1" applyNumberFormat="1" applyFont="1" applyFill="1" applyBorder="1" applyProtection="1">
      <protection locked="0"/>
    </xf>
    <xf numFmtId="0" fontId="14" fillId="0" borderId="0" xfId="0" applyFont="1" applyAlignment="1">
      <alignment horizontal="left"/>
    </xf>
    <xf numFmtId="165" fontId="11" fillId="0" borderId="1" xfId="0" applyNumberFormat="1" applyFont="1" applyBorder="1" applyAlignment="1">
      <alignment horizontal="center"/>
    </xf>
    <xf numFmtId="165" fontId="11" fillId="3" borderId="1" xfId="0" applyNumberFormat="1" applyFont="1" applyFill="1" applyBorder="1" applyAlignment="1" applyProtection="1">
      <alignment horizontal="center"/>
      <protection locked="0"/>
    </xf>
    <xf numFmtId="166" fontId="11" fillId="0" borderId="1" xfId="1" applyNumberFormat="1" applyFont="1" applyBorder="1" applyAlignment="1">
      <alignment horizontal="center"/>
    </xf>
    <xf numFmtId="0" fontId="14" fillId="0" borderId="11" xfId="0" applyFont="1" applyBorder="1" applyAlignment="1">
      <alignment horizontal="left" indent="1"/>
    </xf>
    <xf numFmtId="3" fontId="11" fillId="0" borderId="46" xfId="1" applyNumberFormat="1" applyFont="1" applyBorder="1" applyAlignment="1">
      <alignment horizontal="center"/>
    </xf>
    <xf numFmtId="166" fontId="11" fillId="0" borderId="11" xfId="1" applyNumberFormat="1" applyFont="1" applyBorder="1" applyAlignment="1">
      <alignment horizontal="center"/>
    </xf>
    <xf numFmtId="3" fontId="14" fillId="3" borderId="1" xfId="0" applyNumberFormat="1" applyFont="1" applyFill="1" applyBorder="1" applyAlignment="1">
      <alignment horizontal="center"/>
    </xf>
    <xf numFmtId="0" fontId="14" fillId="0" borderId="1" xfId="0" applyFont="1" applyBorder="1" applyAlignment="1">
      <alignment horizontal="center"/>
    </xf>
    <xf numFmtId="165" fontId="11" fillId="0" borderId="11" xfId="0" applyNumberFormat="1" applyFont="1" applyBorder="1" applyAlignment="1">
      <alignment horizontal="center"/>
    </xf>
    <xf numFmtId="165" fontId="11" fillId="0" borderId="1" xfId="0" applyNumberFormat="1" applyFont="1" applyBorder="1" applyAlignment="1" applyProtection="1">
      <alignment horizontal="center"/>
      <protection locked="0"/>
    </xf>
    <xf numFmtId="3" fontId="11" fillId="0" borderId="3" xfId="0" applyNumberFormat="1" applyFont="1" applyBorder="1"/>
    <xf numFmtId="169" fontId="11" fillId="0" borderId="1" xfId="0" applyNumberFormat="1" applyFont="1" applyBorder="1" applyAlignment="1">
      <alignment horizontal="center"/>
    </xf>
    <xf numFmtId="169" fontId="11" fillId="0" borderId="16" xfId="0" applyNumberFormat="1" applyFont="1" applyBorder="1" applyAlignment="1">
      <alignment horizontal="center"/>
    </xf>
    <xf numFmtId="169" fontId="11" fillId="0" borderId="45" xfId="0" applyNumberFormat="1" applyFont="1" applyBorder="1" applyAlignment="1">
      <alignment horizontal="center"/>
    </xf>
    <xf numFmtId="169" fontId="11" fillId="0" borderId="46" xfId="0" applyNumberFormat="1" applyFont="1" applyBorder="1" applyAlignment="1">
      <alignment horizontal="center"/>
    </xf>
    <xf numFmtId="3" fontId="11" fillId="3" borderId="45" xfId="0" applyNumberFormat="1" applyFont="1" applyFill="1" applyBorder="1" applyAlignment="1" applyProtection="1">
      <alignment horizontal="center"/>
      <protection locked="0"/>
    </xf>
    <xf numFmtId="4" fontId="11" fillId="0" borderId="16" xfId="0" applyNumberFormat="1" applyFont="1" applyBorder="1" applyAlignment="1">
      <alignment horizontal="center"/>
    </xf>
    <xf numFmtId="3" fontId="11" fillId="0" borderId="0" xfId="0" quotePrefix="1" applyNumberFormat="1" applyFont="1"/>
    <xf numFmtId="10" fontId="11" fillId="0" borderId="0" xfId="0" applyNumberFormat="1" applyFont="1" applyAlignment="1">
      <alignment horizontal="center"/>
    </xf>
    <xf numFmtId="3" fontId="14" fillId="0" borderId="0" xfId="0" applyNumberFormat="1" applyFont="1"/>
    <xf numFmtId="4" fontId="14" fillId="0" borderId="1" xfId="0" applyNumberFormat="1" applyFont="1" applyBorder="1" applyAlignment="1">
      <alignment horizontal="center"/>
    </xf>
    <xf numFmtId="4" fontId="11" fillId="3" borderId="1" xfId="0" applyNumberFormat="1" applyFont="1" applyFill="1" applyBorder="1" applyAlignment="1" applyProtection="1">
      <alignment horizontal="center"/>
      <protection locked="0"/>
    </xf>
    <xf numFmtId="165" fontId="11" fillId="0" borderId="45" xfId="0" applyNumberFormat="1" applyFont="1" applyBorder="1" applyAlignment="1">
      <alignment horizontal="center"/>
    </xf>
    <xf numFmtId="4" fontId="11" fillId="0" borderId="0" xfId="0" applyNumberFormat="1" applyFont="1"/>
    <xf numFmtId="0" fontId="11" fillId="0" borderId="3" xfId="0" applyFont="1" applyBorder="1" applyAlignment="1">
      <alignment horizontal="center" vertical="center"/>
    </xf>
    <xf numFmtId="0" fontId="11" fillId="0" borderId="11" xfId="0" applyFont="1" applyBorder="1" applyAlignment="1">
      <alignment horizontal="left" indent="2"/>
    </xf>
    <xf numFmtId="0" fontId="11" fillId="0" borderId="16" xfId="0" applyFont="1" applyBorder="1" applyAlignment="1">
      <alignment horizontal="left"/>
    </xf>
    <xf numFmtId="0" fontId="11" fillId="0" borderId="1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" xfId="0" applyFont="1" applyBorder="1" applyAlignment="1">
      <alignment horizontal="left"/>
    </xf>
    <xf numFmtId="0" fontId="11" fillId="0" borderId="26" xfId="0" applyFont="1" applyBorder="1"/>
    <xf numFmtId="0" fontId="11" fillId="0" borderId="27" xfId="0" applyFont="1" applyBorder="1"/>
    <xf numFmtId="0" fontId="11" fillId="0" borderId="32" xfId="0" applyFont="1" applyBorder="1"/>
    <xf numFmtId="0" fontId="11" fillId="0" borderId="39" xfId="0" applyFont="1" applyBorder="1"/>
    <xf numFmtId="0" fontId="11" fillId="0" borderId="41" xfId="0" applyFont="1" applyBorder="1"/>
    <xf numFmtId="0" fontId="11" fillId="0" borderId="42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3" xfId="0" applyFont="1" applyBorder="1"/>
    <xf numFmtId="0" fontId="11" fillId="0" borderId="37" xfId="0" applyFont="1" applyBorder="1"/>
    <xf numFmtId="0" fontId="11" fillId="0" borderId="27" xfId="0" applyFont="1" applyBorder="1" applyAlignment="1">
      <alignment horizontal="left"/>
    </xf>
    <xf numFmtId="3" fontId="11" fillId="0" borderId="0" xfId="0" applyNumberFormat="1" applyFont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6" xfId="0" applyFont="1" applyBorder="1"/>
    <xf numFmtId="0" fontId="11" fillId="0" borderId="27" xfId="0" applyFont="1" applyBorder="1" applyAlignment="1">
      <alignment horizontal="left"/>
    </xf>
    <xf numFmtId="3" fontId="11" fillId="0" borderId="0" xfId="0" applyNumberFormat="1" applyFont="1" applyAlignment="1">
      <alignment horizontal="center"/>
    </xf>
    <xf numFmtId="0" fontId="21" fillId="0" borderId="0" xfId="0" applyFont="1"/>
    <xf numFmtId="0" fontId="0" fillId="0" borderId="0" xfId="0" quotePrefix="1"/>
    <xf numFmtId="168" fontId="0" fillId="0" borderId="0" xfId="0" applyNumberFormat="1"/>
    <xf numFmtId="0" fontId="0" fillId="0" borderId="3" xfId="0" quotePrefix="1" applyBorder="1"/>
    <xf numFmtId="168" fontId="0" fillId="0" borderId="3" xfId="0" applyNumberFormat="1" applyBorder="1"/>
    <xf numFmtId="166" fontId="0" fillId="0" borderId="0" xfId="0" applyNumberFormat="1"/>
    <xf numFmtId="0" fontId="11" fillId="0" borderId="0" xfId="0" quotePrefix="1" applyFont="1"/>
    <xf numFmtId="3" fontId="0" fillId="0" borderId="3" xfId="0" applyNumberFormat="1" applyBorder="1"/>
    <xf numFmtId="0" fontId="11" fillId="0" borderId="0" xfId="0" applyFont="1" applyBorder="1" applyAlignment="1">
      <alignment horizontal="center"/>
    </xf>
    <xf numFmtId="0" fontId="11" fillId="0" borderId="0" xfId="0" applyFont="1" applyBorder="1"/>
    <xf numFmtId="3" fontId="14" fillId="0" borderId="0" xfId="0" applyNumberFormat="1" applyFont="1" applyBorder="1" applyAlignment="1">
      <alignment horizontal="center"/>
    </xf>
    <xf numFmtId="3" fontId="11" fillId="0" borderId="0" xfId="0" applyNumberFormat="1" applyFont="1" applyBorder="1" applyAlignment="1">
      <alignment horizontal="center"/>
    </xf>
    <xf numFmtId="0" fontId="14" fillId="0" borderId="45" xfId="0" applyFont="1" applyBorder="1" applyAlignment="1">
      <alignment horizontal="left" indent="1"/>
    </xf>
    <xf numFmtId="0" fontId="14" fillId="0" borderId="0" xfId="0" applyFont="1" applyBorder="1"/>
    <xf numFmtId="0" fontId="14" fillId="0" borderId="0" xfId="0" applyFont="1" applyBorder="1" applyAlignment="1">
      <alignment horizontal="left" indent="1"/>
    </xf>
    <xf numFmtId="0" fontId="22" fillId="0" borderId="0" xfId="0" applyFont="1"/>
    <xf numFmtId="0" fontId="0" fillId="0" borderId="3" xfId="0" applyBorder="1" applyAlignment="1">
      <alignment horizontal="left" indent="1"/>
    </xf>
    <xf numFmtId="0" fontId="15" fillId="0" borderId="0" xfId="0" applyFont="1"/>
    <xf numFmtId="9" fontId="0" fillId="0" borderId="0" xfId="0" applyNumberFormat="1"/>
    <xf numFmtId="4" fontId="11" fillId="0" borderId="1" xfId="0" applyNumberFormat="1" applyFont="1" applyBorder="1"/>
    <xf numFmtId="0" fontId="23" fillId="0" borderId="0" xfId="5" applyFont="1"/>
    <xf numFmtId="0" fontId="7" fillId="0" borderId="0" xfId="5"/>
    <xf numFmtId="0" fontId="7" fillId="0" borderId="0" xfId="5" quotePrefix="1"/>
    <xf numFmtId="168" fontId="7" fillId="0" borderId="0" xfId="5" applyNumberFormat="1"/>
    <xf numFmtId="0" fontId="7" fillId="0" borderId="3" xfId="5" quotePrefix="1" applyBorder="1"/>
    <xf numFmtId="168" fontId="7" fillId="0" borderId="3" xfId="5" applyNumberFormat="1" applyBorder="1"/>
    <xf numFmtId="166" fontId="7" fillId="0" borderId="0" xfId="5" applyNumberFormat="1"/>
    <xf numFmtId="0" fontId="24" fillId="0" borderId="0" xfId="5" applyFont="1"/>
    <xf numFmtId="0" fontId="25" fillId="0" borderId="0" xfId="6" applyNumberFormat="1" applyFill="1" applyAlignment="1" applyProtection="1"/>
    <xf numFmtId="0" fontId="7" fillId="0" borderId="0" xfId="5" applyAlignment="1">
      <alignment horizontal="right"/>
    </xf>
    <xf numFmtId="0" fontId="7" fillId="3" borderId="0" xfId="5" applyFill="1"/>
    <xf numFmtId="165" fontId="7" fillId="0" borderId="0" xfId="5" applyNumberFormat="1"/>
    <xf numFmtId="3" fontId="7" fillId="0" borderId="0" xfId="5" applyNumberFormat="1"/>
    <xf numFmtId="0" fontId="7" fillId="3" borderId="3" xfId="5" applyFill="1" applyBorder="1"/>
    <xf numFmtId="165" fontId="7" fillId="0" borderId="3" xfId="5" applyNumberFormat="1" applyBorder="1"/>
    <xf numFmtId="9" fontId="7" fillId="0" borderId="0" xfId="5" applyNumberFormat="1"/>
    <xf numFmtId="168" fontId="7" fillId="4" borderId="0" xfId="5" applyNumberFormat="1" applyFill="1"/>
    <xf numFmtId="3" fontId="0" fillId="3" borderId="0" xfId="0" applyNumberFormat="1" applyFill="1"/>
    <xf numFmtId="0" fontId="15" fillId="0" borderId="1" xfId="0" applyFont="1" applyBorder="1" applyAlignment="1">
      <alignment horizontal="left" indent="1"/>
    </xf>
    <xf numFmtId="3" fontId="15" fillId="0" borderId="1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right"/>
    </xf>
    <xf numFmtId="0" fontId="11" fillId="0" borderId="0" xfId="0" applyFont="1" applyAlignment="1">
      <alignment horizontal="right"/>
    </xf>
    <xf numFmtId="9" fontId="11" fillId="0" borderId="0" xfId="0" applyNumberFormat="1" applyFont="1" applyAlignment="1">
      <alignment horizontal="right"/>
    </xf>
    <xf numFmtId="0" fontId="11" fillId="4" borderId="0" xfId="0" applyFont="1" applyFill="1" applyAlignment="1">
      <alignment horizontal="center"/>
    </xf>
    <xf numFmtId="10" fontId="11" fillId="0" borderId="0" xfId="0" applyNumberFormat="1" applyFont="1"/>
    <xf numFmtId="0" fontId="0" fillId="0" borderId="0" xfId="0" applyBorder="1"/>
    <xf numFmtId="3" fontId="0" fillId="0" borderId="0" xfId="0" applyNumberFormat="1" applyBorder="1"/>
    <xf numFmtId="1" fontId="0" fillId="0" borderId="0" xfId="0" applyNumberFormat="1" applyBorder="1"/>
    <xf numFmtId="3" fontId="15" fillId="0" borderId="0" xfId="0" applyNumberFormat="1" applyFont="1" applyBorder="1"/>
    <xf numFmtId="0" fontId="11" fillId="0" borderId="0" xfId="0" applyFont="1" applyBorder="1" applyAlignment="1">
      <alignment horizontal="center" wrapText="1"/>
    </xf>
    <xf numFmtId="9" fontId="11" fillId="0" borderId="0" xfId="0" applyNumberFormat="1" applyFont="1" applyBorder="1" applyAlignment="1">
      <alignment horizontal="center"/>
    </xf>
    <xf numFmtId="0" fontId="11" fillId="0" borderId="1" xfId="0" applyFont="1" applyBorder="1" applyAlignment="1">
      <alignment horizontal="center" wrapText="1"/>
    </xf>
    <xf numFmtId="0" fontId="11" fillId="0" borderId="27" xfId="0" applyFont="1" applyBorder="1" applyAlignment="1">
      <alignment horizontal="center" wrapText="1"/>
    </xf>
    <xf numFmtId="3" fontId="14" fillId="0" borderId="27" xfId="0" applyNumberFormat="1" applyFont="1" applyBorder="1" applyAlignment="1">
      <alignment horizontal="center"/>
    </xf>
    <xf numFmtId="3" fontId="11" fillId="0" borderId="27" xfId="0" applyNumberFormat="1" applyFont="1" applyBorder="1" applyAlignment="1">
      <alignment horizontal="center"/>
    </xf>
    <xf numFmtId="0" fontId="11" fillId="0" borderId="0" xfId="0" applyFont="1" applyBorder="1" applyAlignment="1">
      <alignment horizontal="center" vertical="center"/>
    </xf>
    <xf numFmtId="0" fontId="28" fillId="7" borderId="0" xfId="7" applyFont="1" applyFill="1"/>
    <xf numFmtId="170" fontId="28" fillId="7" borderId="0" xfId="7" applyNumberFormat="1" applyFont="1" applyFill="1" applyAlignment="1">
      <alignment horizontal="center"/>
    </xf>
    <xf numFmtId="171" fontId="28" fillId="7" borderId="0" xfId="7" applyNumberFormat="1" applyFont="1" applyFill="1" applyAlignment="1">
      <alignment horizontal="center"/>
    </xf>
    <xf numFmtId="0" fontId="28" fillId="7" borderId="0" xfId="7" applyFont="1" applyFill="1" applyAlignment="1">
      <alignment horizontal="center" vertical="center"/>
    </xf>
    <xf numFmtId="0" fontId="28" fillId="7" borderId="2" xfId="7" applyFont="1" applyFill="1" applyBorder="1" applyAlignment="1">
      <alignment horizontal="center" vertical="center"/>
    </xf>
    <xf numFmtId="0" fontId="6" fillId="0" borderId="0" xfId="7"/>
    <xf numFmtId="0" fontId="14" fillId="0" borderId="3" xfId="7" applyFont="1" applyBorder="1"/>
    <xf numFmtId="0" fontId="11" fillId="0" borderId="3" xfId="7" applyFont="1" applyBorder="1"/>
    <xf numFmtId="0" fontId="11" fillId="0" borderId="3" xfId="7" applyFont="1" applyBorder="1" applyAlignment="1">
      <alignment horizontal="center"/>
    </xf>
    <xf numFmtId="0" fontId="11" fillId="0" borderId="3" xfId="7" applyFont="1" applyBorder="1" applyAlignment="1">
      <alignment horizontal="center" vertical="center"/>
    </xf>
    <xf numFmtId="0" fontId="11" fillId="0" borderId="36" xfId="7" applyFont="1" applyBorder="1" applyAlignment="1">
      <alignment horizontal="center" vertical="center"/>
    </xf>
    <xf numFmtId="0" fontId="11" fillId="0" borderId="0" xfId="7" applyFont="1"/>
    <xf numFmtId="0" fontId="11" fillId="0" borderId="0" xfId="7" applyFont="1" applyAlignment="1">
      <alignment horizontal="center"/>
    </xf>
    <xf numFmtId="0" fontId="11" fillId="0" borderId="0" xfId="7" applyFont="1" applyAlignment="1">
      <alignment horizontal="center" vertical="center"/>
    </xf>
    <xf numFmtId="0" fontId="11" fillId="0" borderId="2" xfId="7" applyFont="1" applyBorder="1" applyAlignment="1">
      <alignment horizontal="center" vertical="center"/>
    </xf>
    <xf numFmtId="0" fontId="14" fillId="0" borderId="0" xfId="7" applyFont="1"/>
    <xf numFmtId="0" fontId="9" fillId="0" borderId="0" xfId="7" applyFont="1"/>
    <xf numFmtId="3" fontId="11" fillId="0" borderId="0" xfId="7" applyNumberFormat="1" applyFont="1" applyAlignment="1">
      <alignment horizontal="center" vertical="center"/>
    </xf>
    <xf numFmtId="172" fontId="29" fillId="0" borderId="2" xfId="7" applyNumberFormat="1" applyFont="1" applyBorder="1" applyAlignment="1">
      <alignment horizontal="center" vertical="center"/>
    </xf>
    <xf numFmtId="172" fontId="29" fillId="0" borderId="0" xfId="7" applyNumberFormat="1" applyFont="1" applyAlignment="1">
      <alignment horizontal="center" vertical="center"/>
    </xf>
    <xf numFmtId="3" fontId="11" fillId="0" borderId="3" xfId="7" applyNumberFormat="1" applyFont="1" applyBorder="1" applyAlignment="1">
      <alignment horizontal="center" vertical="center"/>
    </xf>
    <xf numFmtId="172" fontId="29" fillId="0" borderId="36" xfId="7" applyNumberFormat="1" applyFont="1" applyBorder="1" applyAlignment="1">
      <alignment horizontal="center" vertical="center"/>
    </xf>
    <xf numFmtId="172" fontId="29" fillId="0" borderId="3" xfId="7" applyNumberFormat="1" applyFont="1" applyBorder="1" applyAlignment="1">
      <alignment horizontal="center" vertical="center"/>
    </xf>
    <xf numFmtId="0" fontId="6" fillId="0" borderId="3" xfId="7" applyBorder="1"/>
    <xf numFmtId="0" fontId="14" fillId="0" borderId="1" xfId="7" applyFont="1" applyBorder="1"/>
    <xf numFmtId="3" fontId="11" fillId="0" borderId="1" xfId="7" applyNumberFormat="1" applyFont="1" applyBorder="1" applyAlignment="1">
      <alignment horizontal="center"/>
    </xf>
    <xf numFmtId="0" fontId="11" fillId="0" borderId="1" xfId="7" applyFont="1" applyBorder="1"/>
    <xf numFmtId="0" fontId="11" fillId="0" borderId="1" xfId="7" applyFont="1" applyBorder="1" applyAlignment="1">
      <alignment horizontal="left" indent="1"/>
    </xf>
    <xf numFmtId="3" fontId="11" fillId="3" borderId="1" xfId="7" applyNumberFormat="1" applyFont="1" applyFill="1" applyBorder="1" applyAlignment="1">
      <alignment horizontal="center"/>
    </xf>
    <xf numFmtId="0" fontId="27" fillId="0" borderId="0" xfId="7" applyFont="1"/>
    <xf numFmtId="1" fontId="0" fillId="0" borderId="1" xfId="0" applyNumberFormat="1" applyBorder="1" applyAlignment="1">
      <alignment horizontal="center" wrapText="1"/>
    </xf>
    <xf numFmtId="0" fontId="0" fillId="0" borderId="1" xfId="0" applyBorder="1" applyAlignment="1">
      <alignment horizontal="right"/>
    </xf>
    <xf numFmtId="0" fontId="0" fillId="0" borderId="1" xfId="0" applyBorder="1" applyAlignment="1">
      <alignment horizontal="left" indent="1"/>
    </xf>
    <xf numFmtId="0" fontId="0" fillId="0" borderId="1" xfId="0" applyBorder="1" applyAlignment="1">
      <alignment horizontal="center" wrapText="1"/>
    </xf>
    <xf numFmtId="0" fontId="0" fillId="0" borderId="1" xfId="0" applyFill="1" applyBorder="1"/>
    <xf numFmtId="0" fontId="0" fillId="0" borderId="1" xfId="0" applyBorder="1" applyAlignment="1">
      <alignment horizontal="center"/>
    </xf>
    <xf numFmtId="0" fontId="15" fillId="0" borderId="0" xfId="0" applyFont="1" applyAlignment="1">
      <alignment horizontal="center"/>
    </xf>
    <xf numFmtId="4" fontId="15" fillId="0" borderId="0" xfId="0" applyNumberFormat="1" applyFont="1" applyAlignment="1">
      <alignment horizontal="center"/>
    </xf>
    <xf numFmtId="3" fontId="11" fillId="0" borderId="0" xfId="0" applyNumberFormat="1" applyFont="1" applyAlignment="1">
      <alignment horizontal="center"/>
    </xf>
    <xf numFmtId="0" fontId="11" fillId="0" borderId="45" xfId="0" applyFont="1" applyBorder="1" applyAlignment="1">
      <alignment horizontal="left"/>
    </xf>
    <xf numFmtId="0" fontId="11" fillId="2" borderId="0" xfId="0" applyFont="1" applyFill="1" applyAlignment="1">
      <alignment horizontal="left"/>
    </xf>
    <xf numFmtId="3" fontId="15" fillId="0" borderId="1" xfId="0" applyNumberFormat="1" applyFont="1" applyBorder="1" applyAlignment="1">
      <alignment horizontal="left"/>
    </xf>
    <xf numFmtId="0" fontId="15" fillId="0" borderId="1" xfId="0" applyFont="1" applyBorder="1" applyAlignment="1">
      <alignment horizontal="center"/>
    </xf>
    <xf numFmtId="0" fontId="26" fillId="0" borderId="0" xfId="0" applyFont="1" applyFill="1" applyAlignment="1">
      <alignment horizontal="right"/>
    </xf>
    <xf numFmtId="0" fontId="9" fillId="0" borderId="0" xfId="0" applyFont="1" applyFill="1" applyAlignment="1">
      <alignment horizontal="right"/>
    </xf>
    <xf numFmtId="0" fontId="21" fillId="0" borderId="0" xfId="0" applyFont="1" applyFill="1"/>
    <xf numFmtId="9" fontId="11" fillId="0" borderId="0" xfId="0" applyNumberFormat="1" applyFont="1" applyAlignment="1">
      <alignment horizontal="center"/>
    </xf>
    <xf numFmtId="9" fontId="0" fillId="0" borderId="0" xfId="1" applyFont="1"/>
    <xf numFmtId="0" fontId="0" fillId="0" borderId="0" xfId="0" applyAlignment="1">
      <alignment vertical="center" wrapText="1"/>
    </xf>
    <xf numFmtId="9" fontId="0" fillId="0" borderId="0" xfId="0" applyNumberFormat="1" applyAlignment="1">
      <alignment horizontal="center"/>
    </xf>
    <xf numFmtId="3" fontId="11" fillId="0" borderId="0" xfId="0" applyNumberFormat="1" applyFont="1" applyAlignment="1">
      <alignment horizontal="center"/>
    </xf>
    <xf numFmtId="0" fontId="0" fillId="0" borderId="1" xfId="0" applyBorder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11" fillId="0" borderId="27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172" fontId="6" fillId="0" borderId="0" xfId="7" applyNumberFormat="1"/>
    <xf numFmtId="0" fontId="4" fillId="0" borderId="0" xfId="7" applyFont="1"/>
    <xf numFmtId="9" fontId="6" fillId="0" borderId="0" xfId="7" applyNumberFormat="1"/>
    <xf numFmtId="4" fontId="6" fillId="0" borderId="0" xfId="7" applyNumberFormat="1"/>
    <xf numFmtId="3" fontId="6" fillId="0" borderId="0" xfId="7" applyNumberFormat="1"/>
    <xf numFmtId="14" fontId="6" fillId="0" borderId="0" xfId="7" applyNumberFormat="1"/>
    <xf numFmtId="166" fontId="26" fillId="0" borderId="0" xfId="0" applyNumberFormat="1" applyFont="1" applyFill="1"/>
    <xf numFmtId="3" fontId="26" fillId="0" borderId="0" xfId="0" applyNumberFormat="1" applyFont="1" applyFill="1" applyAlignment="1">
      <alignment horizontal="right"/>
    </xf>
    <xf numFmtId="9" fontId="0" fillId="0" borderId="3" xfId="0" applyNumberFormat="1" applyBorder="1"/>
    <xf numFmtId="3" fontId="0" fillId="0" borderId="0" xfId="0" applyNumberFormat="1" applyFill="1" applyAlignment="1">
      <alignment horizontal="center"/>
    </xf>
    <xf numFmtId="0" fontId="15" fillId="0" borderId="0" xfId="0" applyFont="1" applyAlignment="1">
      <alignment horizontal="right"/>
    </xf>
    <xf numFmtId="0" fontId="0" fillId="0" borderId="0" xfId="0" applyAlignment="1">
      <alignment horizontal="left"/>
    </xf>
    <xf numFmtId="0" fontId="11" fillId="0" borderId="9" xfId="0" applyFont="1" applyBorder="1"/>
    <xf numFmtId="165" fontId="0" fillId="0" borderId="0" xfId="0" applyNumberFormat="1"/>
    <xf numFmtId="165" fontId="0" fillId="0" borderId="3" xfId="0" applyNumberFormat="1" applyBorder="1"/>
    <xf numFmtId="0" fontId="0" fillId="0" borderId="0" xfId="0" applyAlignment="1">
      <alignment horizontal="right"/>
    </xf>
    <xf numFmtId="0" fontId="0" fillId="8" borderId="1" xfId="0" applyFill="1" applyBorder="1" applyAlignment="1">
      <alignment horizontal="center" wrapText="1"/>
    </xf>
    <xf numFmtId="0" fontId="0" fillId="10" borderId="1" xfId="0" applyFill="1" applyBorder="1" applyAlignment="1">
      <alignment horizontal="center" wrapText="1"/>
    </xf>
    <xf numFmtId="0" fontId="0" fillId="11" borderId="1" xfId="0" applyFill="1" applyBorder="1" applyAlignment="1">
      <alignment horizontal="center" wrapText="1"/>
    </xf>
    <xf numFmtId="0" fontId="0" fillId="9" borderId="1" xfId="0" applyFill="1" applyBorder="1" applyAlignment="1">
      <alignment horizontal="center" wrapText="1"/>
    </xf>
    <xf numFmtId="0" fontId="13" fillId="0" borderId="1" xfId="0" applyFont="1" applyBorder="1" applyAlignment="1">
      <alignment horizontal="center"/>
    </xf>
    <xf numFmtId="3" fontId="0" fillId="0" borderId="23" xfId="0" applyNumberFormat="1" applyBorder="1"/>
    <xf numFmtId="0" fontId="0" fillId="0" borderId="24" xfId="0" applyBorder="1"/>
    <xf numFmtId="4" fontId="0" fillId="0" borderId="24" xfId="0" applyNumberFormat="1" applyBorder="1"/>
    <xf numFmtId="0" fontId="0" fillId="0" borderId="27" xfId="0" applyBorder="1"/>
    <xf numFmtId="166" fontId="0" fillId="0" borderId="3" xfId="0" applyNumberFormat="1" applyBorder="1"/>
    <xf numFmtId="0" fontId="0" fillId="0" borderId="0" xfId="0" applyBorder="1" applyAlignment="1">
      <alignment horizontal="center" wrapText="1"/>
    </xf>
    <xf numFmtId="0" fontId="0" fillId="0" borderId="0" xfId="0" applyBorder="1" applyAlignment="1">
      <alignment horizontal="center"/>
    </xf>
    <xf numFmtId="0" fontId="22" fillId="2" borderId="0" xfId="0" applyFont="1" applyFill="1"/>
    <xf numFmtId="0" fontId="11" fillId="0" borderId="1" xfId="0" applyFont="1" applyBorder="1" applyAlignment="1">
      <alignment horizontal="left"/>
    </xf>
    <xf numFmtId="0" fontId="14" fillId="0" borderId="4" xfId="0" applyFont="1" applyBorder="1" applyAlignment="1"/>
    <xf numFmtId="0" fontId="11" fillId="0" borderId="13" xfId="0" applyFont="1" applyBorder="1" applyAlignment="1"/>
    <xf numFmtId="0" fontId="11" fillId="0" borderId="1" xfId="0" applyFont="1" applyBorder="1" applyAlignment="1"/>
    <xf numFmtId="0" fontId="11" fillId="0" borderId="15" xfId="0" applyFont="1" applyBorder="1" applyAlignment="1"/>
    <xf numFmtId="0" fontId="11" fillId="0" borderId="16" xfId="0" applyFont="1" applyBorder="1" applyAlignment="1"/>
    <xf numFmtId="0" fontId="14" fillId="0" borderId="1" xfId="0" applyFont="1" applyBorder="1" applyAlignment="1">
      <alignment horizontal="center" vertical="center"/>
    </xf>
    <xf numFmtId="0" fontId="14" fillId="0" borderId="14" xfId="0" applyFont="1" applyBorder="1" applyAlignment="1">
      <alignment horizontal="center" vertical="center"/>
    </xf>
    <xf numFmtId="0" fontId="11" fillId="0" borderId="48" xfId="0" applyFont="1" applyBorder="1" applyAlignment="1">
      <alignment horizontal="center" vertical="center"/>
    </xf>
    <xf numFmtId="0" fontId="11" fillId="0" borderId="49" xfId="0" applyFont="1" applyBorder="1" applyAlignment="1">
      <alignment horizontal="center" vertical="center"/>
    </xf>
    <xf numFmtId="3" fontId="35" fillId="0" borderId="25" xfId="0" applyNumberFormat="1" applyFont="1" applyBorder="1" applyAlignment="1">
      <alignment horizontal="center" vertical="center"/>
    </xf>
    <xf numFmtId="165" fontId="35" fillId="0" borderId="25" xfId="0" applyNumberFormat="1" applyFont="1" applyBorder="1" applyAlignment="1">
      <alignment horizontal="center" vertical="center"/>
    </xf>
    <xf numFmtId="3" fontId="11" fillId="0" borderId="25" xfId="0" applyNumberFormat="1" applyFont="1" applyBorder="1" applyAlignment="1">
      <alignment horizontal="center" vertical="center"/>
    </xf>
    <xf numFmtId="166" fontId="35" fillId="0" borderId="25" xfId="0" applyNumberFormat="1" applyFont="1" applyBorder="1" applyAlignment="1">
      <alignment horizontal="center" vertical="center"/>
    </xf>
    <xf numFmtId="3" fontId="11" fillId="0" borderId="28" xfId="0" applyNumberFormat="1" applyFont="1" applyBorder="1" applyAlignment="1">
      <alignment horizontal="center" vertical="center"/>
    </xf>
    <xf numFmtId="3" fontId="11" fillId="0" borderId="1" xfId="0" applyNumberFormat="1" applyFont="1" applyBorder="1" applyAlignment="1"/>
    <xf numFmtId="165" fontId="11" fillId="0" borderId="1" xfId="0" applyNumberFormat="1" applyFont="1" applyBorder="1" applyAlignment="1"/>
    <xf numFmtId="166" fontId="11" fillId="0" borderId="1" xfId="0" applyNumberFormat="1" applyFont="1" applyBorder="1" applyAlignment="1"/>
    <xf numFmtId="0" fontId="14" fillId="0" borderId="18" xfId="0" applyFont="1" applyBorder="1" applyAlignment="1"/>
    <xf numFmtId="0" fontId="14" fillId="0" borderId="19" xfId="0" applyFont="1" applyBorder="1" applyAlignment="1"/>
    <xf numFmtId="3" fontId="14" fillId="0" borderId="19" xfId="0" applyNumberFormat="1" applyFont="1" applyBorder="1" applyAlignment="1"/>
    <xf numFmtId="0" fontId="0" fillId="0" borderId="0" xfId="0" quotePrefix="1" applyAlignment="1">
      <alignment horizontal="left" indent="1"/>
    </xf>
    <xf numFmtId="3" fontId="11" fillId="0" borderId="1" xfId="0" applyNumberFormat="1" applyFont="1" applyBorder="1" applyAlignment="1">
      <alignment horizontal="right" vertical="center"/>
    </xf>
    <xf numFmtId="3" fontId="11" fillId="0" borderId="14" xfId="0" applyNumberFormat="1" applyFont="1" applyBorder="1" applyAlignment="1">
      <alignment horizontal="right" vertical="center"/>
    </xf>
    <xf numFmtId="165" fontId="11" fillId="0" borderId="1" xfId="0" applyNumberFormat="1" applyFont="1" applyBorder="1" applyAlignment="1">
      <alignment horizontal="right" vertical="center"/>
    </xf>
    <xf numFmtId="165" fontId="11" fillId="0" borderId="14" xfId="0" applyNumberFormat="1" applyFont="1" applyBorder="1" applyAlignment="1">
      <alignment horizontal="right" vertical="center"/>
    </xf>
    <xf numFmtId="166" fontId="11" fillId="0" borderId="1" xfId="0" applyNumberFormat="1" applyFont="1" applyBorder="1" applyAlignment="1">
      <alignment horizontal="right" vertical="center"/>
    </xf>
    <xf numFmtId="166" fontId="11" fillId="0" borderId="14" xfId="0" applyNumberFormat="1" applyFont="1" applyBorder="1" applyAlignment="1">
      <alignment horizontal="right" vertical="center"/>
    </xf>
    <xf numFmtId="3" fontId="11" fillId="0" borderId="16" xfId="0" applyNumberFormat="1" applyFont="1" applyBorder="1" applyAlignment="1">
      <alignment horizontal="right" vertical="center"/>
    </xf>
    <xf numFmtId="3" fontId="11" fillId="0" borderId="17" xfId="0" applyNumberFormat="1" applyFont="1" applyBorder="1" applyAlignment="1">
      <alignment horizontal="right" vertical="center"/>
    </xf>
    <xf numFmtId="3" fontId="14" fillId="0" borderId="19" xfId="0" applyNumberFormat="1" applyFont="1" applyBorder="1" applyAlignment="1">
      <alignment horizontal="right" vertical="center"/>
    </xf>
    <xf numFmtId="3" fontId="14" fillId="0" borderId="20" xfId="0" applyNumberFormat="1" applyFont="1" applyBorder="1" applyAlignment="1">
      <alignment horizontal="right" vertical="center"/>
    </xf>
    <xf numFmtId="0" fontId="0" fillId="0" borderId="43" xfId="0" applyBorder="1"/>
    <xf numFmtId="0" fontId="0" fillId="0" borderId="2" xfId="0" applyBorder="1"/>
    <xf numFmtId="0" fontId="0" fillId="0" borderId="36" xfId="0" applyBorder="1"/>
    <xf numFmtId="0" fontId="13" fillId="0" borderId="42" xfId="0" applyFont="1" applyBorder="1" applyAlignment="1">
      <alignment horizontal="center"/>
    </xf>
    <xf numFmtId="0" fontId="0" fillId="0" borderId="37" xfId="0" applyBorder="1"/>
    <xf numFmtId="166" fontId="0" fillId="0" borderId="10" xfId="0" applyNumberFormat="1" applyBorder="1"/>
    <xf numFmtId="0" fontId="13" fillId="0" borderId="45" xfId="0" applyFont="1" applyBorder="1" applyAlignment="1">
      <alignment horizontal="center"/>
    </xf>
    <xf numFmtId="3" fontId="0" fillId="0" borderId="46" xfId="0" applyNumberFormat="1" applyBorder="1"/>
    <xf numFmtId="0" fontId="0" fillId="0" borderId="45" xfId="0" applyBorder="1"/>
    <xf numFmtId="3" fontId="11" fillId="0" borderId="16" xfId="0" applyNumberFormat="1" applyFont="1" applyBorder="1"/>
    <xf numFmtId="0" fontId="13" fillId="0" borderId="23" xfId="0" applyFont="1" applyBorder="1" applyAlignment="1">
      <alignment horizontal="center"/>
    </xf>
    <xf numFmtId="0" fontId="13" fillId="0" borderId="27" xfId="0" applyFont="1" applyBorder="1" applyAlignment="1">
      <alignment horizontal="center"/>
    </xf>
    <xf numFmtId="9" fontId="0" fillId="0" borderId="46" xfId="0" applyNumberFormat="1" applyBorder="1"/>
    <xf numFmtId="9" fontId="0" fillId="0" borderId="11" xfId="0" applyNumberFormat="1" applyBorder="1"/>
    <xf numFmtId="166" fontId="0" fillId="0" borderId="0" xfId="0" applyNumberFormat="1" applyFont="1" applyAlignment="1">
      <alignment horizontal="center"/>
    </xf>
    <xf numFmtId="0" fontId="10" fillId="4" borderId="0" xfId="0" applyFont="1" applyFill="1" applyAlignment="1">
      <alignment horizontal="center"/>
    </xf>
    <xf numFmtId="0" fontId="0" fillId="12" borderId="1" xfId="0" applyFill="1" applyBorder="1"/>
    <xf numFmtId="0" fontId="0" fillId="5" borderId="1" xfId="0" applyFill="1" applyBorder="1"/>
    <xf numFmtId="0" fontId="31" fillId="0" borderId="0" xfId="0" applyFont="1"/>
    <xf numFmtId="0" fontId="36" fillId="0" borderId="0" xfId="0" applyFont="1"/>
    <xf numFmtId="3" fontId="0" fillId="0" borderId="46" xfId="0" applyNumberFormat="1" applyFill="1" applyBorder="1"/>
    <xf numFmtId="3" fontId="0" fillId="0" borderId="11" xfId="0" applyNumberFormat="1" applyFill="1" applyBorder="1"/>
    <xf numFmtId="3" fontId="0" fillId="0" borderId="0" xfId="0" applyNumberFormat="1" applyFill="1"/>
    <xf numFmtId="0" fontId="0" fillId="0" borderId="0" xfId="0" applyFill="1"/>
    <xf numFmtId="0" fontId="13" fillId="0" borderId="23" xfId="0" applyFont="1" applyFill="1" applyBorder="1" applyAlignment="1">
      <alignment horizontal="center"/>
    </xf>
    <xf numFmtId="3" fontId="11" fillId="0" borderId="25" xfId="0" applyNumberFormat="1" applyFont="1" applyFill="1" applyBorder="1" applyAlignment="1">
      <alignment horizontal="center"/>
    </xf>
    <xf numFmtId="3" fontId="14" fillId="0" borderId="25" xfId="0" applyNumberFormat="1" applyFont="1" applyFill="1" applyBorder="1" applyAlignment="1">
      <alignment horizontal="center"/>
    </xf>
    <xf numFmtId="164" fontId="11" fillId="2" borderId="0" xfId="0" quotePrefix="1" applyNumberFormat="1" applyFont="1" applyFill="1" applyAlignment="1">
      <alignment horizontal="left"/>
    </xf>
    <xf numFmtId="3" fontId="11" fillId="0" borderId="11" xfId="0" applyNumberFormat="1" applyFont="1" applyFill="1" applyBorder="1" applyAlignment="1">
      <alignment horizontal="center"/>
    </xf>
    <xf numFmtId="0" fontId="11" fillId="0" borderId="1" xfId="0" applyFont="1" applyFill="1" applyBorder="1"/>
    <xf numFmtId="3" fontId="11" fillId="0" borderId="0" xfId="0" applyNumberFormat="1" applyFont="1" applyAlignment="1">
      <alignment horizontal="center"/>
    </xf>
    <xf numFmtId="0" fontId="13" fillId="0" borderId="1" xfId="0" applyFont="1" applyBorder="1" applyAlignment="1">
      <alignment horizontal="center"/>
    </xf>
    <xf numFmtId="3" fontId="15" fillId="0" borderId="0" xfId="0" applyNumberFormat="1" applyFont="1" applyBorder="1" applyAlignment="1">
      <alignment horizontal="center"/>
    </xf>
    <xf numFmtId="0" fontId="0" fillId="0" borderId="0" xfId="0" applyBorder="1" applyAlignment="1">
      <alignment wrapText="1"/>
    </xf>
    <xf numFmtId="9" fontId="0" fillId="0" borderId="50" xfId="0" applyNumberFormat="1" applyBorder="1"/>
    <xf numFmtId="9" fontId="0" fillId="0" borderId="10" xfId="0" applyNumberFormat="1" applyBorder="1"/>
    <xf numFmtId="9" fontId="0" fillId="0" borderId="42" xfId="0" applyNumberFormat="1" applyBorder="1"/>
    <xf numFmtId="0" fontId="37" fillId="0" borderId="0" xfId="0" applyFont="1"/>
    <xf numFmtId="0" fontId="11" fillId="0" borderId="0" xfId="0" applyFont="1" applyFill="1" applyAlignment="1">
      <alignment horizontal="right"/>
    </xf>
    <xf numFmtId="0" fontId="11" fillId="0" borderId="0" xfId="0" applyFont="1" applyFill="1"/>
    <xf numFmtId="3" fontId="15" fillId="0" borderId="1" xfId="0" applyNumberFormat="1" applyFont="1" applyBorder="1" applyAlignment="1" applyProtection="1">
      <alignment horizontal="left"/>
      <protection locked="0"/>
    </xf>
    <xf numFmtId="3" fontId="11" fillId="0" borderId="1" xfId="0" applyNumberFormat="1" applyFont="1" applyBorder="1" applyAlignment="1">
      <alignment horizontal="left"/>
    </xf>
    <xf numFmtId="0" fontId="11" fillId="0" borderId="0" xfId="0" applyFont="1" applyBorder="1" applyAlignment="1">
      <alignment horizontal="center"/>
    </xf>
    <xf numFmtId="10" fontId="0" fillId="0" borderId="0" xfId="0" applyNumberFormat="1"/>
    <xf numFmtId="3" fontId="11" fillId="0" borderId="0" xfId="0" applyNumberFormat="1" applyFont="1" applyAlignment="1">
      <alignment horizontal="center"/>
    </xf>
    <xf numFmtId="0" fontId="13" fillId="0" borderId="1" xfId="0" applyFont="1" applyBorder="1" applyAlignment="1">
      <alignment horizontal="center"/>
    </xf>
    <xf numFmtId="3" fontId="13" fillId="0" borderId="0" xfId="0" applyNumberFormat="1" applyFont="1"/>
    <xf numFmtId="166" fontId="13" fillId="0" borderId="0" xfId="0" applyNumberFormat="1" applyFont="1"/>
    <xf numFmtId="0" fontId="38" fillId="0" borderId="0" xfId="0" applyFont="1"/>
    <xf numFmtId="0" fontId="0" fillId="0" borderId="46" xfId="0" applyBorder="1"/>
    <xf numFmtId="9" fontId="0" fillId="0" borderId="45" xfId="0" applyNumberFormat="1" applyBorder="1"/>
    <xf numFmtId="3" fontId="11" fillId="0" borderId="45" xfId="0" applyNumberFormat="1" applyFont="1" applyBorder="1" applyAlignment="1">
      <alignment horizontal="right" wrapText="1"/>
    </xf>
    <xf numFmtId="3" fontId="11" fillId="0" borderId="46" xfId="0" applyNumberFormat="1" applyFont="1" applyBorder="1" applyAlignment="1">
      <alignment horizontal="right"/>
    </xf>
    <xf numFmtId="3" fontId="11" fillId="0" borderId="11" xfId="0" applyNumberFormat="1" applyFont="1" applyBorder="1" applyAlignment="1">
      <alignment horizontal="right"/>
    </xf>
    <xf numFmtId="166" fontId="11" fillId="0" borderId="46" xfId="0" applyNumberFormat="1" applyFont="1" applyBorder="1" applyAlignment="1">
      <alignment horizontal="left" vertical="center"/>
    </xf>
    <xf numFmtId="0" fontId="11" fillId="0" borderId="46" xfId="0" applyFont="1" applyBorder="1" applyAlignment="1">
      <alignment horizontal="left"/>
    </xf>
    <xf numFmtId="0" fontId="13" fillId="0" borderId="1" xfId="0" applyFont="1" applyFill="1" applyBorder="1" applyAlignment="1">
      <alignment horizontal="center"/>
    </xf>
    <xf numFmtId="3" fontId="11" fillId="0" borderId="45" xfId="0" applyNumberFormat="1" applyFont="1" applyBorder="1" applyAlignment="1">
      <alignment horizontal="right"/>
    </xf>
    <xf numFmtId="3" fontId="11" fillId="0" borderId="46" xfId="0" applyNumberFormat="1" applyFont="1" applyBorder="1"/>
    <xf numFmtId="0" fontId="11" fillId="0" borderId="43" xfId="0" applyFont="1" applyBorder="1" applyAlignment="1">
      <alignment horizontal="left"/>
    </xf>
    <xf numFmtId="0" fontId="11" fillId="0" borderId="2" xfId="0" applyFont="1" applyBorder="1" applyAlignment="1">
      <alignment horizontal="left"/>
    </xf>
    <xf numFmtId="0" fontId="11" fillId="0" borderId="36" xfId="0" applyFont="1" applyBorder="1" applyAlignment="1">
      <alignment horizontal="left"/>
    </xf>
    <xf numFmtId="9" fontId="11" fillId="0" borderId="45" xfId="0" applyNumberFormat="1" applyFont="1" applyBorder="1" applyAlignment="1">
      <alignment horizontal="right"/>
    </xf>
    <xf numFmtId="9" fontId="11" fillId="0" borderId="46" xfId="0" applyNumberFormat="1" applyFont="1" applyBorder="1" applyAlignment="1">
      <alignment horizontal="right"/>
    </xf>
    <xf numFmtId="9" fontId="11" fillId="0" borderId="46" xfId="0" applyNumberFormat="1" applyFont="1" applyBorder="1"/>
    <xf numFmtId="9" fontId="11" fillId="0" borderId="11" xfId="0" applyNumberFormat="1" applyFont="1" applyBorder="1"/>
    <xf numFmtId="0" fontId="14" fillId="0" borderId="45" xfId="0" applyFont="1" applyBorder="1" applyAlignment="1">
      <alignment horizontal="center"/>
    </xf>
    <xf numFmtId="166" fontId="0" fillId="0" borderId="1" xfId="0" applyNumberFormat="1" applyBorder="1"/>
    <xf numFmtId="9" fontId="0" fillId="0" borderId="1" xfId="0" applyNumberFormat="1" applyBorder="1"/>
    <xf numFmtId="0" fontId="0" fillId="0" borderId="0" xfId="0" applyFill="1" applyBorder="1"/>
    <xf numFmtId="0" fontId="39" fillId="0" borderId="0" xfId="0" applyFont="1"/>
    <xf numFmtId="0" fontId="13" fillId="0" borderId="0" xfId="0" applyFont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0" xfId="0" applyFill="1" applyBorder="1" applyAlignment="1">
      <alignment horizontal="left" indent="1"/>
    </xf>
    <xf numFmtId="0" fontId="3" fillId="0" borderId="0" xfId="5" quotePrefix="1" applyFont="1"/>
    <xf numFmtId="0" fontId="3" fillId="0" borderId="3" xfId="5" quotePrefix="1" applyFont="1" applyBorder="1"/>
    <xf numFmtId="0" fontId="7" fillId="0" borderId="3" xfId="5" applyBorder="1"/>
    <xf numFmtId="4" fontId="7" fillId="0" borderId="0" xfId="5" applyNumberFormat="1"/>
    <xf numFmtId="4" fontId="7" fillId="0" borderId="3" xfId="5" applyNumberFormat="1" applyBorder="1"/>
    <xf numFmtId="4" fontId="0" fillId="6" borderId="1" xfId="0" applyNumberFormat="1" applyFill="1" applyBorder="1" applyAlignment="1">
      <alignment horizontal="center" vertical="center" wrapText="1"/>
    </xf>
    <xf numFmtId="4" fontId="0" fillId="0" borderId="1" xfId="0" applyNumberFormat="1" applyBorder="1" applyAlignment="1">
      <alignment horizontal="center" vertical="center" wrapText="1"/>
    </xf>
    <xf numFmtId="3" fontId="41" fillId="0" borderId="0" xfId="0" applyNumberFormat="1" applyFont="1"/>
    <xf numFmtId="3" fontId="41" fillId="0" borderId="3" xfId="0" applyNumberFormat="1" applyFont="1" applyBorder="1"/>
    <xf numFmtId="0" fontId="11" fillId="0" borderId="0" xfId="0" applyFont="1" applyBorder="1" applyAlignment="1">
      <alignment horizontal="left" indent="1"/>
    </xf>
    <xf numFmtId="0" fontId="2" fillId="0" borderId="0" xfId="7" applyFont="1"/>
    <xf numFmtId="0" fontId="2" fillId="0" borderId="0" xfId="7" applyFont="1" applyAlignment="1">
      <alignment horizontal="right"/>
    </xf>
    <xf numFmtId="0" fontId="42" fillId="0" borderId="0" xfId="7" applyFont="1"/>
    <xf numFmtId="0" fontId="43" fillId="0" borderId="0" xfId="0" applyFont="1" applyAlignment="1">
      <alignment vertical="center"/>
    </xf>
    <xf numFmtId="167" fontId="14" fillId="0" borderId="0" xfId="1" applyNumberFormat="1" applyFont="1" applyBorder="1" applyAlignment="1">
      <alignment horizontal="center"/>
    </xf>
    <xf numFmtId="0" fontId="13" fillId="0" borderId="1" xfId="0" applyFont="1" applyFill="1" applyBorder="1" applyAlignment="1">
      <alignment horizontal="left" vertical="center"/>
    </xf>
    <xf numFmtId="3" fontId="0" fillId="0" borderId="1" xfId="0" applyNumberFormat="1" applyFill="1" applyBorder="1" applyAlignment="1">
      <alignment horizontal="center" vertical="center" wrapText="1"/>
    </xf>
    <xf numFmtId="4" fontId="0" fillId="0" borderId="1" xfId="0" applyNumberFormat="1" applyFill="1" applyBorder="1" applyAlignment="1">
      <alignment horizontal="center" vertical="center"/>
    </xf>
    <xf numFmtId="4" fontId="11" fillId="0" borderId="1" xfId="0" applyNumberFormat="1" applyFont="1" applyFill="1" applyBorder="1"/>
    <xf numFmtId="4" fontId="0" fillId="0" borderId="0" xfId="0" applyNumberFormat="1"/>
    <xf numFmtId="0" fontId="13" fillId="0" borderId="23" xfId="0" applyFont="1" applyBorder="1" applyAlignment="1">
      <alignment horizontal="center" vertical="center"/>
    </xf>
    <xf numFmtId="3" fontId="0" fillId="0" borderId="11" xfId="0" applyNumberFormat="1" applyFill="1" applyBorder="1" applyAlignment="1">
      <alignment horizontal="center" vertical="center" wrapText="1"/>
    </xf>
    <xf numFmtId="4" fontId="0" fillId="0" borderId="11" xfId="0" applyNumberFormat="1" applyFill="1" applyBorder="1" applyAlignment="1">
      <alignment horizontal="center" vertical="center"/>
    </xf>
    <xf numFmtId="4" fontId="11" fillId="0" borderId="11" xfId="0" applyNumberFormat="1" applyFont="1" applyFill="1" applyBorder="1"/>
    <xf numFmtId="0" fontId="40" fillId="13" borderId="1" xfId="0" applyFont="1" applyFill="1" applyBorder="1" applyAlignment="1">
      <alignment horizontal="center" vertical="center" wrapText="1"/>
    </xf>
    <xf numFmtId="3" fontId="0" fillId="0" borderId="11" xfId="0" applyNumberFormat="1" applyBorder="1" applyAlignment="1">
      <alignment horizontal="center"/>
    </xf>
    <xf numFmtId="0" fontId="11" fillId="0" borderId="0" xfId="0" applyFont="1" applyFill="1" applyBorder="1" applyAlignment="1">
      <alignment horizontal="left" indent="1"/>
    </xf>
    <xf numFmtId="0" fontId="44" fillId="0" borderId="0" xfId="0" quotePrefix="1" applyFont="1" applyAlignment="1">
      <alignment horizontal="left" indent="2"/>
    </xf>
    <xf numFmtId="3" fontId="0" fillId="0" borderId="0" xfId="0" applyNumberFormat="1" applyBorder="1" applyAlignment="1">
      <alignment horizontal="center"/>
    </xf>
    <xf numFmtId="0" fontId="11" fillId="0" borderId="0" xfId="0" applyFont="1" applyFill="1" applyBorder="1" applyAlignment="1">
      <alignment horizontal="left" indent="2"/>
    </xf>
    <xf numFmtId="0" fontId="26" fillId="0" borderId="0" xfId="0" applyFont="1"/>
    <xf numFmtId="0" fontId="45" fillId="0" borderId="0" xfId="0" applyFont="1" applyAlignment="1">
      <alignment horizontal="left"/>
    </xf>
    <xf numFmtId="3" fontId="26" fillId="0" borderId="0" xfId="0" applyNumberFormat="1" applyFont="1"/>
    <xf numFmtId="0" fontId="26" fillId="0" borderId="0" xfId="0" applyFont="1" applyAlignment="1">
      <alignment horizontal="left" indent="1"/>
    </xf>
    <xf numFmtId="10" fontId="26" fillId="0" borderId="0" xfId="0" applyNumberFormat="1" applyFont="1" applyAlignment="1">
      <alignment horizontal="left" indent="1"/>
    </xf>
    <xf numFmtId="3" fontId="26" fillId="0" borderId="3" xfId="0" applyNumberFormat="1" applyFont="1" applyBorder="1"/>
    <xf numFmtId="165" fontId="0" fillId="0" borderId="0" xfId="0" applyNumberFormat="1" applyBorder="1"/>
    <xf numFmtId="0" fontId="11" fillId="0" borderId="0" xfId="0" applyFont="1" applyBorder="1" applyAlignment="1">
      <alignment horizontal="left"/>
    </xf>
    <xf numFmtId="0" fontId="15" fillId="0" borderId="0" xfId="0" applyFont="1" applyAlignment="1">
      <alignment horizontal="left"/>
    </xf>
    <xf numFmtId="168" fontId="0" fillId="0" borderId="0" xfId="0" applyNumberFormat="1" applyBorder="1"/>
    <xf numFmtId="0" fontId="13" fillId="0" borderId="0" xfId="0" applyFont="1" applyAlignment="1">
      <alignment horizontal="left" indent="1"/>
    </xf>
    <xf numFmtId="0" fontId="15" fillId="0" borderId="0" xfId="0" applyFont="1" applyAlignment="1">
      <alignment horizontal="left" indent="1"/>
    </xf>
    <xf numFmtId="0" fontId="11" fillId="2" borderId="0" xfId="0" applyFont="1" applyFill="1" applyAlignment="1">
      <alignment horizontal="right"/>
    </xf>
    <xf numFmtId="4" fontId="11" fillId="0" borderId="0" xfId="0" applyNumberFormat="1" applyFont="1" applyBorder="1" applyAlignment="1">
      <alignment horizontal="center"/>
    </xf>
    <xf numFmtId="174" fontId="11" fillId="0" borderId="0" xfId="0" applyNumberFormat="1" applyFont="1" applyBorder="1" applyAlignment="1">
      <alignment horizontal="center"/>
    </xf>
    <xf numFmtId="3" fontId="11" fillId="0" borderId="0" xfId="0" applyNumberFormat="1" applyFont="1" applyAlignment="1">
      <alignment horizontal="center"/>
    </xf>
    <xf numFmtId="0" fontId="15" fillId="0" borderId="0" xfId="0" applyFont="1" applyBorder="1" applyAlignment="1">
      <alignment horizontal="left"/>
    </xf>
    <xf numFmtId="0" fontId="15" fillId="0" borderId="1" xfId="0" applyFont="1" applyBorder="1" applyAlignment="1">
      <alignment horizontal="left"/>
    </xf>
    <xf numFmtId="0" fontId="32" fillId="0" borderId="0" xfId="0" applyFont="1" applyFill="1" applyAlignment="1">
      <alignment horizontal="left"/>
    </xf>
    <xf numFmtId="0" fontId="32" fillId="0" borderId="0" xfId="0" applyFont="1" applyFill="1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31" fillId="0" borderId="0" xfId="0" applyFont="1" applyBorder="1" applyAlignment="1">
      <alignment horizontal="left"/>
    </xf>
    <xf numFmtId="0" fontId="31" fillId="0" borderId="0" xfId="0" applyFont="1" applyAlignment="1">
      <alignment horizontal="center"/>
    </xf>
    <xf numFmtId="0" fontId="31" fillId="0" borderId="0" xfId="0" applyFont="1" applyBorder="1"/>
    <xf numFmtId="3" fontId="31" fillId="0" borderId="0" xfId="0" applyNumberFormat="1" applyFont="1" applyBorder="1" applyAlignment="1">
      <alignment horizontal="left"/>
    </xf>
    <xf numFmtId="3" fontId="31" fillId="0" borderId="0" xfId="0" applyNumberFormat="1" applyFont="1" applyBorder="1" applyAlignment="1">
      <alignment horizontal="right"/>
    </xf>
    <xf numFmtId="3" fontId="31" fillId="0" borderId="0" xfId="0" applyNumberFormat="1" applyFont="1" applyAlignment="1">
      <alignment horizontal="right"/>
    </xf>
    <xf numFmtId="3" fontId="46" fillId="0" borderId="0" xfId="0" applyNumberFormat="1" applyFont="1" applyBorder="1" applyAlignment="1">
      <alignment horizontal="right"/>
    </xf>
    <xf numFmtId="0" fontId="11" fillId="2" borderId="0" xfId="0" quotePrefix="1" applyFont="1" applyFill="1"/>
    <xf numFmtId="174" fontId="14" fillId="0" borderId="0" xfId="0" applyNumberFormat="1" applyFont="1"/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15" fillId="10" borderId="1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9" fontId="0" fillId="0" borderId="0" xfId="0" applyNumberFormat="1" applyBorder="1"/>
    <xf numFmtId="3" fontId="11" fillId="0" borderId="0" xfId="0" applyNumberFormat="1" applyFont="1" applyBorder="1"/>
    <xf numFmtId="3" fontId="41" fillId="0" borderId="0" xfId="0" applyNumberFormat="1" applyFont="1" applyBorder="1"/>
    <xf numFmtId="0" fontId="26" fillId="0" borderId="1" xfId="0" applyFont="1" applyBorder="1" applyAlignment="1">
      <alignment horizontal="left" indent="1"/>
    </xf>
    <xf numFmtId="0" fontId="0" fillId="0" borderId="0" xfId="0" applyAlignment="1">
      <alignment horizontal="center"/>
    </xf>
    <xf numFmtId="0" fontId="11" fillId="0" borderId="9" xfId="0" applyFont="1" applyBorder="1"/>
    <xf numFmtId="3" fontId="0" fillId="0" borderId="0" xfId="0" quotePrefix="1" applyNumberFormat="1"/>
    <xf numFmtId="4" fontId="40" fillId="13" borderId="1" xfId="0" applyNumberFormat="1" applyFont="1" applyFill="1" applyBorder="1" applyAlignment="1">
      <alignment horizontal="center" vertical="center" wrapText="1"/>
    </xf>
    <xf numFmtId="10" fontId="0" fillId="0" borderId="1" xfId="0" applyNumberFormat="1" applyBorder="1"/>
    <xf numFmtId="3" fontId="11" fillId="0" borderId="16" xfId="0" applyNumberFormat="1" applyFont="1" applyBorder="1" applyAlignment="1"/>
    <xf numFmtId="0" fontId="14" fillId="0" borderId="1" xfId="0" applyFont="1" applyBorder="1" applyAlignment="1">
      <alignment horizontal="center" vertical="center" wrapText="1"/>
    </xf>
    <xf numFmtId="0" fontId="14" fillId="0" borderId="14" xfId="0" applyFont="1" applyBorder="1" applyAlignment="1">
      <alignment horizontal="center" vertical="center" wrapText="1"/>
    </xf>
    <xf numFmtId="0" fontId="0" fillId="0" borderId="1" xfId="0" applyBorder="1" applyAlignment="1">
      <alignment horizontal="center" wrapText="1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45" xfId="0" applyBorder="1" applyAlignment="1">
      <alignment horizontal="center"/>
    </xf>
    <xf numFmtId="0" fontId="0" fillId="0" borderId="45" xfId="0" applyBorder="1" applyAlignment="1">
      <alignment horizontal="center" wrapText="1"/>
    </xf>
    <xf numFmtId="0" fontId="0" fillId="0" borderId="23" xfId="0" applyBorder="1" applyAlignment="1">
      <alignment horizontal="center" wrapText="1"/>
    </xf>
    <xf numFmtId="0" fontId="0" fillId="0" borderId="23" xfId="0" applyBorder="1"/>
    <xf numFmtId="0" fontId="0" fillId="0" borderId="0" xfId="0" applyAlignment="1">
      <alignment horizontal="left" indent="2"/>
    </xf>
    <xf numFmtId="165" fontId="13" fillId="6" borderId="1" xfId="0" applyNumberFormat="1" applyFont="1" applyFill="1" applyBorder="1" applyAlignment="1">
      <alignment horizontal="center" vertical="center"/>
    </xf>
    <xf numFmtId="165" fontId="13" fillId="0" borderId="1" xfId="0" applyNumberFormat="1" applyFont="1" applyBorder="1" applyAlignment="1">
      <alignment horizontal="center" vertical="center"/>
    </xf>
    <xf numFmtId="3" fontId="11" fillId="0" borderId="0" xfId="0" applyNumberFormat="1" applyFont="1" applyAlignment="1">
      <alignment horizontal="center"/>
    </xf>
    <xf numFmtId="0" fontId="11" fillId="0" borderId="0" xfId="0" applyFont="1" applyFill="1" applyAlignment="1">
      <alignment horizontal="center"/>
    </xf>
    <xf numFmtId="174" fontId="11" fillId="0" borderId="0" xfId="0" applyNumberFormat="1" applyFont="1"/>
    <xf numFmtId="0" fontId="15" fillId="0" borderId="0" xfId="0" applyFont="1" applyBorder="1"/>
    <xf numFmtId="3" fontId="14" fillId="0" borderId="0" xfId="0" applyNumberFormat="1" applyFont="1" applyBorder="1" applyAlignment="1" applyProtection="1">
      <alignment horizontal="center"/>
      <protection locked="0"/>
    </xf>
    <xf numFmtId="0" fontId="0" fillId="0" borderId="0" xfId="0" applyFill="1" applyAlignment="1">
      <alignment horizontal="center"/>
    </xf>
    <xf numFmtId="4" fontId="26" fillId="0" borderId="0" xfId="0" applyNumberFormat="1" applyFont="1" applyFill="1" applyAlignment="1">
      <alignment horizontal="right"/>
    </xf>
    <xf numFmtId="166" fontId="9" fillId="3" borderId="1" xfId="0" applyNumberFormat="1" applyFont="1" applyFill="1" applyBorder="1"/>
    <xf numFmtId="0" fontId="9" fillId="3" borderId="1" xfId="0" applyFont="1" applyFill="1" applyBorder="1" applyAlignment="1">
      <alignment horizontal="right"/>
    </xf>
    <xf numFmtId="3" fontId="9" fillId="0" borderId="1" xfId="0" applyNumberFormat="1" applyFont="1" applyBorder="1" applyAlignment="1">
      <alignment horizontal="right"/>
    </xf>
    <xf numFmtId="0" fontId="11" fillId="3" borderId="1" xfId="0" applyFont="1" applyFill="1" applyBorder="1" applyAlignment="1">
      <alignment horizontal="right"/>
    </xf>
    <xf numFmtId="3" fontId="9" fillId="3" borderId="1" xfId="0" applyNumberFormat="1" applyFont="1" applyFill="1" applyBorder="1" applyAlignment="1">
      <alignment horizontal="right"/>
    </xf>
    <xf numFmtId="4" fontId="9" fillId="3" borderId="1" xfId="0" applyNumberFormat="1" applyFont="1" applyFill="1" applyBorder="1" applyAlignment="1">
      <alignment horizontal="right"/>
    </xf>
    <xf numFmtId="0" fontId="9" fillId="0" borderId="1" xfId="0" applyFont="1" applyBorder="1" applyAlignment="1">
      <alignment horizontal="right" indent="1"/>
    </xf>
    <xf numFmtId="0" fontId="11" fillId="0" borderId="1" xfId="0" applyFont="1" applyBorder="1" applyAlignment="1">
      <alignment horizontal="right" indent="1"/>
    </xf>
    <xf numFmtId="0" fontId="11" fillId="0" borderId="1" xfId="0" applyFont="1" applyFill="1" applyBorder="1" applyAlignment="1">
      <alignment horizontal="right" indent="1"/>
    </xf>
    <xf numFmtId="0" fontId="11" fillId="0" borderId="1" xfId="0" applyFont="1" applyFill="1" applyBorder="1" applyAlignment="1">
      <alignment horizontal="left" indent="1"/>
    </xf>
    <xf numFmtId="0" fontId="11" fillId="0" borderId="1" xfId="0" applyFont="1" applyFill="1" applyBorder="1" applyAlignment="1">
      <alignment horizontal="left"/>
    </xf>
    <xf numFmtId="0" fontId="11" fillId="0" borderId="1" xfId="0" applyFont="1" applyFill="1" applyBorder="1" applyAlignment="1">
      <alignment horizontal="left" indent="2"/>
    </xf>
    <xf numFmtId="0" fontId="14" fillId="0" borderId="1" xfId="0" applyFont="1" applyFill="1" applyBorder="1"/>
    <xf numFmtId="0" fontId="11" fillId="0" borderId="16" xfId="0" applyFont="1" applyFill="1" applyBorder="1" applyAlignment="1">
      <alignment horizontal="left" indent="2"/>
    </xf>
    <xf numFmtId="0" fontId="11" fillId="0" borderId="11" xfId="0" applyFont="1" applyFill="1" applyBorder="1" applyAlignment="1">
      <alignment horizontal="left" indent="1"/>
    </xf>
    <xf numFmtId="0" fontId="11" fillId="0" borderId="19" xfId="0" applyFont="1" applyFill="1" applyBorder="1" applyAlignment="1">
      <alignment horizontal="left" indent="1"/>
    </xf>
    <xf numFmtId="0" fontId="11" fillId="0" borderId="11" xfId="0" applyFont="1" applyFill="1" applyBorder="1"/>
    <xf numFmtId="0" fontId="14" fillId="0" borderId="1" xfId="0" applyFont="1" applyFill="1" applyBorder="1" applyAlignment="1">
      <alignment horizontal="left"/>
    </xf>
    <xf numFmtId="0" fontId="11" fillId="0" borderId="19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 indent="3"/>
    </xf>
    <xf numFmtId="3" fontId="11" fillId="0" borderId="1" xfId="0" applyNumberFormat="1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center"/>
    </xf>
    <xf numFmtId="166" fontId="0" fillId="0" borderId="0" xfId="1" applyNumberFormat="1" applyFont="1"/>
    <xf numFmtId="0" fontId="0" fillId="0" borderId="0" xfId="0" applyFill="1" applyAlignment="1">
      <alignment horizontal="center" wrapText="1"/>
    </xf>
    <xf numFmtId="0" fontId="11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3" fontId="0" fillId="0" borderId="3" xfId="0" applyNumberFormat="1" applyFill="1" applyBorder="1"/>
    <xf numFmtId="9" fontId="0" fillId="0" borderId="0" xfId="0" applyNumberFormat="1" applyFill="1"/>
    <xf numFmtId="0" fontId="13" fillId="0" borderId="0" xfId="0" applyFont="1" applyFill="1" applyAlignment="1">
      <alignment horizontal="center"/>
    </xf>
    <xf numFmtId="3" fontId="13" fillId="0" borderId="0" xfId="0" applyNumberFormat="1" applyFont="1" applyFill="1"/>
    <xf numFmtId="3" fontId="11" fillId="0" borderId="16" xfId="0" applyNumberFormat="1" applyFont="1" applyFill="1" applyBorder="1"/>
    <xf numFmtId="3" fontId="11" fillId="0" borderId="1" xfId="0" applyNumberFormat="1" applyFont="1" applyFill="1" applyBorder="1"/>
    <xf numFmtId="0" fontId="12" fillId="0" borderId="0" xfId="0" applyFont="1" applyFill="1"/>
    <xf numFmtId="0" fontId="14" fillId="0" borderId="0" xfId="0" applyFont="1" applyFill="1"/>
    <xf numFmtId="164" fontId="11" fillId="0" borderId="0" xfId="0" applyNumberFormat="1" applyFont="1" applyFill="1" applyAlignment="1">
      <alignment horizontal="center"/>
    </xf>
    <xf numFmtId="3" fontId="11" fillId="0" borderId="0" xfId="0" applyNumberFormat="1" applyFont="1" applyFill="1"/>
    <xf numFmtId="0" fontId="14" fillId="0" borderId="1" xfId="0" applyFont="1" applyFill="1" applyBorder="1" applyAlignment="1">
      <alignment horizontal="center"/>
    </xf>
    <xf numFmtId="3" fontId="11" fillId="0" borderId="1" xfId="0" applyNumberFormat="1" applyFont="1" applyFill="1" applyBorder="1" applyAlignment="1" applyProtection="1">
      <alignment horizontal="center"/>
      <protection locked="0"/>
    </xf>
    <xf numFmtId="165" fontId="11" fillId="0" borderId="11" xfId="0" applyNumberFormat="1" applyFont="1" applyFill="1" applyBorder="1" applyAlignment="1">
      <alignment horizontal="center"/>
    </xf>
    <xf numFmtId="165" fontId="11" fillId="0" borderId="1" xfId="0" applyNumberFormat="1" applyFont="1" applyFill="1" applyBorder="1" applyAlignment="1" applyProtection="1">
      <alignment horizontal="center"/>
      <protection locked="0"/>
    </xf>
    <xf numFmtId="166" fontId="11" fillId="0" borderId="1" xfId="1" applyNumberFormat="1" applyFont="1" applyFill="1" applyBorder="1" applyAlignment="1">
      <alignment horizontal="center"/>
    </xf>
    <xf numFmtId="167" fontId="11" fillId="0" borderId="1" xfId="0" applyNumberFormat="1" applyFont="1" applyFill="1" applyBorder="1" applyAlignment="1" applyProtection="1">
      <alignment horizontal="center"/>
      <protection locked="0"/>
    </xf>
    <xf numFmtId="0" fontId="14" fillId="0" borderId="4" xfId="0" applyFont="1" applyFill="1" applyBorder="1"/>
    <xf numFmtId="0" fontId="11" fillId="0" borderId="5" xfId="0" applyFont="1" applyFill="1" applyBorder="1"/>
    <xf numFmtId="0" fontId="11" fillId="0" borderId="5" xfId="0" applyFont="1" applyFill="1" applyBorder="1" applyAlignment="1">
      <alignment horizontal="center"/>
    </xf>
    <xf numFmtId="0" fontId="11" fillId="0" borderId="8" xfId="0" applyFont="1" applyFill="1" applyBorder="1" applyAlignment="1">
      <alignment horizontal="center"/>
    </xf>
    <xf numFmtId="0" fontId="11" fillId="0" borderId="21" xfId="0" applyFont="1" applyFill="1" applyBorder="1"/>
    <xf numFmtId="0" fontId="11" fillId="0" borderId="22" xfId="0" applyFont="1" applyFill="1" applyBorder="1" applyAlignment="1">
      <alignment horizontal="center"/>
    </xf>
    <xf numFmtId="0" fontId="11" fillId="0" borderId="37" xfId="0" applyFont="1" applyFill="1" applyBorder="1" applyAlignment="1">
      <alignment horizontal="center"/>
    </xf>
    <xf numFmtId="0" fontId="11" fillId="0" borderId="44" xfId="0" applyFont="1" applyFill="1" applyBorder="1" applyAlignment="1">
      <alignment horizontal="center"/>
    </xf>
    <xf numFmtId="0" fontId="11" fillId="0" borderId="1" xfId="0" applyFont="1" applyFill="1" applyBorder="1" applyAlignment="1">
      <alignment horizontal="center"/>
    </xf>
    <xf numFmtId="0" fontId="11" fillId="0" borderId="25" xfId="0" applyFont="1" applyFill="1" applyBorder="1" applyAlignment="1">
      <alignment horizontal="center"/>
    </xf>
    <xf numFmtId="3" fontId="11" fillId="0" borderId="1" xfId="0" applyNumberFormat="1" applyFont="1" applyFill="1" applyBorder="1" applyAlignment="1" applyProtection="1">
      <alignment horizontal="right"/>
      <protection locked="0"/>
    </xf>
    <xf numFmtId="3" fontId="11" fillId="0" borderId="25" xfId="0" applyNumberFormat="1" applyFont="1" applyFill="1" applyBorder="1" applyAlignment="1" applyProtection="1">
      <alignment horizontal="right"/>
      <protection locked="0"/>
    </xf>
    <xf numFmtId="3" fontId="11" fillId="0" borderId="1" xfId="0" applyNumberFormat="1" applyFont="1" applyFill="1" applyBorder="1" applyAlignment="1">
      <alignment horizontal="right"/>
    </xf>
    <xf numFmtId="3" fontId="11" fillId="0" borderId="25" xfId="0" applyNumberFormat="1" applyFont="1" applyFill="1" applyBorder="1" applyAlignment="1">
      <alignment horizontal="right"/>
    </xf>
    <xf numFmtId="0" fontId="16" fillId="0" borderId="47" xfId="0" applyFont="1" applyFill="1" applyBorder="1"/>
    <xf numFmtId="0" fontId="16" fillId="0" borderId="34" xfId="0" applyFont="1" applyFill="1" applyBorder="1"/>
    <xf numFmtId="0" fontId="16" fillId="0" borderId="20" xfId="0" applyFont="1" applyFill="1" applyBorder="1"/>
    <xf numFmtId="0" fontId="14" fillId="0" borderId="3" xfId="0" applyFont="1" applyFill="1" applyBorder="1"/>
    <xf numFmtId="0" fontId="11" fillId="0" borderId="3" xfId="0" applyFont="1" applyFill="1" applyBorder="1"/>
    <xf numFmtId="3" fontId="11" fillId="0" borderId="3" xfId="0" applyNumberFormat="1" applyFont="1" applyFill="1" applyBorder="1"/>
    <xf numFmtId="0" fontId="11" fillId="0" borderId="16" xfId="0" applyFont="1" applyFill="1" applyBorder="1" applyAlignment="1">
      <alignment horizontal="left" indent="1"/>
    </xf>
    <xf numFmtId="3" fontId="11" fillId="0" borderId="16" xfId="0" applyNumberFormat="1" applyFont="1" applyFill="1" applyBorder="1" applyAlignment="1">
      <alignment horizontal="center"/>
    </xf>
    <xf numFmtId="0" fontId="11" fillId="0" borderId="16" xfId="0" applyFont="1" applyFill="1" applyBorder="1" applyAlignment="1">
      <alignment horizontal="left"/>
    </xf>
    <xf numFmtId="0" fontId="11" fillId="0" borderId="16" xfId="0" applyFont="1" applyFill="1" applyBorder="1"/>
    <xf numFmtId="0" fontId="14" fillId="0" borderId="11" xfId="0" applyFont="1" applyFill="1" applyBorder="1"/>
    <xf numFmtId="3" fontId="14" fillId="0" borderId="11" xfId="0" applyNumberFormat="1" applyFont="1" applyFill="1" applyBorder="1" applyAlignment="1">
      <alignment horizontal="center"/>
    </xf>
    <xf numFmtId="166" fontId="11" fillId="0" borderId="1" xfId="0" applyNumberFormat="1" applyFont="1" applyFill="1" applyBorder="1" applyAlignment="1">
      <alignment horizontal="center"/>
    </xf>
    <xf numFmtId="0" fontId="11" fillId="0" borderId="1" xfId="0" applyFont="1" applyFill="1" applyBorder="1" applyAlignment="1">
      <alignment horizontal="right"/>
    </xf>
    <xf numFmtId="3" fontId="11" fillId="0" borderId="11" xfId="0" applyNumberFormat="1" applyFont="1" applyFill="1" applyBorder="1"/>
    <xf numFmtId="3" fontId="11" fillId="0" borderId="16" xfId="0" applyNumberFormat="1" applyFont="1" applyFill="1" applyBorder="1" applyAlignment="1">
      <alignment horizontal="right"/>
    </xf>
    <xf numFmtId="3" fontId="14" fillId="0" borderId="1" xfId="0" applyNumberFormat="1" applyFont="1" applyFill="1" applyBorder="1"/>
    <xf numFmtId="3" fontId="14" fillId="0" borderId="1" xfId="0" applyNumberFormat="1" applyFont="1" applyFill="1" applyBorder="1" applyAlignment="1">
      <alignment horizontal="center"/>
    </xf>
    <xf numFmtId="0" fontId="14" fillId="0" borderId="1" xfId="0" applyFont="1" applyFill="1" applyBorder="1" applyAlignment="1">
      <alignment horizontal="left" indent="1"/>
    </xf>
    <xf numFmtId="1" fontId="11" fillId="0" borderId="1" xfId="0" applyNumberFormat="1" applyFont="1" applyFill="1" applyBorder="1"/>
    <xf numFmtId="9" fontId="11" fillId="0" borderId="1" xfId="0" applyNumberFormat="1" applyFont="1" applyFill="1" applyBorder="1" applyAlignment="1">
      <alignment horizontal="center"/>
    </xf>
    <xf numFmtId="10" fontId="11" fillId="0" borderId="1" xfId="0" applyNumberFormat="1" applyFont="1" applyFill="1" applyBorder="1" applyAlignment="1">
      <alignment horizontal="center"/>
    </xf>
    <xf numFmtId="169" fontId="11" fillId="0" borderId="1" xfId="0" applyNumberFormat="1" applyFont="1" applyFill="1" applyBorder="1" applyAlignment="1">
      <alignment horizontal="center"/>
    </xf>
    <xf numFmtId="165" fontId="11" fillId="0" borderId="1" xfId="0" applyNumberFormat="1" applyFont="1" applyFill="1" applyBorder="1" applyAlignment="1">
      <alignment horizontal="center"/>
    </xf>
    <xf numFmtId="169" fontId="11" fillId="0" borderId="1" xfId="0" applyNumberFormat="1" applyFont="1" applyFill="1" applyBorder="1"/>
    <xf numFmtId="169" fontId="11" fillId="0" borderId="16" xfId="0" applyNumberFormat="1" applyFont="1" applyFill="1" applyBorder="1"/>
    <xf numFmtId="169" fontId="11" fillId="0" borderId="16" xfId="0" applyNumberFormat="1" applyFont="1" applyFill="1" applyBorder="1" applyAlignment="1">
      <alignment horizontal="center"/>
    </xf>
    <xf numFmtId="0" fontId="11" fillId="0" borderId="11" xfId="0" applyFont="1" applyFill="1" applyBorder="1" applyAlignment="1">
      <alignment horizontal="right"/>
    </xf>
    <xf numFmtId="169" fontId="11" fillId="0" borderId="11" xfId="0" applyNumberFormat="1" applyFont="1" applyFill="1" applyBorder="1" applyAlignment="1">
      <alignment horizontal="center"/>
    </xf>
    <xf numFmtId="169" fontId="14" fillId="0" borderId="1" xfId="0" applyNumberFormat="1" applyFont="1" applyFill="1" applyBorder="1"/>
    <xf numFmtId="0" fontId="14" fillId="0" borderId="1" xfId="0" applyFont="1" applyFill="1" applyBorder="1" applyAlignment="1">
      <alignment horizontal="right"/>
    </xf>
    <xf numFmtId="169" fontId="14" fillId="0" borderId="1" xfId="0" applyNumberFormat="1" applyFont="1" applyFill="1" applyBorder="1" applyAlignment="1">
      <alignment horizontal="center"/>
    </xf>
    <xf numFmtId="0" fontId="11" fillId="0" borderId="3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left"/>
    </xf>
    <xf numFmtId="0" fontId="11" fillId="0" borderId="11" xfId="0" applyFont="1" applyFill="1" applyBorder="1" applyAlignment="1">
      <alignment horizontal="left" indent="2"/>
    </xf>
    <xf numFmtId="4" fontId="11" fillId="0" borderId="1" xfId="0" applyNumberFormat="1" applyFont="1" applyFill="1" applyBorder="1" applyAlignment="1">
      <alignment horizontal="center"/>
    </xf>
    <xf numFmtId="0" fontId="11" fillId="0" borderId="45" xfId="0" applyFont="1" applyFill="1" applyBorder="1"/>
    <xf numFmtId="169" fontId="11" fillId="0" borderId="45" xfId="0" applyNumberFormat="1" applyFont="1" applyFill="1" applyBorder="1" applyAlignment="1">
      <alignment horizontal="center"/>
    </xf>
    <xf numFmtId="169" fontId="14" fillId="0" borderId="11" xfId="0" applyNumberFormat="1" applyFont="1" applyFill="1" applyBorder="1" applyAlignment="1">
      <alignment horizontal="center"/>
    </xf>
    <xf numFmtId="168" fontId="11" fillId="0" borderId="1" xfId="0" applyNumberFormat="1" applyFont="1" applyFill="1" applyBorder="1" applyAlignment="1">
      <alignment horizontal="right"/>
    </xf>
    <xf numFmtId="168" fontId="11" fillId="0" borderId="11" xfId="0" applyNumberFormat="1" applyFont="1" applyFill="1" applyBorder="1" applyAlignment="1">
      <alignment horizontal="right"/>
    </xf>
    <xf numFmtId="0" fontId="11" fillId="0" borderId="46" xfId="0" applyFont="1" applyFill="1" applyBorder="1"/>
    <xf numFmtId="169" fontId="11" fillId="0" borderId="46" xfId="0" applyNumberFormat="1" applyFont="1" applyFill="1" applyBorder="1" applyAlignment="1">
      <alignment horizontal="center"/>
    </xf>
    <xf numFmtId="167" fontId="11" fillId="0" borderId="1" xfId="0" applyNumberFormat="1" applyFont="1" applyFill="1" applyBorder="1" applyAlignment="1">
      <alignment horizontal="center"/>
    </xf>
    <xf numFmtId="165" fontId="11" fillId="0" borderId="1" xfId="0" applyNumberFormat="1" applyFont="1" applyFill="1" applyBorder="1" applyAlignment="1">
      <alignment horizontal="right"/>
    </xf>
    <xf numFmtId="0" fontId="14" fillId="0" borderId="11" xfId="0" applyFont="1" applyFill="1" applyBorder="1" applyAlignment="1">
      <alignment horizontal="center"/>
    </xf>
    <xf numFmtId="3" fontId="11" fillId="0" borderId="1" xfId="1" applyNumberFormat="1" applyFont="1" applyFill="1" applyBorder="1" applyAlignment="1">
      <alignment horizontal="center"/>
    </xf>
    <xf numFmtId="165" fontId="11" fillId="0" borderId="45" xfId="0" applyNumberFormat="1" applyFont="1" applyFill="1" applyBorder="1" applyAlignment="1">
      <alignment horizontal="center"/>
    </xf>
    <xf numFmtId="3" fontId="11" fillId="0" borderId="11" xfId="0" applyNumberFormat="1" applyFont="1" applyFill="1" applyBorder="1" applyAlignment="1">
      <alignment horizontal="right"/>
    </xf>
    <xf numFmtId="0" fontId="11" fillId="0" borderId="37" xfId="0" applyFont="1" applyFill="1" applyBorder="1" applyAlignment="1">
      <alignment horizontal="left" indent="1"/>
    </xf>
    <xf numFmtId="3" fontId="11" fillId="0" borderId="37" xfId="0" applyNumberFormat="1" applyFont="1" applyFill="1" applyBorder="1" applyAlignment="1">
      <alignment horizontal="center"/>
    </xf>
    <xf numFmtId="0" fontId="11" fillId="0" borderId="3" xfId="0" applyFont="1" applyFill="1" applyBorder="1" applyAlignment="1">
      <alignment horizontal="left" indent="1"/>
    </xf>
    <xf numFmtId="3" fontId="11" fillId="0" borderId="3" xfId="0" applyNumberFormat="1" applyFont="1" applyFill="1" applyBorder="1" applyAlignment="1">
      <alignment horizontal="center"/>
    </xf>
    <xf numFmtId="3" fontId="11" fillId="0" borderId="45" xfId="0" applyNumberFormat="1" applyFont="1" applyFill="1" applyBorder="1" applyAlignment="1">
      <alignment horizontal="center"/>
    </xf>
    <xf numFmtId="0" fontId="11" fillId="0" borderId="45" xfId="0" applyFont="1" applyFill="1" applyBorder="1" applyAlignment="1">
      <alignment horizontal="center"/>
    </xf>
    <xf numFmtId="0" fontId="11" fillId="0" borderId="45" xfId="0" applyFont="1" applyFill="1" applyBorder="1" applyAlignment="1">
      <alignment horizontal="center" vertical="center"/>
    </xf>
    <xf numFmtId="0" fontId="11" fillId="0" borderId="46" xfId="0" applyFont="1" applyFill="1" applyBorder="1" applyAlignment="1">
      <alignment horizontal="center"/>
    </xf>
    <xf numFmtId="0" fontId="11" fillId="0" borderId="46" xfId="0" applyFont="1" applyFill="1" applyBorder="1" applyAlignment="1">
      <alignment horizontal="center" vertical="center"/>
    </xf>
    <xf numFmtId="0" fontId="11" fillId="0" borderId="11" xfId="0" applyFont="1" applyFill="1" applyBorder="1" applyAlignment="1">
      <alignment horizontal="center"/>
    </xf>
    <xf numFmtId="0" fontId="11" fillId="0" borderId="11" xfId="0" applyFont="1" applyFill="1" applyBorder="1" applyAlignment="1">
      <alignment horizontal="center" vertical="center"/>
    </xf>
    <xf numFmtId="9" fontId="11" fillId="0" borderId="11" xfId="0" applyNumberFormat="1" applyFont="1" applyFill="1" applyBorder="1" applyAlignment="1">
      <alignment horizontal="center"/>
    </xf>
    <xf numFmtId="10" fontId="11" fillId="0" borderId="11" xfId="1" applyNumberFormat="1" applyFont="1" applyFill="1" applyBorder="1" applyAlignment="1">
      <alignment horizontal="center"/>
    </xf>
    <xf numFmtId="9" fontId="11" fillId="0" borderId="0" xfId="0" applyNumberFormat="1" applyFont="1" applyFill="1"/>
    <xf numFmtId="168" fontId="11" fillId="0" borderId="11" xfId="0" applyNumberFormat="1" applyFont="1" applyFill="1" applyBorder="1" applyAlignment="1">
      <alignment horizontal="center"/>
    </xf>
    <xf numFmtId="2" fontId="11" fillId="0" borderId="11" xfId="0" applyNumberFormat="1" applyFont="1" applyFill="1" applyBorder="1" applyAlignment="1">
      <alignment horizontal="center"/>
    </xf>
    <xf numFmtId="3" fontId="11" fillId="0" borderId="19" xfId="0" applyNumberFormat="1" applyFont="1" applyFill="1" applyBorder="1" applyAlignment="1">
      <alignment horizontal="center"/>
    </xf>
    <xf numFmtId="1" fontId="14" fillId="0" borderId="11" xfId="0" applyNumberFormat="1" applyFont="1" applyFill="1" applyBorder="1" applyAlignment="1">
      <alignment horizontal="center"/>
    </xf>
    <xf numFmtId="1" fontId="11" fillId="0" borderId="11" xfId="0" applyNumberFormat="1" applyFont="1" applyFill="1" applyBorder="1" applyAlignment="1">
      <alignment horizontal="center"/>
    </xf>
    <xf numFmtId="0" fontId="11" fillId="0" borderId="37" xfId="0" applyFont="1" applyFill="1" applyBorder="1"/>
    <xf numFmtId="0" fontId="11" fillId="0" borderId="0" xfId="0" applyFont="1" applyFill="1" applyAlignment="1">
      <alignment horizontal="center" vertical="center"/>
    </xf>
    <xf numFmtId="0" fontId="11" fillId="0" borderId="3" xfId="0" applyFont="1" applyFill="1" applyBorder="1" applyAlignment="1">
      <alignment horizontal="center" vertical="center"/>
    </xf>
    <xf numFmtId="0" fontId="11" fillId="0" borderId="30" xfId="0" applyFont="1" applyFill="1" applyBorder="1" applyAlignment="1">
      <alignment horizontal="left" indent="1"/>
    </xf>
    <xf numFmtId="3" fontId="11" fillId="0" borderId="46" xfId="0" applyNumberFormat="1" applyFont="1" applyFill="1" applyBorder="1" applyAlignment="1">
      <alignment horizontal="center"/>
    </xf>
    <xf numFmtId="4" fontId="0" fillId="0" borderId="1" xfId="0" applyNumberFormat="1" applyFill="1" applyBorder="1"/>
    <xf numFmtId="4" fontId="11" fillId="0" borderId="11" xfId="0" applyNumberFormat="1" applyFont="1" applyBorder="1"/>
    <xf numFmtId="166" fontId="11" fillId="0" borderId="1" xfId="0" applyNumberFormat="1" applyFont="1" applyFill="1" applyBorder="1" applyAlignment="1">
      <alignment horizontal="center" vertical="center"/>
    </xf>
    <xf numFmtId="166" fontId="11" fillId="0" borderId="14" xfId="0" applyNumberFormat="1" applyFont="1" applyFill="1" applyBorder="1" applyAlignment="1">
      <alignment horizontal="center" vertical="center"/>
    </xf>
    <xf numFmtId="3" fontId="11" fillId="0" borderId="1" xfId="0" applyNumberFormat="1" applyFont="1" applyFill="1" applyBorder="1" applyAlignment="1">
      <alignment horizontal="center" vertical="center"/>
    </xf>
    <xf numFmtId="3" fontId="11" fillId="0" borderId="14" xfId="0" applyNumberFormat="1" applyFont="1" applyFill="1" applyBorder="1" applyAlignment="1">
      <alignment horizontal="center" vertical="center"/>
    </xf>
    <xf numFmtId="0" fontId="11" fillId="0" borderId="0" xfId="0" applyFont="1" applyFill="1" applyAlignment="1">
      <alignment horizontal="left"/>
    </xf>
    <xf numFmtId="166" fontId="11" fillId="0" borderId="23" xfId="1" applyNumberFormat="1" applyFont="1" applyFill="1" applyBorder="1" applyAlignment="1">
      <alignment horizontal="right"/>
    </xf>
    <xf numFmtId="3" fontId="11" fillId="0" borderId="23" xfId="0" applyNumberFormat="1" applyFont="1" applyFill="1" applyBorder="1" applyAlignment="1">
      <alignment horizontal="right"/>
    </xf>
    <xf numFmtId="9" fontId="11" fillId="0" borderId="0" xfId="0" applyNumberFormat="1" applyFont="1" applyFill="1" applyAlignment="1">
      <alignment horizontal="center"/>
    </xf>
    <xf numFmtId="3" fontId="11" fillId="0" borderId="0" xfId="0" applyNumberFormat="1" applyFont="1" applyFill="1" applyAlignment="1">
      <alignment horizontal="center" vertical="center"/>
    </xf>
    <xf numFmtId="4" fontId="11" fillId="0" borderId="0" xfId="0" applyNumberFormat="1" applyFont="1" applyFill="1"/>
    <xf numFmtId="3" fontId="11" fillId="0" borderId="0" xfId="0" applyNumberFormat="1" applyFont="1" applyFill="1" applyAlignment="1">
      <alignment horizontal="right"/>
    </xf>
    <xf numFmtId="3" fontId="11" fillId="0" borderId="0" xfId="0" applyNumberFormat="1" applyFont="1" applyFill="1" applyAlignment="1">
      <alignment horizontal="right" vertical="center"/>
    </xf>
    <xf numFmtId="9" fontId="11" fillId="0" borderId="0" xfId="0" applyNumberFormat="1" applyFont="1" applyFill="1" applyAlignment="1">
      <alignment horizontal="right"/>
    </xf>
    <xf numFmtId="9" fontId="11" fillId="0" borderId="0" xfId="0" applyNumberFormat="1" applyFont="1" applyFill="1" applyAlignment="1">
      <alignment horizontal="right" vertical="center"/>
    </xf>
    <xf numFmtId="9" fontId="11" fillId="0" borderId="1" xfId="0" applyNumberFormat="1" applyFont="1" applyFill="1" applyBorder="1"/>
    <xf numFmtId="167" fontId="11" fillId="0" borderId="0" xfId="0" applyNumberFormat="1" applyFont="1" applyFill="1"/>
    <xf numFmtId="0" fontId="14" fillId="0" borderId="0" xfId="0" applyFont="1" applyFill="1" applyBorder="1" applyAlignment="1">
      <alignment horizontal="left" indent="1"/>
    </xf>
    <xf numFmtId="167" fontId="14" fillId="0" borderId="11" xfId="1" applyNumberFormat="1" applyFont="1" applyFill="1" applyBorder="1" applyAlignment="1">
      <alignment horizontal="center"/>
    </xf>
    <xf numFmtId="3" fontId="11" fillId="0" borderId="0" xfId="0" applyNumberFormat="1" applyFont="1" applyFill="1" applyBorder="1" applyAlignment="1">
      <alignment horizontal="center"/>
    </xf>
    <xf numFmtId="0" fontId="11" fillId="0" borderId="0" xfId="0" applyFont="1" applyFill="1" applyBorder="1"/>
    <xf numFmtId="0" fontId="14" fillId="0" borderId="0" xfId="0" applyFont="1" applyFill="1" applyBorder="1"/>
    <xf numFmtId="3" fontId="14" fillId="0" borderId="0" xfId="0" applyNumberFormat="1" applyFont="1" applyFill="1" applyBorder="1" applyAlignment="1">
      <alignment horizontal="center"/>
    </xf>
    <xf numFmtId="0" fontId="14" fillId="0" borderId="0" xfId="0" applyFont="1" applyFill="1" applyBorder="1" applyAlignment="1">
      <alignment horizontal="left"/>
    </xf>
    <xf numFmtId="3" fontId="14" fillId="0" borderId="0" xfId="0" applyNumberFormat="1" applyFont="1" applyFill="1" applyBorder="1" applyAlignment="1">
      <alignment horizontal="left"/>
    </xf>
    <xf numFmtId="3" fontId="14" fillId="0" borderId="0" xfId="0" applyNumberFormat="1" applyFont="1" applyFill="1" applyBorder="1" applyAlignment="1">
      <alignment horizontal="right"/>
    </xf>
    <xf numFmtId="9" fontId="11" fillId="0" borderId="0" xfId="0" applyNumberFormat="1" applyFont="1" applyFill="1" applyBorder="1" applyAlignment="1">
      <alignment horizontal="center"/>
    </xf>
    <xf numFmtId="0" fontId="10" fillId="0" borderId="0" xfId="0" applyFont="1" applyFill="1" applyBorder="1" applyAlignment="1">
      <alignment horizontal="left" indent="1"/>
    </xf>
    <xf numFmtId="167" fontId="14" fillId="0" borderId="0" xfId="1" applyNumberFormat="1" applyFont="1" applyFill="1" applyBorder="1" applyAlignment="1">
      <alignment horizontal="center"/>
    </xf>
    <xf numFmtId="3" fontId="14" fillId="0" borderId="0" xfId="0" applyNumberFormat="1" applyFont="1" applyFill="1" applyBorder="1" applyAlignment="1" applyProtection="1">
      <alignment horizontal="center"/>
      <protection locked="0"/>
    </xf>
    <xf numFmtId="3" fontId="11" fillId="0" borderId="0" xfId="0" applyNumberFormat="1" applyFont="1" applyFill="1" applyBorder="1"/>
    <xf numFmtId="9" fontId="11" fillId="0" borderId="0" xfId="0" applyNumberFormat="1" applyFont="1" applyFill="1" applyBorder="1"/>
    <xf numFmtId="166" fontId="11" fillId="0" borderId="0" xfId="0" applyNumberFormat="1" applyFont="1" applyFill="1" applyBorder="1"/>
    <xf numFmtId="0" fontId="22" fillId="0" borderId="0" xfId="0" applyFont="1" applyFill="1" applyBorder="1"/>
    <xf numFmtId="0" fontId="11" fillId="0" borderId="0" xfId="0" applyFont="1" applyFill="1" applyBorder="1" applyAlignment="1">
      <alignment horizontal="center"/>
    </xf>
    <xf numFmtId="3" fontId="0" fillId="0" borderId="0" xfId="0" applyNumberFormat="1" applyFill="1" applyBorder="1"/>
    <xf numFmtId="3" fontId="11" fillId="0" borderId="16" xfId="1" applyNumberFormat="1" applyFont="1" applyFill="1" applyBorder="1" applyAlignment="1">
      <alignment horizontal="center"/>
    </xf>
    <xf numFmtId="3" fontId="14" fillId="0" borderId="11" xfId="1" applyNumberFormat="1" applyFont="1" applyFill="1" applyBorder="1" applyAlignment="1">
      <alignment horizontal="center"/>
    </xf>
    <xf numFmtId="3" fontId="11" fillId="0" borderId="11" xfId="1" applyNumberFormat="1" applyFont="1" applyFill="1" applyBorder="1" applyAlignment="1">
      <alignment horizontal="center"/>
    </xf>
    <xf numFmtId="9" fontId="11" fillId="0" borderId="11" xfId="1" applyFont="1" applyFill="1" applyBorder="1" applyAlignment="1">
      <alignment horizontal="center"/>
    </xf>
    <xf numFmtId="3" fontId="11" fillId="0" borderId="46" xfId="1" applyNumberFormat="1" applyFont="1" applyFill="1" applyBorder="1" applyAlignment="1">
      <alignment horizontal="center"/>
    </xf>
    <xf numFmtId="166" fontId="11" fillId="0" borderId="11" xfId="1" applyNumberFormat="1" applyFont="1" applyFill="1" applyBorder="1" applyAlignment="1">
      <alignment horizontal="center"/>
    </xf>
    <xf numFmtId="3" fontId="14" fillId="0" borderId="45" xfId="0" applyNumberFormat="1" applyFont="1" applyFill="1" applyBorder="1" applyAlignment="1">
      <alignment horizontal="center"/>
    </xf>
    <xf numFmtId="3" fontId="11" fillId="0" borderId="10" xfId="0" applyNumberFormat="1" applyFont="1" applyFill="1" applyBorder="1"/>
    <xf numFmtId="3" fontId="14" fillId="0" borderId="0" xfId="0" applyNumberFormat="1" applyFont="1" applyFill="1"/>
    <xf numFmtId="3" fontId="26" fillId="0" borderId="11" xfId="0" applyNumberFormat="1" applyFont="1" applyFill="1" applyBorder="1" applyAlignment="1">
      <alignment horizontal="center"/>
    </xf>
    <xf numFmtId="3" fontId="26" fillId="0" borderId="1" xfId="0" applyNumberFormat="1" applyFont="1" applyFill="1" applyBorder="1" applyAlignment="1">
      <alignment horizontal="center"/>
    </xf>
    <xf numFmtId="174" fontId="11" fillId="0" borderId="0" xfId="0" applyNumberFormat="1" applyFont="1" applyFill="1" applyAlignment="1">
      <alignment horizontal="center"/>
    </xf>
    <xf numFmtId="166" fontId="11" fillId="0" borderId="1" xfId="0" applyNumberFormat="1" applyFont="1" applyFill="1" applyBorder="1"/>
    <xf numFmtId="0" fontId="11" fillId="0" borderId="3" xfId="0" applyFont="1" applyFill="1" applyBorder="1" applyAlignment="1">
      <alignment horizontal="right"/>
    </xf>
    <xf numFmtId="9" fontId="11" fillId="0" borderId="3" xfId="0" applyNumberFormat="1" applyFont="1" applyFill="1" applyBorder="1"/>
    <xf numFmtId="3" fontId="10" fillId="0" borderId="1" xfId="0" applyNumberFormat="1" applyFont="1" applyFill="1" applyBorder="1" applyAlignment="1">
      <alignment horizontal="left"/>
    </xf>
    <xf numFmtId="3" fontId="15" fillId="0" borderId="1" xfId="0" applyNumberFormat="1" applyFont="1" applyFill="1" applyBorder="1" applyAlignment="1">
      <alignment horizontal="center"/>
    </xf>
    <xf numFmtId="4" fontId="11" fillId="0" borderId="1" xfId="0" applyNumberFormat="1" applyFont="1" applyFill="1" applyBorder="1" applyAlignment="1">
      <alignment horizontal="left"/>
    </xf>
    <xf numFmtId="9" fontId="15" fillId="0" borderId="1" xfId="0" applyNumberFormat="1" applyFont="1" applyFill="1" applyBorder="1" applyAlignment="1">
      <alignment horizontal="left"/>
    </xf>
    <xf numFmtId="173" fontId="11" fillId="0" borderId="1" xfId="0" applyNumberFormat="1" applyFont="1" applyFill="1" applyBorder="1" applyAlignment="1">
      <alignment horizontal="center"/>
    </xf>
    <xf numFmtId="169" fontId="10" fillId="0" borderId="1" xfId="0" applyNumberFormat="1" applyFont="1" applyFill="1" applyBorder="1"/>
    <xf numFmtId="166" fontId="11" fillId="0" borderId="0" xfId="1" applyNumberFormat="1" applyFont="1" applyFill="1"/>
    <xf numFmtId="3" fontId="11" fillId="0" borderId="45" xfId="0" applyNumberFormat="1" applyFont="1" applyFill="1" applyBorder="1" applyAlignment="1" applyProtection="1">
      <alignment horizontal="center"/>
      <protection locked="0"/>
    </xf>
    <xf numFmtId="3" fontId="15" fillId="0" borderId="1" xfId="0" applyNumberFormat="1" applyFont="1" applyFill="1" applyBorder="1" applyAlignment="1">
      <alignment horizontal="left"/>
    </xf>
    <xf numFmtId="3" fontId="31" fillId="0" borderId="1" xfId="0" quotePrefix="1" applyNumberFormat="1" applyFont="1" applyFill="1" applyBorder="1" applyAlignment="1">
      <alignment horizontal="left"/>
    </xf>
    <xf numFmtId="165" fontId="31" fillId="0" borderId="1" xfId="0" quotePrefix="1" applyNumberFormat="1" applyFont="1" applyFill="1" applyBorder="1" applyAlignment="1">
      <alignment horizontal="left"/>
    </xf>
    <xf numFmtId="3" fontId="32" fillId="0" borderId="1" xfId="0" quotePrefix="1" applyNumberFormat="1" applyFont="1" applyFill="1" applyBorder="1" applyAlignment="1">
      <alignment horizontal="center"/>
    </xf>
    <xf numFmtId="0" fontId="15" fillId="0" borderId="0" xfId="0" applyFont="1" applyFill="1" applyAlignment="1">
      <alignment horizontal="left"/>
    </xf>
    <xf numFmtId="3" fontId="13" fillId="0" borderId="1" xfId="0" applyNumberFormat="1" applyFont="1" applyFill="1" applyBorder="1" applyAlignment="1">
      <alignment horizontal="center" vertical="center"/>
    </xf>
    <xf numFmtId="3" fontId="0" fillId="0" borderId="1" xfId="0" applyNumberFormat="1" applyFill="1" applyBorder="1" applyAlignment="1">
      <alignment horizontal="center" vertical="center"/>
    </xf>
    <xf numFmtId="10" fontId="0" fillId="0" borderId="0" xfId="1" applyNumberFormat="1" applyFont="1" applyFill="1" applyBorder="1" applyAlignment="1">
      <alignment horizontal="center"/>
    </xf>
    <xf numFmtId="0" fontId="13" fillId="0" borderId="0" xfId="0" applyFont="1" applyFill="1" applyBorder="1"/>
    <xf numFmtId="0" fontId="13" fillId="0" borderId="0" xfId="0" applyFont="1" applyFill="1" applyBorder="1" applyAlignment="1">
      <alignment vertical="center"/>
    </xf>
    <xf numFmtId="1" fontId="13" fillId="0" borderId="0" xfId="0" applyNumberFormat="1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left" vertical="center"/>
    </xf>
    <xf numFmtId="3" fontId="0" fillId="0" borderId="0" xfId="0" applyNumberFormat="1" applyFill="1" applyBorder="1" applyAlignment="1">
      <alignment horizontal="center" vertical="center"/>
    </xf>
    <xf numFmtId="0" fontId="0" fillId="0" borderId="0" xfId="0" applyFill="1" applyBorder="1" applyAlignment="1">
      <alignment horizontal="center" wrapText="1"/>
    </xf>
    <xf numFmtId="0" fontId="33" fillId="0" borderId="0" xfId="0" applyFont="1" applyFill="1" applyBorder="1" applyAlignment="1">
      <alignment vertical="center"/>
    </xf>
    <xf numFmtId="9" fontId="0" fillId="0" borderId="0" xfId="0" applyNumberFormat="1" applyFill="1" applyBorder="1"/>
    <xf numFmtId="0" fontId="34" fillId="0" borderId="0" xfId="0" applyFont="1" applyFill="1" applyBorder="1" applyAlignment="1">
      <alignment vertical="center"/>
    </xf>
    <xf numFmtId="10" fontId="13" fillId="0" borderId="0" xfId="0" applyNumberFormat="1" applyFont="1" applyFill="1" applyBorder="1"/>
    <xf numFmtId="0" fontId="0" fillId="0" borderId="0" xfId="0" applyFill="1" applyAlignment="1">
      <alignment horizontal="left"/>
    </xf>
    <xf numFmtId="0" fontId="13" fillId="0" borderId="0" xfId="0" applyFont="1" applyBorder="1"/>
    <xf numFmtId="3" fontId="0" fillId="0" borderId="0" xfId="0" applyNumberFormat="1" applyFill="1" applyBorder="1" applyAlignment="1">
      <alignment horizontal="center"/>
    </xf>
    <xf numFmtId="0" fontId="0" fillId="0" borderId="0" xfId="0" applyBorder="1" applyAlignment="1">
      <alignment horizontal="left"/>
    </xf>
    <xf numFmtId="3" fontId="0" fillId="0" borderId="0" xfId="0" applyNumberFormat="1" applyAlignment="1">
      <alignment horizontal="center" wrapText="1"/>
    </xf>
    <xf numFmtId="3" fontId="0" fillId="0" borderId="1" xfId="0" applyNumberFormat="1" applyFill="1" applyBorder="1"/>
    <xf numFmtId="0" fontId="0" fillId="0" borderId="0" xfId="0" applyFill="1" applyBorder="1" applyAlignment="1">
      <alignment horizontal="center"/>
    </xf>
    <xf numFmtId="0" fontId="15" fillId="0" borderId="0" xfId="0" applyFont="1" applyFill="1" applyBorder="1"/>
    <xf numFmtId="14" fontId="0" fillId="0" borderId="0" xfId="0" applyNumberFormat="1" applyAlignment="1">
      <alignment horizontal="left"/>
    </xf>
    <xf numFmtId="3" fontId="11" fillId="0" borderId="0" xfId="0" applyNumberFormat="1" applyFont="1" applyFill="1" applyBorder="1" applyAlignment="1" applyProtection="1">
      <alignment horizontal="center"/>
      <protection locked="0"/>
    </xf>
    <xf numFmtId="0" fontId="0" fillId="0" borderId="0" xfId="0" applyAlignment="1">
      <alignment horizontal="center"/>
    </xf>
    <xf numFmtId="0" fontId="0" fillId="0" borderId="1" xfId="0" applyBorder="1" applyAlignment="1">
      <alignment horizontal="center" wrapText="1"/>
    </xf>
    <xf numFmtId="0" fontId="0" fillId="0" borderId="1" xfId="0" applyBorder="1" applyAlignment="1">
      <alignment horizontal="center"/>
    </xf>
    <xf numFmtId="0" fontId="1" fillId="0" borderId="0" xfId="7" applyFont="1"/>
    <xf numFmtId="3" fontId="11" fillId="0" borderId="0" xfId="7" applyNumberFormat="1" applyFont="1" applyAlignment="1">
      <alignment horizontal="center"/>
    </xf>
    <xf numFmtId="0" fontId="1" fillId="0" borderId="3" xfId="7" applyFont="1" applyBorder="1"/>
    <xf numFmtId="3" fontId="11" fillId="0" borderId="3" xfId="7" applyNumberFormat="1" applyFont="1" applyBorder="1" applyAlignment="1">
      <alignment horizontal="center"/>
    </xf>
    <xf numFmtId="0" fontId="1" fillId="0" borderId="0" xfId="7" applyFont="1" applyAlignment="1">
      <alignment horizontal="right"/>
    </xf>
    <xf numFmtId="0" fontId="27" fillId="0" borderId="0" xfId="7" applyFont="1" applyAlignment="1">
      <alignment horizontal="right"/>
    </xf>
    <xf numFmtId="3" fontId="14" fillId="0" borderId="0" xfId="7" applyNumberFormat="1" applyFont="1" applyAlignment="1">
      <alignment horizontal="center"/>
    </xf>
    <xf numFmtId="0" fontId="1" fillId="0" borderId="0" xfId="11"/>
    <xf numFmtId="0" fontId="12" fillId="14" borderId="0" xfId="11" applyFont="1" applyFill="1"/>
    <xf numFmtId="0" fontId="11" fillId="14" borderId="0" xfId="11" applyFont="1" applyFill="1"/>
    <xf numFmtId="0" fontId="11" fillId="14" borderId="0" xfId="11" applyFont="1" applyFill="1" applyAlignment="1">
      <alignment horizontal="center"/>
    </xf>
    <xf numFmtId="0" fontId="11" fillId="14" borderId="0" xfId="11" applyFont="1" applyFill="1" applyAlignment="1">
      <alignment horizontal="center" vertical="center"/>
    </xf>
    <xf numFmtId="175" fontId="47" fillId="14" borderId="0" xfId="11" applyNumberFormat="1" applyFont="1" applyFill="1" applyAlignment="1">
      <alignment horizontal="center"/>
    </xf>
    <xf numFmtId="176" fontId="48" fillId="0" borderId="0" xfId="11" applyNumberFormat="1" applyFont="1" applyAlignment="1">
      <alignment horizontal="center" vertical="center"/>
    </xf>
    <xf numFmtId="0" fontId="14" fillId="0" borderId="0" xfId="11" applyFont="1"/>
    <xf numFmtId="170" fontId="11" fillId="14" borderId="0" xfId="11" applyNumberFormat="1" applyFont="1" applyFill="1" applyAlignment="1">
      <alignment horizontal="center"/>
    </xf>
    <xf numFmtId="171" fontId="48" fillId="14" borderId="0" xfId="11" applyNumberFormat="1" applyFont="1" applyFill="1" applyAlignment="1">
      <alignment horizontal="center"/>
    </xf>
    <xf numFmtId="0" fontId="28" fillId="7" borderId="0" xfId="11" applyFont="1" applyFill="1"/>
    <xf numFmtId="170" fontId="28" fillId="7" borderId="0" xfId="11" applyNumberFormat="1" applyFont="1" applyFill="1" applyAlignment="1">
      <alignment horizontal="center"/>
    </xf>
    <xf numFmtId="171" fontId="28" fillId="7" borderId="0" xfId="11" applyNumberFormat="1" applyFont="1" applyFill="1" applyAlignment="1">
      <alignment horizontal="center"/>
    </xf>
    <xf numFmtId="0" fontId="28" fillId="7" borderId="0" xfId="11" applyFont="1" applyFill="1" applyAlignment="1">
      <alignment horizontal="center" vertical="center"/>
    </xf>
    <xf numFmtId="0" fontId="28" fillId="7" borderId="51" xfId="11" applyFont="1" applyFill="1" applyBorder="1" applyAlignment="1">
      <alignment horizontal="center" vertical="center" wrapText="1"/>
    </xf>
    <xf numFmtId="0" fontId="11" fillId="0" borderId="0" xfId="11" applyFont="1"/>
    <xf numFmtId="0" fontId="11" fillId="0" borderId="0" xfId="11" applyFont="1" applyAlignment="1">
      <alignment horizontal="center"/>
    </xf>
    <xf numFmtId="0" fontId="11" fillId="0" borderId="0" xfId="11" applyFont="1" applyAlignment="1">
      <alignment horizontal="left"/>
    </xf>
    <xf numFmtId="0" fontId="11" fillId="0" borderId="0" xfId="11" applyFont="1" applyAlignment="1">
      <alignment horizontal="center" vertical="center"/>
    </xf>
    <xf numFmtId="0" fontId="11" fillId="0" borderId="2" xfId="11" applyFont="1" applyBorder="1" applyAlignment="1">
      <alignment horizontal="center" vertical="center"/>
    </xf>
    <xf numFmtId="0" fontId="1" fillId="0" borderId="0" xfId="11" applyAlignment="1">
      <alignment horizontal="center"/>
    </xf>
    <xf numFmtId="0" fontId="29" fillId="0" borderId="0" xfId="11" applyFont="1" applyAlignment="1">
      <alignment horizontal="center"/>
    </xf>
    <xf numFmtId="3" fontId="11" fillId="0" borderId="0" xfId="11" applyNumberFormat="1" applyFont="1" applyAlignment="1">
      <alignment horizontal="center" vertical="center"/>
    </xf>
    <xf numFmtId="3" fontId="29" fillId="0" borderId="2" xfId="11" applyNumberFormat="1" applyFont="1" applyBorder="1" applyAlignment="1">
      <alignment horizontal="center" vertical="center"/>
    </xf>
    <xf numFmtId="3" fontId="29" fillId="0" borderId="0" xfId="11" applyNumberFormat="1" applyFont="1" applyAlignment="1">
      <alignment horizontal="center" vertical="center"/>
    </xf>
    <xf numFmtId="0" fontId="11" fillId="0" borderId="3" xfId="11" applyFont="1" applyBorder="1"/>
    <xf numFmtId="0" fontId="11" fillId="0" borderId="3" xfId="11" applyFont="1" applyBorder="1" applyAlignment="1">
      <alignment horizontal="center"/>
    </xf>
    <xf numFmtId="0" fontId="29" fillId="0" borderId="3" xfId="11" applyFont="1" applyBorder="1" applyAlignment="1">
      <alignment horizontal="center"/>
    </xf>
    <xf numFmtId="3" fontId="11" fillId="0" borderId="3" xfId="11" applyNumberFormat="1" applyFont="1" applyBorder="1" applyAlignment="1">
      <alignment horizontal="center" vertical="center"/>
    </xf>
    <xf numFmtId="3" fontId="29" fillId="0" borderId="36" xfId="11" applyNumberFormat="1" applyFont="1" applyBorder="1" applyAlignment="1">
      <alignment horizontal="center" vertical="center"/>
    </xf>
    <xf numFmtId="3" fontId="29" fillId="0" borderId="3" xfId="11" applyNumberFormat="1" applyFont="1" applyBorder="1" applyAlignment="1">
      <alignment horizontal="center" vertical="center"/>
    </xf>
    <xf numFmtId="3" fontId="1" fillId="4" borderId="0" xfId="11" applyNumberFormat="1" applyFill="1"/>
    <xf numFmtId="3" fontId="1" fillId="4" borderId="0" xfId="11" applyNumberFormat="1" applyFill="1" applyAlignment="1">
      <alignment horizontal="center"/>
    </xf>
    <xf numFmtId="168" fontId="29" fillId="0" borderId="0" xfId="11" applyNumberFormat="1" applyFont="1" applyAlignment="1">
      <alignment horizontal="center" vertical="center"/>
    </xf>
    <xf numFmtId="0" fontId="9" fillId="0" borderId="0" xfId="11" applyFont="1"/>
    <xf numFmtId="0" fontId="29" fillId="0" borderId="0" xfId="11" applyFont="1"/>
    <xf numFmtId="172" fontId="29" fillId="0" borderId="2" xfId="11" applyNumberFormat="1" applyFont="1" applyBorder="1" applyAlignment="1">
      <alignment horizontal="center" vertical="center"/>
    </xf>
    <xf numFmtId="172" fontId="29" fillId="0" borderId="0" xfId="11" applyNumberFormat="1" applyFont="1" applyAlignment="1">
      <alignment horizontal="center" vertical="center"/>
    </xf>
    <xf numFmtId="0" fontId="29" fillId="0" borderId="3" xfId="11" applyFont="1" applyBorder="1"/>
    <xf numFmtId="172" fontId="29" fillId="0" borderId="36" xfId="11" applyNumberFormat="1" applyFont="1" applyBorder="1" applyAlignment="1">
      <alignment horizontal="center" vertical="center"/>
    </xf>
    <xf numFmtId="172" fontId="29" fillId="0" borderId="3" xfId="11" applyNumberFormat="1" applyFont="1" applyBorder="1" applyAlignment="1">
      <alignment horizontal="center" vertical="center"/>
    </xf>
    <xf numFmtId="0" fontId="1" fillId="4" borderId="0" xfId="11" applyFill="1"/>
    <xf numFmtId="0" fontId="1" fillId="0" borderId="0" xfId="11" applyAlignment="1">
      <alignment horizontal="right"/>
    </xf>
    <xf numFmtId="3" fontId="1" fillId="0" borderId="0" xfId="11" applyNumberFormat="1"/>
    <xf numFmtId="3" fontId="1" fillId="5" borderId="0" xfId="11" applyNumberFormat="1" applyFill="1"/>
    <xf numFmtId="0" fontId="1" fillId="5" borderId="0" xfId="11" applyFill="1"/>
    <xf numFmtId="0" fontId="11" fillId="0" borderId="0" xfId="11" applyFont="1" applyAlignment="1">
      <alignment horizontal="right"/>
    </xf>
    <xf numFmtId="0" fontId="28" fillId="7" borderId="0" xfId="12" applyFont="1" applyFill="1" applyAlignment="1">
      <alignment horizontal="center" vertical="center"/>
    </xf>
    <xf numFmtId="0" fontId="28" fillId="7" borderId="2" xfId="12" applyFont="1" applyFill="1" applyBorder="1" applyAlignment="1">
      <alignment horizontal="center" vertical="center"/>
    </xf>
    <xf numFmtId="3" fontId="0" fillId="2" borderId="0" xfId="0" applyNumberFormat="1" applyFill="1"/>
    <xf numFmtId="0" fontId="15" fillId="3" borderId="0" xfId="0" applyFont="1" applyFill="1" applyAlignment="1">
      <alignment horizontal="center"/>
    </xf>
    <xf numFmtId="0" fontId="0" fillId="2" borderId="0" xfId="0" applyFill="1"/>
    <xf numFmtId="164" fontId="11" fillId="2" borderId="2" xfId="0" applyNumberFormat="1" applyFont="1" applyFill="1" applyBorder="1" applyAlignment="1">
      <alignment horizontal="left"/>
    </xf>
    <xf numFmtId="164" fontId="11" fillId="2" borderId="0" xfId="0" applyNumberFormat="1" applyFont="1" applyFill="1" applyAlignment="1">
      <alignment horizontal="left"/>
    </xf>
    <xf numFmtId="0" fontId="11" fillId="0" borderId="15" xfId="0" applyFont="1" applyBorder="1" applyAlignment="1">
      <alignment horizontal="left"/>
    </xf>
    <xf numFmtId="0" fontId="11" fillId="0" borderId="16" xfId="0" applyFont="1" applyBorder="1" applyAlignment="1">
      <alignment horizontal="left"/>
    </xf>
    <xf numFmtId="0" fontId="14" fillId="0" borderId="18" xfId="0" applyFont="1" applyBorder="1" applyAlignment="1">
      <alignment horizontal="left"/>
    </xf>
    <xf numFmtId="0" fontId="14" fillId="0" borderId="19" xfId="0" applyFont="1" applyBorder="1" applyAlignment="1">
      <alignment horizontal="left"/>
    </xf>
    <xf numFmtId="0" fontId="11" fillId="0" borderId="13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3" xfId="0" applyFont="1" applyBorder="1" applyAlignment="1">
      <alignment horizontal="center"/>
    </xf>
    <xf numFmtId="0" fontId="11" fillId="0" borderId="24" xfId="0" applyFont="1" applyBorder="1" applyAlignment="1">
      <alignment horizontal="center"/>
    </xf>
    <xf numFmtId="0" fontId="11" fillId="0" borderId="14" xfId="0" applyFont="1" applyBorder="1" applyAlignment="1">
      <alignment horizontal="center"/>
    </xf>
    <xf numFmtId="0" fontId="11" fillId="0" borderId="13" xfId="0" applyFont="1" applyBorder="1" applyAlignment="1">
      <alignment horizontal="left"/>
    </xf>
    <xf numFmtId="0" fontId="11" fillId="0" borderId="1" xfId="0" applyFont="1" applyBorder="1" applyAlignment="1">
      <alignment horizontal="left"/>
    </xf>
    <xf numFmtId="0" fontId="14" fillId="0" borderId="4" xfId="0" applyFont="1" applyBorder="1" applyAlignment="1">
      <alignment horizontal="left"/>
    </xf>
    <xf numFmtId="0" fontId="14" fillId="0" borderId="5" xfId="0" applyFont="1" applyBorder="1" applyAlignment="1">
      <alignment horizontal="left"/>
    </xf>
    <xf numFmtId="0" fontId="14" fillId="0" borderId="6" xfId="0" applyFont="1" applyBorder="1" applyAlignment="1">
      <alignment horizontal="left"/>
    </xf>
    <xf numFmtId="0" fontId="11" fillId="0" borderId="26" xfId="0" applyFont="1" applyBorder="1"/>
    <xf numFmtId="0" fontId="11" fillId="0" borderId="24" xfId="0" applyFont="1" applyBorder="1"/>
    <xf numFmtId="0" fontId="11" fillId="0" borderId="27" xfId="0" applyFont="1" applyBorder="1"/>
    <xf numFmtId="0" fontId="11" fillId="0" borderId="32" xfId="0" applyFont="1" applyBorder="1"/>
    <xf numFmtId="0" fontId="11" fillId="0" borderId="39" xfId="0" applyFont="1" applyBorder="1"/>
    <xf numFmtId="0" fontId="11" fillId="0" borderId="33" xfId="0" applyFont="1" applyBorder="1"/>
    <xf numFmtId="0" fontId="11" fillId="0" borderId="41" xfId="0" applyFont="1" applyBorder="1"/>
    <xf numFmtId="0" fontId="11" fillId="0" borderId="42" xfId="0" applyFont="1" applyBorder="1"/>
    <xf numFmtId="0" fontId="11" fillId="0" borderId="9" xfId="0" applyFont="1" applyBorder="1"/>
    <xf numFmtId="0" fontId="11" fillId="0" borderId="10" xfId="0" applyFont="1" applyBorder="1"/>
    <xf numFmtId="0" fontId="11" fillId="0" borderId="27" xfId="0" applyFont="1" applyBorder="1" applyAlignment="1">
      <alignment horizontal="center"/>
    </xf>
    <xf numFmtId="0" fontId="11" fillId="0" borderId="3" xfId="0" applyFont="1" applyBorder="1"/>
    <xf numFmtId="0" fontId="11" fillId="0" borderId="37" xfId="0" applyFont="1" applyBorder="1"/>
    <xf numFmtId="0" fontId="11" fillId="0" borderId="26" xfId="0" applyFont="1" applyFill="1" applyBorder="1" applyAlignment="1">
      <alignment horizontal="left"/>
    </xf>
    <xf numFmtId="0" fontId="11" fillId="0" borderId="27" xfId="0" applyFont="1" applyFill="1" applyBorder="1" applyAlignment="1">
      <alignment horizontal="left"/>
    </xf>
    <xf numFmtId="0" fontId="11" fillId="0" borderId="41" xfId="0" applyFont="1" applyFill="1" applyBorder="1"/>
    <xf numFmtId="0" fontId="11" fillId="0" borderId="42" xfId="0" applyFont="1" applyFill="1" applyBorder="1"/>
    <xf numFmtId="0" fontId="11" fillId="0" borderId="9" xfId="0" applyFont="1" applyFill="1" applyBorder="1"/>
    <xf numFmtId="0" fontId="11" fillId="0" borderId="10" xfId="0" applyFont="1" applyFill="1" applyBorder="1"/>
    <xf numFmtId="0" fontId="11" fillId="0" borderId="23" xfId="0" applyFont="1" applyFill="1" applyBorder="1" applyAlignment="1">
      <alignment horizontal="center"/>
    </xf>
    <xf numFmtId="0" fontId="11" fillId="0" borderId="24" xfId="0" applyFont="1" applyFill="1" applyBorder="1" applyAlignment="1">
      <alignment horizontal="center"/>
    </xf>
    <xf numFmtId="0" fontId="11" fillId="0" borderId="27" xfId="0" applyFont="1" applyFill="1" applyBorder="1" applyAlignment="1">
      <alignment horizontal="center"/>
    </xf>
    <xf numFmtId="0" fontId="11" fillId="0" borderId="26" xfId="0" applyFont="1" applyBorder="1" applyAlignment="1">
      <alignment horizontal="left"/>
    </xf>
    <xf numFmtId="0" fontId="11" fillId="0" borderId="27" xfId="0" applyFont="1" applyBorder="1" applyAlignment="1">
      <alignment horizontal="left"/>
    </xf>
    <xf numFmtId="3" fontId="11" fillId="0" borderId="0" xfId="0" applyNumberFormat="1" applyFont="1" applyAlignment="1">
      <alignment horizontal="center"/>
    </xf>
    <xf numFmtId="0" fontId="14" fillId="0" borderId="35" xfId="0" applyFont="1" applyBorder="1" applyAlignment="1">
      <alignment horizontal="center" vertical="center"/>
    </xf>
    <xf numFmtId="0" fontId="14" fillId="0" borderId="8" xfId="0" applyFont="1" applyBorder="1" applyAlignment="1">
      <alignment horizontal="center" vertical="center"/>
    </xf>
    <xf numFmtId="0" fontId="14" fillId="0" borderId="35" xfId="0" applyFont="1" applyBorder="1" applyAlignment="1">
      <alignment horizontal="center"/>
    </xf>
    <xf numFmtId="0" fontId="14" fillId="0" borderId="6" xfId="0" applyFont="1" applyBorder="1" applyAlignment="1">
      <alignment horizontal="center"/>
    </xf>
    <xf numFmtId="0" fontId="0" fillId="0" borderId="1" xfId="0" applyBorder="1" applyAlignment="1">
      <alignment horizontal="center" wrapText="1"/>
    </xf>
    <xf numFmtId="0" fontId="14" fillId="2" borderId="1" xfId="0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13" fillId="0" borderId="1" xfId="0" applyFont="1" applyBorder="1" applyAlignment="1">
      <alignment horizontal="center"/>
    </xf>
    <xf numFmtId="0" fontId="0" fillId="0" borderId="0" xfId="0" applyAlignment="1">
      <alignment horizontal="center"/>
    </xf>
    <xf numFmtId="0" fontId="39" fillId="0" borderId="0" xfId="0" applyFont="1" applyAlignment="1">
      <alignment horizontal="center" wrapText="1"/>
    </xf>
  </cellXfs>
  <cellStyles count="13">
    <cellStyle name="Hyperlink" xfId="4" builtinId="8"/>
    <cellStyle name="Hyperlink 2" xfId="6" xr:uid="{B49BBC91-2461-4D85-BBF6-75B0868D5B7C}"/>
    <cellStyle name="Normal" xfId="0" builtinId="0"/>
    <cellStyle name="Normal 2" xfId="5" xr:uid="{99EBB8E6-0576-4FAD-A0E3-C784D1B9C973}"/>
    <cellStyle name="Normal 2 2" xfId="10" xr:uid="{44A8FCC6-3232-4757-9EFA-F9CB40633880}"/>
    <cellStyle name="Normal 2 2 2" xfId="2" xr:uid="{60A4611F-CC95-45CC-8A7A-753518F42391}"/>
    <cellStyle name="Normal 2 2 2 2" xfId="3" xr:uid="{F95DF849-C6A7-4FF4-AB0C-10508ACA6CAF}"/>
    <cellStyle name="Normal 3" xfId="7" xr:uid="{33531228-4AF9-4AB0-8868-4DCC1FBAF250}"/>
    <cellStyle name="Normal 3 2" xfId="9" xr:uid="{5EDDA5C7-EA95-4110-A4E3-EF627DA1084F}"/>
    <cellStyle name="Normal 3 3" xfId="12" xr:uid="{EA6E73D4-5B98-4FAA-A6AD-5701F469DB07}"/>
    <cellStyle name="Normal 4" xfId="8" xr:uid="{27485031-98C5-4180-8A2B-70DE6BDB1440}"/>
    <cellStyle name="Normal 5" xfId="11" xr:uid="{4A2EE14F-1981-40BE-A5C0-F77F1C60D304}"/>
    <cellStyle name="Percent" xfId="1" builtinId="5"/>
  </cellStyles>
  <dxfs count="79"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00B05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FF0000"/>
        </patternFill>
      </fill>
    </dxf>
    <dxf>
      <font>
        <b val="0"/>
        <i val="0"/>
        <color theme="1"/>
      </font>
    </dxf>
    <dxf>
      <font>
        <b/>
        <i val="0"/>
        <color theme="0"/>
      </font>
      <fill>
        <patternFill>
          <bgColor rgb="FF00B05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FF0000"/>
        </patternFill>
      </fill>
    </dxf>
    <dxf>
      <font>
        <b/>
        <i val="0"/>
        <color theme="0"/>
      </font>
      <fill>
        <patternFill>
          <bgColor rgb="FF00B05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externalLink" Target="externalLinks/externalLink2.xml"/><Relationship Id="rId50" Type="http://schemas.openxmlformats.org/officeDocument/2006/relationships/theme" Target="theme/theme1.xml"/><Relationship Id="rId55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3.xml"/><Relationship Id="rId56" Type="http://schemas.openxmlformats.org/officeDocument/2006/relationships/customXml" Target="../customXml/item3.xml"/><Relationship Id="rId8" Type="http://schemas.openxmlformats.org/officeDocument/2006/relationships/worksheet" Target="worksheets/sheet8.xml"/><Relationship Id="rId51" Type="http://schemas.openxmlformats.org/officeDocument/2006/relationships/styles" Target="style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externalLink" Target="externalLinks/externalLink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4.xml"/><Relationship Id="rId57" Type="http://schemas.openxmlformats.org/officeDocument/2006/relationships/customXml" Target="../customXml/item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ustomXml" Target="../ink/ink1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png"/><Relationship Id="rId1" Type="http://schemas.openxmlformats.org/officeDocument/2006/relationships/customXml" Target="../ink/ink2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952320</xdr:colOff>
      <xdr:row>489</xdr:row>
      <xdr:rowOff>63440</xdr:rowOff>
    </xdr:from>
    <xdr:to>
      <xdr:col>2</xdr:col>
      <xdr:colOff>952680</xdr:colOff>
      <xdr:row>489</xdr:row>
      <xdr:rowOff>63715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Käsinkirjoitus 2">
              <a:extLst>
                <a:ext uri="{FF2B5EF4-FFF2-40B4-BE49-F238E27FC236}">
                  <a16:creationId xmlns:a16="http://schemas.microsoft.com/office/drawing/2014/main" id="{D10CDA94-8A78-4D03-B0EF-0B0B956534E0}"/>
                </a:ext>
              </a:extLst>
            </xdr14:cNvPr>
            <xdr14:cNvContentPartPr/>
          </xdr14:nvContentPartPr>
          <xdr14:nvPr macro=""/>
          <xdr14:xfrm>
            <a:off x="2158820" y="149584773"/>
            <a:ext cx="360" cy="360"/>
          </xdr14:xfrm>
        </xdr:contentPart>
      </mc:Choice>
      <mc:Fallback xmlns="">
        <xdr:pic>
          <xdr:nvPicPr>
            <xdr:cNvPr id="3" name="Käsinkirjoitus 2">
              <a:extLst>
                <a:ext uri="{FF2B5EF4-FFF2-40B4-BE49-F238E27FC236}">
                  <a16:creationId xmlns:a16="http://schemas.microsoft.com/office/drawing/2014/main" id="{1E9C3504-E3C9-A6C3-073C-B0C4FA91BA2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54500" y="149580453"/>
              <a:ext cx="9000" cy="9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952320</xdr:colOff>
      <xdr:row>489</xdr:row>
      <xdr:rowOff>63440</xdr:rowOff>
    </xdr:from>
    <xdr:to>
      <xdr:col>3</xdr:col>
      <xdr:colOff>180</xdr:colOff>
      <xdr:row>489</xdr:row>
      <xdr:rowOff>63715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" name="Käsinkirjoitus 2">
              <a:extLst>
                <a:ext uri="{FF2B5EF4-FFF2-40B4-BE49-F238E27FC236}">
                  <a16:creationId xmlns:a16="http://schemas.microsoft.com/office/drawing/2014/main" id="{54D1F9BA-1553-4791-A3C7-11E9247BFF80}"/>
                </a:ext>
              </a:extLst>
            </xdr14:cNvPr>
            <xdr14:cNvContentPartPr/>
          </xdr14:nvContentPartPr>
          <xdr14:nvPr macro=""/>
          <xdr14:xfrm>
            <a:off x="2158820" y="149584773"/>
            <a:ext cx="360" cy="360"/>
          </xdr14:xfrm>
        </xdr:contentPart>
      </mc:Choice>
      <mc:Fallback xmlns="">
        <xdr:pic>
          <xdr:nvPicPr>
            <xdr:cNvPr id="3" name="Käsinkirjoitus 2">
              <a:extLst>
                <a:ext uri="{FF2B5EF4-FFF2-40B4-BE49-F238E27FC236}">
                  <a16:creationId xmlns:a16="http://schemas.microsoft.com/office/drawing/2014/main" id="{1E9C3504-E3C9-A6C3-073C-B0C4FA91BA22}"/>
                </a:ext>
              </a:extLst>
            </xdr:cNvPr>
            <xdr:cNvPicPr/>
          </xdr:nvPicPr>
          <xdr:blipFill>
            <a:blip xmlns:r="http://schemas.openxmlformats.org/officeDocument/2006/relationships" r:embed="rId2"/>
            <a:stretch>
              <a:fillRect/>
            </a:stretch>
          </xdr:blipFill>
          <xdr:spPr>
            <a:xfrm>
              <a:off x="2154500" y="149580453"/>
              <a:ext cx="9000" cy="900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457200</xdr:colOff>
      <xdr:row>15</xdr:row>
      <xdr:rowOff>38100</xdr:rowOff>
    </xdr:from>
    <xdr:to>
      <xdr:col>29</xdr:col>
      <xdr:colOff>768473</xdr:colOff>
      <xdr:row>56</xdr:row>
      <xdr:rowOff>96811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DA60AE6-8207-4B17-BE93-1B8DE2B53A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802475" y="1171575"/>
          <a:ext cx="6045323" cy="7183411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61</xdr:row>
      <xdr:rowOff>95250</xdr:rowOff>
    </xdr:from>
    <xdr:to>
      <xdr:col>29</xdr:col>
      <xdr:colOff>726881</xdr:colOff>
      <xdr:row>79</xdr:row>
      <xdr:rowOff>124313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A9D4620D-9350-4F16-82EE-C15CB4FDB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78675" y="9324975"/>
          <a:ext cx="5927531" cy="2943713"/>
        </a:xfrm>
        <a:prstGeom prst="rect">
          <a:avLst/>
        </a:prstGeom>
      </xdr:spPr>
    </xdr:pic>
    <xdr:clientData/>
  </xdr:twoCellAnchor>
  <xdr:twoCellAnchor editAs="oneCell">
    <xdr:from>
      <xdr:col>23</xdr:col>
      <xdr:colOff>1</xdr:colOff>
      <xdr:row>83</xdr:row>
      <xdr:rowOff>47625</xdr:rowOff>
    </xdr:from>
    <xdr:to>
      <xdr:col>29</xdr:col>
      <xdr:colOff>1321141</xdr:colOff>
      <xdr:row>96</xdr:row>
      <xdr:rowOff>123825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419D7C6-ADB8-4DCE-93E0-91E9C77FB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20526376" y="13973175"/>
          <a:ext cx="6445590" cy="2181225"/>
        </a:xfrm>
        <a:prstGeom prst="rect">
          <a:avLst/>
        </a:prstGeom>
      </xdr:spPr>
    </xdr:pic>
    <xdr:clientData/>
  </xdr:twoCellAnchor>
  <xdr:twoCellAnchor editAs="oneCell">
    <xdr:from>
      <xdr:col>30</xdr:col>
      <xdr:colOff>0</xdr:colOff>
      <xdr:row>62</xdr:row>
      <xdr:rowOff>0</xdr:rowOff>
    </xdr:from>
    <xdr:to>
      <xdr:col>32</xdr:col>
      <xdr:colOff>1285875</xdr:colOff>
      <xdr:row>81</xdr:row>
      <xdr:rowOff>113048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7D6DB05-0B4D-4B15-8C32-9A99473F5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993850" y="10525125"/>
          <a:ext cx="3267075" cy="3189623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457200</xdr:colOff>
      <xdr:row>15</xdr:row>
      <xdr:rowOff>38100</xdr:rowOff>
    </xdr:from>
    <xdr:to>
      <xdr:col>29</xdr:col>
      <xdr:colOff>768473</xdr:colOff>
      <xdr:row>56</xdr:row>
      <xdr:rowOff>96811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9258B87-5DEC-45F0-8406-FC28A8273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73975" y="2466975"/>
          <a:ext cx="6045323" cy="7183411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61</xdr:row>
      <xdr:rowOff>95250</xdr:rowOff>
    </xdr:from>
    <xdr:to>
      <xdr:col>29</xdr:col>
      <xdr:colOff>726881</xdr:colOff>
      <xdr:row>79</xdr:row>
      <xdr:rowOff>124313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B54397B-5DB7-4D3A-A2D3-BFD598FCDF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50175" y="10458450"/>
          <a:ext cx="5927531" cy="29437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22</xdr:col>
      <xdr:colOff>457200</xdr:colOff>
      <xdr:row>15</xdr:row>
      <xdr:rowOff>38100</xdr:rowOff>
    </xdr:from>
    <xdr:to>
      <xdr:col>29</xdr:col>
      <xdr:colOff>768473</xdr:colOff>
      <xdr:row>56</xdr:row>
      <xdr:rowOff>96811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5504D2E-E90F-403D-A822-9584BFA9F2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373975" y="2466975"/>
          <a:ext cx="6045323" cy="7183411"/>
        </a:xfrm>
        <a:prstGeom prst="rect">
          <a:avLst/>
        </a:prstGeom>
      </xdr:spPr>
    </xdr:pic>
    <xdr:clientData/>
  </xdr:twoCellAnchor>
  <xdr:twoCellAnchor editAs="oneCell">
    <xdr:from>
      <xdr:col>22</xdr:col>
      <xdr:colOff>533400</xdr:colOff>
      <xdr:row>61</xdr:row>
      <xdr:rowOff>95250</xdr:rowOff>
    </xdr:from>
    <xdr:to>
      <xdr:col>29</xdr:col>
      <xdr:colOff>726881</xdr:colOff>
      <xdr:row>79</xdr:row>
      <xdr:rowOff>124313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D314BB8E-2D8C-469A-BE24-91ECAA11E6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20450175" y="10458450"/>
          <a:ext cx="5927531" cy="29437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533400</xdr:colOff>
      <xdr:row>61</xdr:row>
      <xdr:rowOff>95250</xdr:rowOff>
    </xdr:from>
    <xdr:to>
      <xdr:col>30</xdr:col>
      <xdr:colOff>203006</xdr:colOff>
      <xdr:row>79</xdr:row>
      <xdr:rowOff>124313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87AB8600-D65D-4600-8F43-FBD24E6A3B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0450175" y="10458450"/>
          <a:ext cx="5927531" cy="294371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aty.traficom.fi/UserData/f03059476/Documents/Caset/Digita/Digita%20Oy%202022%20viraston%20arviointi%20V2%202024-04-22%20074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ynasty.int.traficom.fi/dynasty.api.data/DAV/193d3dd587b349a3b9effbaf1cda3335/DOCUMENT/126440/Digita%20Oy%20kustannusvertailu%202021-202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ynasty.int.traficom.fi/dynasty.api.data/DAV/70f81497e5db427da69ebdf3526a4189/DOCUMENT/126440/Digita%20Oy%20kustannusvertailu%202021-2022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ynasty.int.traficom.fi/dynasty.api.data/DAV/8f1eea27475f48b48095843028b55e26/DOCUMENT/151148/Copy%20of%20LIITE1%20Palveluiden%20kustannukset_Salassapidett&#228;v&#228;_11112023%20Viraston%20arviointi%202023-11-22%2009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kenne ja tiedot"/>
      <sheetName val="Basic info (TC)"/>
      <sheetName val="SMP operations total (TC)"/>
      <sheetName val="Compiling service (TC)"/>
      <sheetName val="Distribution services TV (TC)"/>
      <sheetName val="Transmission TV (TC)"/>
      <sheetName val="Supervision (TC)"/>
      <sheetName val="Distribution radio (TC)"/>
      <sheetName val="Transmission radio (TC)"/>
      <sheetName val="Antenna capacity SMP (TC)"/>
      <sheetName val="Antenna capacity SMP (TC) OLD"/>
      <sheetName val="Antenna location (TC)"/>
      <sheetName val="Ancillary services SMP (TC)"/>
      <sheetName val="Site service radio non-SMP (TC)"/>
      <sheetName val="Costs vs. Price lists (TC)"/>
      <sheetName val="Viraston_arviointi-&gt;"/>
      <sheetName val="Vuosivalvonta_2021_vs_2022"/>
      <sheetName val="Kustannussuuntautuneisuus"/>
      <sheetName val="WACC"/>
      <sheetName val="Lausuntoversio_vs_V2"/>
      <sheetName val="Vertailu arviointiperiaatteet"/>
      <sheetName val="Waterfall_data"/>
      <sheetName val="SMP operations total Traficom"/>
      <sheetName val="Compiling service Traficom"/>
      <sheetName val="Distribution services Traficom"/>
      <sheetName val="Transmission TV Traficom"/>
      <sheetName val="Supervision Traficom"/>
      <sheetName val="Distribution radio Traficom"/>
      <sheetName val="Transmission radio Traficom"/>
      <sheetName val="Antenna capacity SMP Traficom"/>
      <sheetName val="Antenna location Traficom"/>
      <sheetName val="Ancillary services SMP Traficom"/>
      <sheetName val="Site service radio non-SMP  Tra"/>
      <sheetName val="Costs vs. Price lists Traficom"/>
      <sheetName val="Jaettu_infra"/>
      <sheetName val="Asemarakennus ja lähettimet"/>
      <sheetName val="Antkapan_hinta_vs_kust"/>
      <sheetName val="Hinnat ja Refenssihinnasto 1"/>
      <sheetName val="Kustannuk ja Refenssihinnasto 1"/>
      <sheetName val="Arv_kustann ja Refenssihinnasto"/>
      <sheetName val="Arv_kustann ja Radio Nova"/>
      <sheetName val="Ikätiedot"/>
      <sheetName val="Mastot JHH tasearvot"/>
      <sheetName val="Rakennukset JHH"/>
      <sheetName val="Digita_lähettimet"/>
      <sheetName val="Tilojen_tehokkuus"/>
      <sheetName val="Palvelut vs. huoneistoneliöt"/>
      <sheetName val="Palvelut vs. TV_ja_radiotilat"/>
      <sheetName val="Omnitele_muutokset"/>
      <sheetName val="RKI_KHI"/>
      <sheetName val="Tasearvot_rakennuk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2">
          <cell r="B12" t="str">
            <v>Building areas for TV and national radio broadcasting (m²)</v>
          </cell>
        </row>
      </sheetData>
      <sheetData sheetId="13"/>
      <sheetData sheetId="14"/>
      <sheetData sheetId="15"/>
      <sheetData sheetId="16"/>
      <sheetData sheetId="17"/>
      <sheetData sheetId="18">
        <row r="13">
          <cell r="E13">
            <v>5.3999999999999999E-2</v>
          </cell>
        </row>
      </sheetData>
      <sheetData sheetId="19"/>
      <sheetData sheetId="20"/>
      <sheetData sheetId="21"/>
      <sheetData sheetId="22">
        <row r="5">
          <cell r="T5">
            <v>6.3E-2</v>
          </cell>
        </row>
        <row r="6">
          <cell r="T6">
            <v>0.05</v>
          </cell>
          <cell r="AJ6">
            <v>787</v>
          </cell>
        </row>
        <row r="7">
          <cell r="T7">
            <v>0.05</v>
          </cell>
        </row>
        <row r="8">
          <cell r="T8" t="str">
            <v>Digitan JHH</v>
          </cell>
        </row>
        <row r="9">
          <cell r="T9" t="str">
            <v>joulukuu 2022</v>
          </cell>
        </row>
        <row r="10">
          <cell r="T10">
            <v>4484.8039215686267</v>
          </cell>
        </row>
        <row r="11">
          <cell r="T11" t="str">
            <v>Digita 486/426 m²</v>
          </cell>
        </row>
        <row r="12">
          <cell r="T12" t="str">
            <v>Digitan JHH</v>
          </cell>
        </row>
        <row r="13">
          <cell r="T13" t="str">
            <v>kyllä</v>
          </cell>
        </row>
        <row r="14">
          <cell r="T14">
            <v>-100000</v>
          </cell>
        </row>
        <row r="15">
          <cell r="T15">
            <v>-4000</v>
          </cell>
        </row>
        <row r="16">
          <cell r="T16">
            <v>11.4</v>
          </cell>
        </row>
      </sheetData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>
        <row r="7">
          <cell r="C7" t="str">
            <v>Digita 486/426 m²</v>
          </cell>
        </row>
      </sheetData>
      <sheetData sheetId="32"/>
      <sheetData sheetId="33"/>
      <sheetData sheetId="34"/>
      <sheetData sheetId="35">
        <row r="59">
          <cell r="F59" t="str">
            <v>Kokonaispinta-ala (huoneistoala)</v>
          </cell>
        </row>
      </sheetData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P_total_2021_2022"/>
      <sheetName val="Digita_2023-08-18"/>
      <sheetName val="SMP_operations_total_oikaisut"/>
      <sheetName val="Ikätietojen_optiot"/>
      <sheetName val="Ikätiedot"/>
      <sheetName val="Omnitele_muutokset"/>
      <sheetName val="Digita_lähettimet"/>
      <sheetName val="Antenna_capacity_PIHT_oikaisut"/>
      <sheetName val="Distribution_radio_oikaisut"/>
      <sheetName val="Ancillary_services_oikaisut"/>
      <sheetName val="Transmission_radio_oikaisut"/>
      <sheetName val="Tasearvot_rakennukset"/>
      <sheetName val="Digita_kustannukset_vs_hinnat"/>
      <sheetName val="Referenssihinnastot"/>
      <sheetName val="Antenna_capacity"/>
      <sheetName val="PIHT_masto"/>
      <sheetName val="Ancillary_services"/>
      <sheetName val="Antenna_location"/>
      <sheetName val="PO_kust_eri_tavoilla"/>
      <sheetName val="Radio_vs_TV_asemittain"/>
      <sheetName val="RKI_KHI"/>
    </sheetNames>
    <sheetDataSet>
      <sheetData sheetId="0" refreshError="1"/>
      <sheetData sheetId="1" refreshError="1"/>
      <sheetData sheetId="2">
        <row r="1">
          <cell r="S1">
            <v>5.3999999999999999E-2</v>
          </cell>
        </row>
        <row r="2">
          <cell r="S2">
            <v>0.05</v>
          </cell>
        </row>
        <row r="3">
          <cell r="S3">
            <v>0.05</v>
          </cell>
        </row>
        <row r="4">
          <cell r="S4" t="str">
            <v>Digitan JHH (regulaatioliite 3.9.2020)</v>
          </cell>
        </row>
        <row r="5">
          <cell r="S5" t="str">
            <v>Syyskuu 2020</v>
          </cell>
        </row>
        <row r="10">
          <cell r="S10">
            <v>3850</v>
          </cell>
        </row>
        <row r="11">
          <cell r="S11" t="str">
            <v>Digitan tasearvo 31.12.2022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>
        <row r="53">
          <cell r="C53" t="str">
            <v>pitoaika - 1 v.</v>
          </cell>
        </row>
      </sheetData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MP_total_2021_2022"/>
      <sheetName val="Digita_2023-08-18"/>
      <sheetName val="SMP_operations_total_oikaisut"/>
      <sheetName val="Ikätietojen_optiot"/>
      <sheetName val="Ikätiedot"/>
      <sheetName val="Omnitele_muutokset"/>
      <sheetName val="Digita_lähettimet"/>
      <sheetName val="Antenna_capacity_PIHT_oikaisut"/>
      <sheetName val="Distribution_radio_oikaisut"/>
      <sheetName val="Ancillary_services_oikaisut"/>
      <sheetName val="Transmission_radio_oikaisut"/>
      <sheetName val="Tasearvot_rakennukset"/>
      <sheetName val="Digita_kustannukset_vs_hinnat"/>
      <sheetName val="Referenssihinnastot"/>
      <sheetName val="Antenna_capacity"/>
      <sheetName val="PIHT_masto"/>
      <sheetName val="Ancillary_services"/>
      <sheetName val="Antenna_location"/>
      <sheetName val="PO_kust_eri_tavoilla"/>
      <sheetName val="Radio_vs_TV_asemittain"/>
      <sheetName val="RKI_KHI"/>
    </sheetNames>
    <sheetDataSet>
      <sheetData sheetId="0"/>
      <sheetData sheetId="1"/>
      <sheetData sheetId="2">
        <row r="1">
          <cell r="S1">
            <v>5.3999999999999999E-2</v>
          </cell>
        </row>
        <row r="2">
          <cell r="S2">
            <v>0.05</v>
          </cell>
        </row>
        <row r="3">
          <cell r="S3">
            <v>0.05</v>
          </cell>
        </row>
        <row r="4">
          <cell r="S4" t="str">
            <v>Digitan JHH (regulaatioliite 3.9.2020)</v>
          </cell>
        </row>
        <row r="5">
          <cell r="S5" t="str">
            <v>Syyskuu 2020</v>
          </cell>
        </row>
        <row r="10">
          <cell r="S10">
            <v>3850</v>
          </cell>
        </row>
        <row r="11">
          <cell r="S11" t="str">
            <v>Digitan tasearvo 31.12.2022</v>
          </cell>
        </row>
      </sheetData>
      <sheetData sheetId="3"/>
      <sheetData sheetId="4"/>
      <sheetData sheetId="5">
        <row r="12">
          <cell r="D12">
            <v>5000000</v>
          </cell>
        </row>
      </sheetData>
      <sheetData sheetId="6">
        <row r="22">
          <cell r="H22">
            <v>17</v>
          </cell>
        </row>
      </sheetData>
      <sheetData sheetId="7"/>
      <sheetData sheetId="8"/>
      <sheetData sheetId="9"/>
      <sheetData sheetId="10"/>
      <sheetData sheetId="11">
        <row r="53">
          <cell r="C53" t="str">
            <v>pitoaika - 1 v.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akenne ja tiedot"/>
      <sheetName val="Basic info (TC)"/>
      <sheetName val="SMP operations total (TC)"/>
      <sheetName val="Compiling service (TC)"/>
      <sheetName val="Distribution services TV (TC)"/>
      <sheetName val="Transmission TV (TC)"/>
      <sheetName val="Supervision (TC)"/>
      <sheetName val="Distribution radio (TC)"/>
      <sheetName val="Transmission radio (TC)"/>
      <sheetName val="Antenna capacity SMP (TC)"/>
      <sheetName val="Antenna capacity SMP (TC) OLD"/>
      <sheetName val="Antenna location (TC)"/>
      <sheetName val="Ancillary services SMP (TC)"/>
      <sheetName val="Site service radio non-SMP (TC)"/>
      <sheetName val="Costs vs. Price lists (TC)"/>
      <sheetName val="Viraston_arviointi-&gt;"/>
      <sheetName val="Vuosivalvonta_2021_vs_2022"/>
      <sheetName val="Kustannussuuntautuneisuus"/>
      <sheetName val="Vertailu arviointiperiaatteet"/>
      <sheetName val="Waterfall_data"/>
      <sheetName val="SMP operations total Traficom"/>
      <sheetName val="Compiling service Traficom"/>
      <sheetName val="Distribution services Traficom"/>
      <sheetName val="Transmission TV Traficom"/>
      <sheetName val="Supervision Traficom"/>
      <sheetName val="Distribution radio Traficom"/>
      <sheetName val="Transmission radio Traficom"/>
      <sheetName val="Antenna capacity SMP Traficom"/>
      <sheetName val="Antenna location Traficom"/>
      <sheetName val="Ancillary services SMP Traficom"/>
      <sheetName val="Site service radio non-SMP  Tra"/>
      <sheetName val="Costs vs. Price lists Traficom"/>
      <sheetName val="Jaettu_infra"/>
      <sheetName val="Hinnat ja Refenssihinnasto 1"/>
      <sheetName val="Kustannuk ja Refenssihinnasto 1"/>
      <sheetName val="Arv_kustann ja Refenssihinnasto"/>
      <sheetName val="Arv_kustann ja Radio Nova"/>
      <sheetName val="Ikätiedot"/>
      <sheetName val="Mastot JHH tasearvot"/>
      <sheetName val="Rakennukset JHH"/>
      <sheetName val="Digita_lähettimet"/>
      <sheetName val="RKI_KHI"/>
      <sheetName val="WACC"/>
      <sheetName val="Omnitele_muutokset"/>
      <sheetName val="Tasearvot_rakennukse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>
        <row r="5">
          <cell r="T5">
            <v>6.3E-2</v>
          </cell>
        </row>
        <row r="6">
          <cell r="T6">
            <v>0.05</v>
          </cell>
        </row>
        <row r="7">
          <cell r="T7">
            <v>0.05</v>
          </cell>
        </row>
        <row r="8">
          <cell r="T8" t="str">
            <v>Digitan JHH</v>
          </cell>
        </row>
        <row r="9">
          <cell r="T9" t="str">
            <v>joulukuu 2022</v>
          </cell>
        </row>
        <row r="10">
          <cell r="T10">
            <v>4484.8039215686267</v>
          </cell>
        </row>
        <row r="11">
          <cell r="T11" t="str">
            <v>Digita</v>
          </cell>
        </row>
        <row r="12">
          <cell r="T12" t="str">
            <v>Digitan tasearvo</v>
          </cell>
        </row>
        <row r="13">
          <cell r="T13" t="str">
            <v>kyllä</v>
          </cell>
        </row>
        <row r="14">
          <cell r="T14">
            <v>-100000</v>
          </cell>
        </row>
        <row r="15">
          <cell r="T15">
            <v>-4000</v>
          </cell>
        </row>
        <row r="16">
          <cell r="T16">
            <v>11.4</v>
          </cell>
        </row>
      </sheetData>
      <sheetData sheetId="21"/>
      <sheetData sheetId="22"/>
      <sheetData sheetId="23"/>
      <sheetData sheetId="24"/>
      <sheetData sheetId="25"/>
      <sheetData sheetId="26"/>
      <sheetData sheetId="27">
        <row r="33">
          <cell r="C33">
            <v>1042389.2399700913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</sheetDataSet>
  </externalBook>
</externalLink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0T07:02:07.844"/>
    </inkml:context>
    <inkml:brush xml:id="br0">
      <inkml:brushProperty name="width" value="0.025" units="cm"/>
      <inkml:brushProperty name="height" value="0.025" units="cm"/>
      <inkml:brushProperty name="color" value="#E71224"/>
    </inkml:brush>
  </inkml:definitions>
  <inkml:trace contextRef="#ctx0" brushRef="#br0">1 0 24575,'0'0'-8191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in="-2.14748E9" max="2.14748E9" units="cm"/>
          <inkml:channel name="Y" type="integer" min="-2.14748E9" max="2.14748E9" units="cm"/>
          <inkml:channel name="F" type="integer" max="32767" units="dev"/>
        </inkml:traceFormat>
        <inkml:channelProperties>
          <inkml:channelProperty channel="X" name="resolution" value="1000" units="1/cm"/>
          <inkml:channelProperty channel="Y" name="resolution" value="1000" units="1/cm"/>
          <inkml:channelProperty channel="F" name="resolution" value="0" units="1/dev"/>
        </inkml:channelProperties>
      </inkml:inkSource>
      <inkml:timestamp xml:id="ts0" timeString="2023-09-19T05:25:42.161"/>
    </inkml:context>
    <inkml:brush xml:id="br0">
      <inkml:brushProperty name="width" value="0.025" units="cm"/>
      <inkml:brushProperty name="height" value="0.025" units="cm"/>
      <inkml:brushProperty name="color" value="#E71224"/>
    </inkml:brush>
  </inkml:definitions>
  <inkml:trace contextRef="#ctx0" brushRef="#br0">1 0 24575,'0'0'-8191</inkml:trace>
</inkml: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igita.fi/app/uploads/2022/12/dvb-t-kapasiteetin-hinnasto-kanavanippu-a-1-2023.pdf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s://www.digita.fi/app/uploads/2022/12/sd-palveluiden-hinnasto-1-2023.pdf" TargetMode="External"/><Relationship Id="rId1" Type="http://schemas.openxmlformats.org/officeDocument/2006/relationships/hyperlink" Target="https://www.digita.fi/app/uploads/2022/12/hd-palveluiden-hinnasto-1-2023.pdf" TargetMode="External"/><Relationship Id="rId6" Type="http://schemas.openxmlformats.org/officeDocument/2006/relationships/printerSettings" Target="../printerSettings/printerSettings15.bin"/><Relationship Id="rId5" Type="http://schemas.openxmlformats.org/officeDocument/2006/relationships/hyperlink" Target="https://www.digita.fi/app/uploads/2022/12/dvb-t-kapasiteetin-hinnasto-kanavanippu-e-1-2023.pdf" TargetMode="External"/><Relationship Id="rId4" Type="http://schemas.openxmlformats.org/officeDocument/2006/relationships/hyperlink" Target="https://www.digita.fi/app/uploads/2022/12/dvb-t-kapasiteetin-hinnasto-kanavanippu-c-1-2023.pdf" TargetMode="Externa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digita.fi/app/uploads/2022/12/dvb-t-kapasiteetin-hinnasto-kanavanippu-a-1-2023.pdf" TargetMode="External"/><Relationship Id="rId7" Type="http://schemas.openxmlformats.org/officeDocument/2006/relationships/drawing" Target="../drawings/drawing2.xml"/><Relationship Id="rId2" Type="http://schemas.openxmlformats.org/officeDocument/2006/relationships/hyperlink" Target="https://www.digita.fi/app/uploads/2022/12/sd-palveluiden-hinnasto-1-2023.pdf" TargetMode="External"/><Relationship Id="rId1" Type="http://schemas.openxmlformats.org/officeDocument/2006/relationships/hyperlink" Target="https://www.digita.fi/app/uploads/2022/12/hd-palveluiden-hinnasto-1-2023.pdf" TargetMode="External"/><Relationship Id="rId6" Type="http://schemas.openxmlformats.org/officeDocument/2006/relationships/printerSettings" Target="../printerSettings/printerSettings31.bin"/><Relationship Id="rId5" Type="http://schemas.openxmlformats.org/officeDocument/2006/relationships/hyperlink" Target="https://www.digita.fi/app/uploads/2022/12/dvb-t-kapasiteetin-hinnasto-kanavanippu-e-1-2023.pdf" TargetMode="External"/><Relationship Id="rId4" Type="http://schemas.openxmlformats.org/officeDocument/2006/relationships/hyperlink" Target="https://www.digita.fi/app/uploads/2022/12/dvb-t-kapasiteetin-hinnasto-kanavanippu-c-1-2023.pdf" TargetMode="Externa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atesair.com/documents/products/broch-flexiva-high-power-en-kh-ka-120122.pdf" TargetMode="External"/><Relationship Id="rId7" Type="http://schemas.openxmlformats.org/officeDocument/2006/relationships/drawing" Target="../drawings/drawing3.xml"/><Relationship Id="rId2" Type="http://schemas.openxmlformats.org/officeDocument/2006/relationships/hyperlink" Target="https://traficom.fi/fi/viestinta/tv-radio-ja-muut-mediapalvelut/radioasemat-suomessa" TargetMode="External"/><Relationship Id="rId1" Type="http://schemas.openxmlformats.org/officeDocument/2006/relationships/hyperlink" Target="https://www.digita.fi/verkkojen-saatavuus/radion-kartta-ja-kanavat/" TargetMode="External"/><Relationship Id="rId6" Type="http://schemas.openxmlformats.org/officeDocument/2006/relationships/printerSettings" Target="../printerSettings/printerSettings33.bin"/><Relationship Id="rId5" Type="http://schemas.openxmlformats.org/officeDocument/2006/relationships/hyperlink" Target="https://scdn.rohde-schwarz.com/ur/pws/dl_downloads/dl_common_library/dl_brochures_and_datasheets/pdf_1/service_support_30/THR9_bro_en_3606-8595_12_v0201.pdf" TargetMode="External"/><Relationship Id="rId4" Type="http://schemas.openxmlformats.org/officeDocument/2006/relationships/hyperlink" Target="https://www.worldcastsystems.com/en/c35d32" TargetMode="External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atesair.com/documents/products/broch-flexiva-high-power-en-kh-ka-120122.pdf" TargetMode="External"/><Relationship Id="rId2" Type="http://schemas.openxmlformats.org/officeDocument/2006/relationships/hyperlink" Target="https://traficom.fi/fi/viestinta/tv-radio-ja-muut-mediapalvelut/radioasemat-suomessa" TargetMode="External"/><Relationship Id="rId1" Type="http://schemas.openxmlformats.org/officeDocument/2006/relationships/hyperlink" Target="https://www.digita.fi/verkkojen-saatavuus/radion-kartta-ja-kanavat/" TargetMode="External"/><Relationship Id="rId5" Type="http://schemas.openxmlformats.org/officeDocument/2006/relationships/drawing" Target="../drawings/drawing4.xml"/><Relationship Id="rId4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atesair.com/documents/products/broch-flexiva-high-power-en-kh-ka-120122.pdf" TargetMode="External"/><Relationship Id="rId2" Type="http://schemas.openxmlformats.org/officeDocument/2006/relationships/hyperlink" Target="https://traficom.fi/fi/viestinta/tv-radio-ja-muut-mediapalvelut/radioasemat-suomessa" TargetMode="External"/><Relationship Id="rId1" Type="http://schemas.openxmlformats.org/officeDocument/2006/relationships/hyperlink" Target="https://www.digita.fi/verkkojen-saatavuus/radion-kartta-ja-kanavat/" TargetMode="External"/><Relationship Id="rId5" Type="http://schemas.openxmlformats.org/officeDocument/2006/relationships/drawing" Target="../drawings/drawing5.xml"/><Relationship Id="rId4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gatesair.com/documents/products/broch-flexiva-high-power-en-kh-ka-120122.pdf" TargetMode="External"/><Relationship Id="rId2" Type="http://schemas.openxmlformats.org/officeDocument/2006/relationships/hyperlink" Target="https://traficom.fi/fi/viestinta/tv-radio-ja-muut-mediapalvelut/radioasemat-suomessa" TargetMode="External"/><Relationship Id="rId1" Type="http://schemas.openxmlformats.org/officeDocument/2006/relationships/hyperlink" Target="https://www.digita.fi/verkkojen-saatavuus/radion-kartta-ja-kanavat/" TargetMode="External"/><Relationship Id="rId5" Type="http://schemas.openxmlformats.org/officeDocument/2006/relationships/drawing" Target="../drawings/drawing6.xml"/><Relationship Id="rId4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2" Type="http://schemas.openxmlformats.org/officeDocument/2006/relationships/hyperlink" Target="https://www.digita.fi/verkkojen-saatavuus/antennitvn-kartta-ja-saatavuus/" TargetMode="External"/><Relationship Id="rId1" Type="http://schemas.openxmlformats.org/officeDocument/2006/relationships/hyperlink" Target="https://www.digita.fi/verkkojen-saatavuus/radion-kartta-ja-kanavat/" TargetMode="Externa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.bin"/><Relationship Id="rId1" Type="http://schemas.openxmlformats.org/officeDocument/2006/relationships/hyperlink" Target="https://pxdata.stat.fi/PxWeb/pxweb/fi/StatFin/StatFin__rki/statfin_rki_pxt_13g9.px/table/tableViewLayout1/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D85B18-B86D-488E-A3B7-039B4001E6C8}">
  <sheetPr codeName="Sheet1">
    <tabColor theme="0"/>
  </sheetPr>
  <dimension ref="B2:E27"/>
  <sheetViews>
    <sheetView showGridLines="0" tabSelected="1" workbookViewId="0">
      <selection activeCell="E6" sqref="E6"/>
    </sheetView>
  </sheetViews>
  <sheetFormatPr defaultRowHeight="12.75" x14ac:dyDescent="0.2"/>
  <cols>
    <col min="1" max="1" width="4.28515625" customWidth="1"/>
    <col min="3" max="3" width="15.7109375" bestFit="1" customWidth="1"/>
    <col min="4" max="4" width="86.28515625" bestFit="1" customWidth="1"/>
    <col min="5" max="5" width="27.7109375" bestFit="1" customWidth="1"/>
  </cols>
  <sheetData>
    <row r="2" spans="2:5" ht="18" x14ac:dyDescent="0.25">
      <c r="B2" s="525" t="s">
        <v>1797</v>
      </c>
    </row>
    <row r="3" spans="2:5" x14ac:dyDescent="0.2">
      <c r="B3" t="s">
        <v>1165</v>
      </c>
    </row>
    <row r="4" spans="2:5" x14ac:dyDescent="0.2">
      <c r="E4" s="124" t="s">
        <v>1795</v>
      </c>
    </row>
    <row r="5" spans="2:5" x14ac:dyDescent="0.2">
      <c r="E5" s="124" t="s">
        <v>1794</v>
      </c>
    </row>
    <row r="7" spans="2:5" x14ac:dyDescent="0.2">
      <c r="E7" s="891">
        <v>45582</v>
      </c>
    </row>
    <row r="8" spans="2:5" x14ac:dyDescent="0.2">
      <c r="B8" s="124" t="s">
        <v>1132</v>
      </c>
    </row>
    <row r="9" spans="2:5" x14ac:dyDescent="0.2">
      <c r="C9" s="522"/>
      <c r="D9" s="249" t="s">
        <v>1130</v>
      </c>
    </row>
    <row r="10" spans="2:5" x14ac:dyDescent="0.2">
      <c r="C10" s="523"/>
      <c r="D10" s="249" t="s">
        <v>1123</v>
      </c>
    </row>
    <row r="11" spans="2:5" x14ac:dyDescent="0.2">
      <c r="C11" s="127"/>
      <c r="D11" s="249" t="s">
        <v>1131</v>
      </c>
    </row>
    <row r="14" spans="2:5" x14ac:dyDescent="0.2">
      <c r="B14" s="124"/>
    </row>
    <row r="23" spans="3:3" x14ac:dyDescent="0.2">
      <c r="C23" s="250"/>
    </row>
    <row r="24" spans="3:3" x14ac:dyDescent="0.2">
      <c r="C24" s="250"/>
    </row>
    <row r="25" spans="3:3" x14ac:dyDescent="0.2">
      <c r="C25" s="250"/>
    </row>
    <row r="26" spans="3:3" x14ac:dyDescent="0.2">
      <c r="C26" s="335"/>
    </row>
    <row r="27" spans="3:3" x14ac:dyDescent="0.2">
      <c r="C27" s="250"/>
    </row>
  </sheetData>
  <hyperlinks>
    <hyperlink ref="D9" location="'Basic info (TC)'!A1" display="Digitan toimittamat tiedot" xr:uid="{30EB371F-251A-4E7D-BD91-680BF3FA5449}"/>
    <hyperlink ref="D10" location="Vuosivalvonta_2021_vs_2022!A1" display="Viraston arviointi" xr:uid="{B5A756E7-CC29-4095-83BE-3E854E61075D}"/>
    <hyperlink ref="D11" location="Jaettu_infra!A1" display="muut aputiedot" xr:uid="{00F2808B-51F7-456D-AE4D-92814AD8D98E}"/>
  </hyperlink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F0CF7-D87B-48EE-A520-1D0CAA525CFE}">
  <sheetPr codeName="Sheet2">
    <tabColor theme="7"/>
    <pageSetUpPr autoPageBreaks="0"/>
  </sheetPr>
  <dimension ref="A1:AP632"/>
  <sheetViews>
    <sheetView workbookViewId="0">
      <selection activeCell="F2" sqref="F2"/>
    </sheetView>
  </sheetViews>
  <sheetFormatPr defaultColWidth="0" defaultRowHeight="0" customHeight="1" zeroHeight="1" x14ac:dyDescent="0.2"/>
  <cols>
    <col min="1" max="1" width="11.7109375" style="545" customWidth="1"/>
    <col min="2" max="2" width="65.28515625" style="545" customWidth="1"/>
    <col min="3" max="3" width="15.42578125" style="545" customWidth="1"/>
    <col min="4" max="5" width="13" style="545" customWidth="1"/>
    <col min="6" max="15" width="13" style="670" customWidth="1"/>
    <col min="16" max="41" width="13" style="545" customWidth="1"/>
    <col min="42" max="42" width="8.7109375" style="545" customWidth="1"/>
    <col min="43" max="16384" width="8.7109375" style="545" hidden="1"/>
  </cols>
  <sheetData>
    <row r="1" spans="2:41" ht="12.75" customHeight="1" x14ac:dyDescent="0.2"/>
    <row r="2" spans="2:41" ht="25.35" customHeight="1" x14ac:dyDescent="0.25">
      <c r="B2" s="708" t="s">
        <v>258</v>
      </c>
      <c r="F2" s="709"/>
    </row>
    <row r="3" spans="2:41" ht="12.75" customHeight="1" x14ac:dyDescent="0.2">
      <c r="B3" s="710"/>
      <c r="D3" s="710"/>
      <c r="E3" s="710"/>
      <c r="F3" s="710"/>
      <c r="G3" s="710"/>
      <c r="H3" s="710"/>
      <c r="I3" s="710"/>
    </row>
    <row r="4" spans="2:41" ht="12.75" customHeight="1" x14ac:dyDescent="0.2">
      <c r="B4" s="544"/>
      <c r="C4" s="711"/>
      <c r="D4" s="711"/>
      <c r="E4" s="711"/>
      <c r="F4" s="697"/>
      <c r="G4" s="697"/>
    </row>
    <row r="5" spans="2:41" ht="12.75" customHeight="1" x14ac:dyDescent="0.2">
      <c r="B5" s="709" t="s">
        <v>259</v>
      </c>
      <c r="F5" s="545"/>
      <c r="G5" s="545"/>
      <c r="H5" s="545"/>
      <c r="I5" s="545"/>
      <c r="J5" s="545"/>
      <c r="K5" s="545"/>
      <c r="L5" s="545"/>
      <c r="M5" s="545"/>
      <c r="N5" s="545"/>
      <c r="O5" s="545"/>
    </row>
    <row r="6" spans="2:41" ht="12.75" customHeight="1" x14ac:dyDescent="0.2">
      <c r="F6" s="545"/>
      <c r="G6" s="545"/>
      <c r="H6" s="545"/>
      <c r="I6" s="545"/>
      <c r="J6" s="545"/>
      <c r="K6" s="545"/>
      <c r="L6" s="545"/>
      <c r="M6" s="545"/>
      <c r="N6" s="545"/>
      <c r="O6" s="545"/>
    </row>
    <row r="7" spans="2:41" ht="12.75" customHeight="1" x14ac:dyDescent="0.2">
      <c r="C7" s="712" t="s">
        <v>27</v>
      </c>
      <c r="D7" s="712" t="s">
        <v>173</v>
      </c>
      <c r="E7" s="712" t="s">
        <v>174</v>
      </c>
      <c r="F7" s="712" t="s">
        <v>175</v>
      </c>
      <c r="G7" s="712" t="s">
        <v>176</v>
      </c>
      <c r="H7" s="712" t="s">
        <v>177</v>
      </c>
      <c r="I7" s="712" t="s">
        <v>178</v>
      </c>
      <c r="J7" s="712" t="s">
        <v>179</v>
      </c>
      <c r="K7" s="712" t="s">
        <v>180</v>
      </c>
      <c r="L7" s="712" t="s">
        <v>181</v>
      </c>
      <c r="M7" s="712" t="s">
        <v>182</v>
      </c>
      <c r="N7" s="712" t="s">
        <v>183</v>
      </c>
      <c r="O7" s="712" t="s">
        <v>184</v>
      </c>
      <c r="P7" s="712" t="s">
        <v>185</v>
      </c>
      <c r="Q7" s="712" t="s">
        <v>186</v>
      </c>
      <c r="R7" s="712" t="s">
        <v>187</v>
      </c>
      <c r="S7" s="712" t="s">
        <v>188</v>
      </c>
      <c r="T7" s="712" t="s">
        <v>189</v>
      </c>
      <c r="U7" s="712" t="s">
        <v>190</v>
      </c>
      <c r="V7" s="712" t="s">
        <v>191</v>
      </c>
      <c r="W7" s="712" t="s">
        <v>192</v>
      </c>
      <c r="X7" s="712" t="s">
        <v>193</v>
      </c>
      <c r="Y7" s="712" t="s">
        <v>194</v>
      </c>
      <c r="Z7" s="712" t="s">
        <v>195</v>
      </c>
      <c r="AA7" s="712" t="s">
        <v>196</v>
      </c>
      <c r="AB7" s="712" t="s">
        <v>197</v>
      </c>
      <c r="AC7" s="712" t="s">
        <v>198</v>
      </c>
      <c r="AD7" s="712" t="s">
        <v>199</v>
      </c>
      <c r="AE7" s="712" t="s">
        <v>200</v>
      </c>
      <c r="AF7" s="712" t="s">
        <v>201</v>
      </c>
      <c r="AG7" s="712" t="s">
        <v>202</v>
      </c>
      <c r="AH7" s="712" t="s">
        <v>203</v>
      </c>
      <c r="AI7" s="712" t="s">
        <v>204</v>
      </c>
      <c r="AJ7" s="712" t="s">
        <v>205</v>
      </c>
      <c r="AK7" s="712" t="s">
        <v>206</v>
      </c>
      <c r="AL7" s="712" t="s">
        <v>207</v>
      </c>
      <c r="AM7" s="712" t="s">
        <v>208</v>
      </c>
      <c r="AN7" s="712" t="s">
        <v>209</v>
      </c>
      <c r="AO7" s="712" t="s">
        <v>210</v>
      </c>
    </row>
    <row r="8" spans="2:41" ht="12.75" customHeight="1" x14ac:dyDescent="0.2">
      <c r="B8" s="688" t="s">
        <v>260</v>
      </c>
      <c r="C8" s="534"/>
      <c r="D8" s="696"/>
      <c r="E8" s="696"/>
      <c r="F8" s="696"/>
      <c r="G8" s="696"/>
      <c r="H8" s="696"/>
      <c r="I8" s="696"/>
      <c r="J8" s="696"/>
      <c r="K8" s="696"/>
      <c r="L8" s="696"/>
      <c r="M8" s="696"/>
      <c r="N8" s="696"/>
      <c r="O8" s="696"/>
      <c r="P8" s="696"/>
      <c r="Q8" s="696"/>
      <c r="R8" s="696"/>
      <c r="S8" s="696"/>
      <c r="T8" s="696"/>
      <c r="U8" s="696"/>
      <c r="V8" s="696"/>
      <c r="W8" s="696"/>
      <c r="X8" s="696"/>
      <c r="Y8" s="696"/>
      <c r="Z8" s="696"/>
      <c r="AA8" s="696"/>
      <c r="AB8" s="696"/>
      <c r="AC8" s="696"/>
      <c r="AD8" s="696"/>
      <c r="AE8" s="696"/>
      <c r="AF8" s="696"/>
      <c r="AG8" s="696"/>
      <c r="AH8" s="696"/>
      <c r="AI8" s="696"/>
      <c r="AJ8" s="696"/>
      <c r="AK8" s="696"/>
      <c r="AL8" s="696"/>
      <c r="AM8" s="696"/>
      <c r="AN8" s="696"/>
      <c r="AO8" s="696"/>
    </row>
    <row r="9" spans="2:41" ht="12.75" customHeight="1" x14ac:dyDescent="0.2">
      <c r="B9" s="685" t="s">
        <v>261</v>
      </c>
      <c r="C9" s="534"/>
      <c r="D9" s="713"/>
      <c r="E9" s="713"/>
      <c r="F9" s="713"/>
      <c r="G9" s="713"/>
      <c r="H9" s="713"/>
      <c r="I9" s="713"/>
      <c r="J9" s="713"/>
      <c r="K9" s="713"/>
      <c r="L9" s="713"/>
      <c r="M9" s="713"/>
      <c r="N9" s="713"/>
      <c r="O9" s="713"/>
      <c r="P9" s="713"/>
      <c r="Q9" s="713"/>
      <c r="R9" s="713"/>
      <c r="S9" s="713"/>
      <c r="T9" s="713"/>
      <c r="U9" s="713"/>
      <c r="V9" s="713"/>
      <c r="W9" s="713"/>
      <c r="X9" s="713"/>
      <c r="Y9" s="713"/>
      <c r="Z9" s="713"/>
      <c r="AA9" s="713"/>
      <c r="AB9" s="713"/>
      <c r="AC9" s="713"/>
      <c r="AD9" s="713"/>
      <c r="AE9" s="713"/>
      <c r="AF9" s="713"/>
      <c r="AG9" s="713"/>
      <c r="AH9" s="713"/>
      <c r="AI9" s="713"/>
      <c r="AJ9" s="713"/>
      <c r="AK9" s="713"/>
      <c r="AL9" s="713"/>
      <c r="AM9" s="713"/>
      <c r="AN9" s="713"/>
      <c r="AO9" s="713"/>
    </row>
    <row r="10" spans="2:41" ht="12.75" customHeight="1" x14ac:dyDescent="0.2">
      <c r="B10" s="685" t="s">
        <v>262</v>
      </c>
      <c r="C10" s="534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3"/>
      <c r="AA10" s="713"/>
      <c r="AB10" s="713"/>
      <c r="AC10" s="713"/>
      <c r="AD10" s="713"/>
      <c r="AE10" s="713"/>
      <c r="AF10" s="713"/>
      <c r="AG10" s="713"/>
      <c r="AH10" s="713"/>
      <c r="AI10" s="713"/>
      <c r="AJ10" s="713"/>
      <c r="AK10" s="713"/>
      <c r="AL10" s="713"/>
      <c r="AM10" s="713"/>
      <c r="AN10" s="713"/>
      <c r="AO10" s="713"/>
    </row>
    <row r="11" spans="2:41" ht="12.75" customHeight="1" x14ac:dyDescent="0.2">
      <c r="B11" s="685" t="s">
        <v>263</v>
      </c>
      <c r="C11" s="534"/>
      <c r="D11" s="713"/>
      <c r="E11" s="713"/>
      <c r="F11" s="713"/>
      <c r="G11" s="713"/>
      <c r="H11" s="713"/>
      <c r="I11" s="713"/>
      <c r="J11" s="713"/>
      <c r="K11" s="713"/>
      <c r="L11" s="713"/>
      <c r="M11" s="713"/>
      <c r="N11" s="713"/>
      <c r="O11" s="713"/>
      <c r="P11" s="713"/>
      <c r="Q11" s="713"/>
      <c r="R11" s="713"/>
      <c r="S11" s="713"/>
      <c r="T11" s="713"/>
      <c r="U11" s="713"/>
      <c r="V11" s="713"/>
      <c r="W11" s="713"/>
      <c r="X11" s="713"/>
      <c r="Y11" s="713"/>
      <c r="Z11" s="713"/>
      <c r="AA11" s="713"/>
      <c r="AB11" s="713"/>
      <c r="AC11" s="713"/>
      <c r="AD11" s="713"/>
      <c r="AE11" s="713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2:41" ht="12.75" customHeight="1" x14ac:dyDescent="0.2">
      <c r="B12" s="535"/>
      <c r="C12" s="534"/>
      <c r="D12" s="696"/>
      <c r="E12" s="696"/>
      <c r="F12" s="696"/>
      <c r="G12" s="696"/>
      <c r="H12" s="696"/>
      <c r="I12" s="696"/>
      <c r="J12" s="696"/>
      <c r="K12" s="696"/>
      <c r="L12" s="696"/>
      <c r="M12" s="696"/>
      <c r="N12" s="696"/>
      <c r="O12" s="696"/>
      <c r="P12" s="696"/>
      <c r="Q12" s="696"/>
      <c r="R12" s="696"/>
      <c r="S12" s="696"/>
      <c r="T12" s="696"/>
      <c r="U12" s="696"/>
      <c r="V12" s="696"/>
      <c r="W12" s="696"/>
      <c r="X12" s="696"/>
      <c r="Y12" s="696"/>
      <c r="Z12" s="696"/>
      <c r="AA12" s="696"/>
      <c r="AB12" s="696"/>
      <c r="AC12" s="696"/>
      <c r="AD12" s="696"/>
      <c r="AE12" s="696"/>
      <c r="AF12" s="696"/>
      <c r="AG12" s="696"/>
      <c r="AH12" s="696"/>
      <c r="AI12" s="696"/>
      <c r="AJ12" s="696"/>
      <c r="AK12" s="696"/>
      <c r="AL12" s="696"/>
      <c r="AM12" s="696"/>
      <c r="AN12" s="696"/>
      <c r="AO12" s="696"/>
    </row>
    <row r="13" spans="2:41" ht="12.75" customHeight="1" x14ac:dyDescent="0.2">
      <c r="B13" s="688" t="s">
        <v>264</v>
      </c>
      <c r="C13" s="534"/>
      <c r="D13" s="696"/>
      <c r="E13" s="696"/>
      <c r="F13" s="696"/>
      <c r="G13" s="696"/>
      <c r="H13" s="696"/>
      <c r="I13" s="696"/>
      <c r="J13" s="696"/>
      <c r="K13" s="696"/>
      <c r="L13" s="696"/>
      <c r="M13" s="696"/>
      <c r="N13" s="696"/>
      <c r="O13" s="696"/>
      <c r="P13" s="696"/>
      <c r="Q13" s="696"/>
      <c r="R13" s="696"/>
      <c r="S13" s="696"/>
      <c r="T13" s="696"/>
      <c r="U13" s="696"/>
      <c r="V13" s="696"/>
      <c r="W13" s="696"/>
      <c r="X13" s="696"/>
      <c r="Y13" s="696"/>
      <c r="Z13" s="696"/>
      <c r="AA13" s="696"/>
      <c r="AB13" s="696"/>
      <c r="AC13" s="696"/>
      <c r="AD13" s="696"/>
      <c r="AE13" s="696"/>
      <c r="AF13" s="696"/>
      <c r="AG13" s="696"/>
      <c r="AH13" s="696"/>
      <c r="AI13" s="696"/>
      <c r="AJ13" s="696"/>
      <c r="AK13" s="696"/>
      <c r="AL13" s="696"/>
      <c r="AM13" s="696"/>
      <c r="AN13" s="696"/>
      <c r="AO13" s="696"/>
    </row>
    <row r="14" spans="2:41" ht="12.75" customHeight="1" x14ac:dyDescent="0.2">
      <c r="B14" s="685" t="s">
        <v>265</v>
      </c>
      <c r="C14" s="534"/>
      <c r="D14" s="713"/>
      <c r="E14" s="713"/>
      <c r="F14" s="713"/>
      <c r="G14" s="713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3"/>
      <c r="AA14" s="713"/>
      <c r="AB14" s="713"/>
      <c r="AC14" s="713"/>
      <c r="AD14" s="713"/>
      <c r="AE14" s="713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</row>
    <row r="15" spans="2:41" ht="12.75" customHeight="1" x14ac:dyDescent="0.2">
      <c r="B15" s="685"/>
      <c r="C15" s="534"/>
      <c r="D15" s="713"/>
      <c r="E15" s="713"/>
      <c r="F15" s="713"/>
      <c r="G15" s="713"/>
      <c r="H15" s="713"/>
      <c r="I15" s="713"/>
      <c r="J15" s="713"/>
      <c r="K15" s="713"/>
      <c r="L15" s="713"/>
      <c r="M15" s="713"/>
      <c r="N15" s="713"/>
      <c r="O15" s="713"/>
      <c r="P15" s="713"/>
      <c r="Q15" s="713"/>
      <c r="R15" s="713"/>
      <c r="S15" s="713"/>
      <c r="T15" s="713"/>
      <c r="U15" s="713"/>
      <c r="V15" s="713"/>
      <c r="W15" s="713"/>
      <c r="X15" s="713"/>
      <c r="Y15" s="713"/>
      <c r="Z15" s="713"/>
      <c r="AA15" s="713"/>
      <c r="AB15" s="713"/>
      <c r="AC15" s="713"/>
      <c r="AD15" s="713"/>
      <c r="AE15" s="713"/>
      <c r="AF15" s="713"/>
      <c r="AG15" s="713"/>
      <c r="AH15" s="713"/>
      <c r="AI15" s="713"/>
      <c r="AJ15" s="713"/>
      <c r="AK15" s="713"/>
      <c r="AL15" s="713"/>
      <c r="AM15" s="713"/>
      <c r="AN15" s="713"/>
      <c r="AO15" s="713"/>
    </row>
    <row r="16" spans="2:41" ht="12.75" customHeight="1" x14ac:dyDescent="0.2">
      <c r="B16" s="688" t="s">
        <v>266</v>
      </c>
      <c r="C16" s="534"/>
      <c r="D16" s="696"/>
      <c r="E16" s="696"/>
      <c r="F16" s="696"/>
      <c r="G16" s="696"/>
      <c r="H16" s="696"/>
      <c r="I16" s="696"/>
      <c r="J16" s="696"/>
      <c r="K16" s="696"/>
      <c r="L16" s="696"/>
      <c r="M16" s="696"/>
      <c r="N16" s="696"/>
      <c r="O16" s="696"/>
      <c r="P16" s="696"/>
      <c r="Q16" s="696"/>
      <c r="R16" s="696"/>
      <c r="S16" s="696"/>
      <c r="T16" s="696"/>
      <c r="U16" s="696"/>
      <c r="V16" s="696"/>
      <c r="W16" s="696"/>
      <c r="X16" s="696"/>
      <c r="Y16" s="696"/>
      <c r="Z16" s="696"/>
      <c r="AA16" s="696"/>
      <c r="AB16" s="696"/>
      <c r="AC16" s="696"/>
      <c r="AD16" s="696"/>
      <c r="AE16" s="696"/>
      <c r="AF16" s="696"/>
      <c r="AG16" s="696"/>
      <c r="AH16" s="696"/>
      <c r="AI16" s="696"/>
      <c r="AJ16" s="696"/>
      <c r="AK16" s="696"/>
      <c r="AL16" s="696"/>
      <c r="AM16" s="696"/>
      <c r="AN16" s="696"/>
      <c r="AO16" s="696"/>
    </row>
    <row r="17" spans="2:41" ht="12.75" customHeight="1" x14ac:dyDescent="0.2">
      <c r="B17" s="685" t="s">
        <v>267</v>
      </c>
      <c r="C17" s="534"/>
      <c r="D17" s="713"/>
      <c r="E17" s="713"/>
      <c r="F17" s="713"/>
      <c r="G17" s="713"/>
      <c r="H17" s="713"/>
      <c r="I17" s="713"/>
      <c r="J17" s="713"/>
      <c r="K17" s="713"/>
      <c r="L17" s="713"/>
      <c r="M17" s="713"/>
      <c r="N17" s="713"/>
      <c r="O17" s="713"/>
      <c r="P17" s="713"/>
      <c r="Q17" s="713"/>
      <c r="R17" s="713"/>
      <c r="S17" s="713"/>
      <c r="T17" s="713"/>
      <c r="U17" s="713"/>
      <c r="V17" s="713"/>
      <c r="W17" s="713"/>
      <c r="X17" s="713"/>
      <c r="Y17" s="713"/>
      <c r="Z17" s="713"/>
      <c r="AA17" s="713"/>
      <c r="AB17" s="713"/>
      <c r="AC17" s="713"/>
      <c r="AD17" s="713"/>
      <c r="AE17" s="713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2:41" ht="12.75" customHeight="1" x14ac:dyDescent="0.2">
      <c r="B18" s="685"/>
      <c r="C18" s="534"/>
      <c r="D18" s="713"/>
      <c r="E18" s="713"/>
      <c r="F18" s="713"/>
      <c r="G18" s="713"/>
      <c r="H18" s="713"/>
      <c r="I18" s="713"/>
      <c r="J18" s="713"/>
      <c r="K18" s="713"/>
      <c r="L18" s="713"/>
      <c r="M18" s="713"/>
      <c r="N18" s="713"/>
      <c r="O18" s="713"/>
      <c r="P18" s="713"/>
      <c r="Q18" s="713"/>
      <c r="R18" s="713"/>
      <c r="S18" s="713"/>
      <c r="T18" s="713"/>
      <c r="U18" s="713"/>
      <c r="V18" s="713"/>
      <c r="W18" s="713"/>
      <c r="X18" s="713"/>
      <c r="Y18" s="713"/>
      <c r="Z18" s="713"/>
      <c r="AA18" s="713"/>
      <c r="AB18" s="713"/>
      <c r="AC18" s="713"/>
      <c r="AD18" s="713"/>
      <c r="AE18" s="713"/>
      <c r="AF18" s="713"/>
      <c r="AG18" s="713"/>
      <c r="AH18" s="713"/>
      <c r="AI18" s="713"/>
      <c r="AJ18" s="713"/>
      <c r="AK18" s="713"/>
      <c r="AL18" s="713"/>
      <c r="AM18" s="713"/>
      <c r="AN18" s="713"/>
      <c r="AO18" s="713"/>
    </row>
    <row r="19" spans="2:41" ht="12.75" customHeight="1" x14ac:dyDescent="0.2">
      <c r="B19" s="688" t="s">
        <v>268</v>
      </c>
      <c r="C19" s="714"/>
      <c r="D19" s="715"/>
      <c r="E19" s="715"/>
      <c r="F19" s="715"/>
      <c r="G19" s="715"/>
      <c r="H19" s="715"/>
      <c r="I19" s="715"/>
      <c r="J19" s="715"/>
      <c r="K19" s="715"/>
      <c r="L19" s="715"/>
      <c r="M19" s="715"/>
      <c r="N19" s="715"/>
      <c r="O19" s="715"/>
      <c r="P19" s="715"/>
      <c r="Q19" s="715"/>
      <c r="R19" s="715"/>
      <c r="S19" s="715"/>
      <c r="T19" s="715"/>
      <c r="U19" s="715"/>
      <c r="V19" s="715"/>
      <c r="W19" s="715"/>
      <c r="X19" s="715"/>
      <c r="Y19" s="715"/>
      <c r="Z19" s="715"/>
      <c r="AA19" s="715"/>
      <c r="AB19" s="715"/>
      <c r="AC19" s="715"/>
      <c r="AD19" s="715"/>
      <c r="AE19" s="715"/>
      <c r="AF19" s="715"/>
      <c r="AG19" s="715"/>
      <c r="AH19" s="715"/>
      <c r="AI19" s="715"/>
      <c r="AJ19" s="715"/>
      <c r="AK19" s="715"/>
      <c r="AL19" s="715"/>
      <c r="AM19" s="715"/>
      <c r="AN19" s="715"/>
      <c r="AO19" s="715"/>
    </row>
    <row r="20" spans="2:41" ht="12.75" customHeight="1" x14ac:dyDescent="0.2">
      <c r="B20" s="685" t="s">
        <v>269</v>
      </c>
      <c r="C20" s="714"/>
      <c r="D20" s="715"/>
      <c r="E20" s="715"/>
      <c r="F20" s="715"/>
      <c r="G20" s="715"/>
      <c r="H20" s="715"/>
      <c r="I20" s="715"/>
      <c r="J20" s="715"/>
      <c r="K20" s="715"/>
      <c r="L20" s="715"/>
      <c r="M20" s="715"/>
      <c r="N20" s="715"/>
      <c r="O20" s="715"/>
      <c r="P20" s="715"/>
      <c r="Q20" s="715"/>
      <c r="R20" s="715"/>
      <c r="S20" s="715"/>
      <c r="T20" s="715"/>
      <c r="U20" s="715"/>
      <c r="V20" s="715"/>
      <c r="W20" s="715"/>
      <c r="X20" s="715"/>
      <c r="Y20" s="715"/>
      <c r="Z20" s="715"/>
      <c r="AA20" s="715"/>
      <c r="AB20" s="715"/>
      <c r="AC20" s="715"/>
      <c r="AD20" s="715"/>
      <c r="AE20" s="715"/>
      <c r="AF20" s="715"/>
      <c r="AG20" s="715"/>
      <c r="AH20" s="715"/>
      <c r="AI20" s="715"/>
      <c r="AJ20" s="715"/>
      <c r="AK20" s="715"/>
      <c r="AL20" s="715"/>
      <c r="AM20" s="715"/>
      <c r="AN20" s="715"/>
      <c r="AO20" s="715"/>
    </row>
    <row r="21" spans="2:41" ht="12.75" customHeight="1" x14ac:dyDescent="0.2">
      <c r="B21" s="685" t="s">
        <v>265</v>
      </c>
      <c r="C21" s="714"/>
      <c r="D21" s="715"/>
      <c r="E21" s="715"/>
      <c r="F21" s="715"/>
      <c r="G21" s="715"/>
      <c r="H21" s="715"/>
      <c r="I21" s="715"/>
      <c r="J21" s="715"/>
      <c r="K21" s="715"/>
      <c r="L21" s="715"/>
      <c r="M21" s="715"/>
      <c r="N21" s="715"/>
      <c r="O21" s="715"/>
      <c r="P21" s="715"/>
      <c r="Q21" s="715"/>
      <c r="R21" s="715"/>
      <c r="S21" s="715"/>
      <c r="T21" s="715"/>
      <c r="U21" s="715"/>
      <c r="V21" s="715"/>
      <c r="W21" s="715"/>
      <c r="X21" s="715"/>
      <c r="Y21" s="715"/>
      <c r="Z21" s="715"/>
      <c r="AA21" s="715"/>
      <c r="AB21" s="715"/>
      <c r="AC21" s="715"/>
      <c r="AD21" s="715"/>
      <c r="AE21" s="715"/>
      <c r="AF21" s="715"/>
      <c r="AG21" s="715"/>
      <c r="AH21" s="715"/>
      <c r="AI21" s="715"/>
      <c r="AJ21" s="715"/>
      <c r="AK21" s="715"/>
      <c r="AL21" s="715"/>
      <c r="AM21" s="715"/>
      <c r="AN21" s="715"/>
      <c r="AO21" s="715"/>
    </row>
    <row r="22" spans="2:41" ht="12.75" customHeight="1" x14ac:dyDescent="0.2">
      <c r="B22" s="685"/>
      <c r="C22" s="714"/>
      <c r="D22" s="715"/>
      <c r="E22" s="715"/>
      <c r="F22" s="715"/>
      <c r="G22" s="715"/>
      <c r="H22" s="715"/>
      <c r="I22" s="715"/>
      <c r="J22" s="715"/>
      <c r="K22" s="715"/>
      <c r="L22" s="715"/>
      <c r="M22" s="715"/>
      <c r="N22" s="715"/>
      <c r="O22" s="715"/>
      <c r="P22" s="715"/>
      <c r="Q22" s="715"/>
      <c r="R22" s="715"/>
      <c r="S22" s="715"/>
      <c r="T22" s="715"/>
      <c r="U22" s="715"/>
      <c r="V22" s="715"/>
      <c r="W22" s="715"/>
      <c r="X22" s="715"/>
      <c r="Y22" s="715"/>
      <c r="Z22" s="715"/>
      <c r="AA22" s="715"/>
      <c r="AB22" s="715"/>
      <c r="AC22" s="715"/>
      <c r="AD22" s="715"/>
      <c r="AE22" s="715"/>
      <c r="AF22" s="715"/>
      <c r="AG22" s="715"/>
      <c r="AH22" s="715"/>
      <c r="AI22" s="715"/>
      <c r="AJ22" s="715"/>
      <c r="AK22" s="715"/>
      <c r="AL22" s="715"/>
      <c r="AM22" s="715"/>
      <c r="AN22" s="715"/>
      <c r="AO22" s="715"/>
    </row>
    <row r="23" spans="2:41" ht="12.75" customHeight="1" x14ac:dyDescent="0.2">
      <c r="B23" s="688" t="s">
        <v>270</v>
      </c>
      <c r="C23" s="714"/>
      <c r="D23" s="715"/>
      <c r="E23" s="715"/>
      <c r="F23" s="715"/>
      <c r="G23" s="715"/>
      <c r="H23" s="715"/>
      <c r="I23" s="715"/>
      <c r="J23" s="715"/>
      <c r="K23" s="715"/>
      <c r="L23" s="715"/>
      <c r="M23" s="715"/>
      <c r="N23" s="715"/>
      <c r="O23" s="715"/>
      <c r="P23" s="715"/>
      <c r="Q23" s="715"/>
      <c r="R23" s="715"/>
      <c r="S23" s="715"/>
      <c r="T23" s="715"/>
      <c r="U23" s="715"/>
      <c r="V23" s="715"/>
      <c r="W23" s="715"/>
      <c r="X23" s="715"/>
      <c r="Y23" s="715"/>
      <c r="Z23" s="715"/>
      <c r="AA23" s="715"/>
      <c r="AB23" s="715"/>
      <c r="AC23" s="715"/>
      <c r="AD23" s="715"/>
      <c r="AE23" s="715"/>
      <c r="AF23" s="715"/>
      <c r="AG23" s="715"/>
      <c r="AH23" s="715"/>
      <c r="AI23" s="715"/>
      <c r="AJ23" s="715"/>
      <c r="AK23" s="715"/>
      <c r="AL23" s="715"/>
      <c r="AM23" s="715"/>
      <c r="AN23" s="715"/>
      <c r="AO23" s="715"/>
    </row>
    <row r="24" spans="2:41" ht="12.75" customHeight="1" x14ac:dyDescent="0.2">
      <c r="B24" s="685" t="s">
        <v>269</v>
      </c>
      <c r="C24" s="714"/>
      <c r="D24" s="715"/>
      <c r="E24" s="715"/>
      <c r="F24" s="715"/>
      <c r="G24" s="715"/>
      <c r="H24" s="715"/>
      <c r="I24" s="715"/>
      <c r="J24" s="715"/>
      <c r="K24" s="715"/>
      <c r="L24" s="715"/>
      <c r="M24" s="715"/>
      <c r="N24" s="715"/>
      <c r="O24" s="715"/>
      <c r="P24" s="715"/>
      <c r="Q24" s="715"/>
      <c r="R24" s="715"/>
      <c r="S24" s="715"/>
      <c r="T24" s="715"/>
      <c r="U24" s="715"/>
      <c r="V24" s="715"/>
      <c r="W24" s="715"/>
      <c r="X24" s="715"/>
      <c r="Y24" s="715"/>
      <c r="Z24" s="715"/>
      <c r="AA24" s="715"/>
      <c r="AB24" s="715"/>
      <c r="AC24" s="715"/>
      <c r="AD24" s="715"/>
      <c r="AE24" s="715"/>
      <c r="AF24" s="715"/>
      <c r="AG24" s="715"/>
      <c r="AH24" s="715"/>
      <c r="AI24" s="715"/>
      <c r="AJ24" s="715"/>
      <c r="AK24" s="715"/>
      <c r="AL24" s="715"/>
      <c r="AM24" s="715"/>
      <c r="AN24" s="715"/>
      <c r="AO24" s="715"/>
    </row>
    <row r="25" spans="2:41" ht="12.75" customHeight="1" x14ac:dyDescent="0.2">
      <c r="B25" s="685" t="s">
        <v>265</v>
      </c>
      <c r="C25" s="714"/>
      <c r="D25" s="715"/>
      <c r="E25" s="715"/>
      <c r="F25" s="715"/>
      <c r="G25" s="715"/>
      <c r="H25" s="715"/>
      <c r="I25" s="715"/>
      <c r="J25" s="715"/>
      <c r="K25" s="715"/>
      <c r="L25" s="715"/>
      <c r="M25" s="715"/>
      <c r="N25" s="715"/>
      <c r="O25" s="715"/>
      <c r="P25" s="715"/>
      <c r="Q25" s="715"/>
      <c r="R25" s="715"/>
      <c r="S25" s="715"/>
      <c r="T25" s="715"/>
      <c r="U25" s="715"/>
      <c r="V25" s="715"/>
      <c r="W25" s="715"/>
      <c r="X25" s="715"/>
      <c r="Y25" s="715"/>
      <c r="Z25" s="715"/>
      <c r="AA25" s="715"/>
      <c r="AB25" s="715"/>
      <c r="AC25" s="715"/>
      <c r="AD25" s="715"/>
      <c r="AE25" s="715"/>
      <c r="AF25" s="715"/>
      <c r="AG25" s="715"/>
      <c r="AH25" s="715"/>
      <c r="AI25" s="715"/>
      <c r="AJ25" s="715"/>
      <c r="AK25" s="715"/>
      <c r="AL25" s="715"/>
      <c r="AM25" s="715"/>
      <c r="AN25" s="715"/>
      <c r="AO25" s="715"/>
    </row>
    <row r="26" spans="2:41" ht="12.75" customHeight="1" x14ac:dyDescent="0.2">
      <c r="B26" s="535"/>
      <c r="C26" s="534"/>
      <c r="D26" s="696"/>
      <c r="E26" s="696"/>
      <c r="F26" s="696"/>
      <c r="G26" s="696"/>
      <c r="H26" s="696"/>
      <c r="I26" s="696"/>
      <c r="J26" s="696"/>
      <c r="K26" s="696"/>
      <c r="L26" s="696"/>
      <c r="M26" s="696"/>
      <c r="N26" s="696"/>
      <c r="O26" s="696"/>
      <c r="P26" s="696"/>
      <c r="Q26" s="696"/>
      <c r="R26" s="696"/>
      <c r="S26" s="696"/>
      <c r="T26" s="696"/>
      <c r="U26" s="696"/>
      <c r="V26" s="696"/>
      <c r="W26" s="696"/>
      <c r="X26" s="696"/>
      <c r="Y26" s="696"/>
      <c r="Z26" s="696"/>
      <c r="AA26" s="696"/>
      <c r="AB26" s="696"/>
      <c r="AC26" s="696"/>
      <c r="AD26" s="696"/>
      <c r="AE26" s="696"/>
      <c r="AF26" s="696"/>
      <c r="AG26" s="696"/>
      <c r="AH26" s="696"/>
      <c r="AI26" s="696"/>
      <c r="AJ26" s="696"/>
      <c r="AK26" s="696"/>
      <c r="AL26" s="696"/>
      <c r="AM26" s="696"/>
      <c r="AN26" s="696"/>
      <c r="AO26" s="696"/>
    </row>
    <row r="27" spans="2:41" ht="12.75" customHeight="1" x14ac:dyDescent="0.2">
      <c r="B27" s="688" t="s">
        <v>87</v>
      </c>
      <c r="C27" s="534"/>
      <c r="D27" s="696"/>
      <c r="E27" s="696"/>
      <c r="F27" s="696"/>
      <c r="G27" s="696"/>
      <c r="H27" s="696"/>
      <c r="I27" s="696"/>
      <c r="J27" s="696"/>
      <c r="K27" s="696"/>
      <c r="L27" s="696"/>
      <c r="M27" s="696"/>
      <c r="N27" s="696"/>
      <c r="O27" s="696"/>
      <c r="P27" s="696"/>
      <c r="Q27" s="696"/>
      <c r="R27" s="696"/>
      <c r="S27" s="696"/>
      <c r="T27" s="696"/>
      <c r="U27" s="696"/>
      <c r="V27" s="696"/>
      <c r="W27" s="696"/>
      <c r="X27" s="696"/>
      <c r="Y27" s="696"/>
      <c r="Z27" s="696"/>
      <c r="AA27" s="696"/>
      <c r="AB27" s="696"/>
      <c r="AC27" s="696"/>
      <c r="AD27" s="696"/>
      <c r="AE27" s="696"/>
      <c r="AF27" s="696"/>
      <c r="AG27" s="696"/>
      <c r="AH27" s="696"/>
      <c r="AI27" s="696"/>
      <c r="AJ27" s="696"/>
      <c r="AK27" s="696"/>
      <c r="AL27" s="696"/>
      <c r="AM27" s="696"/>
      <c r="AN27" s="696"/>
      <c r="AO27" s="696"/>
    </row>
    <row r="28" spans="2:41" ht="12.75" customHeight="1" x14ac:dyDescent="0.2">
      <c r="B28" s="685" t="s">
        <v>269</v>
      </c>
      <c r="C28" s="534"/>
      <c r="D28" s="696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  <c r="T28" s="696"/>
      <c r="U28" s="696"/>
      <c r="V28" s="696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  <c r="AN28" s="696"/>
      <c r="AO28" s="696"/>
    </row>
    <row r="29" spans="2:41" ht="12.75" customHeight="1" x14ac:dyDescent="0.2">
      <c r="B29" s="685" t="s">
        <v>265</v>
      </c>
      <c r="C29" s="534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3"/>
      <c r="P29" s="713"/>
      <c r="Q29" s="713"/>
      <c r="R29" s="713"/>
      <c r="S29" s="713"/>
      <c r="T29" s="713"/>
      <c r="U29" s="713"/>
      <c r="V29" s="713"/>
      <c r="W29" s="713"/>
      <c r="X29" s="713"/>
      <c r="Y29" s="713"/>
      <c r="Z29" s="713"/>
      <c r="AA29" s="713"/>
      <c r="AB29" s="713"/>
      <c r="AC29" s="713"/>
      <c r="AD29" s="713"/>
      <c r="AE29" s="713"/>
      <c r="AF29" s="713"/>
      <c r="AG29" s="713"/>
      <c r="AH29" s="713"/>
      <c r="AI29" s="713"/>
      <c r="AJ29" s="713"/>
      <c r="AK29" s="713"/>
      <c r="AL29" s="713"/>
      <c r="AM29" s="713"/>
      <c r="AN29" s="713"/>
      <c r="AO29" s="713"/>
    </row>
    <row r="30" spans="2:41" ht="12.75" customHeight="1" x14ac:dyDescent="0.2">
      <c r="B30" s="685" t="s">
        <v>263</v>
      </c>
      <c r="C30" s="534"/>
      <c r="D30" s="713"/>
      <c r="E30" s="713"/>
      <c r="F30" s="713"/>
      <c r="G30" s="713"/>
      <c r="H30" s="713"/>
      <c r="I30" s="713"/>
      <c r="J30" s="713"/>
      <c r="K30" s="713"/>
      <c r="L30" s="713"/>
      <c r="M30" s="713"/>
      <c r="N30" s="713"/>
      <c r="O30" s="713"/>
      <c r="P30" s="713"/>
      <c r="Q30" s="713"/>
      <c r="R30" s="713"/>
      <c r="S30" s="713"/>
      <c r="T30" s="713"/>
      <c r="U30" s="713"/>
      <c r="V30" s="713"/>
      <c r="W30" s="713"/>
      <c r="X30" s="713"/>
      <c r="Y30" s="713"/>
      <c r="Z30" s="713"/>
      <c r="AA30" s="713"/>
      <c r="AB30" s="713"/>
      <c r="AC30" s="713"/>
      <c r="AD30" s="713"/>
      <c r="AE30" s="713"/>
      <c r="AF30" s="713"/>
      <c r="AG30" s="713"/>
      <c r="AH30" s="713"/>
      <c r="AI30" s="713"/>
      <c r="AJ30" s="713"/>
      <c r="AK30" s="713"/>
      <c r="AL30" s="713"/>
      <c r="AM30" s="713"/>
      <c r="AN30" s="713"/>
      <c r="AO30" s="713"/>
    </row>
    <row r="31" spans="2:41" ht="12.75" customHeight="1" x14ac:dyDescent="0.2">
      <c r="B31" s="685"/>
      <c r="C31" s="534"/>
      <c r="D31" s="713"/>
      <c r="E31" s="713"/>
      <c r="F31" s="713"/>
      <c r="G31" s="713"/>
      <c r="H31" s="713"/>
      <c r="I31" s="713"/>
      <c r="J31" s="713"/>
      <c r="K31" s="713"/>
      <c r="L31" s="713"/>
      <c r="M31" s="713"/>
      <c r="N31" s="713"/>
      <c r="O31" s="713"/>
      <c r="P31" s="713"/>
      <c r="Q31" s="713"/>
      <c r="R31" s="713"/>
      <c r="S31" s="713"/>
      <c r="T31" s="713"/>
      <c r="U31" s="713"/>
      <c r="V31" s="713"/>
      <c r="W31" s="713"/>
      <c r="X31" s="713"/>
      <c r="Y31" s="713"/>
      <c r="Z31" s="713"/>
      <c r="AA31" s="713"/>
      <c r="AB31" s="713"/>
      <c r="AC31" s="713"/>
      <c r="AD31" s="713"/>
      <c r="AE31" s="713"/>
      <c r="AF31" s="713"/>
      <c r="AG31" s="713"/>
      <c r="AH31" s="713"/>
      <c r="AI31" s="713"/>
      <c r="AJ31" s="713"/>
      <c r="AK31" s="713"/>
      <c r="AL31" s="713"/>
      <c r="AM31" s="713"/>
      <c r="AN31" s="713"/>
      <c r="AO31" s="713"/>
    </row>
    <row r="32" spans="2:41" ht="12.75" customHeight="1" x14ac:dyDescent="0.2">
      <c r="B32" s="688" t="s">
        <v>38</v>
      </c>
      <c r="C32" s="534"/>
      <c r="D32" s="696"/>
      <c r="E32" s="696"/>
      <c r="F32" s="696"/>
      <c r="G32" s="696"/>
      <c r="H32" s="696"/>
      <c r="I32" s="696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696"/>
      <c r="V32" s="696"/>
      <c r="W32" s="696"/>
      <c r="X32" s="696"/>
      <c r="Y32" s="696"/>
      <c r="Z32" s="696"/>
      <c r="AA32" s="696"/>
      <c r="AB32" s="696"/>
      <c r="AC32" s="696"/>
      <c r="AD32" s="696"/>
      <c r="AE32" s="696"/>
      <c r="AF32" s="696"/>
      <c r="AG32" s="696"/>
      <c r="AH32" s="696"/>
      <c r="AI32" s="696"/>
      <c r="AJ32" s="696"/>
      <c r="AK32" s="696"/>
      <c r="AL32" s="696"/>
      <c r="AM32" s="696"/>
      <c r="AN32" s="696"/>
      <c r="AO32" s="696"/>
    </row>
    <row r="33" spans="2:41" ht="12.75" customHeight="1" x14ac:dyDescent="0.2">
      <c r="B33" s="685" t="s">
        <v>269</v>
      </c>
      <c r="C33" s="534"/>
      <c r="D33" s="696"/>
      <c r="E33" s="696"/>
      <c r="F33" s="696"/>
      <c r="G33" s="696"/>
      <c r="H33" s="696"/>
      <c r="I33" s="696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696"/>
      <c r="V33" s="696"/>
      <c r="W33" s="696"/>
      <c r="X33" s="696"/>
      <c r="Y33" s="696"/>
      <c r="Z33" s="696"/>
      <c r="AA33" s="696"/>
      <c r="AB33" s="696"/>
      <c r="AC33" s="696"/>
      <c r="AD33" s="696"/>
      <c r="AE33" s="696"/>
      <c r="AF33" s="696"/>
      <c r="AG33" s="696"/>
      <c r="AH33" s="696"/>
      <c r="AI33" s="696"/>
      <c r="AJ33" s="696"/>
      <c r="AK33" s="696"/>
      <c r="AL33" s="696"/>
      <c r="AM33" s="696"/>
      <c r="AN33" s="696"/>
      <c r="AO33" s="696"/>
    </row>
    <row r="34" spans="2:41" ht="12.75" customHeight="1" x14ac:dyDescent="0.2">
      <c r="B34" s="687" t="s">
        <v>17</v>
      </c>
      <c r="C34" s="534"/>
      <c r="D34" s="713"/>
      <c r="E34" s="713"/>
      <c r="F34" s="713"/>
      <c r="G34" s="713"/>
      <c r="H34" s="713"/>
      <c r="I34" s="713"/>
      <c r="J34" s="713"/>
      <c r="K34" s="713"/>
      <c r="L34" s="713"/>
      <c r="M34" s="713"/>
      <c r="N34" s="713"/>
      <c r="O34" s="713"/>
      <c r="P34" s="713"/>
      <c r="Q34" s="713"/>
      <c r="R34" s="713"/>
      <c r="S34" s="713"/>
      <c r="T34" s="713"/>
      <c r="U34" s="713"/>
      <c r="V34" s="713"/>
      <c r="W34" s="713"/>
      <c r="X34" s="713"/>
      <c r="Y34" s="713"/>
      <c r="Z34" s="713"/>
      <c r="AA34" s="713"/>
      <c r="AB34" s="713"/>
      <c r="AC34" s="713"/>
      <c r="AD34" s="713"/>
      <c r="AE34" s="713"/>
      <c r="AF34" s="713"/>
      <c r="AG34" s="713"/>
      <c r="AH34" s="713"/>
      <c r="AI34" s="713"/>
      <c r="AJ34" s="713"/>
      <c r="AK34" s="713"/>
      <c r="AL34" s="713"/>
      <c r="AM34" s="713"/>
      <c r="AN34" s="713"/>
      <c r="AO34" s="713"/>
    </row>
    <row r="35" spans="2:41" ht="12.75" customHeight="1" x14ac:dyDescent="0.2">
      <c r="B35" s="687" t="s">
        <v>18</v>
      </c>
      <c r="C35" s="534"/>
      <c r="D35" s="713"/>
      <c r="E35" s="713"/>
      <c r="F35" s="713"/>
      <c r="G35" s="713"/>
      <c r="H35" s="713"/>
      <c r="I35" s="713"/>
      <c r="J35" s="713"/>
      <c r="K35" s="713"/>
      <c r="L35" s="713"/>
      <c r="M35" s="713"/>
      <c r="N35" s="713"/>
      <c r="O35" s="713"/>
      <c r="P35" s="713"/>
      <c r="Q35" s="713"/>
      <c r="R35" s="713"/>
      <c r="S35" s="713"/>
      <c r="T35" s="713"/>
      <c r="U35" s="713"/>
      <c r="V35" s="713"/>
      <c r="W35" s="713"/>
      <c r="X35" s="713"/>
      <c r="Y35" s="713"/>
      <c r="Z35" s="713"/>
      <c r="AA35" s="713"/>
      <c r="AB35" s="713"/>
      <c r="AC35" s="713"/>
      <c r="AD35" s="713"/>
      <c r="AE35" s="713"/>
      <c r="AF35" s="713"/>
      <c r="AG35" s="713"/>
      <c r="AH35" s="713"/>
      <c r="AI35" s="713"/>
      <c r="AJ35" s="713"/>
      <c r="AK35" s="713"/>
      <c r="AL35" s="713"/>
      <c r="AM35" s="713"/>
      <c r="AN35" s="713"/>
      <c r="AO35" s="713"/>
    </row>
    <row r="36" spans="2:41" ht="12.75" customHeight="1" x14ac:dyDescent="0.2">
      <c r="B36" s="687" t="s">
        <v>19</v>
      </c>
      <c r="C36" s="534"/>
      <c r="D36" s="713"/>
      <c r="E36" s="713"/>
      <c r="F36" s="713"/>
      <c r="G36" s="713"/>
      <c r="H36" s="713"/>
      <c r="I36" s="713"/>
      <c r="J36" s="713"/>
      <c r="K36" s="713"/>
      <c r="L36" s="713"/>
      <c r="M36" s="713"/>
      <c r="N36" s="713"/>
      <c r="O36" s="713"/>
      <c r="P36" s="713"/>
      <c r="Q36" s="713"/>
      <c r="R36" s="713"/>
      <c r="S36" s="713"/>
      <c r="T36" s="713"/>
      <c r="U36" s="713"/>
      <c r="V36" s="713"/>
      <c r="W36" s="713"/>
      <c r="X36" s="713"/>
      <c r="Y36" s="713"/>
      <c r="Z36" s="713"/>
      <c r="AA36" s="713"/>
      <c r="AB36" s="713"/>
      <c r="AC36" s="713"/>
      <c r="AD36" s="713"/>
      <c r="AE36" s="713"/>
      <c r="AF36" s="713"/>
      <c r="AG36" s="713"/>
      <c r="AH36" s="713"/>
      <c r="AI36" s="713"/>
      <c r="AJ36" s="713"/>
      <c r="AK36" s="713"/>
      <c r="AL36" s="713"/>
      <c r="AM36" s="713"/>
      <c r="AN36" s="713"/>
      <c r="AO36" s="713"/>
    </row>
    <row r="37" spans="2:41" ht="12.75" customHeight="1" x14ac:dyDescent="0.2">
      <c r="B37" s="687" t="s">
        <v>20</v>
      </c>
      <c r="C37" s="534"/>
      <c r="D37" s="713"/>
      <c r="E37" s="713"/>
      <c r="F37" s="713"/>
      <c r="G37" s="713"/>
      <c r="H37" s="713"/>
      <c r="I37" s="713"/>
      <c r="J37" s="713"/>
      <c r="K37" s="713"/>
      <c r="L37" s="713"/>
      <c r="M37" s="713"/>
      <c r="N37" s="713"/>
      <c r="O37" s="713"/>
      <c r="P37" s="713"/>
      <c r="Q37" s="713"/>
      <c r="R37" s="713"/>
      <c r="S37" s="713"/>
      <c r="T37" s="713"/>
      <c r="U37" s="713"/>
      <c r="V37" s="713"/>
      <c r="W37" s="713"/>
      <c r="X37" s="713"/>
      <c r="Y37" s="713"/>
      <c r="Z37" s="713"/>
      <c r="AA37" s="713"/>
      <c r="AB37" s="713"/>
      <c r="AC37" s="713"/>
      <c r="AD37" s="713"/>
      <c r="AE37" s="713"/>
      <c r="AF37" s="713"/>
      <c r="AG37" s="713"/>
      <c r="AH37" s="713"/>
      <c r="AI37" s="713"/>
      <c r="AJ37" s="713"/>
      <c r="AK37" s="713"/>
      <c r="AL37" s="713"/>
      <c r="AM37" s="713"/>
      <c r="AN37" s="713"/>
      <c r="AO37" s="713"/>
    </row>
    <row r="38" spans="2:41" ht="12.75" customHeight="1" x14ac:dyDescent="0.2">
      <c r="B38" s="687" t="s">
        <v>21</v>
      </c>
      <c r="C38" s="534"/>
      <c r="D38" s="713"/>
      <c r="E38" s="713"/>
      <c r="F38" s="713"/>
      <c r="G38" s="713"/>
      <c r="H38" s="713"/>
      <c r="I38" s="713"/>
      <c r="J38" s="713"/>
      <c r="K38" s="713"/>
      <c r="L38" s="713"/>
      <c r="M38" s="713"/>
      <c r="N38" s="713"/>
      <c r="O38" s="713"/>
      <c r="P38" s="713"/>
      <c r="Q38" s="713"/>
      <c r="R38" s="713"/>
      <c r="S38" s="713"/>
      <c r="T38" s="713"/>
      <c r="U38" s="713"/>
      <c r="V38" s="713"/>
      <c r="W38" s="713"/>
      <c r="X38" s="713"/>
      <c r="Y38" s="713"/>
      <c r="Z38" s="713"/>
      <c r="AA38" s="713"/>
      <c r="AB38" s="713"/>
      <c r="AC38" s="713"/>
      <c r="AD38" s="713"/>
      <c r="AE38" s="713"/>
      <c r="AF38" s="713"/>
      <c r="AG38" s="713"/>
      <c r="AH38" s="713"/>
      <c r="AI38" s="713"/>
      <c r="AJ38" s="713"/>
      <c r="AK38" s="713"/>
      <c r="AL38" s="713"/>
      <c r="AM38" s="713"/>
      <c r="AN38" s="713"/>
      <c r="AO38" s="713"/>
    </row>
    <row r="39" spans="2:41" ht="12.75" customHeight="1" x14ac:dyDescent="0.2">
      <c r="B39" s="687" t="s">
        <v>22</v>
      </c>
      <c r="C39" s="534"/>
      <c r="D39" s="713"/>
      <c r="E39" s="713"/>
      <c r="F39" s="713"/>
      <c r="G39" s="713"/>
      <c r="H39" s="713"/>
      <c r="I39" s="713"/>
      <c r="J39" s="713"/>
      <c r="K39" s="713"/>
      <c r="L39" s="713"/>
      <c r="M39" s="713"/>
      <c r="N39" s="713"/>
      <c r="O39" s="713"/>
      <c r="P39" s="713"/>
      <c r="Q39" s="713"/>
      <c r="R39" s="713"/>
      <c r="S39" s="713"/>
      <c r="T39" s="713"/>
      <c r="U39" s="713"/>
      <c r="V39" s="713"/>
      <c r="W39" s="713"/>
      <c r="X39" s="713"/>
      <c r="Y39" s="713"/>
      <c r="Z39" s="713"/>
      <c r="AA39" s="713"/>
      <c r="AB39" s="713"/>
      <c r="AC39" s="713"/>
      <c r="AD39" s="713"/>
      <c r="AE39" s="713"/>
      <c r="AF39" s="713"/>
      <c r="AG39" s="713"/>
      <c r="AH39" s="713"/>
      <c r="AI39" s="713"/>
      <c r="AJ39" s="713"/>
      <c r="AK39" s="713"/>
      <c r="AL39" s="713"/>
      <c r="AM39" s="713"/>
      <c r="AN39" s="713"/>
      <c r="AO39" s="713"/>
    </row>
    <row r="40" spans="2:41" ht="12.75" customHeight="1" x14ac:dyDescent="0.2">
      <c r="B40" s="687" t="s">
        <v>35</v>
      </c>
      <c r="C40" s="534"/>
      <c r="D40" s="713"/>
      <c r="E40" s="713"/>
      <c r="F40" s="713"/>
      <c r="G40" s="713"/>
      <c r="H40" s="713"/>
      <c r="I40" s="713"/>
      <c r="J40" s="713"/>
      <c r="K40" s="713"/>
      <c r="L40" s="713"/>
      <c r="M40" s="713"/>
      <c r="N40" s="713"/>
      <c r="O40" s="713"/>
      <c r="P40" s="713"/>
      <c r="Q40" s="713"/>
      <c r="R40" s="713"/>
      <c r="S40" s="713"/>
      <c r="T40" s="713"/>
      <c r="U40" s="713"/>
      <c r="V40" s="713"/>
      <c r="W40" s="713"/>
      <c r="X40" s="713"/>
      <c r="Y40" s="713"/>
      <c r="Z40" s="713"/>
      <c r="AA40" s="713"/>
      <c r="AB40" s="713"/>
      <c r="AC40" s="713"/>
      <c r="AD40" s="713"/>
      <c r="AE40" s="713"/>
      <c r="AF40" s="713"/>
      <c r="AG40" s="713"/>
      <c r="AH40" s="713"/>
      <c r="AI40" s="713"/>
      <c r="AJ40" s="713"/>
      <c r="AK40" s="713"/>
      <c r="AL40" s="713"/>
      <c r="AM40" s="713"/>
      <c r="AN40" s="713"/>
      <c r="AO40" s="713"/>
    </row>
    <row r="41" spans="2:41" ht="12.75" customHeight="1" x14ac:dyDescent="0.2">
      <c r="B41" s="685"/>
      <c r="C41" s="534"/>
      <c r="D41" s="696"/>
      <c r="E41" s="696"/>
      <c r="F41" s="696"/>
      <c r="G41" s="696"/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6"/>
      <c r="V41" s="696"/>
      <c r="W41" s="696"/>
      <c r="X41" s="696"/>
      <c r="Y41" s="696"/>
      <c r="Z41" s="696"/>
      <c r="AA41" s="696"/>
      <c r="AB41" s="696"/>
      <c r="AC41" s="696"/>
      <c r="AD41" s="696"/>
      <c r="AE41" s="696"/>
      <c r="AF41" s="696"/>
      <c r="AG41" s="696"/>
      <c r="AH41" s="696"/>
      <c r="AI41" s="696"/>
      <c r="AJ41" s="696"/>
      <c r="AK41" s="696"/>
      <c r="AL41" s="696"/>
      <c r="AM41" s="696"/>
      <c r="AN41" s="696"/>
      <c r="AO41" s="696"/>
    </row>
    <row r="42" spans="2:41" ht="12.75" customHeight="1" x14ac:dyDescent="0.2">
      <c r="B42" s="685" t="s">
        <v>265</v>
      </c>
      <c r="C42" s="534"/>
      <c r="D42" s="696"/>
      <c r="E42" s="696"/>
      <c r="F42" s="696"/>
      <c r="G42" s="696"/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  <c r="T42" s="696"/>
      <c r="U42" s="696"/>
      <c r="V42" s="696"/>
      <c r="W42" s="696"/>
      <c r="X42" s="696"/>
      <c r="Y42" s="696"/>
      <c r="Z42" s="696"/>
      <c r="AA42" s="696"/>
      <c r="AB42" s="696"/>
      <c r="AC42" s="696"/>
      <c r="AD42" s="696"/>
      <c r="AE42" s="696"/>
      <c r="AF42" s="696"/>
      <c r="AG42" s="696"/>
      <c r="AH42" s="696"/>
      <c r="AI42" s="696"/>
      <c r="AJ42" s="696"/>
      <c r="AK42" s="696"/>
      <c r="AL42" s="696"/>
      <c r="AM42" s="696"/>
      <c r="AN42" s="696"/>
      <c r="AO42" s="696"/>
    </row>
    <row r="43" spans="2:41" ht="12.75" customHeight="1" x14ac:dyDescent="0.2">
      <c r="B43" s="687" t="s">
        <v>17</v>
      </c>
      <c r="C43" s="534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  <c r="AA43" s="713"/>
      <c r="AB43" s="713"/>
      <c r="AC43" s="713"/>
      <c r="AD43" s="713"/>
      <c r="AE43" s="713"/>
      <c r="AF43" s="713"/>
      <c r="AG43" s="713"/>
      <c r="AH43" s="713"/>
      <c r="AI43" s="713"/>
      <c r="AJ43" s="713"/>
      <c r="AK43" s="713"/>
      <c r="AL43" s="713"/>
      <c r="AM43" s="713"/>
      <c r="AN43" s="713"/>
      <c r="AO43" s="713"/>
    </row>
    <row r="44" spans="2:41" ht="12.75" customHeight="1" x14ac:dyDescent="0.2">
      <c r="B44" s="687" t="s">
        <v>18</v>
      </c>
      <c r="C44" s="534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3"/>
      <c r="AA44" s="713"/>
      <c r="AB44" s="713"/>
      <c r="AC44" s="713"/>
      <c r="AD44" s="713"/>
      <c r="AE44" s="713"/>
      <c r="AF44" s="713"/>
      <c r="AG44" s="713"/>
      <c r="AH44" s="713"/>
      <c r="AI44" s="713"/>
      <c r="AJ44" s="713"/>
      <c r="AK44" s="713"/>
      <c r="AL44" s="713"/>
      <c r="AM44" s="713"/>
      <c r="AN44" s="713"/>
      <c r="AO44" s="713"/>
    </row>
    <row r="45" spans="2:41" ht="12.75" customHeight="1" x14ac:dyDescent="0.2">
      <c r="B45" s="687" t="s">
        <v>19</v>
      </c>
      <c r="C45" s="534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  <c r="V45" s="713"/>
      <c r="W45" s="713"/>
      <c r="X45" s="713"/>
      <c r="Y45" s="713"/>
      <c r="Z45" s="713"/>
      <c r="AA45" s="713"/>
      <c r="AB45" s="713"/>
      <c r="AC45" s="713"/>
      <c r="AD45" s="713"/>
      <c r="AE45" s="713"/>
      <c r="AF45" s="713"/>
      <c r="AG45" s="713"/>
      <c r="AH45" s="713"/>
      <c r="AI45" s="713"/>
      <c r="AJ45" s="713"/>
      <c r="AK45" s="713"/>
      <c r="AL45" s="713"/>
      <c r="AM45" s="713"/>
      <c r="AN45" s="713"/>
      <c r="AO45" s="713"/>
    </row>
    <row r="46" spans="2:41" ht="12.75" customHeight="1" x14ac:dyDescent="0.2">
      <c r="B46" s="687" t="s">
        <v>20</v>
      </c>
      <c r="C46" s="534"/>
      <c r="D46" s="713"/>
      <c r="E46" s="713"/>
      <c r="F46" s="713"/>
      <c r="G46" s="713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3"/>
      <c r="AA46" s="713"/>
      <c r="AB46" s="713"/>
      <c r="AC46" s="713"/>
      <c r="AD46" s="713"/>
      <c r="AE46" s="713"/>
      <c r="AF46" s="713"/>
      <c r="AG46" s="713"/>
      <c r="AH46" s="713"/>
      <c r="AI46" s="713"/>
      <c r="AJ46" s="713"/>
      <c r="AK46" s="713"/>
      <c r="AL46" s="713"/>
      <c r="AM46" s="713"/>
      <c r="AN46" s="713"/>
      <c r="AO46" s="713"/>
    </row>
    <row r="47" spans="2:41" ht="12.75" customHeight="1" x14ac:dyDescent="0.2">
      <c r="B47" s="687" t="s">
        <v>21</v>
      </c>
      <c r="C47" s="534"/>
      <c r="D47" s="713"/>
      <c r="E47" s="713"/>
      <c r="F47" s="713"/>
      <c r="G47" s="713"/>
      <c r="H47" s="713"/>
      <c r="I47" s="713"/>
      <c r="J47" s="713"/>
      <c r="K47" s="713"/>
      <c r="L47" s="713"/>
      <c r="M47" s="713"/>
      <c r="N47" s="713"/>
      <c r="O47" s="713"/>
      <c r="P47" s="713"/>
      <c r="Q47" s="713"/>
      <c r="R47" s="713"/>
      <c r="S47" s="713"/>
      <c r="T47" s="713"/>
      <c r="U47" s="713"/>
      <c r="V47" s="713"/>
      <c r="W47" s="713"/>
      <c r="X47" s="713"/>
      <c r="Y47" s="713"/>
      <c r="Z47" s="713"/>
      <c r="AA47" s="713"/>
      <c r="AB47" s="713"/>
      <c r="AC47" s="713"/>
      <c r="AD47" s="713"/>
      <c r="AE47" s="713"/>
      <c r="AF47" s="713"/>
      <c r="AG47" s="713"/>
      <c r="AH47" s="713"/>
      <c r="AI47" s="713"/>
      <c r="AJ47" s="713"/>
      <c r="AK47" s="713"/>
      <c r="AL47" s="713"/>
      <c r="AM47" s="713"/>
      <c r="AN47" s="713"/>
      <c r="AO47" s="713"/>
    </row>
    <row r="48" spans="2:41" ht="12.75" customHeight="1" x14ac:dyDescent="0.2">
      <c r="B48" s="687" t="s">
        <v>22</v>
      </c>
      <c r="C48" s="534"/>
      <c r="D48" s="713"/>
      <c r="E48" s="713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3"/>
      <c r="AJ48" s="713"/>
      <c r="AK48" s="713"/>
      <c r="AL48" s="713"/>
      <c r="AM48" s="713"/>
      <c r="AN48" s="713"/>
      <c r="AO48" s="713"/>
    </row>
    <row r="49" spans="2:41" ht="12.75" customHeight="1" x14ac:dyDescent="0.2">
      <c r="B49" s="687" t="s">
        <v>35</v>
      </c>
      <c r="C49" s="534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</row>
    <row r="50" spans="2:41" ht="12.75" customHeight="1" x14ac:dyDescent="0.2">
      <c r="B50" s="535"/>
      <c r="C50" s="534"/>
      <c r="D50" s="696"/>
      <c r="E50" s="696"/>
      <c r="F50" s="696"/>
      <c r="G50" s="696"/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  <c r="T50" s="696"/>
      <c r="U50" s="696"/>
      <c r="V50" s="696"/>
      <c r="W50" s="696"/>
      <c r="X50" s="696"/>
      <c r="Y50" s="696"/>
      <c r="Z50" s="696"/>
      <c r="AA50" s="696"/>
      <c r="AB50" s="696"/>
      <c r="AC50" s="696"/>
      <c r="AD50" s="696"/>
      <c r="AE50" s="696"/>
      <c r="AF50" s="696"/>
      <c r="AG50" s="696"/>
      <c r="AH50" s="696"/>
      <c r="AI50" s="696"/>
      <c r="AJ50" s="696"/>
      <c r="AK50" s="696"/>
      <c r="AL50" s="696"/>
      <c r="AM50" s="696"/>
      <c r="AN50" s="696"/>
      <c r="AO50" s="696"/>
    </row>
    <row r="51" spans="2:41" ht="12.75" customHeight="1" x14ac:dyDescent="0.2">
      <c r="B51" s="535" t="s">
        <v>271</v>
      </c>
      <c r="C51" s="716">
        <v>5.3999999999999999E-2</v>
      </c>
      <c r="D51" s="716">
        <v>5.3999999999999999E-2</v>
      </c>
      <c r="E51" s="716">
        <v>5.3999999999999999E-2</v>
      </c>
      <c r="F51" s="716">
        <v>5.3999999999999999E-2</v>
      </c>
      <c r="G51" s="716">
        <v>5.3999999999999999E-2</v>
      </c>
      <c r="H51" s="716">
        <v>5.3999999999999999E-2</v>
      </c>
      <c r="I51" s="716">
        <v>5.3999999999999999E-2</v>
      </c>
      <c r="J51" s="716">
        <v>5.3999999999999999E-2</v>
      </c>
      <c r="K51" s="716">
        <v>5.3999999999999999E-2</v>
      </c>
      <c r="L51" s="716">
        <v>5.3999999999999999E-2</v>
      </c>
      <c r="M51" s="716">
        <v>5.3999999999999999E-2</v>
      </c>
      <c r="N51" s="716">
        <v>5.3999999999999999E-2</v>
      </c>
      <c r="O51" s="716">
        <v>5.3999999999999999E-2</v>
      </c>
      <c r="P51" s="716">
        <v>5.3999999999999999E-2</v>
      </c>
      <c r="Q51" s="716">
        <v>5.3999999999999999E-2</v>
      </c>
      <c r="R51" s="716">
        <v>5.3999999999999999E-2</v>
      </c>
      <c r="S51" s="716">
        <v>5.3999999999999999E-2</v>
      </c>
      <c r="T51" s="716">
        <v>5.3999999999999999E-2</v>
      </c>
      <c r="U51" s="716">
        <v>5.3999999999999999E-2</v>
      </c>
      <c r="V51" s="716">
        <v>5.3999999999999999E-2</v>
      </c>
      <c r="W51" s="716">
        <v>5.3999999999999999E-2</v>
      </c>
      <c r="X51" s="716">
        <v>5.3999999999999999E-2</v>
      </c>
      <c r="Y51" s="716">
        <v>5.3999999999999999E-2</v>
      </c>
      <c r="Z51" s="716">
        <v>5.3999999999999999E-2</v>
      </c>
      <c r="AA51" s="716">
        <v>5.3999999999999999E-2</v>
      </c>
      <c r="AB51" s="716">
        <v>5.3999999999999999E-2</v>
      </c>
      <c r="AC51" s="716">
        <v>5.3999999999999999E-2</v>
      </c>
      <c r="AD51" s="716">
        <v>5.3999999999999999E-2</v>
      </c>
      <c r="AE51" s="716">
        <v>5.3999999999999999E-2</v>
      </c>
      <c r="AF51" s="716">
        <v>5.3999999999999999E-2</v>
      </c>
      <c r="AG51" s="716">
        <v>5.3999999999999999E-2</v>
      </c>
      <c r="AH51" s="716">
        <v>5.3999999999999999E-2</v>
      </c>
      <c r="AI51" s="716">
        <v>5.3999999999999999E-2</v>
      </c>
      <c r="AJ51" s="716">
        <v>5.3999999999999999E-2</v>
      </c>
      <c r="AK51" s="716">
        <v>5.3999999999999999E-2</v>
      </c>
      <c r="AL51" s="716">
        <v>5.3999999999999999E-2</v>
      </c>
      <c r="AM51" s="716">
        <v>5.3999999999999999E-2</v>
      </c>
      <c r="AN51" s="716">
        <v>5.3999999999999999E-2</v>
      </c>
      <c r="AO51" s="716">
        <v>5.3999999999999999E-2</v>
      </c>
    </row>
    <row r="52" spans="2:41" ht="12.75" customHeight="1" x14ac:dyDescent="0.2">
      <c r="B52" s="535"/>
      <c r="C52" s="534"/>
      <c r="D52" s="696"/>
      <c r="E52" s="696"/>
      <c r="F52" s="696"/>
      <c r="G52" s="696"/>
      <c r="H52" s="696"/>
      <c r="I52" s="696"/>
      <c r="J52" s="696"/>
      <c r="K52" s="696"/>
      <c r="L52" s="696"/>
      <c r="M52" s="696"/>
      <c r="N52" s="696"/>
      <c r="O52" s="696"/>
      <c r="P52" s="696"/>
      <c r="Q52" s="696"/>
      <c r="R52" s="696"/>
      <c r="S52" s="696"/>
      <c r="T52" s="696"/>
      <c r="U52" s="696"/>
      <c r="V52" s="696"/>
      <c r="W52" s="696"/>
      <c r="X52" s="696"/>
      <c r="Y52" s="696"/>
      <c r="Z52" s="696"/>
      <c r="AA52" s="696"/>
      <c r="AB52" s="696"/>
      <c r="AC52" s="696"/>
      <c r="AD52" s="696"/>
      <c r="AE52" s="696"/>
      <c r="AF52" s="696"/>
      <c r="AG52" s="696"/>
      <c r="AH52" s="696"/>
      <c r="AI52" s="696"/>
      <c r="AJ52" s="696"/>
      <c r="AK52" s="696"/>
      <c r="AL52" s="696"/>
      <c r="AM52" s="696"/>
      <c r="AN52" s="696"/>
      <c r="AO52" s="696"/>
    </row>
    <row r="53" spans="2:41" ht="12.75" customHeight="1" x14ac:dyDescent="0.2">
      <c r="B53" s="688" t="s">
        <v>41</v>
      </c>
      <c r="C53" s="534"/>
      <c r="D53" s="534"/>
      <c r="E53" s="534"/>
      <c r="F53" s="534"/>
      <c r="G53" s="534"/>
      <c r="H53" s="534"/>
      <c r="I53" s="534"/>
      <c r="J53" s="534"/>
      <c r="K53" s="534"/>
      <c r="L53" s="534"/>
      <c r="M53" s="534"/>
      <c r="N53" s="534"/>
      <c r="O53" s="534"/>
      <c r="P53" s="534"/>
      <c r="Q53" s="534"/>
      <c r="R53" s="534"/>
      <c r="S53" s="534"/>
      <c r="T53" s="534"/>
      <c r="U53" s="534"/>
      <c r="V53" s="534"/>
      <c r="W53" s="534"/>
      <c r="X53" s="534"/>
      <c r="Y53" s="534"/>
      <c r="Z53" s="534"/>
      <c r="AA53" s="534"/>
      <c r="AB53" s="534"/>
      <c r="AC53" s="534"/>
      <c r="AD53" s="534"/>
      <c r="AE53" s="534"/>
      <c r="AF53" s="534"/>
      <c r="AG53" s="534"/>
      <c r="AH53" s="534"/>
      <c r="AI53" s="534"/>
      <c r="AJ53" s="534"/>
      <c r="AK53" s="534"/>
      <c r="AL53" s="534"/>
      <c r="AM53" s="534"/>
      <c r="AN53" s="534"/>
      <c r="AO53" s="534"/>
    </row>
    <row r="54" spans="2:41" ht="12.75" customHeight="1" x14ac:dyDescent="0.2">
      <c r="B54" s="685" t="s">
        <v>269</v>
      </c>
      <c r="C54" s="534"/>
      <c r="D54" s="696"/>
      <c r="E54" s="696"/>
      <c r="F54" s="696"/>
      <c r="G54" s="696"/>
      <c r="H54" s="696"/>
      <c r="I54" s="696"/>
      <c r="J54" s="696"/>
      <c r="K54" s="696"/>
      <c r="L54" s="696"/>
      <c r="M54" s="696"/>
      <c r="N54" s="696"/>
      <c r="O54" s="696"/>
      <c r="P54" s="696"/>
      <c r="Q54" s="696"/>
      <c r="R54" s="696"/>
      <c r="S54" s="696"/>
      <c r="T54" s="696"/>
      <c r="U54" s="696"/>
      <c r="V54" s="696"/>
      <c r="W54" s="696"/>
      <c r="X54" s="696"/>
      <c r="Y54" s="696"/>
      <c r="Z54" s="696"/>
      <c r="AA54" s="696"/>
      <c r="AB54" s="696"/>
      <c r="AC54" s="696"/>
      <c r="AD54" s="696"/>
      <c r="AE54" s="696"/>
      <c r="AF54" s="696"/>
      <c r="AG54" s="696"/>
      <c r="AH54" s="696"/>
      <c r="AI54" s="696"/>
      <c r="AJ54" s="696"/>
      <c r="AK54" s="696"/>
      <c r="AL54" s="696"/>
      <c r="AM54" s="696"/>
      <c r="AN54" s="696"/>
      <c r="AO54" s="696"/>
    </row>
    <row r="55" spans="2:41" ht="12.75" customHeight="1" x14ac:dyDescent="0.2">
      <c r="B55" s="687" t="s">
        <v>17</v>
      </c>
      <c r="C55" s="534"/>
      <c r="D55" s="713"/>
      <c r="E55" s="713"/>
      <c r="F55" s="713"/>
      <c r="G55" s="713"/>
      <c r="H55" s="713"/>
      <c r="I55" s="713"/>
      <c r="J55" s="713"/>
      <c r="K55" s="713"/>
      <c r="L55" s="713"/>
      <c r="M55" s="713"/>
      <c r="N55" s="713"/>
      <c r="O55" s="713"/>
      <c r="P55" s="713"/>
      <c r="Q55" s="713"/>
      <c r="R55" s="713"/>
      <c r="S55" s="713"/>
      <c r="T55" s="713"/>
      <c r="U55" s="713"/>
      <c r="V55" s="713"/>
      <c r="W55" s="713"/>
      <c r="X55" s="713"/>
      <c r="Y55" s="713"/>
      <c r="Z55" s="713"/>
      <c r="AA55" s="713"/>
      <c r="AB55" s="713"/>
      <c r="AC55" s="713"/>
      <c r="AD55" s="713"/>
      <c r="AE55" s="713"/>
      <c r="AF55" s="713"/>
      <c r="AG55" s="713"/>
      <c r="AH55" s="713"/>
      <c r="AI55" s="713"/>
      <c r="AJ55" s="713"/>
      <c r="AK55" s="713"/>
      <c r="AL55" s="713"/>
      <c r="AM55" s="713"/>
      <c r="AN55" s="713"/>
      <c r="AO55" s="713"/>
    </row>
    <row r="56" spans="2:41" ht="12.75" customHeight="1" x14ac:dyDescent="0.2">
      <c r="B56" s="687" t="s">
        <v>18</v>
      </c>
      <c r="C56" s="534"/>
      <c r="D56" s="713"/>
      <c r="E56" s="713"/>
      <c r="F56" s="713"/>
      <c r="G56" s="713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3"/>
      <c r="AA56" s="713"/>
      <c r="AB56" s="713"/>
      <c r="AC56" s="713"/>
      <c r="AD56" s="713"/>
      <c r="AE56" s="713"/>
      <c r="AF56" s="713"/>
      <c r="AG56" s="713"/>
      <c r="AH56" s="713"/>
      <c r="AI56" s="713"/>
      <c r="AJ56" s="713"/>
      <c r="AK56" s="713"/>
      <c r="AL56" s="713"/>
      <c r="AM56" s="713"/>
      <c r="AN56" s="713"/>
      <c r="AO56" s="713"/>
    </row>
    <row r="57" spans="2:41" ht="12.75" customHeight="1" x14ac:dyDescent="0.2">
      <c r="B57" s="687" t="s">
        <v>19</v>
      </c>
      <c r="C57" s="534"/>
      <c r="D57" s="713"/>
      <c r="E57" s="713"/>
      <c r="F57" s="713"/>
      <c r="G57" s="713"/>
      <c r="H57" s="713"/>
      <c r="I57" s="713"/>
      <c r="J57" s="713"/>
      <c r="K57" s="713"/>
      <c r="L57" s="713"/>
      <c r="M57" s="713"/>
      <c r="N57" s="713"/>
      <c r="O57" s="713"/>
      <c r="P57" s="713"/>
      <c r="Q57" s="713"/>
      <c r="R57" s="713"/>
      <c r="S57" s="713"/>
      <c r="T57" s="713"/>
      <c r="U57" s="713"/>
      <c r="V57" s="713"/>
      <c r="W57" s="713"/>
      <c r="X57" s="713"/>
      <c r="Y57" s="713"/>
      <c r="Z57" s="713"/>
      <c r="AA57" s="713"/>
      <c r="AB57" s="713"/>
      <c r="AC57" s="713"/>
      <c r="AD57" s="713"/>
      <c r="AE57" s="713"/>
      <c r="AF57" s="713"/>
      <c r="AG57" s="713"/>
      <c r="AH57" s="713"/>
      <c r="AI57" s="713"/>
      <c r="AJ57" s="713"/>
      <c r="AK57" s="713"/>
      <c r="AL57" s="713"/>
      <c r="AM57" s="713"/>
      <c r="AN57" s="713"/>
      <c r="AO57" s="713"/>
    </row>
    <row r="58" spans="2:41" ht="12.75" customHeight="1" x14ac:dyDescent="0.2">
      <c r="B58" s="687" t="s">
        <v>20</v>
      </c>
      <c r="C58" s="534"/>
      <c r="D58" s="713"/>
      <c r="E58" s="713"/>
      <c r="F58" s="713"/>
      <c r="G58" s="713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3"/>
      <c r="AA58" s="713"/>
      <c r="AB58" s="713"/>
      <c r="AC58" s="713"/>
      <c r="AD58" s="713"/>
      <c r="AE58" s="713"/>
      <c r="AF58" s="713"/>
      <c r="AG58" s="713"/>
      <c r="AH58" s="713"/>
      <c r="AI58" s="713"/>
      <c r="AJ58" s="713"/>
      <c r="AK58" s="713"/>
      <c r="AL58" s="713"/>
      <c r="AM58" s="713"/>
      <c r="AN58" s="713"/>
      <c r="AO58" s="713"/>
    </row>
    <row r="59" spans="2:41" ht="12.75" customHeight="1" x14ac:dyDescent="0.2">
      <c r="B59" s="687" t="s">
        <v>21</v>
      </c>
      <c r="C59" s="534"/>
      <c r="D59" s="713"/>
      <c r="E59" s="713"/>
      <c r="F59" s="713"/>
      <c r="G59" s="713"/>
      <c r="H59" s="713"/>
      <c r="I59" s="713"/>
      <c r="J59" s="713"/>
      <c r="K59" s="713"/>
      <c r="L59" s="713"/>
      <c r="M59" s="713"/>
      <c r="N59" s="713"/>
      <c r="O59" s="713"/>
      <c r="P59" s="713"/>
      <c r="Q59" s="713"/>
      <c r="R59" s="713"/>
      <c r="S59" s="713"/>
      <c r="T59" s="713"/>
      <c r="U59" s="713"/>
      <c r="V59" s="713"/>
      <c r="W59" s="713"/>
      <c r="X59" s="713"/>
      <c r="Y59" s="713"/>
      <c r="Z59" s="713"/>
      <c r="AA59" s="713"/>
      <c r="AB59" s="713"/>
      <c r="AC59" s="713"/>
      <c r="AD59" s="713"/>
      <c r="AE59" s="713"/>
      <c r="AF59" s="713"/>
      <c r="AG59" s="713"/>
      <c r="AH59" s="713"/>
      <c r="AI59" s="713"/>
      <c r="AJ59" s="713"/>
      <c r="AK59" s="713"/>
      <c r="AL59" s="713"/>
      <c r="AM59" s="713"/>
      <c r="AN59" s="713"/>
      <c r="AO59" s="713"/>
    </row>
    <row r="60" spans="2:41" ht="12.75" customHeight="1" x14ac:dyDescent="0.2">
      <c r="B60" s="687" t="s">
        <v>22</v>
      </c>
      <c r="C60" s="534"/>
      <c r="D60" s="713"/>
      <c r="E60" s="713"/>
      <c r="F60" s="713"/>
      <c r="G60" s="713"/>
      <c r="H60" s="713"/>
      <c r="I60" s="713"/>
      <c r="J60" s="713"/>
      <c r="K60" s="713"/>
      <c r="L60" s="713"/>
      <c r="M60" s="713"/>
      <c r="N60" s="713"/>
      <c r="O60" s="713"/>
      <c r="P60" s="713"/>
      <c r="Q60" s="713"/>
      <c r="R60" s="713"/>
      <c r="S60" s="713"/>
      <c r="T60" s="713"/>
      <c r="U60" s="713"/>
      <c r="V60" s="713"/>
      <c r="W60" s="713"/>
      <c r="X60" s="713"/>
      <c r="Y60" s="713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3"/>
      <c r="AN60" s="713"/>
      <c r="AO60" s="713"/>
    </row>
    <row r="61" spans="2:41" ht="12.75" customHeight="1" x14ac:dyDescent="0.2">
      <c r="B61" s="687" t="s">
        <v>35</v>
      </c>
      <c r="C61" s="534"/>
      <c r="D61" s="713"/>
      <c r="E61" s="713"/>
      <c r="F61" s="713"/>
      <c r="G61" s="713"/>
      <c r="H61" s="713"/>
      <c r="I61" s="713"/>
      <c r="J61" s="713"/>
      <c r="K61" s="713"/>
      <c r="L61" s="713"/>
      <c r="M61" s="713"/>
      <c r="N61" s="713"/>
      <c r="O61" s="713"/>
      <c r="P61" s="713"/>
      <c r="Q61" s="713"/>
      <c r="R61" s="713"/>
      <c r="S61" s="713"/>
      <c r="T61" s="713"/>
      <c r="U61" s="713"/>
      <c r="V61" s="713"/>
      <c r="W61" s="713"/>
      <c r="X61" s="713"/>
      <c r="Y61" s="713"/>
      <c r="Z61" s="713"/>
      <c r="AA61" s="713"/>
      <c r="AB61" s="713"/>
      <c r="AC61" s="713"/>
      <c r="AD61" s="713"/>
      <c r="AE61" s="713"/>
      <c r="AF61" s="713"/>
      <c r="AG61" s="713"/>
      <c r="AH61" s="713"/>
      <c r="AI61" s="713"/>
      <c r="AJ61" s="713"/>
      <c r="AK61" s="713"/>
      <c r="AL61" s="713"/>
      <c r="AM61" s="713"/>
      <c r="AN61" s="713"/>
      <c r="AO61" s="713"/>
    </row>
    <row r="62" spans="2:41" ht="12.75" customHeight="1" x14ac:dyDescent="0.2">
      <c r="B62" s="685"/>
      <c r="C62" s="534"/>
      <c r="D62" s="696"/>
      <c r="E62" s="696"/>
      <c r="F62" s="696"/>
      <c r="G62" s="696"/>
      <c r="H62" s="696"/>
      <c r="I62" s="696"/>
      <c r="J62" s="696"/>
      <c r="K62" s="696"/>
      <c r="L62" s="696"/>
      <c r="M62" s="696"/>
      <c r="N62" s="696"/>
      <c r="O62" s="696"/>
      <c r="P62" s="696"/>
      <c r="Q62" s="696"/>
      <c r="R62" s="696"/>
      <c r="S62" s="696"/>
      <c r="T62" s="696"/>
      <c r="U62" s="696"/>
      <c r="V62" s="696"/>
      <c r="W62" s="696"/>
      <c r="X62" s="696"/>
      <c r="Y62" s="696"/>
      <c r="Z62" s="696"/>
      <c r="AA62" s="696"/>
      <c r="AB62" s="696"/>
      <c r="AC62" s="696"/>
      <c r="AD62" s="696"/>
      <c r="AE62" s="696"/>
      <c r="AF62" s="696"/>
      <c r="AG62" s="696"/>
      <c r="AH62" s="696"/>
      <c r="AI62" s="696"/>
      <c r="AJ62" s="696"/>
      <c r="AK62" s="696"/>
      <c r="AL62" s="696"/>
      <c r="AM62" s="696"/>
      <c r="AN62" s="696"/>
      <c r="AO62" s="696"/>
    </row>
    <row r="63" spans="2:41" ht="12.75" customHeight="1" x14ac:dyDescent="0.2">
      <c r="B63" s="685" t="s">
        <v>265</v>
      </c>
      <c r="C63" s="534"/>
      <c r="D63" s="696"/>
      <c r="E63" s="696"/>
      <c r="F63" s="696"/>
      <c r="G63" s="696"/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  <c r="AN63" s="696"/>
      <c r="AO63" s="696"/>
    </row>
    <row r="64" spans="2:41" ht="12.75" customHeight="1" x14ac:dyDescent="0.2">
      <c r="B64" s="687" t="s">
        <v>17</v>
      </c>
      <c r="C64" s="534"/>
      <c r="D64" s="713"/>
      <c r="E64" s="713"/>
      <c r="F64" s="713"/>
      <c r="G64" s="713"/>
      <c r="H64" s="713"/>
      <c r="I64" s="713"/>
      <c r="J64" s="713"/>
      <c r="K64" s="713"/>
      <c r="L64" s="713"/>
      <c r="M64" s="713"/>
      <c r="N64" s="713"/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</row>
    <row r="65" spans="2:41" ht="12.75" customHeight="1" x14ac:dyDescent="0.2">
      <c r="B65" s="687" t="s">
        <v>18</v>
      </c>
      <c r="C65" s="534"/>
      <c r="D65" s="713"/>
      <c r="E65" s="713"/>
      <c r="F65" s="713"/>
      <c r="G65" s="713"/>
      <c r="H65" s="713"/>
      <c r="I65" s="713"/>
      <c r="J65" s="713"/>
      <c r="K65" s="713"/>
      <c r="L65" s="713"/>
      <c r="M65" s="713"/>
      <c r="N65" s="713"/>
      <c r="O65" s="713"/>
      <c r="P65" s="713"/>
      <c r="Q65" s="713"/>
      <c r="R65" s="713"/>
      <c r="S65" s="713"/>
      <c r="T65" s="713"/>
      <c r="U65" s="713"/>
      <c r="V65" s="713"/>
      <c r="W65" s="713"/>
      <c r="X65" s="713"/>
      <c r="Y65" s="713"/>
      <c r="Z65" s="713"/>
      <c r="AA65" s="713"/>
      <c r="AB65" s="713"/>
      <c r="AC65" s="713"/>
      <c r="AD65" s="713"/>
      <c r="AE65" s="713"/>
      <c r="AF65" s="713"/>
      <c r="AG65" s="713"/>
      <c r="AH65" s="713"/>
      <c r="AI65" s="713"/>
      <c r="AJ65" s="713"/>
      <c r="AK65" s="713"/>
      <c r="AL65" s="713"/>
      <c r="AM65" s="713"/>
      <c r="AN65" s="713"/>
      <c r="AO65" s="713"/>
    </row>
    <row r="66" spans="2:41" ht="12.75" customHeight="1" x14ac:dyDescent="0.2">
      <c r="B66" s="687" t="s">
        <v>19</v>
      </c>
      <c r="C66" s="534"/>
      <c r="D66" s="713"/>
      <c r="E66" s="713"/>
      <c r="F66" s="713"/>
      <c r="G66" s="713"/>
      <c r="H66" s="713"/>
      <c r="I66" s="713"/>
      <c r="J66" s="713"/>
      <c r="K66" s="713"/>
      <c r="L66" s="713"/>
      <c r="M66" s="713"/>
      <c r="N66" s="713"/>
      <c r="O66" s="713"/>
      <c r="P66" s="713"/>
      <c r="Q66" s="713"/>
      <c r="R66" s="713"/>
      <c r="S66" s="713"/>
      <c r="T66" s="713"/>
      <c r="U66" s="713"/>
      <c r="V66" s="713"/>
      <c r="W66" s="713"/>
      <c r="X66" s="713"/>
      <c r="Y66" s="713"/>
      <c r="Z66" s="713"/>
      <c r="AA66" s="713"/>
      <c r="AB66" s="713"/>
      <c r="AC66" s="713"/>
      <c r="AD66" s="713"/>
      <c r="AE66" s="713"/>
      <c r="AF66" s="713"/>
      <c r="AG66" s="713"/>
      <c r="AH66" s="713"/>
      <c r="AI66" s="713"/>
      <c r="AJ66" s="713"/>
      <c r="AK66" s="713"/>
      <c r="AL66" s="713"/>
      <c r="AM66" s="713"/>
      <c r="AN66" s="713"/>
      <c r="AO66" s="713"/>
    </row>
    <row r="67" spans="2:41" ht="12.75" customHeight="1" x14ac:dyDescent="0.2">
      <c r="B67" s="687" t="s">
        <v>20</v>
      </c>
      <c r="C67" s="534"/>
      <c r="D67" s="713"/>
      <c r="E67" s="713"/>
      <c r="F67" s="713"/>
      <c r="G67" s="713"/>
      <c r="H67" s="713"/>
      <c r="I67" s="713"/>
      <c r="J67" s="713"/>
      <c r="K67" s="713"/>
      <c r="L67" s="713"/>
      <c r="M67" s="713"/>
      <c r="N67" s="713"/>
      <c r="O67" s="713"/>
      <c r="P67" s="713"/>
      <c r="Q67" s="713"/>
      <c r="R67" s="713"/>
      <c r="S67" s="713"/>
      <c r="T67" s="713"/>
      <c r="U67" s="713"/>
      <c r="V67" s="713"/>
      <c r="W67" s="713"/>
      <c r="X67" s="713"/>
      <c r="Y67" s="713"/>
      <c r="Z67" s="713"/>
      <c r="AA67" s="713"/>
      <c r="AB67" s="713"/>
      <c r="AC67" s="713"/>
      <c r="AD67" s="713"/>
      <c r="AE67" s="713"/>
      <c r="AF67" s="713"/>
      <c r="AG67" s="713"/>
      <c r="AH67" s="713"/>
      <c r="AI67" s="713"/>
      <c r="AJ67" s="713"/>
      <c r="AK67" s="713"/>
      <c r="AL67" s="713"/>
      <c r="AM67" s="713"/>
      <c r="AN67" s="713"/>
      <c r="AO67" s="713"/>
    </row>
    <row r="68" spans="2:41" ht="12.75" customHeight="1" x14ac:dyDescent="0.2">
      <c r="B68" s="687" t="s">
        <v>21</v>
      </c>
      <c r="C68" s="534"/>
      <c r="D68" s="713"/>
      <c r="E68" s="713"/>
      <c r="F68" s="713"/>
      <c r="G68" s="713"/>
      <c r="H68" s="713"/>
      <c r="I68" s="713"/>
      <c r="J68" s="713"/>
      <c r="K68" s="713"/>
      <c r="L68" s="713"/>
      <c r="M68" s="713"/>
      <c r="N68" s="713"/>
      <c r="O68" s="713"/>
      <c r="P68" s="713"/>
      <c r="Q68" s="713"/>
      <c r="R68" s="713"/>
      <c r="S68" s="713"/>
      <c r="T68" s="713"/>
      <c r="U68" s="713"/>
      <c r="V68" s="713"/>
      <c r="W68" s="713"/>
      <c r="X68" s="713"/>
      <c r="Y68" s="713"/>
      <c r="Z68" s="713"/>
      <c r="AA68" s="713"/>
      <c r="AB68" s="713"/>
      <c r="AC68" s="713"/>
      <c r="AD68" s="713"/>
      <c r="AE68" s="713"/>
      <c r="AF68" s="713"/>
      <c r="AG68" s="713"/>
      <c r="AH68" s="713"/>
      <c r="AI68" s="713"/>
      <c r="AJ68" s="713"/>
      <c r="AK68" s="713"/>
      <c r="AL68" s="713"/>
      <c r="AM68" s="713"/>
      <c r="AN68" s="713"/>
      <c r="AO68" s="713"/>
    </row>
    <row r="69" spans="2:41" ht="12.75" customHeight="1" x14ac:dyDescent="0.2">
      <c r="B69" s="687" t="s">
        <v>22</v>
      </c>
      <c r="C69" s="534"/>
      <c r="D69" s="713"/>
      <c r="E69" s="713"/>
      <c r="F69" s="713"/>
      <c r="G69" s="713"/>
      <c r="H69" s="713"/>
      <c r="I69" s="713"/>
      <c r="J69" s="713"/>
      <c r="K69" s="713"/>
      <c r="L69" s="713"/>
      <c r="M69" s="713"/>
      <c r="N69" s="713"/>
      <c r="O69" s="713"/>
      <c r="P69" s="713"/>
      <c r="Q69" s="713"/>
      <c r="R69" s="713"/>
      <c r="S69" s="713"/>
      <c r="T69" s="713"/>
      <c r="U69" s="713"/>
      <c r="V69" s="713"/>
      <c r="W69" s="713"/>
      <c r="X69" s="713"/>
      <c r="Y69" s="713"/>
      <c r="Z69" s="713"/>
      <c r="AA69" s="713"/>
      <c r="AB69" s="713"/>
      <c r="AC69" s="713"/>
      <c r="AD69" s="713"/>
      <c r="AE69" s="713"/>
      <c r="AF69" s="713"/>
      <c r="AG69" s="713"/>
      <c r="AH69" s="713"/>
      <c r="AI69" s="713"/>
      <c r="AJ69" s="713"/>
      <c r="AK69" s="713"/>
      <c r="AL69" s="713"/>
      <c r="AM69" s="713"/>
      <c r="AN69" s="713"/>
      <c r="AO69" s="713"/>
    </row>
    <row r="70" spans="2:41" ht="12.75" customHeight="1" x14ac:dyDescent="0.2">
      <c r="B70" s="687" t="s">
        <v>35</v>
      </c>
      <c r="C70" s="534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  <c r="V70" s="713"/>
      <c r="W70" s="713"/>
      <c r="X70" s="713"/>
      <c r="Y70" s="713"/>
      <c r="Z70" s="713"/>
      <c r="AA70" s="713"/>
      <c r="AB70" s="713"/>
      <c r="AC70" s="713"/>
      <c r="AD70" s="713"/>
      <c r="AE70" s="713"/>
      <c r="AF70" s="713"/>
      <c r="AG70" s="713"/>
      <c r="AH70" s="713"/>
      <c r="AI70" s="713"/>
      <c r="AJ70" s="713"/>
      <c r="AK70" s="713"/>
      <c r="AL70" s="713"/>
      <c r="AM70" s="713"/>
      <c r="AN70" s="713"/>
      <c r="AO70" s="713"/>
    </row>
    <row r="71" spans="2:41" ht="12.75" customHeight="1" x14ac:dyDescent="0.2">
      <c r="B71" s="696"/>
      <c r="C71" s="696"/>
      <c r="D71" s="696"/>
      <c r="E71" s="696"/>
      <c r="F71" s="696"/>
      <c r="G71" s="696"/>
      <c r="H71" s="696"/>
      <c r="I71" s="696"/>
      <c r="J71" s="696"/>
      <c r="K71" s="696"/>
      <c r="L71" s="696"/>
      <c r="M71" s="696"/>
      <c r="N71" s="696"/>
      <c r="O71" s="696"/>
      <c r="P71" s="696"/>
      <c r="Q71" s="696"/>
      <c r="R71" s="696"/>
      <c r="S71" s="696"/>
      <c r="T71" s="696"/>
      <c r="U71" s="696"/>
      <c r="V71" s="696"/>
      <c r="W71" s="696"/>
      <c r="X71" s="696"/>
      <c r="Y71" s="696"/>
      <c r="Z71" s="696"/>
      <c r="AA71" s="696"/>
      <c r="AB71" s="696"/>
      <c r="AC71" s="696"/>
      <c r="AD71" s="696"/>
      <c r="AE71" s="696"/>
      <c r="AF71" s="696"/>
      <c r="AG71" s="696"/>
      <c r="AH71" s="696"/>
      <c r="AI71" s="696"/>
      <c r="AJ71" s="696"/>
      <c r="AK71" s="696"/>
      <c r="AL71" s="696"/>
      <c r="AM71" s="696"/>
      <c r="AN71" s="696"/>
      <c r="AO71" s="696"/>
    </row>
    <row r="72" spans="2:41" ht="12.75" customHeight="1" x14ac:dyDescent="0.2">
      <c r="B72" s="685" t="s">
        <v>263</v>
      </c>
      <c r="C72" s="534"/>
      <c r="D72" s="696"/>
      <c r="E72" s="696"/>
      <c r="F72" s="696"/>
      <c r="G72" s="696"/>
      <c r="H72" s="696"/>
      <c r="I72" s="696"/>
      <c r="J72" s="696"/>
      <c r="K72" s="696"/>
      <c r="L72" s="696"/>
      <c r="M72" s="696"/>
      <c r="N72" s="696"/>
      <c r="O72" s="696"/>
      <c r="P72" s="696"/>
      <c r="Q72" s="696"/>
      <c r="R72" s="696"/>
      <c r="S72" s="696"/>
      <c r="T72" s="696"/>
      <c r="U72" s="696"/>
      <c r="V72" s="696"/>
      <c r="W72" s="696"/>
      <c r="X72" s="696"/>
      <c r="Y72" s="696"/>
      <c r="Z72" s="696"/>
      <c r="AA72" s="696"/>
      <c r="AB72" s="696"/>
      <c r="AC72" s="696"/>
      <c r="AD72" s="696"/>
      <c r="AE72" s="696"/>
      <c r="AF72" s="696"/>
      <c r="AG72" s="696"/>
      <c r="AH72" s="696"/>
      <c r="AI72" s="696"/>
      <c r="AJ72" s="696"/>
      <c r="AK72" s="696"/>
      <c r="AL72" s="696"/>
      <c r="AM72" s="696"/>
      <c r="AN72" s="696"/>
      <c r="AO72" s="696"/>
    </row>
    <row r="73" spans="2:41" ht="12.75" customHeight="1" x14ac:dyDescent="0.2">
      <c r="B73" s="687" t="s">
        <v>17</v>
      </c>
      <c r="C73" s="534"/>
      <c r="D73" s="713"/>
      <c r="E73" s="713"/>
      <c r="F73" s="713"/>
      <c r="G73" s="713"/>
      <c r="H73" s="713"/>
      <c r="I73" s="713"/>
      <c r="J73" s="713"/>
      <c r="K73" s="713"/>
      <c r="L73" s="713"/>
      <c r="M73" s="713"/>
      <c r="N73" s="713"/>
      <c r="O73" s="713"/>
      <c r="P73" s="713"/>
      <c r="Q73" s="713"/>
      <c r="R73" s="713"/>
      <c r="S73" s="713"/>
      <c r="T73" s="713"/>
      <c r="U73" s="713"/>
      <c r="V73" s="713"/>
      <c r="W73" s="713"/>
      <c r="X73" s="713"/>
      <c r="Y73" s="713"/>
      <c r="Z73" s="713"/>
      <c r="AA73" s="713"/>
      <c r="AB73" s="713"/>
      <c r="AC73" s="713"/>
      <c r="AD73" s="713"/>
      <c r="AE73" s="713"/>
      <c r="AF73" s="713"/>
      <c r="AG73" s="713"/>
      <c r="AH73" s="713"/>
      <c r="AI73" s="713"/>
      <c r="AJ73" s="713"/>
      <c r="AK73" s="713"/>
      <c r="AL73" s="713"/>
      <c r="AM73" s="713"/>
      <c r="AN73" s="713"/>
      <c r="AO73" s="713"/>
    </row>
    <row r="74" spans="2:41" ht="12.75" customHeight="1" x14ac:dyDescent="0.2">
      <c r="B74" s="687" t="s">
        <v>18</v>
      </c>
      <c r="C74" s="534"/>
      <c r="D74" s="713"/>
      <c r="E74" s="713"/>
      <c r="F74" s="713"/>
      <c r="G74" s="713"/>
      <c r="H74" s="713"/>
      <c r="I74" s="713"/>
      <c r="J74" s="713"/>
      <c r="K74" s="713"/>
      <c r="L74" s="713"/>
      <c r="M74" s="713"/>
      <c r="N74" s="713"/>
      <c r="O74" s="713"/>
      <c r="P74" s="713"/>
      <c r="Q74" s="713"/>
      <c r="R74" s="713"/>
      <c r="S74" s="713"/>
      <c r="T74" s="713"/>
      <c r="U74" s="713"/>
      <c r="V74" s="713"/>
      <c r="W74" s="713"/>
      <c r="X74" s="713"/>
      <c r="Y74" s="713"/>
      <c r="Z74" s="713"/>
      <c r="AA74" s="713"/>
      <c r="AB74" s="713"/>
      <c r="AC74" s="713"/>
      <c r="AD74" s="713"/>
      <c r="AE74" s="713"/>
      <c r="AF74" s="713"/>
      <c r="AG74" s="713"/>
      <c r="AH74" s="713"/>
      <c r="AI74" s="713"/>
      <c r="AJ74" s="713"/>
      <c r="AK74" s="713"/>
      <c r="AL74" s="713"/>
      <c r="AM74" s="713"/>
      <c r="AN74" s="713"/>
      <c r="AO74" s="713"/>
    </row>
    <row r="75" spans="2:41" ht="12.75" customHeight="1" x14ac:dyDescent="0.2">
      <c r="B75" s="687" t="s">
        <v>19</v>
      </c>
      <c r="C75" s="534"/>
      <c r="D75" s="713"/>
      <c r="E75" s="713"/>
      <c r="F75" s="713"/>
      <c r="G75" s="713"/>
      <c r="H75" s="713"/>
      <c r="I75" s="713"/>
      <c r="J75" s="713"/>
      <c r="K75" s="713"/>
      <c r="L75" s="713"/>
      <c r="M75" s="713"/>
      <c r="N75" s="713"/>
      <c r="O75" s="713"/>
      <c r="P75" s="713"/>
      <c r="Q75" s="713"/>
      <c r="R75" s="713"/>
      <c r="S75" s="713"/>
      <c r="T75" s="713"/>
      <c r="U75" s="713"/>
      <c r="V75" s="713"/>
      <c r="W75" s="713"/>
      <c r="X75" s="713"/>
      <c r="Y75" s="713"/>
      <c r="Z75" s="713"/>
      <c r="AA75" s="713"/>
      <c r="AB75" s="713"/>
      <c r="AC75" s="713"/>
      <c r="AD75" s="713"/>
      <c r="AE75" s="713"/>
      <c r="AF75" s="713"/>
      <c r="AG75" s="713"/>
      <c r="AH75" s="713"/>
      <c r="AI75" s="713"/>
      <c r="AJ75" s="713"/>
      <c r="AK75" s="713"/>
      <c r="AL75" s="713"/>
      <c r="AM75" s="713"/>
      <c r="AN75" s="713"/>
      <c r="AO75" s="713"/>
    </row>
    <row r="76" spans="2:41" ht="12.75" customHeight="1" x14ac:dyDescent="0.2">
      <c r="B76" s="687" t="s">
        <v>20</v>
      </c>
      <c r="C76" s="534"/>
      <c r="D76" s="713"/>
      <c r="E76" s="713"/>
      <c r="F76" s="713"/>
      <c r="G76" s="713"/>
      <c r="H76" s="713"/>
      <c r="I76" s="713"/>
      <c r="J76" s="713"/>
      <c r="K76" s="713"/>
      <c r="L76" s="713"/>
      <c r="M76" s="713"/>
      <c r="N76" s="713"/>
      <c r="O76" s="713"/>
      <c r="P76" s="713"/>
      <c r="Q76" s="713"/>
      <c r="R76" s="713"/>
      <c r="S76" s="713"/>
      <c r="T76" s="713"/>
      <c r="U76" s="713"/>
      <c r="V76" s="713"/>
      <c r="W76" s="713"/>
      <c r="X76" s="713"/>
      <c r="Y76" s="713"/>
      <c r="Z76" s="713"/>
      <c r="AA76" s="713"/>
      <c r="AB76" s="713"/>
      <c r="AC76" s="713"/>
      <c r="AD76" s="713"/>
      <c r="AE76" s="713"/>
      <c r="AF76" s="713"/>
      <c r="AG76" s="713"/>
      <c r="AH76" s="713"/>
      <c r="AI76" s="713"/>
      <c r="AJ76" s="713"/>
      <c r="AK76" s="713"/>
      <c r="AL76" s="713"/>
      <c r="AM76" s="713"/>
      <c r="AN76" s="713"/>
      <c r="AO76" s="713"/>
    </row>
    <row r="77" spans="2:41" ht="12.75" customHeight="1" x14ac:dyDescent="0.2">
      <c r="B77" s="687" t="s">
        <v>21</v>
      </c>
      <c r="C77" s="534"/>
      <c r="D77" s="713"/>
      <c r="E77" s="713"/>
      <c r="F77" s="713"/>
      <c r="G77" s="713"/>
      <c r="H77" s="713"/>
      <c r="I77" s="713"/>
      <c r="J77" s="713"/>
      <c r="K77" s="713"/>
      <c r="L77" s="713"/>
      <c r="M77" s="713"/>
      <c r="N77" s="713"/>
      <c r="O77" s="713"/>
      <c r="P77" s="713"/>
      <c r="Q77" s="713"/>
      <c r="R77" s="713"/>
      <c r="S77" s="713"/>
      <c r="T77" s="713"/>
      <c r="U77" s="713"/>
      <c r="V77" s="713"/>
      <c r="W77" s="713"/>
      <c r="X77" s="713"/>
      <c r="Y77" s="713"/>
      <c r="Z77" s="713"/>
      <c r="AA77" s="713"/>
      <c r="AB77" s="713"/>
      <c r="AC77" s="713"/>
      <c r="AD77" s="713"/>
      <c r="AE77" s="713"/>
      <c r="AF77" s="713"/>
      <c r="AG77" s="713"/>
      <c r="AH77" s="713"/>
      <c r="AI77" s="713"/>
      <c r="AJ77" s="713"/>
      <c r="AK77" s="713"/>
      <c r="AL77" s="713"/>
      <c r="AM77" s="713"/>
      <c r="AN77" s="713"/>
      <c r="AO77" s="713"/>
    </row>
    <row r="78" spans="2:41" ht="12.75" customHeight="1" x14ac:dyDescent="0.2">
      <c r="B78" s="687" t="s">
        <v>22</v>
      </c>
      <c r="C78" s="534"/>
      <c r="D78" s="713"/>
      <c r="E78" s="713"/>
      <c r="F78" s="713"/>
      <c r="G78" s="713"/>
      <c r="H78" s="713"/>
      <c r="I78" s="713"/>
      <c r="J78" s="713"/>
      <c r="K78" s="713"/>
      <c r="L78" s="713"/>
      <c r="M78" s="713"/>
      <c r="N78" s="713"/>
      <c r="O78" s="713"/>
      <c r="P78" s="713"/>
      <c r="Q78" s="713"/>
      <c r="R78" s="713"/>
      <c r="S78" s="713"/>
      <c r="T78" s="713"/>
      <c r="U78" s="713"/>
      <c r="V78" s="713"/>
      <c r="W78" s="713"/>
      <c r="X78" s="713"/>
      <c r="Y78" s="713"/>
      <c r="Z78" s="713"/>
      <c r="AA78" s="713"/>
      <c r="AB78" s="713"/>
      <c r="AC78" s="713"/>
      <c r="AD78" s="713"/>
      <c r="AE78" s="713"/>
      <c r="AF78" s="713"/>
      <c r="AG78" s="713"/>
      <c r="AH78" s="713"/>
      <c r="AI78" s="713"/>
      <c r="AJ78" s="713"/>
      <c r="AK78" s="713"/>
      <c r="AL78" s="713"/>
      <c r="AM78" s="713"/>
      <c r="AN78" s="713"/>
      <c r="AO78" s="713"/>
    </row>
    <row r="79" spans="2:41" ht="12.75" customHeight="1" x14ac:dyDescent="0.2">
      <c r="B79" s="687" t="s">
        <v>35</v>
      </c>
      <c r="C79" s="534"/>
      <c r="D79" s="713"/>
      <c r="E79" s="713"/>
      <c r="F79" s="713"/>
      <c r="G79" s="713"/>
      <c r="H79" s="713"/>
      <c r="I79" s="713"/>
      <c r="J79" s="713"/>
      <c r="K79" s="713"/>
      <c r="L79" s="713"/>
      <c r="M79" s="713"/>
      <c r="N79" s="713"/>
      <c r="O79" s="713"/>
      <c r="P79" s="713"/>
      <c r="Q79" s="713"/>
      <c r="R79" s="713"/>
      <c r="S79" s="713"/>
      <c r="T79" s="713"/>
      <c r="U79" s="713"/>
      <c r="V79" s="713"/>
      <c r="W79" s="713"/>
      <c r="X79" s="713"/>
      <c r="Y79" s="713"/>
      <c r="Z79" s="713"/>
      <c r="AA79" s="713"/>
      <c r="AB79" s="713"/>
      <c r="AC79" s="713"/>
      <c r="AD79" s="713"/>
      <c r="AE79" s="713"/>
      <c r="AF79" s="713"/>
      <c r="AG79" s="713"/>
      <c r="AH79" s="713"/>
      <c r="AI79" s="713"/>
      <c r="AJ79" s="713"/>
      <c r="AK79" s="713"/>
      <c r="AL79" s="713"/>
      <c r="AM79" s="713"/>
      <c r="AN79" s="713"/>
      <c r="AO79" s="713"/>
    </row>
    <row r="80" spans="2:41" ht="12.75" customHeight="1" x14ac:dyDescent="0.2">
      <c r="B80" s="535"/>
      <c r="C80" s="534"/>
      <c r="D80" s="696"/>
      <c r="E80" s="696"/>
      <c r="F80" s="696"/>
      <c r="G80" s="696"/>
      <c r="H80" s="696"/>
      <c r="I80" s="696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696"/>
      <c r="V80" s="696"/>
      <c r="W80" s="696"/>
      <c r="X80" s="696"/>
      <c r="Y80" s="696"/>
      <c r="Z80" s="696"/>
      <c r="AA80" s="696"/>
      <c r="AB80" s="696"/>
      <c r="AC80" s="696"/>
      <c r="AD80" s="696"/>
      <c r="AE80" s="696"/>
      <c r="AF80" s="696"/>
      <c r="AG80" s="696"/>
      <c r="AH80" s="696"/>
      <c r="AI80" s="696"/>
      <c r="AJ80" s="696"/>
      <c r="AK80" s="696"/>
      <c r="AL80" s="696"/>
      <c r="AM80" s="696"/>
      <c r="AN80" s="696"/>
      <c r="AO80" s="696"/>
    </row>
    <row r="81" spans="2:41" ht="12.75" customHeight="1" x14ac:dyDescent="0.2">
      <c r="B81" s="688" t="s">
        <v>42</v>
      </c>
      <c r="C81" s="534"/>
      <c r="D81" s="696"/>
      <c r="E81" s="696"/>
      <c r="F81" s="696"/>
      <c r="G81" s="696"/>
      <c r="H81" s="696"/>
      <c r="I81" s="696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696"/>
      <c r="V81" s="696"/>
      <c r="W81" s="696"/>
      <c r="X81" s="696"/>
      <c r="Y81" s="696"/>
      <c r="Z81" s="696"/>
      <c r="AA81" s="696"/>
      <c r="AB81" s="696"/>
      <c r="AC81" s="696"/>
      <c r="AD81" s="696"/>
      <c r="AE81" s="696"/>
      <c r="AF81" s="696"/>
      <c r="AG81" s="696"/>
      <c r="AH81" s="696"/>
      <c r="AI81" s="696"/>
      <c r="AJ81" s="696"/>
      <c r="AK81" s="696"/>
      <c r="AL81" s="696"/>
      <c r="AM81" s="696"/>
      <c r="AN81" s="696"/>
      <c r="AO81" s="696"/>
    </row>
    <row r="82" spans="2:41" ht="12.75" customHeight="1" x14ac:dyDescent="0.2">
      <c r="B82" s="687" t="s">
        <v>17</v>
      </c>
      <c r="C82" s="534"/>
      <c r="D82" s="713"/>
      <c r="E82" s="713"/>
      <c r="F82" s="713"/>
      <c r="G82" s="713"/>
      <c r="H82" s="713"/>
      <c r="I82" s="713"/>
      <c r="J82" s="713"/>
      <c r="K82" s="713"/>
      <c r="L82" s="713"/>
      <c r="M82" s="713"/>
      <c r="N82" s="713"/>
      <c r="O82" s="713"/>
      <c r="P82" s="713"/>
      <c r="Q82" s="713"/>
      <c r="R82" s="713"/>
      <c r="S82" s="713"/>
      <c r="T82" s="713"/>
      <c r="U82" s="713"/>
      <c r="V82" s="713"/>
      <c r="W82" s="713"/>
      <c r="X82" s="713"/>
      <c r="Y82" s="713"/>
      <c r="Z82" s="713"/>
      <c r="AA82" s="713"/>
      <c r="AB82" s="713"/>
      <c r="AC82" s="713"/>
      <c r="AD82" s="713"/>
      <c r="AE82" s="713"/>
      <c r="AF82" s="713"/>
      <c r="AG82" s="713"/>
      <c r="AH82" s="713"/>
      <c r="AI82" s="713"/>
      <c r="AJ82" s="713"/>
      <c r="AK82" s="713"/>
      <c r="AL82" s="713"/>
      <c r="AM82" s="713"/>
      <c r="AN82" s="713"/>
      <c r="AO82" s="713"/>
    </row>
    <row r="83" spans="2:41" ht="12.75" customHeight="1" x14ac:dyDescent="0.2">
      <c r="B83" s="687" t="s">
        <v>18</v>
      </c>
      <c r="C83" s="534"/>
      <c r="D83" s="713"/>
      <c r="E83" s="713"/>
      <c r="F83" s="713"/>
      <c r="G83" s="713"/>
      <c r="H83" s="713"/>
      <c r="I83" s="713"/>
      <c r="J83" s="713"/>
      <c r="K83" s="713"/>
      <c r="L83" s="713"/>
      <c r="M83" s="713"/>
      <c r="N83" s="713"/>
      <c r="O83" s="713"/>
      <c r="P83" s="713"/>
      <c r="Q83" s="713"/>
      <c r="R83" s="713"/>
      <c r="S83" s="713"/>
      <c r="T83" s="713"/>
      <c r="U83" s="713"/>
      <c r="V83" s="713"/>
      <c r="W83" s="713"/>
      <c r="X83" s="713"/>
      <c r="Y83" s="713"/>
      <c r="Z83" s="713"/>
      <c r="AA83" s="713"/>
      <c r="AB83" s="713"/>
      <c r="AC83" s="713"/>
      <c r="AD83" s="713"/>
      <c r="AE83" s="713"/>
      <c r="AF83" s="713"/>
      <c r="AG83" s="713"/>
      <c r="AH83" s="713"/>
      <c r="AI83" s="713"/>
      <c r="AJ83" s="713"/>
      <c r="AK83" s="713"/>
      <c r="AL83" s="713"/>
      <c r="AM83" s="713"/>
      <c r="AN83" s="713"/>
      <c r="AO83" s="713"/>
    </row>
    <row r="84" spans="2:41" ht="12.75" customHeight="1" x14ac:dyDescent="0.2">
      <c r="B84" s="687" t="s">
        <v>19</v>
      </c>
      <c r="C84" s="534"/>
      <c r="D84" s="713"/>
      <c r="E84" s="713"/>
      <c r="F84" s="713"/>
      <c r="G84" s="713"/>
      <c r="H84" s="713"/>
      <c r="I84" s="713"/>
      <c r="J84" s="713"/>
      <c r="K84" s="713"/>
      <c r="L84" s="713"/>
      <c r="M84" s="713"/>
      <c r="N84" s="713"/>
      <c r="O84" s="713"/>
      <c r="P84" s="713"/>
      <c r="Q84" s="713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3"/>
      <c r="AH84" s="713"/>
      <c r="AI84" s="713"/>
      <c r="AJ84" s="713"/>
      <c r="AK84" s="713"/>
      <c r="AL84" s="713"/>
      <c r="AM84" s="713"/>
      <c r="AN84" s="713"/>
      <c r="AO84" s="713"/>
    </row>
    <row r="85" spans="2:41" ht="12.75" customHeight="1" x14ac:dyDescent="0.2">
      <c r="B85" s="687" t="s">
        <v>20</v>
      </c>
      <c r="C85" s="534"/>
      <c r="D85" s="713"/>
      <c r="E85" s="713"/>
      <c r="F85" s="713"/>
      <c r="G85" s="713"/>
      <c r="H85" s="713"/>
      <c r="I85" s="713"/>
      <c r="J85" s="713"/>
      <c r="K85" s="713"/>
      <c r="L85" s="713"/>
      <c r="M85" s="713"/>
      <c r="N85" s="713"/>
      <c r="O85" s="713"/>
      <c r="P85" s="713"/>
      <c r="Q85" s="713"/>
      <c r="R85" s="713"/>
      <c r="S85" s="713"/>
      <c r="T85" s="713"/>
      <c r="U85" s="713"/>
      <c r="V85" s="713"/>
      <c r="W85" s="713"/>
      <c r="X85" s="713"/>
      <c r="Y85" s="713"/>
      <c r="Z85" s="713"/>
      <c r="AA85" s="713"/>
      <c r="AB85" s="713"/>
      <c r="AC85" s="713"/>
      <c r="AD85" s="713"/>
      <c r="AE85" s="713"/>
      <c r="AF85" s="713"/>
      <c r="AG85" s="713"/>
      <c r="AH85" s="713"/>
      <c r="AI85" s="713"/>
      <c r="AJ85" s="713"/>
      <c r="AK85" s="713"/>
      <c r="AL85" s="713"/>
      <c r="AM85" s="713"/>
      <c r="AN85" s="713"/>
      <c r="AO85" s="713"/>
    </row>
    <row r="86" spans="2:41" ht="12.75" customHeight="1" x14ac:dyDescent="0.2">
      <c r="B86" s="687" t="s">
        <v>21</v>
      </c>
      <c r="C86" s="534"/>
      <c r="D86" s="713"/>
      <c r="E86" s="713"/>
      <c r="F86" s="713"/>
      <c r="G86" s="713"/>
      <c r="H86" s="713"/>
      <c r="I86" s="713"/>
      <c r="J86" s="713"/>
      <c r="K86" s="713"/>
      <c r="L86" s="713"/>
      <c r="M86" s="713"/>
      <c r="N86" s="713"/>
      <c r="O86" s="713"/>
      <c r="P86" s="713"/>
      <c r="Q86" s="713"/>
      <c r="R86" s="713"/>
      <c r="S86" s="713"/>
      <c r="T86" s="713"/>
      <c r="U86" s="713"/>
      <c r="V86" s="713"/>
      <c r="W86" s="713"/>
      <c r="X86" s="713"/>
      <c r="Y86" s="713"/>
      <c r="Z86" s="713"/>
      <c r="AA86" s="713"/>
      <c r="AB86" s="713"/>
      <c r="AC86" s="713"/>
      <c r="AD86" s="713"/>
      <c r="AE86" s="713"/>
      <c r="AF86" s="713"/>
      <c r="AG86" s="713"/>
      <c r="AH86" s="713"/>
      <c r="AI86" s="713"/>
      <c r="AJ86" s="713"/>
      <c r="AK86" s="713"/>
      <c r="AL86" s="713"/>
      <c r="AM86" s="713"/>
      <c r="AN86" s="713"/>
      <c r="AO86" s="713"/>
    </row>
    <row r="87" spans="2:41" ht="12.75" customHeight="1" x14ac:dyDescent="0.2">
      <c r="B87" s="687" t="s">
        <v>22</v>
      </c>
      <c r="C87" s="534"/>
      <c r="D87" s="713"/>
      <c r="E87" s="713"/>
      <c r="F87" s="713"/>
      <c r="G87" s="713"/>
      <c r="H87" s="713"/>
      <c r="I87" s="713"/>
      <c r="J87" s="713"/>
      <c r="K87" s="713"/>
      <c r="L87" s="713"/>
      <c r="M87" s="713"/>
      <c r="N87" s="713"/>
      <c r="O87" s="713"/>
      <c r="P87" s="713"/>
      <c r="Q87" s="713"/>
      <c r="R87" s="713"/>
      <c r="S87" s="713"/>
      <c r="T87" s="713"/>
      <c r="U87" s="713"/>
      <c r="V87" s="713"/>
      <c r="W87" s="713"/>
      <c r="X87" s="713"/>
      <c r="Y87" s="713"/>
      <c r="Z87" s="713"/>
      <c r="AA87" s="713"/>
      <c r="AB87" s="713"/>
      <c r="AC87" s="713"/>
      <c r="AD87" s="713"/>
      <c r="AE87" s="713"/>
      <c r="AF87" s="713"/>
      <c r="AG87" s="713"/>
      <c r="AH87" s="713"/>
      <c r="AI87" s="713"/>
      <c r="AJ87" s="713"/>
      <c r="AK87" s="713"/>
      <c r="AL87" s="713"/>
      <c r="AM87" s="713"/>
      <c r="AN87" s="713"/>
      <c r="AO87" s="713"/>
    </row>
    <row r="88" spans="2:41" ht="12.75" customHeight="1" x14ac:dyDescent="0.2">
      <c r="B88" s="687" t="s">
        <v>35</v>
      </c>
      <c r="C88" s="534"/>
      <c r="D88" s="713"/>
      <c r="E88" s="713"/>
      <c r="F88" s="713"/>
      <c r="G88" s="713"/>
      <c r="H88" s="713"/>
      <c r="I88" s="713"/>
      <c r="J88" s="713"/>
      <c r="K88" s="713"/>
      <c r="L88" s="713"/>
      <c r="M88" s="713"/>
      <c r="N88" s="713"/>
      <c r="O88" s="713"/>
      <c r="P88" s="713"/>
      <c r="Q88" s="713"/>
      <c r="R88" s="713"/>
      <c r="S88" s="713"/>
      <c r="T88" s="713"/>
      <c r="U88" s="713"/>
      <c r="V88" s="713"/>
      <c r="W88" s="713"/>
      <c r="X88" s="713"/>
      <c r="Y88" s="713"/>
      <c r="Z88" s="713"/>
      <c r="AA88" s="713"/>
      <c r="AB88" s="713"/>
      <c r="AC88" s="713"/>
      <c r="AD88" s="713"/>
      <c r="AE88" s="713"/>
      <c r="AF88" s="713"/>
      <c r="AG88" s="713"/>
      <c r="AH88" s="713"/>
      <c r="AI88" s="713"/>
      <c r="AJ88" s="713"/>
      <c r="AK88" s="713"/>
      <c r="AL88" s="713"/>
      <c r="AM88" s="713"/>
      <c r="AN88" s="713"/>
      <c r="AO88" s="713"/>
    </row>
    <row r="89" spans="2:41" ht="12.75" customHeight="1" x14ac:dyDescent="0.2">
      <c r="B89" s="687"/>
      <c r="C89" s="534"/>
      <c r="D89" s="717"/>
      <c r="E89" s="713"/>
      <c r="F89" s="713"/>
      <c r="G89" s="713"/>
      <c r="H89" s="713"/>
      <c r="I89" s="713"/>
      <c r="J89" s="713"/>
      <c r="K89" s="713"/>
      <c r="L89" s="713"/>
      <c r="M89" s="713"/>
      <c r="N89" s="713"/>
      <c r="O89" s="713"/>
      <c r="P89" s="713"/>
      <c r="Q89" s="713"/>
      <c r="R89" s="713"/>
      <c r="S89" s="713"/>
      <c r="T89" s="713"/>
      <c r="U89" s="713"/>
      <c r="V89" s="713"/>
      <c r="W89" s="713"/>
      <c r="X89" s="713"/>
      <c r="Y89" s="713"/>
      <c r="Z89" s="713"/>
      <c r="AA89" s="713"/>
      <c r="AB89" s="713"/>
      <c r="AC89" s="713"/>
      <c r="AD89" s="713"/>
      <c r="AE89" s="713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</row>
    <row r="90" spans="2:41" ht="12.75" customHeight="1" x14ac:dyDescent="0.2">
      <c r="B90" s="688" t="s">
        <v>272</v>
      </c>
      <c r="C90" s="534"/>
      <c r="D90" s="696"/>
      <c r="E90" s="696"/>
      <c r="F90" s="696"/>
      <c r="G90" s="696"/>
      <c r="H90" s="696"/>
      <c r="I90" s="696"/>
      <c r="J90" s="696"/>
      <c r="K90" s="696"/>
      <c r="L90" s="696"/>
      <c r="M90" s="696"/>
      <c r="N90" s="696"/>
      <c r="O90" s="696"/>
      <c r="P90" s="696"/>
      <c r="Q90" s="696"/>
      <c r="R90" s="696"/>
      <c r="S90" s="696"/>
      <c r="T90" s="696"/>
      <c r="U90" s="696"/>
      <c r="V90" s="696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  <c r="AN90" s="696"/>
      <c r="AO90" s="696"/>
    </row>
    <row r="91" spans="2:41" ht="12.75" customHeight="1" x14ac:dyDescent="0.2">
      <c r="B91" s="687" t="s">
        <v>17</v>
      </c>
      <c r="C91" s="534"/>
      <c r="D91" s="713"/>
      <c r="E91" s="713"/>
      <c r="F91" s="713"/>
      <c r="G91" s="713"/>
      <c r="H91" s="713"/>
      <c r="I91" s="713"/>
      <c r="J91" s="713"/>
      <c r="K91" s="713"/>
      <c r="L91" s="713"/>
      <c r="M91" s="713"/>
      <c r="N91" s="713"/>
      <c r="O91" s="713"/>
      <c r="P91" s="713"/>
      <c r="Q91" s="713"/>
      <c r="R91" s="713"/>
      <c r="S91" s="713"/>
      <c r="T91" s="713"/>
      <c r="U91" s="713"/>
      <c r="V91" s="713"/>
      <c r="W91" s="713"/>
      <c r="X91" s="713"/>
      <c r="Y91" s="713"/>
      <c r="Z91" s="713"/>
      <c r="AA91" s="713"/>
      <c r="AB91" s="713"/>
      <c r="AC91" s="713"/>
      <c r="AD91" s="713"/>
      <c r="AE91" s="713"/>
      <c r="AF91" s="713"/>
      <c r="AG91" s="713"/>
      <c r="AH91" s="713"/>
      <c r="AI91" s="713"/>
      <c r="AJ91" s="713"/>
      <c r="AK91" s="713"/>
      <c r="AL91" s="713"/>
      <c r="AM91" s="713"/>
      <c r="AN91" s="713"/>
      <c r="AO91" s="713"/>
    </row>
    <row r="92" spans="2:41" ht="12.75" customHeight="1" x14ac:dyDescent="0.2">
      <c r="B92" s="687" t="s">
        <v>18</v>
      </c>
      <c r="C92" s="534"/>
      <c r="D92" s="713"/>
      <c r="E92" s="713"/>
      <c r="F92" s="713"/>
      <c r="G92" s="713"/>
      <c r="H92" s="713"/>
      <c r="I92" s="713"/>
      <c r="J92" s="713"/>
      <c r="K92" s="713"/>
      <c r="L92" s="713"/>
      <c r="M92" s="713"/>
      <c r="N92" s="713"/>
      <c r="O92" s="713"/>
      <c r="P92" s="713"/>
      <c r="Q92" s="713"/>
      <c r="R92" s="713"/>
      <c r="S92" s="713"/>
      <c r="T92" s="713"/>
      <c r="U92" s="713"/>
      <c r="V92" s="713"/>
      <c r="W92" s="713"/>
      <c r="X92" s="713"/>
      <c r="Y92" s="713"/>
      <c r="Z92" s="713"/>
      <c r="AA92" s="713"/>
      <c r="AB92" s="713"/>
      <c r="AC92" s="713"/>
      <c r="AD92" s="713"/>
      <c r="AE92" s="713"/>
      <c r="AF92" s="713"/>
      <c r="AG92" s="713"/>
      <c r="AH92" s="713"/>
      <c r="AI92" s="713"/>
      <c r="AJ92" s="713"/>
      <c r="AK92" s="713"/>
      <c r="AL92" s="713"/>
      <c r="AM92" s="713"/>
      <c r="AN92" s="713"/>
      <c r="AO92" s="713"/>
    </row>
    <row r="93" spans="2:41" ht="12.75" customHeight="1" x14ac:dyDescent="0.2">
      <c r="B93" s="687" t="s">
        <v>19</v>
      </c>
      <c r="C93" s="534"/>
      <c r="D93" s="713"/>
      <c r="E93" s="713"/>
      <c r="F93" s="713"/>
      <c r="G93" s="713"/>
      <c r="H93" s="713"/>
      <c r="I93" s="713"/>
      <c r="J93" s="713"/>
      <c r="K93" s="713"/>
      <c r="L93" s="713"/>
      <c r="M93" s="713"/>
      <c r="N93" s="713"/>
      <c r="O93" s="713"/>
      <c r="P93" s="713"/>
      <c r="Q93" s="713"/>
      <c r="R93" s="713"/>
      <c r="S93" s="713"/>
      <c r="T93" s="713"/>
      <c r="U93" s="713"/>
      <c r="V93" s="713"/>
      <c r="W93" s="713"/>
      <c r="X93" s="713"/>
      <c r="Y93" s="713"/>
      <c r="Z93" s="713"/>
      <c r="AA93" s="713"/>
      <c r="AB93" s="713"/>
      <c r="AC93" s="713"/>
      <c r="AD93" s="713"/>
      <c r="AE93" s="713"/>
      <c r="AF93" s="713"/>
      <c r="AG93" s="713"/>
      <c r="AH93" s="713"/>
      <c r="AI93" s="713"/>
      <c r="AJ93" s="713"/>
      <c r="AK93" s="713"/>
      <c r="AL93" s="713"/>
      <c r="AM93" s="713"/>
      <c r="AN93" s="713"/>
      <c r="AO93" s="713"/>
    </row>
    <row r="94" spans="2:41" ht="12.75" customHeight="1" x14ac:dyDescent="0.2">
      <c r="B94" s="687" t="s">
        <v>20</v>
      </c>
      <c r="C94" s="534"/>
      <c r="D94" s="713"/>
      <c r="E94" s="713"/>
      <c r="F94" s="713"/>
      <c r="G94" s="713"/>
      <c r="H94" s="713"/>
      <c r="I94" s="713"/>
      <c r="J94" s="713"/>
      <c r="K94" s="713"/>
      <c r="L94" s="713"/>
      <c r="M94" s="713"/>
      <c r="N94" s="713"/>
      <c r="O94" s="713"/>
      <c r="P94" s="713"/>
      <c r="Q94" s="713"/>
      <c r="R94" s="713"/>
      <c r="S94" s="713"/>
      <c r="T94" s="713"/>
      <c r="U94" s="713"/>
      <c r="V94" s="713"/>
      <c r="W94" s="713"/>
      <c r="X94" s="713"/>
      <c r="Y94" s="713"/>
      <c r="Z94" s="713"/>
      <c r="AA94" s="713"/>
      <c r="AB94" s="713"/>
      <c r="AC94" s="713"/>
      <c r="AD94" s="713"/>
      <c r="AE94" s="713"/>
      <c r="AF94" s="713"/>
      <c r="AG94" s="713"/>
      <c r="AH94" s="713"/>
      <c r="AI94" s="713"/>
      <c r="AJ94" s="713"/>
      <c r="AK94" s="713"/>
      <c r="AL94" s="713"/>
      <c r="AM94" s="713"/>
      <c r="AN94" s="713"/>
      <c r="AO94" s="713"/>
    </row>
    <row r="95" spans="2:41" ht="12.75" customHeight="1" x14ac:dyDescent="0.2">
      <c r="B95" s="687" t="s">
        <v>21</v>
      </c>
      <c r="C95" s="534"/>
      <c r="D95" s="713"/>
      <c r="E95" s="713"/>
      <c r="F95" s="713"/>
      <c r="G95" s="713"/>
      <c r="H95" s="713"/>
      <c r="I95" s="713"/>
      <c r="J95" s="713"/>
      <c r="K95" s="713"/>
      <c r="L95" s="713"/>
      <c r="M95" s="713"/>
      <c r="N95" s="713"/>
      <c r="O95" s="713"/>
      <c r="P95" s="713"/>
      <c r="Q95" s="713"/>
      <c r="R95" s="713"/>
      <c r="S95" s="713"/>
      <c r="T95" s="713"/>
      <c r="U95" s="713"/>
      <c r="V95" s="713"/>
      <c r="W95" s="713"/>
      <c r="X95" s="713"/>
      <c r="Y95" s="713"/>
      <c r="Z95" s="713"/>
      <c r="AA95" s="713"/>
      <c r="AB95" s="713"/>
      <c r="AC95" s="713"/>
      <c r="AD95" s="713"/>
      <c r="AE95" s="713"/>
      <c r="AF95" s="713"/>
      <c r="AG95" s="713"/>
      <c r="AH95" s="713"/>
      <c r="AI95" s="713"/>
      <c r="AJ95" s="713"/>
      <c r="AK95" s="713"/>
      <c r="AL95" s="713"/>
      <c r="AM95" s="713"/>
      <c r="AN95" s="713"/>
      <c r="AO95" s="713"/>
    </row>
    <row r="96" spans="2:41" ht="12.75" customHeight="1" x14ac:dyDescent="0.2">
      <c r="B96" s="687" t="s">
        <v>22</v>
      </c>
      <c r="C96" s="534"/>
      <c r="D96" s="713"/>
      <c r="E96" s="713"/>
      <c r="F96" s="713"/>
      <c r="G96" s="713"/>
      <c r="H96" s="713"/>
      <c r="I96" s="713"/>
      <c r="J96" s="713"/>
      <c r="K96" s="713"/>
      <c r="L96" s="713"/>
      <c r="M96" s="713"/>
      <c r="N96" s="713"/>
      <c r="O96" s="713"/>
      <c r="P96" s="713"/>
      <c r="Q96" s="713"/>
      <c r="R96" s="713"/>
      <c r="S96" s="713"/>
      <c r="T96" s="713"/>
      <c r="U96" s="713"/>
      <c r="V96" s="713"/>
      <c r="W96" s="713"/>
      <c r="X96" s="713"/>
      <c r="Y96" s="713"/>
      <c r="Z96" s="713"/>
      <c r="AA96" s="713"/>
      <c r="AB96" s="713"/>
      <c r="AC96" s="713"/>
      <c r="AD96" s="713"/>
      <c r="AE96" s="713"/>
      <c r="AF96" s="713"/>
      <c r="AG96" s="713"/>
      <c r="AH96" s="713"/>
      <c r="AI96" s="713"/>
      <c r="AJ96" s="713"/>
      <c r="AK96" s="713"/>
      <c r="AL96" s="713"/>
      <c r="AM96" s="713"/>
      <c r="AN96" s="713"/>
      <c r="AO96" s="713"/>
    </row>
    <row r="97" spans="2:41" ht="12.75" customHeight="1" x14ac:dyDescent="0.2">
      <c r="B97" s="687" t="s">
        <v>35</v>
      </c>
      <c r="C97" s="534"/>
      <c r="D97" s="713"/>
      <c r="E97" s="713"/>
      <c r="F97" s="713"/>
      <c r="G97" s="713"/>
      <c r="H97" s="713"/>
      <c r="I97" s="713"/>
      <c r="J97" s="713"/>
      <c r="K97" s="713"/>
      <c r="L97" s="713"/>
      <c r="M97" s="713"/>
      <c r="N97" s="713"/>
      <c r="O97" s="713"/>
      <c r="P97" s="713"/>
      <c r="Q97" s="713"/>
      <c r="R97" s="713"/>
      <c r="S97" s="713"/>
      <c r="T97" s="713"/>
      <c r="U97" s="713"/>
      <c r="V97" s="713"/>
      <c r="W97" s="713"/>
      <c r="X97" s="713"/>
      <c r="Y97" s="713"/>
      <c r="Z97" s="713"/>
      <c r="AA97" s="713"/>
      <c r="AB97" s="713"/>
      <c r="AC97" s="713"/>
      <c r="AD97" s="713"/>
      <c r="AE97" s="713"/>
      <c r="AF97" s="713"/>
      <c r="AG97" s="713"/>
      <c r="AH97" s="713"/>
      <c r="AI97" s="713"/>
      <c r="AJ97" s="713"/>
      <c r="AK97" s="713"/>
      <c r="AL97" s="713"/>
      <c r="AM97" s="713"/>
      <c r="AN97" s="713"/>
      <c r="AO97" s="713"/>
    </row>
    <row r="98" spans="2:41" ht="12.75" customHeight="1" x14ac:dyDescent="0.2">
      <c r="B98" s="535"/>
      <c r="C98" s="534"/>
      <c r="D98" s="696"/>
      <c r="E98" s="696"/>
      <c r="F98" s="696"/>
      <c r="G98" s="696"/>
      <c r="H98" s="696"/>
      <c r="I98" s="696"/>
      <c r="J98" s="696"/>
      <c r="K98" s="696"/>
      <c r="L98" s="696"/>
      <c r="M98" s="696"/>
      <c r="N98" s="696"/>
      <c r="O98" s="696"/>
      <c r="P98" s="696"/>
      <c r="Q98" s="696"/>
      <c r="R98" s="696"/>
      <c r="S98" s="696"/>
      <c r="T98" s="696"/>
      <c r="U98" s="696"/>
      <c r="V98" s="696"/>
      <c r="W98" s="696"/>
      <c r="X98" s="696"/>
      <c r="Y98" s="696"/>
      <c r="Z98" s="696"/>
      <c r="AA98" s="696"/>
      <c r="AB98" s="696"/>
      <c r="AC98" s="696"/>
      <c r="AD98" s="696"/>
      <c r="AE98" s="696"/>
      <c r="AF98" s="696"/>
      <c r="AG98" s="696"/>
      <c r="AH98" s="696"/>
      <c r="AI98" s="696"/>
      <c r="AJ98" s="696"/>
      <c r="AK98" s="696"/>
      <c r="AL98" s="696"/>
      <c r="AM98" s="696"/>
      <c r="AN98" s="696"/>
      <c r="AO98" s="696"/>
    </row>
    <row r="99" spans="2:41" ht="12.75" customHeight="1" x14ac:dyDescent="0.2">
      <c r="B99" s="535" t="s">
        <v>273</v>
      </c>
      <c r="C99" s="716">
        <v>0.05</v>
      </c>
      <c r="D99" s="716">
        <v>0.05</v>
      </c>
      <c r="E99" s="716">
        <v>0.05</v>
      </c>
      <c r="F99" s="716">
        <v>0.05</v>
      </c>
      <c r="G99" s="716">
        <v>0.05</v>
      </c>
      <c r="H99" s="716">
        <v>0.05</v>
      </c>
      <c r="I99" s="716">
        <v>0.05</v>
      </c>
      <c r="J99" s="716">
        <v>0.05</v>
      </c>
      <c r="K99" s="716">
        <v>0.05</v>
      </c>
      <c r="L99" s="716">
        <v>0.05</v>
      </c>
      <c r="M99" s="716">
        <v>0.05</v>
      </c>
      <c r="N99" s="716">
        <v>0.05</v>
      </c>
      <c r="O99" s="716">
        <v>0.05</v>
      </c>
      <c r="P99" s="716">
        <v>0.05</v>
      </c>
      <c r="Q99" s="716">
        <v>0.05</v>
      </c>
      <c r="R99" s="716">
        <v>0.05</v>
      </c>
      <c r="S99" s="716">
        <v>0.05</v>
      </c>
      <c r="T99" s="716">
        <v>0.05</v>
      </c>
      <c r="U99" s="716">
        <v>0.05</v>
      </c>
      <c r="V99" s="716">
        <v>0.05</v>
      </c>
      <c r="W99" s="716">
        <v>0.05</v>
      </c>
      <c r="X99" s="716">
        <v>0.05</v>
      </c>
      <c r="Y99" s="716">
        <v>0.05</v>
      </c>
      <c r="Z99" s="716">
        <v>0.05</v>
      </c>
      <c r="AA99" s="716">
        <v>0.05</v>
      </c>
      <c r="AB99" s="716">
        <v>0.05</v>
      </c>
      <c r="AC99" s="716">
        <v>0.05</v>
      </c>
      <c r="AD99" s="716">
        <v>0.05</v>
      </c>
      <c r="AE99" s="716">
        <v>0.05</v>
      </c>
      <c r="AF99" s="716">
        <v>0.05</v>
      </c>
      <c r="AG99" s="716">
        <v>0.05</v>
      </c>
      <c r="AH99" s="716">
        <v>0.05</v>
      </c>
      <c r="AI99" s="716">
        <v>0.05</v>
      </c>
      <c r="AJ99" s="716">
        <v>0.05</v>
      </c>
      <c r="AK99" s="716">
        <v>0.05</v>
      </c>
      <c r="AL99" s="716">
        <v>0.05</v>
      </c>
      <c r="AM99" s="716">
        <v>0.05</v>
      </c>
      <c r="AN99" s="716">
        <v>0.05</v>
      </c>
      <c r="AO99" s="716">
        <v>0.05</v>
      </c>
    </row>
    <row r="100" spans="2:41" ht="12.75" customHeight="1" x14ac:dyDescent="0.2">
      <c r="B100" s="535"/>
      <c r="C100" s="534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</row>
    <row r="101" spans="2:41" ht="12.75" customHeight="1" x14ac:dyDescent="0.2">
      <c r="B101" s="688" t="s">
        <v>115</v>
      </c>
      <c r="C101" s="534"/>
      <c r="D101" s="696"/>
      <c r="E101" s="696"/>
      <c r="F101" s="696"/>
      <c r="G101" s="696"/>
      <c r="H101" s="696"/>
      <c r="I101" s="696"/>
      <c r="J101" s="696"/>
      <c r="K101" s="696"/>
      <c r="L101" s="696"/>
      <c r="M101" s="696"/>
      <c r="N101" s="696"/>
      <c r="O101" s="696"/>
      <c r="P101" s="696"/>
      <c r="Q101" s="696"/>
      <c r="R101" s="696"/>
      <c r="S101" s="696"/>
      <c r="T101" s="696"/>
      <c r="U101" s="696"/>
      <c r="V101" s="696"/>
      <c r="W101" s="696"/>
      <c r="X101" s="696"/>
      <c r="Y101" s="696"/>
      <c r="Z101" s="696"/>
      <c r="AA101" s="696"/>
      <c r="AB101" s="696"/>
      <c r="AC101" s="696"/>
      <c r="AD101" s="696"/>
      <c r="AE101" s="696"/>
      <c r="AF101" s="696"/>
      <c r="AG101" s="696"/>
      <c r="AH101" s="696"/>
      <c r="AI101" s="696"/>
      <c r="AJ101" s="696"/>
      <c r="AK101" s="696"/>
      <c r="AL101" s="696"/>
      <c r="AM101" s="696"/>
      <c r="AN101" s="696"/>
      <c r="AO101" s="696"/>
    </row>
    <row r="102" spans="2:41" ht="12.75" customHeight="1" x14ac:dyDescent="0.2">
      <c r="B102" s="687" t="s">
        <v>17</v>
      </c>
      <c r="C102" s="534"/>
      <c r="D102" s="713"/>
      <c r="E102" s="713"/>
      <c r="F102" s="713"/>
      <c r="G102" s="713"/>
      <c r="H102" s="713"/>
      <c r="I102" s="713"/>
      <c r="J102" s="713"/>
      <c r="K102" s="713"/>
      <c r="L102" s="713"/>
      <c r="M102" s="713"/>
      <c r="N102" s="713"/>
      <c r="O102" s="713"/>
      <c r="P102" s="713"/>
      <c r="Q102" s="713"/>
      <c r="R102" s="713"/>
      <c r="S102" s="713"/>
      <c r="T102" s="713"/>
      <c r="U102" s="713"/>
      <c r="V102" s="713"/>
      <c r="W102" s="713"/>
      <c r="X102" s="713"/>
      <c r="Y102" s="713"/>
      <c r="Z102" s="713"/>
      <c r="AA102" s="713"/>
      <c r="AB102" s="713"/>
      <c r="AC102" s="713"/>
      <c r="AD102" s="713"/>
      <c r="AE102" s="713"/>
      <c r="AF102" s="713"/>
      <c r="AG102" s="713"/>
      <c r="AH102" s="713"/>
      <c r="AI102" s="713"/>
      <c r="AJ102" s="713"/>
      <c r="AK102" s="713"/>
      <c r="AL102" s="713"/>
      <c r="AM102" s="713"/>
      <c r="AN102" s="713"/>
      <c r="AO102" s="713"/>
    </row>
    <row r="103" spans="2:41" ht="12.75" customHeight="1" x14ac:dyDescent="0.2">
      <c r="B103" s="687" t="s">
        <v>18</v>
      </c>
      <c r="C103" s="534"/>
      <c r="D103" s="713"/>
      <c r="E103" s="713"/>
      <c r="F103" s="713"/>
      <c r="G103" s="713"/>
      <c r="H103" s="713"/>
      <c r="I103" s="713"/>
      <c r="J103" s="713"/>
      <c r="K103" s="713"/>
      <c r="L103" s="713"/>
      <c r="M103" s="713"/>
      <c r="N103" s="713"/>
      <c r="O103" s="713"/>
      <c r="P103" s="713"/>
      <c r="Q103" s="713"/>
      <c r="R103" s="713"/>
      <c r="S103" s="713"/>
      <c r="T103" s="713"/>
      <c r="U103" s="713"/>
      <c r="V103" s="713"/>
      <c r="W103" s="713"/>
      <c r="X103" s="713"/>
      <c r="Y103" s="713"/>
      <c r="Z103" s="713"/>
      <c r="AA103" s="713"/>
      <c r="AB103" s="713"/>
      <c r="AC103" s="713"/>
      <c r="AD103" s="713"/>
      <c r="AE103" s="713"/>
      <c r="AF103" s="713"/>
      <c r="AG103" s="713"/>
      <c r="AH103" s="713"/>
      <c r="AI103" s="713"/>
      <c r="AJ103" s="713"/>
      <c r="AK103" s="713"/>
      <c r="AL103" s="713"/>
      <c r="AM103" s="713"/>
      <c r="AN103" s="713"/>
      <c r="AO103" s="713"/>
    </row>
    <row r="104" spans="2:41" ht="12.75" customHeight="1" x14ac:dyDescent="0.2">
      <c r="B104" s="687" t="s">
        <v>19</v>
      </c>
      <c r="C104" s="534"/>
      <c r="D104" s="713"/>
      <c r="E104" s="713"/>
      <c r="F104" s="713"/>
      <c r="G104" s="713"/>
      <c r="H104" s="713"/>
      <c r="I104" s="713"/>
      <c r="J104" s="713"/>
      <c r="K104" s="713"/>
      <c r="L104" s="713"/>
      <c r="M104" s="713"/>
      <c r="N104" s="713"/>
      <c r="O104" s="713"/>
      <c r="P104" s="713"/>
      <c r="Q104" s="713"/>
      <c r="R104" s="713"/>
      <c r="S104" s="713"/>
      <c r="T104" s="713"/>
      <c r="U104" s="713"/>
      <c r="V104" s="713"/>
      <c r="W104" s="713"/>
      <c r="X104" s="713"/>
      <c r="Y104" s="713"/>
      <c r="Z104" s="713"/>
      <c r="AA104" s="713"/>
      <c r="AB104" s="713"/>
      <c r="AC104" s="713"/>
      <c r="AD104" s="713"/>
      <c r="AE104" s="713"/>
      <c r="AF104" s="713"/>
      <c r="AG104" s="713"/>
      <c r="AH104" s="713"/>
      <c r="AI104" s="713"/>
      <c r="AJ104" s="713"/>
      <c r="AK104" s="713"/>
      <c r="AL104" s="713"/>
      <c r="AM104" s="713"/>
      <c r="AN104" s="713"/>
      <c r="AO104" s="713"/>
    </row>
    <row r="105" spans="2:41" ht="12.75" customHeight="1" x14ac:dyDescent="0.2">
      <c r="B105" s="687" t="s">
        <v>20</v>
      </c>
      <c r="C105" s="534"/>
      <c r="D105" s="713"/>
      <c r="E105" s="713"/>
      <c r="F105" s="713"/>
      <c r="G105" s="713"/>
      <c r="H105" s="713"/>
      <c r="I105" s="713"/>
      <c r="J105" s="713"/>
      <c r="K105" s="713"/>
      <c r="L105" s="713"/>
      <c r="M105" s="713"/>
      <c r="N105" s="713"/>
      <c r="O105" s="713"/>
      <c r="P105" s="713"/>
      <c r="Q105" s="713"/>
      <c r="R105" s="713"/>
      <c r="S105" s="713"/>
      <c r="T105" s="713"/>
      <c r="U105" s="713"/>
      <c r="V105" s="713"/>
      <c r="W105" s="713"/>
      <c r="X105" s="713"/>
      <c r="Y105" s="713"/>
      <c r="Z105" s="713"/>
      <c r="AA105" s="713"/>
      <c r="AB105" s="713"/>
      <c r="AC105" s="713"/>
      <c r="AD105" s="713"/>
      <c r="AE105" s="713"/>
      <c r="AF105" s="713"/>
      <c r="AG105" s="713"/>
      <c r="AH105" s="713"/>
      <c r="AI105" s="713"/>
      <c r="AJ105" s="713"/>
      <c r="AK105" s="713"/>
      <c r="AL105" s="713"/>
      <c r="AM105" s="713"/>
      <c r="AN105" s="713"/>
      <c r="AO105" s="713"/>
    </row>
    <row r="106" spans="2:41" ht="12.75" customHeight="1" x14ac:dyDescent="0.2">
      <c r="B106" s="687" t="s">
        <v>21</v>
      </c>
      <c r="C106" s="534"/>
      <c r="D106" s="713"/>
      <c r="E106" s="713"/>
      <c r="F106" s="713"/>
      <c r="G106" s="713"/>
      <c r="H106" s="713"/>
      <c r="I106" s="713"/>
      <c r="J106" s="713"/>
      <c r="K106" s="713"/>
      <c r="L106" s="713"/>
      <c r="M106" s="713"/>
      <c r="N106" s="713"/>
      <c r="O106" s="713"/>
      <c r="P106" s="713"/>
      <c r="Q106" s="713"/>
      <c r="R106" s="713"/>
      <c r="S106" s="713"/>
      <c r="T106" s="713"/>
      <c r="U106" s="713"/>
      <c r="V106" s="713"/>
      <c r="W106" s="713"/>
      <c r="X106" s="713"/>
      <c r="Y106" s="713"/>
      <c r="Z106" s="713"/>
      <c r="AA106" s="713"/>
      <c r="AB106" s="713"/>
      <c r="AC106" s="713"/>
      <c r="AD106" s="713"/>
      <c r="AE106" s="713"/>
      <c r="AF106" s="713"/>
      <c r="AG106" s="713"/>
      <c r="AH106" s="713"/>
      <c r="AI106" s="713"/>
      <c r="AJ106" s="713"/>
      <c r="AK106" s="713"/>
      <c r="AL106" s="713"/>
      <c r="AM106" s="713"/>
      <c r="AN106" s="713"/>
      <c r="AO106" s="713"/>
    </row>
    <row r="107" spans="2:41" ht="12.75" customHeight="1" x14ac:dyDescent="0.2">
      <c r="B107" s="687" t="s">
        <v>22</v>
      </c>
      <c r="C107" s="534"/>
      <c r="D107" s="713"/>
      <c r="E107" s="713"/>
      <c r="F107" s="713"/>
      <c r="G107" s="713"/>
      <c r="H107" s="713"/>
      <c r="I107" s="713"/>
      <c r="J107" s="713"/>
      <c r="K107" s="713"/>
      <c r="L107" s="713"/>
      <c r="M107" s="713"/>
      <c r="N107" s="713"/>
      <c r="O107" s="713"/>
      <c r="P107" s="713"/>
      <c r="Q107" s="713"/>
      <c r="R107" s="713"/>
      <c r="S107" s="713"/>
      <c r="T107" s="713"/>
      <c r="U107" s="713"/>
      <c r="V107" s="713"/>
      <c r="W107" s="713"/>
      <c r="X107" s="713"/>
      <c r="Y107" s="713"/>
      <c r="Z107" s="713"/>
      <c r="AA107" s="713"/>
      <c r="AB107" s="713"/>
      <c r="AC107" s="713"/>
      <c r="AD107" s="713"/>
      <c r="AE107" s="713"/>
      <c r="AF107" s="713"/>
      <c r="AG107" s="713"/>
      <c r="AH107" s="713"/>
      <c r="AI107" s="713"/>
      <c r="AJ107" s="713"/>
      <c r="AK107" s="713"/>
      <c r="AL107" s="713"/>
      <c r="AM107" s="713"/>
      <c r="AN107" s="713"/>
      <c r="AO107" s="713"/>
    </row>
    <row r="108" spans="2:41" ht="12.75" customHeight="1" x14ac:dyDescent="0.2">
      <c r="B108" s="687" t="s">
        <v>35</v>
      </c>
      <c r="C108" s="534"/>
      <c r="D108" s="713"/>
      <c r="E108" s="713"/>
      <c r="F108" s="713"/>
      <c r="G108" s="713"/>
      <c r="H108" s="713"/>
      <c r="I108" s="713"/>
      <c r="J108" s="713"/>
      <c r="K108" s="713"/>
      <c r="L108" s="713"/>
      <c r="M108" s="713"/>
      <c r="N108" s="713"/>
      <c r="O108" s="713"/>
      <c r="P108" s="713"/>
      <c r="Q108" s="713"/>
      <c r="R108" s="713"/>
      <c r="S108" s="713"/>
      <c r="T108" s="713"/>
      <c r="U108" s="713"/>
      <c r="V108" s="713"/>
      <c r="W108" s="713"/>
      <c r="X108" s="713"/>
      <c r="Y108" s="713"/>
      <c r="Z108" s="713"/>
      <c r="AA108" s="713"/>
      <c r="AB108" s="713"/>
      <c r="AC108" s="713"/>
      <c r="AD108" s="713"/>
      <c r="AE108" s="713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</row>
    <row r="109" spans="2:41" ht="12.75" customHeight="1" x14ac:dyDescent="0.2">
      <c r="C109" s="697"/>
      <c r="D109" s="697"/>
      <c r="E109" s="697"/>
      <c r="F109" s="697"/>
      <c r="G109" s="697"/>
      <c r="H109" s="697"/>
      <c r="I109" s="697"/>
      <c r="J109" s="697"/>
      <c r="K109" s="697"/>
      <c r="L109" s="697"/>
      <c r="M109" s="697"/>
      <c r="N109" s="697"/>
      <c r="O109" s="697"/>
      <c r="P109" s="697"/>
      <c r="Q109" s="697"/>
      <c r="R109" s="697"/>
      <c r="S109" s="697"/>
      <c r="T109" s="697"/>
      <c r="U109" s="697"/>
      <c r="V109" s="697"/>
      <c r="W109" s="697"/>
      <c r="X109" s="697"/>
      <c r="Y109" s="697"/>
      <c r="Z109" s="697"/>
      <c r="AA109" s="697"/>
      <c r="AB109" s="697"/>
      <c r="AC109" s="697"/>
      <c r="AD109" s="697"/>
      <c r="AE109" s="697"/>
      <c r="AF109" s="697"/>
      <c r="AG109" s="697"/>
      <c r="AH109" s="697"/>
      <c r="AI109" s="697"/>
      <c r="AJ109" s="697"/>
      <c r="AK109" s="697"/>
      <c r="AL109" s="697"/>
      <c r="AM109" s="697"/>
      <c r="AN109" s="697"/>
      <c r="AO109" s="697"/>
    </row>
    <row r="110" spans="2:41" ht="12.75" customHeight="1" thickBot="1" x14ac:dyDescent="0.25">
      <c r="F110" s="545"/>
      <c r="G110" s="545"/>
      <c r="H110" s="545"/>
      <c r="I110" s="545"/>
      <c r="J110" s="545"/>
      <c r="K110" s="545"/>
      <c r="L110" s="545"/>
      <c r="M110" s="545"/>
      <c r="N110" s="545"/>
      <c r="O110" s="545"/>
    </row>
    <row r="111" spans="2:41" ht="12.75" customHeight="1" x14ac:dyDescent="0.2">
      <c r="B111" s="709"/>
      <c r="D111" s="718" t="s">
        <v>274</v>
      </c>
      <c r="E111" s="719"/>
      <c r="F111" s="720"/>
      <c r="G111" s="720"/>
      <c r="H111" s="720"/>
      <c r="I111" s="720"/>
      <c r="J111" s="720"/>
      <c r="K111" s="721"/>
      <c r="L111" s="545"/>
      <c r="M111" s="545"/>
      <c r="N111" s="545"/>
      <c r="O111" s="545"/>
    </row>
    <row r="112" spans="2:41" ht="12.75" customHeight="1" x14ac:dyDescent="0.2">
      <c r="D112" s="722"/>
      <c r="K112" s="723"/>
      <c r="L112" s="545"/>
      <c r="M112" s="545"/>
      <c r="N112" s="545"/>
      <c r="O112" s="545"/>
    </row>
    <row r="113" spans="2:41" ht="12.75" customHeight="1" x14ac:dyDescent="0.2">
      <c r="B113" s="709"/>
      <c r="D113" s="986"/>
      <c r="E113" s="987"/>
      <c r="F113" s="990"/>
      <c r="G113" s="991"/>
      <c r="H113" s="991"/>
      <c r="I113" s="992"/>
      <c r="J113" s="724"/>
      <c r="K113" s="725"/>
      <c r="L113" s="545"/>
      <c r="M113" s="545"/>
      <c r="N113" s="545"/>
      <c r="O113" s="545"/>
    </row>
    <row r="114" spans="2:41" ht="12.75" customHeight="1" x14ac:dyDescent="0.2">
      <c r="B114" s="709"/>
      <c r="C114" s="711"/>
      <c r="D114" s="988"/>
      <c r="E114" s="989"/>
      <c r="F114" s="726" t="s">
        <v>17</v>
      </c>
      <c r="G114" s="726" t="s">
        <v>18</v>
      </c>
      <c r="H114" s="726" t="s">
        <v>19</v>
      </c>
      <c r="I114" s="726" t="s">
        <v>20</v>
      </c>
      <c r="J114" s="726" t="s">
        <v>21</v>
      </c>
      <c r="K114" s="727" t="s">
        <v>22</v>
      </c>
      <c r="L114" s="545"/>
      <c r="M114" s="545"/>
      <c r="N114" s="545"/>
      <c r="O114" s="545"/>
    </row>
    <row r="115" spans="2:41" ht="12.75" customHeight="1" x14ac:dyDescent="0.2">
      <c r="C115" s="711"/>
      <c r="D115" s="984" t="s">
        <v>40</v>
      </c>
      <c r="E115" s="985"/>
      <c r="F115" s="728"/>
      <c r="G115" s="728"/>
      <c r="H115" s="728"/>
      <c r="I115" s="728"/>
      <c r="J115" s="728"/>
      <c r="K115" s="729"/>
      <c r="L115" s="545"/>
      <c r="M115" s="545"/>
      <c r="N115" s="545"/>
      <c r="O115" s="545"/>
    </row>
    <row r="116" spans="2:41" ht="12.75" customHeight="1" x14ac:dyDescent="0.2">
      <c r="C116" s="711"/>
      <c r="D116" s="984" t="s">
        <v>38</v>
      </c>
      <c r="E116" s="985"/>
      <c r="F116" s="728"/>
      <c r="G116" s="728"/>
      <c r="H116" s="728"/>
      <c r="I116" s="728"/>
      <c r="J116" s="728"/>
      <c r="K116" s="729"/>
      <c r="L116" s="545"/>
      <c r="M116" s="545"/>
      <c r="N116" s="545"/>
      <c r="O116" s="545"/>
    </row>
    <row r="117" spans="2:41" ht="12.75" customHeight="1" x14ac:dyDescent="0.2">
      <c r="C117" s="711"/>
      <c r="D117" s="984" t="s">
        <v>275</v>
      </c>
      <c r="E117" s="985"/>
      <c r="F117" s="728"/>
      <c r="G117" s="728"/>
      <c r="H117" s="728"/>
      <c r="I117" s="728"/>
      <c r="J117" s="728"/>
      <c r="K117" s="729"/>
      <c r="L117" s="545"/>
      <c r="M117" s="545"/>
      <c r="N117" s="545"/>
      <c r="O117" s="545"/>
    </row>
    <row r="118" spans="2:41" ht="12.75" customHeight="1" x14ac:dyDescent="0.2">
      <c r="C118" s="711"/>
      <c r="D118" s="984" t="s">
        <v>276</v>
      </c>
      <c r="E118" s="985"/>
      <c r="F118" s="728"/>
      <c r="G118" s="728"/>
      <c r="H118" s="728"/>
      <c r="I118" s="728"/>
      <c r="J118" s="728"/>
      <c r="K118" s="729"/>
      <c r="L118" s="545"/>
      <c r="M118" s="545"/>
      <c r="N118" s="545"/>
      <c r="O118" s="545"/>
    </row>
    <row r="119" spans="2:41" ht="12.75" customHeight="1" x14ac:dyDescent="0.2">
      <c r="C119" s="711"/>
      <c r="D119" s="984" t="s">
        <v>56</v>
      </c>
      <c r="E119" s="985"/>
      <c r="F119" s="730"/>
      <c r="G119" s="730"/>
      <c r="H119" s="730"/>
      <c r="I119" s="730"/>
      <c r="J119" s="730"/>
      <c r="K119" s="731"/>
      <c r="L119" s="545"/>
      <c r="M119" s="545"/>
      <c r="N119" s="545"/>
      <c r="O119" s="545"/>
    </row>
    <row r="120" spans="2:41" ht="12.75" customHeight="1" thickBot="1" x14ac:dyDescent="0.25">
      <c r="C120" s="711"/>
      <c r="D120" s="732"/>
      <c r="E120" s="733"/>
      <c r="F120" s="733"/>
      <c r="G120" s="733"/>
      <c r="H120" s="733"/>
      <c r="I120" s="733"/>
      <c r="J120" s="733"/>
      <c r="K120" s="734"/>
      <c r="L120" s="545"/>
      <c r="M120" s="545"/>
      <c r="N120" s="545"/>
      <c r="O120" s="545"/>
    </row>
    <row r="121" spans="2:41" ht="12.75" customHeight="1" x14ac:dyDescent="0.2">
      <c r="C121" s="711"/>
      <c r="F121" s="545"/>
      <c r="G121" s="545"/>
      <c r="H121" s="545"/>
      <c r="I121" s="545"/>
      <c r="J121" s="545"/>
      <c r="K121" s="545"/>
      <c r="L121" s="545"/>
      <c r="M121" s="545"/>
      <c r="N121" s="545"/>
      <c r="O121" s="545"/>
    </row>
    <row r="122" spans="2:41" ht="12.75" customHeight="1" x14ac:dyDescent="0.2">
      <c r="C122" s="711"/>
      <c r="E122" s="711"/>
      <c r="F122" s="711"/>
      <c r="G122" s="545"/>
      <c r="H122" s="545"/>
      <c r="I122" s="545"/>
      <c r="J122" s="545"/>
      <c r="K122" s="545"/>
      <c r="L122" s="545"/>
      <c r="M122" s="545"/>
      <c r="N122" s="545"/>
      <c r="O122" s="545"/>
    </row>
    <row r="123" spans="2:41" ht="12.75" customHeight="1" x14ac:dyDescent="0.2">
      <c r="B123" s="735" t="s">
        <v>277</v>
      </c>
      <c r="C123" s="736"/>
      <c r="D123" s="736"/>
      <c r="E123" s="737"/>
      <c r="F123" s="736"/>
      <c r="G123" s="736"/>
      <c r="H123" s="736"/>
      <c r="I123" s="736"/>
      <c r="J123" s="736"/>
      <c r="K123" s="736"/>
      <c r="L123" s="736"/>
      <c r="M123" s="736"/>
      <c r="N123" s="736"/>
      <c r="O123" s="736"/>
      <c r="P123" s="736"/>
      <c r="Q123" s="736"/>
      <c r="R123" s="736"/>
      <c r="S123" s="736"/>
      <c r="T123" s="736"/>
      <c r="U123" s="736"/>
      <c r="V123" s="736"/>
      <c r="W123" s="736"/>
      <c r="X123" s="736"/>
      <c r="Y123" s="736"/>
      <c r="Z123" s="736"/>
      <c r="AA123" s="736"/>
      <c r="AB123" s="736"/>
      <c r="AC123" s="736"/>
      <c r="AD123" s="736"/>
      <c r="AE123" s="736"/>
      <c r="AF123" s="736"/>
      <c r="AG123" s="736"/>
      <c r="AH123" s="736"/>
      <c r="AI123" s="736"/>
      <c r="AJ123" s="736"/>
      <c r="AK123" s="736"/>
      <c r="AL123" s="736"/>
      <c r="AM123" s="736"/>
      <c r="AN123" s="736"/>
      <c r="AO123" s="736"/>
    </row>
    <row r="124" spans="2:41" ht="12.75" customHeight="1" x14ac:dyDescent="0.2"/>
    <row r="125" spans="2:41" ht="12.75" customHeight="1" x14ac:dyDescent="0.2">
      <c r="B125" s="688" t="s">
        <v>278</v>
      </c>
      <c r="C125" s="535"/>
      <c r="D125" s="696"/>
      <c r="E125" s="696"/>
      <c r="F125" s="696"/>
      <c r="G125" s="696"/>
      <c r="H125" s="696"/>
      <c r="I125" s="696"/>
      <c r="J125" s="696"/>
      <c r="K125" s="696"/>
      <c r="L125" s="696"/>
      <c r="M125" s="696"/>
      <c r="N125" s="696"/>
      <c r="O125" s="696"/>
      <c r="P125" s="696"/>
      <c r="Q125" s="696"/>
      <c r="R125" s="696"/>
      <c r="S125" s="696"/>
      <c r="T125" s="696"/>
      <c r="U125" s="696"/>
      <c r="V125" s="696"/>
      <c r="W125" s="696"/>
      <c r="X125" s="696"/>
      <c r="Y125" s="696"/>
      <c r="Z125" s="696"/>
      <c r="AA125" s="696"/>
      <c r="AB125" s="696"/>
      <c r="AC125" s="696"/>
      <c r="AD125" s="696"/>
      <c r="AE125" s="696"/>
      <c r="AF125" s="696"/>
      <c r="AG125" s="696"/>
      <c r="AH125" s="696"/>
      <c r="AI125" s="696"/>
      <c r="AJ125" s="696"/>
      <c r="AK125" s="696"/>
      <c r="AL125" s="696"/>
      <c r="AM125" s="696"/>
      <c r="AN125" s="696"/>
      <c r="AO125" s="696"/>
    </row>
    <row r="126" spans="2:41" ht="12.75" customHeight="1" x14ac:dyDescent="0.2">
      <c r="B126" s="688"/>
      <c r="C126" s="535"/>
      <c r="D126" s="696"/>
      <c r="E126" s="696"/>
      <c r="F126" s="696"/>
      <c r="G126" s="696"/>
      <c r="H126" s="696"/>
      <c r="I126" s="696"/>
      <c r="J126" s="696"/>
      <c r="K126" s="696"/>
      <c r="L126" s="696"/>
      <c r="M126" s="696"/>
      <c r="N126" s="696"/>
      <c r="O126" s="696"/>
      <c r="P126" s="696"/>
      <c r="Q126" s="696"/>
      <c r="R126" s="696"/>
      <c r="S126" s="696"/>
      <c r="T126" s="696"/>
      <c r="U126" s="696"/>
      <c r="V126" s="696"/>
      <c r="W126" s="696"/>
      <c r="X126" s="696"/>
      <c r="Y126" s="696"/>
      <c r="Z126" s="696"/>
      <c r="AA126" s="696"/>
      <c r="AB126" s="696"/>
      <c r="AC126" s="696"/>
      <c r="AD126" s="696"/>
      <c r="AE126" s="696"/>
      <c r="AF126" s="696"/>
      <c r="AG126" s="696"/>
      <c r="AH126" s="696"/>
      <c r="AI126" s="696"/>
      <c r="AJ126" s="696"/>
      <c r="AK126" s="696"/>
      <c r="AL126" s="696"/>
      <c r="AM126" s="696"/>
      <c r="AN126" s="696"/>
      <c r="AO126" s="696"/>
    </row>
    <row r="127" spans="2:41" ht="12.75" customHeight="1" x14ac:dyDescent="0.2">
      <c r="B127" s="535" t="s">
        <v>279</v>
      </c>
      <c r="C127" s="535"/>
      <c r="D127" s="696"/>
      <c r="E127" s="696"/>
      <c r="F127" s="696"/>
      <c r="G127" s="696"/>
      <c r="H127" s="696"/>
      <c r="I127" s="696"/>
      <c r="J127" s="696"/>
      <c r="K127" s="696"/>
      <c r="L127" s="696"/>
      <c r="M127" s="696"/>
      <c r="N127" s="696"/>
      <c r="O127" s="696"/>
      <c r="P127" s="696"/>
      <c r="Q127" s="696"/>
      <c r="R127" s="696"/>
      <c r="S127" s="696"/>
      <c r="T127" s="696"/>
      <c r="U127" s="696"/>
      <c r="V127" s="696"/>
      <c r="W127" s="696"/>
      <c r="X127" s="696"/>
      <c r="Y127" s="696"/>
      <c r="Z127" s="696"/>
      <c r="AA127" s="696"/>
      <c r="AB127" s="696"/>
      <c r="AC127" s="696"/>
      <c r="AD127" s="696"/>
      <c r="AE127" s="696"/>
      <c r="AF127" s="696"/>
      <c r="AG127" s="696"/>
      <c r="AH127" s="696"/>
      <c r="AI127" s="696"/>
      <c r="AJ127" s="696"/>
      <c r="AK127" s="696"/>
      <c r="AL127" s="696"/>
      <c r="AM127" s="696"/>
      <c r="AN127" s="696"/>
      <c r="AO127" s="696"/>
    </row>
    <row r="128" spans="2:41" ht="12.75" customHeight="1" x14ac:dyDescent="0.2">
      <c r="B128" s="685" t="s">
        <v>280</v>
      </c>
      <c r="C128" s="535"/>
      <c r="D128" s="696"/>
      <c r="E128" s="696"/>
      <c r="F128" s="696"/>
      <c r="G128" s="696"/>
      <c r="H128" s="696"/>
      <c r="I128" s="696"/>
      <c r="J128" s="696"/>
      <c r="K128" s="696"/>
      <c r="L128" s="696"/>
      <c r="M128" s="696"/>
      <c r="N128" s="696"/>
      <c r="O128" s="696"/>
      <c r="P128" s="696"/>
      <c r="Q128" s="696"/>
      <c r="R128" s="696"/>
      <c r="S128" s="696"/>
      <c r="T128" s="696"/>
      <c r="U128" s="696"/>
      <c r="V128" s="696"/>
      <c r="W128" s="696"/>
      <c r="X128" s="696"/>
      <c r="Y128" s="696"/>
      <c r="Z128" s="696"/>
      <c r="AA128" s="696"/>
      <c r="AB128" s="696"/>
      <c r="AC128" s="696"/>
      <c r="AD128" s="696"/>
      <c r="AE128" s="696"/>
      <c r="AF128" s="696"/>
      <c r="AG128" s="696"/>
      <c r="AH128" s="696"/>
      <c r="AI128" s="696"/>
      <c r="AJ128" s="696"/>
      <c r="AK128" s="696"/>
      <c r="AL128" s="696"/>
      <c r="AM128" s="696"/>
      <c r="AN128" s="696"/>
      <c r="AO128" s="696"/>
    </row>
    <row r="129" spans="2:41" ht="12.75" customHeight="1" x14ac:dyDescent="0.2">
      <c r="B129" s="685" t="s">
        <v>281</v>
      </c>
      <c r="C129" s="535"/>
      <c r="D129" s="696"/>
      <c r="E129" s="696"/>
      <c r="F129" s="696"/>
      <c r="G129" s="696"/>
      <c r="H129" s="696"/>
      <c r="I129" s="696"/>
      <c r="J129" s="696"/>
      <c r="K129" s="696"/>
      <c r="L129" s="696"/>
      <c r="M129" s="696"/>
      <c r="N129" s="696"/>
      <c r="O129" s="696"/>
      <c r="P129" s="696"/>
      <c r="Q129" s="696"/>
      <c r="R129" s="696"/>
      <c r="S129" s="696"/>
      <c r="T129" s="696"/>
      <c r="U129" s="696"/>
      <c r="V129" s="696"/>
      <c r="W129" s="696"/>
      <c r="X129" s="696"/>
      <c r="Y129" s="696"/>
      <c r="Z129" s="696"/>
      <c r="AA129" s="696"/>
      <c r="AB129" s="696"/>
      <c r="AC129" s="696"/>
      <c r="AD129" s="696"/>
      <c r="AE129" s="696"/>
      <c r="AF129" s="696"/>
      <c r="AG129" s="696"/>
      <c r="AH129" s="696"/>
      <c r="AI129" s="696"/>
      <c r="AJ129" s="696"/>
      <c r="AK129" s="696"/>
      <c r="AL129" s="696"/>
      <c r="AM129" s="696"/>
      <c r="AN129" s="696"/>
      <c r="AO129" s="696"/>
    </row>
    <row r="130" spans="2:41" ht="12.75" customHeight="1" x14ac:dyDescent="0.2">
      <c r="B130" s="535"/>
      <c r="C130" s="535"/>
      <c r="D130" s="696"/>
      <c r="E130" s="696"/>
      <c r="F130" s="696"/>
      <c r="G130" s="696"/>
      <c r="H130" s="696"/>
      <c r="I130" s="696"/>
      <c r="J130" s="696"/>
      <c r="K130" s="696"/>
      <c r="L130" s="696"/>
      <c r="M130" s="696"/>
      <c r="N130" s="696"/>
      <c r="O130" s="696"/>
      <c r="P130" s="696"/>
      <c r="Q130" s="696"/>
      <c r="R130" s="696"/>
      <c r="S130" s="696"/>
      <c r="T130" s="696"/>
      <c r="U130" s="696"/>
      <c r="V130" s="696"/>
      <c r="W130" s="696"/>
      <c r="X130" s="696"/>
      <c r="Y130" s="696"/>
      <c r="Z130" s="696"/>
      <c r="AA130" s="696"/>
      <c r="AB130" s="696"/>
      <c r="AC130" s="696"/>
      <c r="AD130" s="696"/>
      <c r="AE130" s="696"/>
      <c r="AF130" s="696"/>
      <c r="AG130" s="696"/>
      <c r="AH130" s="696"/>
      <c r="AI130" s="696"/>
      <c r="AJ130" s="696"/>
      <c r="AK130" s="696"/>
      <c r="AL130" s="696"/>
      <c r="AM130" s="696"/>
      <c r="AN130" s="696"/>
      <c r="AO130" s="696"/>
    </row>
    <row r="131" spans="2:41" ht="12.75" customHeight="1" x14ac:dyDescent="0.2">
      <c r="B131" s="535" t="s">
        <v>282</v>
      </c>
      <c r="C131" s="535"/>
      <c r="D131" s="696"/>
      <c r="E131" s="696"/>
      <c r="F131" s="696"/>
      <c r="G131" s="696"/>
      <c r="H131" s="696"/>
      <c r="I131" s="696"/>
      <c r="J131" s="696"/>
      <c r="K131" s="696"/>
      <c r="L131" s="696"/>
      <c r="M131" s="696"/>
      <c r="N131" s="696"/>
      <c r="O131" s="696"/>
      <c r="P131" s="696"/>
      <c r="Q131" s="696"/>
      <c r="R131" s="696"/>
      <c r="S131" s="696"/>
      <c r="T131" s="696"/>
      <c r="U131" s="696"/>
      <c r="V131" s="696"/>
      <c r="W131" s="696"/>
      <c r="X131" s="696"/>
      <c r="Y131" s="696"/>
      <c r="Z131" s="696"/>
      <c r="AA131" s="696"/>
      <c r="AB131" s="696"/>
      <c r="AC131" s="696"/>
      <c r="AD131" s="696"/>
      <c r="AE131" s="696"/>
      <c r="AF131" s="696"/>
      <c r="AG131" s="696"/>
      <c r="AH131" s="696"/>
      <c r="AI131" s="696"/>
      <c r="AJ131" s="696"/>
      <c r="AK131" s="696"/>
      <c r="AL131" s="696"/>
      <c r="AM131" s="696"/>
      <c r="AN131" s="696"/>
      <c r="AO131" s="696"/>
    </row>
    <row r="132" spans="2:41" ht="12.75" customHeight="1" x14ac:dyDescent="0.2">
      <c r="B132" s="685" t="s">
        <v>280</v>
      </c>
      <c r="C132" s="535"/>
      <c r="D132" s="696"/>
      <c r="E132" s="696"/>
      <c r="F132" s="696"/>
      <c r="G132" s="696"/>
      <c r="H132" s="696"/>
      <c r="I132" s="696"/>
      <c r="J132" s="696"/>
      <c r="K132" s="696"/>
      <c r="L132" s="696"/>
      <c r="M132" s="696"/>
      <c r="N132" s="696"/>
      <c r="O132" s="696"/>
      <c r="P132" s="696"/>
      <c r="Q132" s="696"/>
      <c r="R132" s="696"/>
      <c r="S132" s="696"/>
      <c r="T132" s="696"/>
      <c r="U132" s="696"/>
      <c r="V132" s="696"/>
      <c r="W132" s="696"/>
      <c r="X132" s="696"/>
      <c r="Y132" s="696"/>
      <c r="Z132" s="696"/>
      <c r="AA132" s="696"/>
      <c r="AB132" s="696"/>
      <c r="AC132" s="696"/>
      <c r="AD132" s="696"/>
      <c r="AE132" s="696"/>
      <c r="AF132" s="696"/>
      <c r="AG132" s="696"/>
      <c r="AH132" s="696"/>
      <c r="AI132" s="696"/>
      <c r="AJ132" s="696"/>
      <c r="AK132" s="696"/>
      <c r="AL132" s="696"/>
      <c r="AM132" s="696"/>
      <c r="AN132" s="696"/>
      <c r="AO132" s="696"/>
    </row>
    <row r="133" spans="2:41" ht="12.75" customHeight="1" x14ac:dyDescent="0.2">
      <c r="B133" s="685" t="s">
        <v>281</v>
      </c>
      <c r="C133" s="535"/>
      <c r="D133" s="696"/>
      <c r="E133" s="696"/>
      <c r="F133" s="696"/>
      <c r="G133" s="696"/>
      <c r="H133" s="696"/>
      <c r="I133" s="696"/>
      <c r="J133" s="696"/>
      <c r="K133" s="696"/>
      <c r="L133" s="696"/>
      <c r="M133" s="696"/>
      <c r="N133" s="696"/>
      <c r="O133" s="696"/>
      <c r="P133" s="696"/>
      <c r="Q133" s="696"/>
      <c r="R133" s="696"/>
      <c r="S133" s="696"/>
      <c r="T133" s="696"/>
      <c r="U133" s="696"/>
      <c r="V133" s="696"/>
      <c r="W133" s="696"/>
      <c r="X133" s="696"/>
      <c r="Y133" s="696"/>
      <c r="Z133" s="696"/>
      <c r="AA133" s="696"/>
      <c r="AB133" s="696"/>
      <c r="AC133" s="696"/>
      <c r="AD133" s="696"/>
      <c r="AE133" s="696"/>
      <c r="AF133" s="696"/>
      <c r="AG133" s="696"/>
      <c r="AH133" s="696"/>
      <c r="AI133" s="696"/>
      <c r="AJ133" s="696"/>
      <c r="AK133" s="696"/>
      <c r="AL133" s="696"/>
      <c r="AM133" s="696"/>
      <c r="AN133" s="696"/>
      <c r="AO133" s="696"/>
    </row>
    <row r="134" spans="2:41" ht="12.75" customHeight="1" x14ac:dyDescent="0.2">
      <c r="B134" s="535"/>
      <c r="C134" s="535"/>
      <c r="D134" s="696"/>
      <c r="E134" s="696"/>
      <c r="F134" s="696"/>
      <c r="G134" s="696"/>
      <c r="H134" s="696"/>
      <c r="I134" s="696"/>
      <c r="J134" s="696"/>
      <c r="K134" s="696"/>
      <c r="L134" s="696"/>
      <c r="M134" s="696"/>
      <c r="N134" s="696"/>
      <c r="O134" s="696"/>
      <c r="P134" s="696"/>
      <c r="Q134" s="696"/>
      <c r="R134" s="696"/>
      <c r="S134" s="696"/>
      <c r="T134" s="696"/>
      <c r="U134" s="696"/>
      <c r="V134" s="696"/>
      <c r="W134" s="696"/>
      <c r="X134" s="696"/>
      <c r="Y134" s="696"/>
      <c r="Z134" s="696"/>
      <c r="AA134" s="696"/>
      <c r="AB134" s="696"/>
      <c r="AC134" s="696"/>
      <c r="AD134" s="696"/>
      <c r="AE134" s="696"/>
      <c r="AF134" s="696"/>
      <c r="AG134" s="696"/>
      <c r="AH134" s="696"/>
      <c r="AI134" s="696"/>
      <c r="AJ134" s="696"/>
      <c r="AK134" s="696"/>
      <c r="AL134" s="696"/>
      <c r="AM134" s="696"/>
      <c r="AN134" s="696"/>
      <c r="AO134" s="696"/>
    </row>
    <row r="135" spans="2:41" ht="12.75" customHeight="1" x14ac:dyDescent="0.2">
      <c r="B135" s="535" t="s">
        <v>283</v>
      </c>
      <c r="C135" s="535"/>
      <c r="D135" s="696"/>
      <c r="E135" s="696"/>
      <c r="F135" s="696"/>
      <c r="G135" s="696"/>
      <c r="H135" s="696"/>
      <c r="I135" s="696"/>
      <c r="J135" s="696"/>
      <c r="K135" s="696"/>
      <c r="L135" s="696"/>
      <c r="M135" s="696"/>
      <c r="N135" s="696"/>
      <c r="O135" s="696"/>
      <c r="P135" s="696"/>
      <c r="Q135" s="696"/>
      <c r="R135" s="696"/>
      <c r="S135" s="696"/>
      <c r="T135" s="696"/>
      <c r="U135" s="696"/>
      <c r="V135" s="696"/>
      <c r="W135" s="696"/>
      <c r="X135" s="696"/>
      <c r="Y135" s="696"/>
      <c r="Z135" s="696"/>
      <c r="AA135" s="696"/>
      <c r="AB135" s="696"/>
      <c r="AC135" s="696"/>
      <c r="AD135" s="696"/>
      <c r="AE135" s="696"/>
      <c r="AF135" s="696"/>
      <c r="AG135" s="696"/>
      <c r="AH135" s="696"/>
      <c r="AI135" s="696"/>
      <c r="AJ135" s="696"/>
      <c r="AK135" s="696"/>
      <c r="AL135" s="696"/>
      <c r="AM135" s="696"/>
      <c r="AN135" s="696"/>
      <c r="AO135" s="696"/>
    </row>
    <row r="136" spans="2:41" ht="12.75" customHeight="1" x14ac:dyDescent="0.2">
      <c r="B136" s="685" t="s">
        <v>280</v>
      </c>
      <c r="C136" s="535"/>
      <c r="D136" s="696"/>
      <c r="E136" s="696"/>
      <c r="F136" s="696"/>
      <c r="G136" s="696"/>
      <c r="H136" s="696"/>
      <c r="I136" s="696"/>
      <c r="J136" s="696"/>
      <c r="K136" s="696"/>
      <c r="L136" s="696"/>
      <c r="M136" s="696"/>
      <c r="N136" s="696"/>
      <c r="O136" s="696"/>
      <c r="P136" s="696"/>
      <c r="Q136" s="696"/>
      <c r="R136" s="696"/>
      <c r="S136" s="696"/>
      <c r="T136" s="696"/>
      <c r="U136" s="696"/>
      <c r="V136" s="696"/>
      <c r="W136" s="696"/>
      <c r="X136" s="696"/>
      <c r="Y136" s="696"/>
      <c r="Z136" s="696"/>
      <c r="AA136" s="696"/>
      <c r="AB136" s="696"/>
      <c r="AC136" s="696"/>
      <c r="AD136" s="696"/>
      <c r="AE136" s="696"/>
      <c r="AF136" s="696"/>
      <c r="AG136" s="696"/>
      <c r="AH136" s="696"/>
      <c r="AI136" s="696"/>
      <c r="AJ136" s="696"/>
      <c r="AK136" s="696"/>
      <c r="AL136" s="696"/>
      <c r="AM136" s="696"/>
      <c r="AN136" s="696"/>
      <c r="AO136" s="696"/>
    </row>
    <row r="137" spans="2:41" ht="12.75" customHeight="1" x14ac:dyDescent="0.2">
      <c r="B137" s="685" t="s">
        <v>281</v>
      </c>
      <c r="C137" s="535"/>
      <c r="D137" s="696"/>
      <c r="E137" s="696"/>
      <c r="F137" s="696"/>
      <c r="G137" s="696"/>
      <c r="H137" s="696"/>
      <c r="I137" s="696"/>
      <c r="J137" s="696"/>
      <c r="K137" s="696"/>
      <c r="L137" s="696"/>
      <c r="M137" s="696"/>
      <c r="N137" s="696"/>
      <c r="O137" s="696"/>
      <c r="P137" s="696"/>
      <c r="Q137" s="696"/>
      <c r="R137" s="696"/>
      <c r="S137" s="696"/>
      <c r="T137" s="696"/>
      <c r="U137" s="696"/>
      <c r="V137" s="696"/>
      <c r="W137" s="696"/>
      <c r="X137" s="696"/>
      <c r="Y137" s="696"/>
      <c r="Z137" s="696"/>
      <c r="AA137" s="696"/>
      <c r="AB137" s="696"/>
      <c r="AC137" s="696"/>
      <c r="AD137" s="696"/>
      <c r="AE137" s="696"/>
      <c r="AF137" s="696"/>
      <c r="AG137" s="696"/>
      <c r="AH137" s="696"/>
      <c r="AI137" s="696"/>
      <c r="AJ137" s="696"/>
      <c r="AK137" s="696"/>
      <c r="AL137" s="696"/>
      <c r="AM137" s="696"/>
      <c r="AN137" s="696"/>
      <c r="AO137" s="696"/>
    </row>
    <row r="138" spans="2:41" ht="12.75" customHeight="1" x14ac:dyDescent="0.2">
      <c r="B138" s="535"/>
      <c r="C138" s="535"/>
      <c r="D138" s="696"/>
      <c r="E138" s="696"/>
      <c r="F138" s="696"/>
      <c r="G138" s="696"/>
      <c r="H138" s="696"/>
      <c r="I138" s="696"/>
      <c r="J138" s="696"/>
      <c r="K138" s="696"/>
      <c r="L138" s="696"/>
      <c r="M138" s="696"/>
      <c r="N138" s="696"/>
      <c r="O138" s="696"/>
      <c r="P138" s="696"/>
      <c r="Q138" s="696"/>
      <c r="R138" s="696"/>
      <c r="S138" s="696"/>
      <c r="T138" s="696"/>
      <c r="U138" s="696"/>
      <c r="V138" s="696"/>
      <c r="W138" s="696"/>
      <c r="X138" s="696"/>
      <c r="Y138" s="696"/>
      <c r="Z138" s="696"/>
      <c r="AA138" s="696"/>
      <c r="AB138" s="696"/>
      <c r="AC138" s="696"/>
      <c r="AD138" s="696"/>
      <c r="AE138" s="696"/>
      <c r="AF138" s="696"/>
      <c r="AG138" s="696"/>
      <c r="AH138" s="696"/>
      <c r="AI138" s="696"/>
      <c r="AJ138" s="696"/>
      <c r="AK138" s="696"/>
      <c r="AL138" s="696"/>
      <c r="AM138" s="696"/>
      <c r="AN138" s="696"/>
      <c r="AO138" s="696"/>
    </row>
    <row r="139" spans="2:41" ht="12.75" customHeight="1" x14ac:dyDescent="0.2">
      <c r="B139" s="535" t="s">
        <v>284</v>
      </c>
      <c r="C139" s="535"/>
      <c r="D139" s="696"/>
      <c r="E139" s="696"/>
      <c r="F139" s="696"/>
      <c r="G139" s="696"/>
      <c r="H139" s="696"/>
      <c r="I139" s="696"/>
      <c r="J139" s="696"/>
      <c r="K139" s="696"/>
      <c r="L139" s="696"/>
      <c r="M139" s="696"/>
      <c r="N139" s="696"/>
      <c r="O139" s="696"/>
      <c r="P139" s="696"/>
      <c r="Q139" s="696"/>
      <c r="R139" s="696"/>
      <c r="S139" s="696"/>
      <c r="T139" s="696"/>
      <c r="U139" s="696"/>
      <c r="V139" s="696"/>
      <c r="W139" s="696"/>
      <c r="X139" s="696"/>
      <c r="Y139" s="696"/>
      <c r="Z139" s="696"/>
      <c r="AA139" s="696"/>
      <c r="AB139" s="696"/>
      <c r="AC139" s="696"/>
      <c r="AD139" s="696"/>
      <c r="AE139" s="696"/>
      <c r="AF139" s="696"/>
      <c r="AG139" s="696"/>
      <c r="AH139" s="696"/>
      <c r="AI139" s="696"/>
      <c r="AJ139" s="696"/>
      <c r="AK139" s="696"/>
      <c r="AL139" s="696"/>
      <c r="AM139" s="696"/>
      <c r="AN139" s="696"/>
      <c r="AO139" s="696"/>
    </row>
    <row r="140" spans="2:41" ht="12.75" customHeight="1" x14ac:dyDescent="0.2">
      <c r="B140" s="685" t="s">
        <v>280</v>
      </c>
      <c r="C140" s="535"/>
      <c r="D140" s="696"/>
      <c r="E140" s="696"/>
      <c r="F140" s="696"/>
      <c r="G140" s="696"/>
      <c r="H140" s="696"/>
      <c r="I140" s="696"/>
      <c r="J140" s="696"/>
      <c r="K140" s="696"/>
      <c r="L140" s="696"/>
      <c r="M140" s="696"/>
      <c r="N140" s="696"/>
      <c r="O140" s="696"/>
      <c r="P140" s="696"/>
      <c r="Q140" s="696"/>
      <c r="R140" s="696"/>
      <c r="S140" s="696"/>
      <c r="T140" s="696"/>
      <c r="U140" s="696"/>
      <c r="V140" s="696"/>
      <c r="W140" s="696"/>
      <c r="X140" s="696"/>
      <c r="Y140" s="696"/>
      <c r="Z140" s="696"/>
      <c r="AA140" s="696"/>
      <c r="AB140" s="696"/>
      <c r="AC140" s="696"/>
      <c r="AD140" s="696"/>
      <c r="AE140" s="696"/>
      <c r="AF140" s="696"/>
      <c r="AG140" s="696"/>
      <c r="AH140" s="696"/>
      <c r="AI140" s="696"/>
      <c r="AJ140" s="696"/>
      <c r="AK140" s="696"/>
      <c r="AL140" s="696"/>
      <c r="AM140" s="696"/>
      <c r="AN140" s="696"/>
      <c r="AO140" s="696"/>
    </row>
    <row r="141" spans="2:41" ht="12.75" customHeight="1" x14ac:dyDescent="0.2">
      <c r="B141" s="685" t="s">
        <v>281</v>
      </c>
      <c r="C141" s="535"/>
      <c r="D141" s="696"/>
      <c r="E141" s="696"/>
      <c r="F141" s="696"/>
      <c r="G141" s="696"/>
      <c r="H141" s="696"/>
      <c r="I141" s="696"/>
      <c r="J141" s="696"/>
      <c r="K141" s="696"/>
      <c r="L141" s="696"/>
      <c r="M141" s="696"/>
      <c r="N141" s="696"/>
      <c r="O141" s="696"/>
      <c r="P141" s="696"/>
      <c r="Q141" s="696"/>
      <c r="R141" s="696"/>
      <c r="S141" s="696"/>
      <c r="T141" s="696"/>
      <c r="U141" s="696"/>
      <c r="V141" s="696"/>
      <c r="W141" s="696"/>
      <c r="X141" s="696"/>
      <c r="Y141" s="696"/>
      <c r="Z141" s="696"/>
      <c r="AA141" s="696"/>
      <c r="AB141" s="696"/>
      <c r="AC141" s="696"/>
      <c r="AD141" s="696"/>
      <c r="AE141" s="696"/>
      <c r="AF141" s="696"/>
      <c r="AG141" s="696"/>
      <c r="AH141" s="696"/>
      <c r="AI141" s="696"/>
      <c r="AJ141" s="696"/>
      <c r="AK141" s="696"/>
      <c r="AL141" s="696"/>
      <c r="AM141" s="696"/>
      <c r="AN141" s="696"/>
      <c r="AO141" s="696"/>
    </row>
    <row r="142" spans="2:41" ht="12.75" customHeight="1" x14ac:dyDescent="0.2">
      <c r="B142" s="535"/>
      <c r="C142" s="535"/>
      <c r="D142" s="696"/>
      <c r="E142" s="696"/>
      <c r="F142" s="696"/>
      <c r="G142" s="696"/>
      <c r="H142" s="696"/>
      <c r="I142" s="696"/>
      <c r="J142" s="696"/>
      <c r="K142" s="696"/>
      <c r="L142" s="696"/>
      <c r="M142" s="696"/>
      <c r="N142" s="696"/>
      <c r="O142" s="696"/>
      <c r="P142" s="696"/>
      <c r="Q142" s="696"/>
      <c r="R142" s="696"/>
      <c r="S142" s="696"/>
      <c r="T142" s="696"/>
      <c r="U142" s="696"/>
      <c r="V142" s="696"/>
      <c r="W142" s="696"/>
      <c r="X142" s="696"/>
      <c r="Y142" s="696"/>
      <c r="Z142" s="696"/>
      <c r="AA142" s="696"/>
      <c r="AB142" s="696"/>
      <c r="AC142" s="696"/>
      <c r="AD142" s="696"/>
      <c r="AE142" s="696"/>
      <c r="AF142" s="696"/>
      <c r="AG142" s="696"/>
      <c r="AH142" s="696"/>
      <c r="AI142" s="696"/>
      <c r="AJ142" s="696"/>
      <c r="AK142" s="696"/>
      <c r="AL142" s="696"/>
      <c r="AM142" s="696"/>
      <c r="AN142" s="696"/>
      <c r="AO142" s="696"/>
    </row>
    <row r="143" spans="2:41" ht="12.75" customHeight="1" x14ac:dyDescent="0.2">
      <c r="B143" s="535" t="s">
        <v>285</v>
      </c>
      <c r="C143" s="535"/>
      <c r="D143" s="696"/>
      <c r="E143" s="696"/>
      <c r="F143" s="696"/>
      <c r="G143" s="696"/>
      <c r="H143" s="696"/>
      <c r="I143" s="696"/>
      <c r="J143" s="696"/>
      <c r="K143" s="696"/>
      <c r="L143" s="696"/>
      <c r="M143" s="696"/>
      <c r="N143" s="696"/>
      <c r="O143" s="696"/>
      <c r="P143" s="696"/>
      <c r="Q143" s="696"/>
      <c r="R143" s="696"/>
      <c r="S143" s="696"/>
      <c r="T143" s="696"/>
      <c r="U143" s="696"/>
      <c r="V143" s="696"/>
      <c r="W143" s="696"/>
      <c r="X143" s="696"/>
      <c r="Y143" s="696"/>
      <c r="Z143" s="696"/>
      <c r="AA143" s="696"/>
      <c r="AB143" s="696"/>
      <c r="AC143" s="696"/>
      <c r="AD143" s="696"/>
      <c r="AE143" s="696"/>
      <c r="AF143" s="696"/>
      <c r="AG143" s="696"/>
      <c r="AH143" s="696"/>
      <c r="AI143" s="696"/>
      <c r="AJ143" s="696"/>
      <c r="AK143" s="696"/>
      <c r="AL143" s="696"/>
      <c r="AM143" s="696"/>
      <c r="AN143" s="696"/>
      <c r="AO143" s="696"/>
    </row>
    <row r="144" spans="2:41" ht="12.75" customHeight="1" x14ac:dyDescent="0.2">
      <c r="B144" s="685" t="s">
        <v>280</v>
      </c>
      <c r="C144" s="535"/>
      <c r="D144" s="696"/>
      <c r="E144" s="696"/>
      <c r="F144" s="696"/>
      <c r="G144" s="696"/>
      <c r="H144" s="696"/>
      <c r="I144" s="696"/>
      <c r="J144" s="696"/>
      <c r="K144" s="696"/>
      <c r="L144" s="696"/>
      <c r="M144" s="696"/>
      <c r="N144" s="696"/>
      <c r="O144" s="696"/>
      <c r="P144" s="696"/>
      <c r="Q144" s="696"/>
      <c r="R144" s="696"/>
      <c r="S144" s="696"/>
      <c r="T144" s="696"/>
      <c r="U144" s="696"/>
      <c r="V144" s="696"/>
      <c r="W144" s="696"/>
      <c r="X144" s="696"/>
      <c r="Y144" s="696"/>
      <c r="Z144" s="696"/>
      <c r="AA144" s="696"/>
      <c r="AB144" s="696"/>
      <c r="AC144" s="696"/>
      <c r="AD144" s="696"/>
      <c r="AE144" s="696"/>
      <c r="AF144" s="696"/>
      <c r="AG144" s="696"/>
      <c r="AH144" s="696"/>
      <c r="AI144" s="696"/>
      <c r="AJ144" s="696"/>
      <c r="AK144" s="696"/>
      <c r="AL144" s="696"/>
      <c r="AM144" s="696"/>
      <c r="AN144" s="696"/>
      <c r="AO144" s="696"/>
    </row>
    <row r="145" spans="2:41" ht="12.75" customHeight="1" x14ac:dyDescent="0.2">
      <c r="B145" s="685" t="s">
        <v>281</v>
      </c>
      <c r="C145" s="535"/>
      <c r="D145" s="696"/>
      <c r="E145" s="696"/>
      <c r="F145" s="696"/>
      <c r="G145" s="696"/>
      <c r="H145" s="696"/>
      <c r="I145" s="696"/>
      <c r="J145" s="696"/>
      <c r="K145" s="696"/>
      <c r="L145" s="696"/>
      <c r="M145" s="696"/>
      <c r="N145" s="696"/>
      <c r="O145" s="696"/>
      <c r="P145" s="696"/>
      <c r="Q145" s="696"/>
      <c r="R145" s="696"/>
      <c r="S145" s="696"/>
      <c r="T145" s="696"/>
      <c r="U145" s="696"/>
      <c r="V145" s="696"/>
      <c r="W145" s="696"/>
      <c r="X145" s="696"/>
      <c r="Y145" s="696"/>
      <c r="Z145" s="696"/>
      <c r="AA145" s="696"/>
      <c r="AB145" s="696"/>
      <c r="AC145" s="696"/>
      <c r="AD145" s="696"/>
      <c r="AE145" s="696"/>
      <c r="AF145" s="696"/>
      <c r="AG145" s="696"/>
      <c r="AH145" s="696"/>
      <c r="AI145" s="696"/>
      <c r="AJ145" s="696"/>
      <c r="AK145" s="696"/>
      <c r="AL145" s="696"/>
      <c r="AM145" s="696"/>
      <c r="AN145" s="696"/>
      <c r="AO145" s="696"/>
    </row>
    <row r="146" spans="2:41" ht="12.75" customHeight="1" x14ac:dyDescent="0.2">
      <c r="B146" s="535"/>
      <c r="C146" s="535"/>
      <c r="D146" s="696"/>
      <c r="E146" s="696"/>
      <c r="F146" s="696"/>
      <c r="G146" s="696"/>
      <c r="H146" s="696"/>
      <c r="I146" s="696"/>
      <c r="J146" s="696"/>
      <c r="K146" s="696"/>
      <c r="L146" s="696"/>
      <c r="M146" s="696"/>
      <c r="N146" s="696"/>
      <c r="O146" s="696"/>
      <c r="P146" s="696"/>
      <c r="Q146" s="696"/>
      <c r="R146" s="696"/>
      <c r="S146" s="696"/>
      <c r="T146" s="696"/>
      <c r="U146" s="696"/>
      <c r="V146" s="696"/>
      <c r="W146" s="696"/>
      <c r="X146" s="696"/>
      <c r="Y146" s="696"/>
      <c r="Z146" s="696"/>
      <c r="AA146" s="696"/>
      <c r="AB146" s="696"/>
      <c r="AC146" s="696"/>
      <c r="AD146" s="696"/>
      <c r="AE146" s="696"/>
      <c r="AF146" s="696"/>
      <c r="AG146" s="696"/>
      <c r="AH146" s="696"/>
      <c r="AI146" s="696"/>
      <c r="AJ146" s="696"/>
      <c r="AK146" s="696"/>
      <c r="AL146" s="696"/>
      <c r="AM146" s="696"/>
      <c r="AN146" s="696"/>
      <c r="AO146" s="696"/>
    </row>
    <row r="147" spans="2:41" ht="12.75" customHeight="1" x14ac:dyDescent="0.2">
      <c r="B147" s="535" t="s">
        <v>286</v>
      </c>
      <c r="C147" s="535"/>
      <c r="D147" s="696"/>
      <c r="E147" s="696"/>
      <c r="F147" s="696"/>
      <c r="G147" s="696"/>
      <c r="H147" s="696"/>
      <c r="I147" s="696"/>
      <c r="J147" s="696"/>
      <c r="K147" s="696"/>
      <c r="L147" s="696"/>
      <c r="M147" s="696"/>
      <c r="N147" s="696"/>
      <c r="O147" s="696"/>
      <c r="P147" s="696"/>
      <c r="Q147" s="696"/>
      <c r="R147" s="696"/>
      <c r="S147" s="696"/>
      <c r="T147" s="696"/>
      <c r="U147" s="696"/>
      <c r="V147" s="696"/>
      <c r="W147" s="696"/>
      <c r="X147" s="696"/>
      <c r="Y147" s="696"/>
      <c r="Z147" s="696"/>
      <c r="AA147" s="696"/>
      <c r="AB147" s="696"/>
      <c r="AC147" s="696"/>
      <c r="AD147" s="696"/>
      <c r="AE147" s="696"/>
      <c r="AF147" s="696"/>
      <c r="AG147" s="696"/>
      <c r="AH147" s="696"/>
      <c r="AI147" s="696"/>
      <c r="AJ147" s="696"/>
      <c r="AK147" s="696"/>
      <c r="AL147" s="696"/>
      <c r="AM147" s="696"/>
      <c r="AN147" s="696"/>
      <c r="AO147" s="696"/>
    </row>
    <row r="148" spans="2:41" ht="12.75" customHeight="1" x14ac:dyDescent="0.2">
      <c r="B148" s="685" t="s">
        <v>280</v>
      </c>
      <c r="C148" s="535"/>
      <c r="D148" s="696"/>
      <c r="E148" s="696"/>
      <c r="F148" s="696"/>
      <c r="G148" s="696"/>
      <c r="H148" s="696"/>
      <c r="I148" s="696"/>
      <c r="J148" s="696"/>
      <c r="K148" s="696"/>
      <c r="L148" s="696"/>
      <c r="M148" s="696"/>
      <c r="N148" s="696"/>
      <c r="O148" s="696"/>
      <c r="P148" s="696"/>
      <c r="Q148" s="696"/>
      <c r="R148" s="696"/>
      <c r="S148" s="696"/>
      <c r="T148" s="696"/>
      <c r="U148" s="696"/>
      <c r="V148" s="696"/>
      <c r="W148" s="696"/>
      <c r="X148" s="696"/>
      <c r="Y148" s="696"/>
      <c r="Z148" s="696"/>
      <c r="AA148" s="696"/>
      <c r="AB148" s="696"/>
      <c r="AC148" s="696"/>
      <c r="AD148" s="696"/>
      <c r="AE148" s="696"/>
      <c r="AF148" s="696"/>
      <c r="AG148" s="696"/>
      <c r="AH148" s="696"/>
      <c r="AI148" s="696"/>
      <c r="AJ148" s="696"/>
      <c r="AK148" s="696"/>
      <c r="AL148" s="696"/>
      <c r="AM148" s="696"/>
      <c r="AN148" s="696"/>
      <c r="AO148" s="696"/>
    </row>
    <row r="149" spans="2:41" ht="12.75" customHeight="1" x14ac:dyDescent="0.2">
      <c r="B149" s="685" t="s">
        <v>281</v>
      </c>
      <c r="C149" s="535"/>
      <c r="D149" s="696"/>
      <c r="E149" s="696"/>
      <c r="F149" s="696"/>
      <c r="G149" s="696"/>
      <c r="H149" s="696"/>
      <c r="I149" s="696"/>
      <c r="J149" s="696"/>
      <c r="K149" s="696"/>
      <c r="L149" s="696"/>
      <c r="M149" s="696"/>
      <c r="N149" s="696"/>
      <c r="O149" s="696"/>
      <c r="P149" s="696"/>
      <c r="Q149" s="696"/>
      <c r="R149" s="696"/>
      <c r="S149" s="696"/>
      <c r="T149" s="696"/>
      <c r="U149" s="696"/>
      <c r="V149" s="696"/>
      <c r="W149" s="696"/>
      <c r="X149" s="696"/>
      <c r="Y149" s="696"/>
      <c r="Z149" s="696"/>
      <c r="AA149" s="696"/>
      <c r="AB149" s="696"/>
      <c r="AC149" s="696"/>
      <c r="AD149" s="696"/>
      <c r="AE149" s="696"/>
      <c r="AF149" s="696"/>
      <c r="AG149" s="696"/>
      <c r="AH149" s="696"/>
      <c r="AI149" s="696"/>
      <c r="AJ149" s="696"/>
      <c r="AK149" s="696"/>
      <c r="AL149" s="696"/>
      <c r="AM149" s="696"/>
      <c r="AN149" s="696"/>
      <c r="AO149" s="696"/>
    </row>
    <row r="150" spans="2:41" ht="12.75" customHeight="1" x14ac:dyDescent="0.2">
      <c r="B150" s="535"/>
      <c r="C150" s="535"/>
      <c r="D150" s="696"/>
      <c r="E150" s="696"/>
      <c r="F150" s="696"/>
      <c r="G150" s="696"/>
      <c r="H150" s="696"/>
      <c r="I150" s="696"/>
      <c r="J150" s="696"/>
      <c r="K150" s="696"/>
      <c r="L150" s="696"/>
      <c r="M150" s="696"/>
      <c r="N150" s="696"/>
      <c r="O150" s="696"/>
      <c r="P150" s="696"/>
      <c r="Q150" s="696"/>
      <c r="R150" s="696"/>
      <c r="S150" s="696"/>
      <c r="T150" s="696"/>
      <c r="U150" s="696"/>
      <c r="V150" s="696"/>
      <c r="W150" s="696"/>
      <c r="X150" s="696"/>
      <c r="Y150" s="696"/>
      <c r="Z150" s="696"/>
      <c r="AA150" s="696"/>
      <c r="AB150" s="696"/>
      <c r="AC150" s="696"/>
      <c r="AD150" s="696"/>
      <c r="AE150" s="696"/>
      <c r="AF150" s="696"/>
      <c r="AG150" s="696"/>
      <c r="AH150" s="696"/>
      <c r="AI150" s="696"/>
      <c r="AJ150" s="696"/>
      <c r="AK150" s="696"/>
      <c r="AL150" s="696"/>
      <c r="AM150" s="696"/>
      <c r="AN150" s="696"/>
      <c r="AO150" s="696"/>
    </row>
    <row r="151" spans="2:41" ht="12.75" customHeight="1" x14ac:dyDescent="0.2">
      <c r="B151" s="535" t="s">
        <v>287</v>
      </c>
      <c r="C151" s="535"/>
      <c r="D151" s="696"/>
      <c r="E151" s="696"/>
      <c r="F151" s="696"/>
      <c r="G151" s="696"/>
      <c r="H151" s="696"/>
      <c r="I151" s="696"/>
      <c r="J151" s="696"/>
      <c r="K151" s="696"/>
      <c r="L151" s="696"/>
      <c r="M151" s="696"/>
      <c r="N151" s="696"/>
      <c r="O151" s="696"/>
      <c r="P151" s="696"/>
      <c r="Q151" s="696"/>
      <c r="R151" s="696"/>
      <c r="S151" s="696"/>
      <c r="T151" s="696"/>
      <c r="U151" s="696"/>
      <c r="V151" s="696"/>
      <c r="W151" s="696"/>
      <c r="X151" s="696"/>
      <c r="Y151" s="696"/>
      <c r="Z151" s="696"/>
      <c r="AA151" s="696"/>
      <c r="AB151" s="696"/>
      <c r="AC151" s="696"/>
      <c r="AD151" s="696"/>
      <c r="AE151" s="696"/>
      <c r="AF151" s="696"/>
      <c r="AG151" s="696"/>
      <c r="AH151" s="696"/>
      <c r="AI151" s="696"/>
      <c r="AJ151" s="696"/>
      <c r="AK151" s="696"/>
      <c r="AL151" s="696"/>
      <c r="AM151" s="696"/>
      <c r="AN151" s="696"/>
      <c r="AO151" s="696"/>
    </row>
    <row r="152" spans="2:41" ht="12.75" customHeight="1" x14ac:dyDescent="0.2">
      <c r="B152" s="685" t="s">
        <v>281</v>
      </c>
      <c r="C152" s="535"/>
      <c r="D152" s="696"/>
      <c r="E152" s="696"/>
      <c r="F152" s="696"/>
      <c r="G152" s="696"/>
      <c r="H152" s="696"/>
      <c r="I152" s="696"/>
      <c r="J152" s="696"/>
      <c r="K152" s="696"/>
      <c r="L152" s="696"/>
      <c r="M152" s="696"/>
      <c r="N152" s="696"/>
      <c r="O152" s="696"/>
      <c r="P152" s="696"/>
      <c r="Q152" s="696"/>
      <c r="R152" s="696"/>
      <c r="S152" s="696"/>
      <c r="T152" s="696"/>
      <c r="U152" s="696"/>
      <c r="V152" s="696"/>
      <c r="W152" s="696"/>
      <c r="X152" s="696"/>
      <c r="Y152" s="696"/>
      <c r="Z152" s="696"/>
      <c r="AA152" s="696"/>
      <c r="AB152" s="696"/>
      <c r="AC152" s="696"/>
      <c r="AD152" s="696"/>
      <c r="AE152" s="696"/>
      <c r="AF152" s="696"/>
      <c r="AG152" s="696"/>
      <c r="AH152" s="696"/>
      <c r="AI152" s="696"/>
      <c r="AJ152" s="696"/>
      <c r="AK152" s="696"/>
      <c r="AL152" s="696"/>
      <c r="AM152" s="696"/>
      <c r="AN152" s="696"/>
      <c r="AO152" s="696"/>
    </row>
    <row r="153" spans="2:41" ht="12.75" customHeight="1" x14ac:dyDescent="0.2">
      <c r="B153" s="535"/>
      <c r="C153" s="535"/>
      <c r="D153" s="696"/>
      <c r="E153" s="696"/>
      <c r="F153" s="696"/>
      <c r="G153" s="696"/>
      <c r="H153" s="696"/>
      <c r="I153" s="696"/>
      <c r="J153" s="696"/>
      <c r="K153" s="696"/>
      <c r="L153" s="696"/>
      <c r="M153" s="696"/>
      <c r="N153" s="696"/>
      <c r="O153" s="696"/>
      <c r="P153" s="696"/>
      <c r="Q153" s="696"/>
      <c r="R153" s="696"/>
      <c r="S153" s="696"/>
      <c r="T153" s="696"/>
      <c r="U153" s="696"/>
      <c r="V153" s="696"/>
      <c r="W153" s="696"/>
      <c r="X153" s="696"/>
      <c r="Y153" s="696"/>
      <c r="Z153" s="696"/>
      <c r="AA153" s="696"/>
      <c r="AB153" s="696"/>
      <c r="AC153" s="696"/>
      <c r="AD153" s="696"/>
      <c r="AE153" s="696"/>
      <c r="AF153" s="696"/>
      <c r="AG153" s="696"/>
      <c r="AH153" s="696"/>
      <c r="AI153" s="696"/>
      <c r="AJ153" s="696"/>
      <c r="AK153" s="696"/>
      <c r="AL153" s="696"/>
      <c r="AM153" s="696"/>
      <c r="AN153" s="696"/>
      <c r="AO153" s="696"/>
    </row>
    <row r="154" spans="2:41" ht="12.75" customHeight="1" x14ac:dyDescent="0.2">
      <c r="B154" s="688" t="s">
        <v>42</v>
      </c>
      <c r="C154" s="535"/>
      <c r="D154" s="696"/>
      <c r="E154" s="696"/>
      <c r="F154" s="696"/>
      <c r="G154" s="696"/>
      <c r="H154" s="696"/>
      <c r="I154" s="696"/>
      <c r="J154" s="696"/>
      <c r="K154" s="696"/>
      <c r="L154" s="696"/>
      <c r="M154" s="696"/>
      <c r="N154" s="696"/>
      <c r="O154" s="696"/>
      <c r="P154" s="696"/>
      <c r="Q154" s="696"/>
      <c r="R154" s="696"/>
      <c r="S154" s="696"/>
      <c r="T154" s="696"/>
      <c r="U154" s="696"/>
      <c r="V154" s="696"/>
      <c r="W154" s="696"/>
      <c r="X154" s="696"/>
      <c r="Y154" s="696"/>
      <c r="Z154" s="696"/>
      <c r="AA154" s="696"/>
      <c r="AB154" s="696"/>
      <c r="AC154" s="696"/>
      <c r="AD154" s="696"/>
      <c r="AE154" s="696"/>
      <c r="AF154" s="696"/>
      <c r="AG154" s="696"/>
      <c r="AH154" s="696"/>
      <c r="AI154" s="696"/>
      <c r="AJ154" s="696"/>
      <c r="AK154" s="696"/>
      <c r="AL154" s="696"/>
      <c r="AM154" s="696"/>
      <c r="AN154" s="696"/>
      <c r="AO154" s="696"/>
    </row>
    <row r="155" spans="2:41" ht="12.75" customHeight="1" x14ac:dyDescent="0.2">
      <c r="B155" s="535"/>
      <c r="C155" s="535"/>
      <c r="D155" s="696"/>
      <c r="E155" s="696"/>
      <c r="F155" s="696"/>
      <c r="G155" s="696"/>
      <c r="H155" s="696"/>
      <c r="I155" s="696"/>
      <c r="J155" s="696"/>
      <c r="K155" s="696"/>
      <c r="L155" s="696"/>
      <c r="M155" s="696"/>
      <c r="N155" s="696"/>
      <c r="O155" s="696"/>
      <c r="P155" s="696"/>
      <c r="Q155" s="696"/>
      <c r="R155" s="696"/>
      <c r="S155" s="696"/>
      <c r="T155" s="696"/>
      <c r="U155" s="696"/>
      <c r="V155" s="696"/>
      <c r="W155" s="696"/>
      <c r="X155" s="696"/>
      <c r="Y155" s="696"/>
      <c r="Z155" s="696"/>
      <c r="AA155" s="696"/>
      <c r="AB155" s="696"/>
      <c r="AC155" s="696"/>
      <c r="AD155" s="696"/>
      <c r="AE155" s="696"/>
      <c r="AF155" s="696"/>
      <c r="AG155" s="696"/>
      <c r="AH155" s="696"/>
      <c r="AI155" s="696"/>
      <c r="AJ155" s="696"/>
      <c r="AK155" s="696"/>
      <c r="AL155" s="696"/>
      <c r="AM155" s="696"/>
      <c r="AN155" s="696"/>
      <c r="AO155" s="696"/>
    </row>
    <row r="156" spans="2:41" ht="12.75" customHeight="1" x14ac:dyDescent="0.2">
      <c r="B156" s="535" t="s">
        <v>279</v>
      </c>
      <c r="C156" s="535"/>
      <c r="D156" s="696"/>
      <c r="E156" s="696"/>
      <c r="F156" s="696"/>
      <c r="G156" s="696"/>
      <c r="H156" s="696"/>
      <c r="I156" s="696"/>
      <c r="J156" s="696"/>
      <c r="K156" s="696"/>
      <c r="L156" s="696"/>
      <c r="M156" s="696"/>
      <c r="N156" s="696"/>
      <c r="O156" s="696"/>
      <c r="P156" s="696"/>
      <c r="Q156" s="696"/>
      <c r="R156" s="696"/>
      <c r="S156" s="696"/>
      <c r="T156" s="696"/>
      <c r="U156" s="696"/>
      <c r="V156" s="696"/>
      <c r="W156" s="696"/>
      <c r="X156" s="696"/>
      <c r="Y156" s="696"/>
      <c r="Z156" s="696"/>
      <c r="AA156" s="696"/>
      <c r="AB156" s="696"/>
      <c r="AC156" s="696"/>
      <c r="AD156" s="696"/>
      <c r="AE156" s="696"/>
      <c r="AF156" s="696"/>
      <c r="AG156" s="696"/>
      <c r="AH156" s="696"/>
      <c r="AI156" s="696"/>
      <c r="AJ156" s="696"/>
      <c r="AK156" s="696"/>
      <c r="AL156" s="696"/>
      <c r="AM156" s="696"/>
      <c r="AN156" s="696"/>
      <c r="AO156" s="696"/>
    </row>
    <row r="157" spans="2:41" ht="12.75" customHeight="1" x14ac:dyDescent="0.2">
      <c r="B157" s="685" t="s">
        <v>288</v>
      </c>
      <c r="C157" s="535"/>
      <c r="D157" s="696"/>
      <c r="E157" s="696"/>
      <c r="F157" s="696"/>
      <c r="G157" s="696"/>
      <c r="H157" s="696"/>
      <c r="I157" s="696"/>
      <c r="J157" s="696"/>
      <c r="K157" s="696"/>
      <c r="L157" s="696"/>
      <c r="M157" s="696"/>
      <c r="N157" s="696"/>
      <c r="O157" s="696"/>
      <c r="P157" s="696"/>
      <c r="Q157" s="696"/>
      <c r="R157" s="696"/>
      <c r="S157" s="696"/>
      <c r="T157" s="696"/>
      <c r="U157" s="696"/>
      <c r="V157" s="696"/>
      <c r="W157" s="696"/>
      <c r="X157" s="696"/>
      <c r="Y157" s="696"/>
      <c r="Z157" s="696"/>
      <c r="AA157" s="696"/>
      <c r="AB157" s="696"/>
      <c r="AC157" s="696"/>
      <c r="AD157" s="696"/>
      <c r="AE157" s="696"/>
      <c r="AF157" s="696"/>
      <c r="AG157" s="696"/>
      <c r="AH157" s="696"/>
      <c r="AI157" s="696"/>
      <c r="AJ157" s="696"/>
      <c r="AK157" s="696"/>
      <c r="AL157" s="696"/>
      <c r="AM157" s="696"/>
      <c r="AN157" s="696"/>
      <c r="AO157" s="696"/>
    </row>
    <row r="158" spans="2:41" ht="12.75" customHeight="1" x14ac:dyDescent="0.2">
      <c r="B158" s="685" t="s">
        <v>289</v>
      </c>
      <c r="C158" s="535"/>
      <c r="D158" s="696"/>
      <c r="E158" s="696"/>
      <c r="F158" s="696"/>
      <c r="G158" s="696"/>
      <c r="H158" s="696"/>
      <c r="I158" s="696"/>
      <c r="J158" s="696"/>
      <c r="K158" s="696"/>
      <c r="L158" s="696"/>
      <c r="M158" s="696"/>
      <c r="N158" s="696"/>
      <c r="O158" s="696"/>
      <c r="P158" s="696"/>
      <c r="Q158" s="696"/>
      <c r="R158" s="696"/>
      <c r="S158" s="696"/>
      <c r="T158" s="696"/>
      <c r="U158" s="696"/>
      <c r="V158" s="696"/>
      <c r="W158" s="696"/>
      <c r="X158" s="696"/>
      <c r="Y158" s="696"/>
      <c r="Z158" s="696"/>
      <c r="AA158" s="696"/>
      <c r="AB158" s="696"/>
      <c r="AC158" s="696"/>
      <c r="AD158" s="696"/>
      <c r="AE158" s="696"/>
      <c r="AF158" s="696"/>
      <c r="AG158" s="696"/>
      <c r="AH158" s="696"/>
      <c r="AI158" s="696"/>
      <c r="AJ158" s="696"/>
      <c r="AK158" s="696"/>
      <c r="AL158" s="696"/>
      <c r="AM158" s="696"/>
      <c r="AN158" s="696"/>
      <c r="AO158" s="696"/>
    </row>
    <row r="159" spans="2:41" ht="12.75" customHeight="1" x14ac:dyDescent="0.2">
      <c r="B159" s="685" t="s">
        <v>290</v>
      </c>
      <c r="C159" s="535"/>
      <c r="D159" s="696"/>
      <c r="E159" s="696"/>
      <c r="F159" s="696"/>
      <c r="G159" s="696"/>
      <c r="H159" s="696"/>
      <c r="I159" s="696"/>
      <c r="J159" s="696"/>
      <c r="K159" s="696"/>
      <c r="L159" s="696"/>
      <c r="M159" s="696"/>
      <c r="N159" s="696"/>
      <c r="O159" s="696"/>
      <c r="P159" s="696"/>
      <c r="Q159" s="696"/>
      <c r="R159" s="696"/>
      <c r="S159" s="696"/>
      <c r="T159" s="696"/>
      <c r="U159" s="696"/>
      <c r="V159" s="696"/>
      <c r="W159" s="696"/>
      <c r="X159" s="696"/>
      <c r="Y159" s="696"/>
      <c r="Z159" s="696"/>
      <c r="AA159" s="696"/>
      <c r="AB159" s="696"/>
      <c r="AC159" s="696"/>
      <c r="AD159" s="696"/>
      <c r="AE159" s="696"/>
      <c r="AF159" s="696"/>
      <c r="AG159" s="696"/>
      <c r="AH159" s="696"/>
      <c r="AI159" s="696"/>
      <c r="AJ159" s="696"/>
      <c r="AK159" s="696"/>
      <c r="AL159" s="696"/>
      <c r="AM159" s="696"/>
      <c r="AN159" s="696"/>
      <c r="AO159" s="696"/>
    </row>
    <row r="160" spans="2:41" ht="12.75" customHeight="1" x14ac:dyDescent="0.2">
      <c r="B160" s="685" t="s">
        <v>291</v>
      </c>
      <c r="C160" s="535"/>
      <c r="D160" s="696"/>
      <c r="E160" s="696"/>
      <c r="F160" s="696"/>
      <c r="G160" s="696"/>
      <c r="H160" s="696"/>
      <c r="I160" s="696"/>
      <c r="J160" s="696"/>
      <c r="K160" s="696"/>
      <c r="L160" s="696"/>
      <c r="M160" s="696"/>
      <c r="N160" s="696"/>
      <c r="O160" s="696"/>
      <c r="P160" s="696"/>
      <c r="Q160" s="696"/>
      <c r="R160" s="696"/>
      <c r="S160" s="696"/>
      <c r="T160" s="696"/>
      <c r="U160" s="696"/>
      <c r="V160" s="696"/>
      <c r="W160" s="696"/>
      <c r="X160" s="696"/>
      <c r="Y160" s="696"/>
      <c r="Z160" s="696"/>
      <c r="AA160" s="696"/>
      <c r="AB160" s="696"/>
      <c r="AC160" s="696"/>
      <c r="AD160" s="696"/>
      <c r="AE160" s="696"/>
      <c r="AF160" s="696"/>
      <c r="AG160" s="696"/>
      <c r="AH160" s="696"/>
      <c r="AI160" s="696"/>
      <c r="AJ160" s="696"/>
      <c r="AK160" s="696"/>
      <c r="AL160" s="696"/>
      <c r="AM160" s="696"/>
      <c r="AN160" s="696"/>
      <c r="AO160" s="696"/>
    </row>
    <row r="161" spans="2:41" ht="12.75" customHeight="1" thickBot="1" x14ac:dyDescent="0.25">
      <c r="B161" s="738" t="s">
        <v>292</v>
      </c>
      <c r="C161" s="535"/>
      <c r="D161" s="739"/>
      <c r="E161" s="739"/>
      <c r="F161" s="739"/>
      <c r="G161" s="739"/>
      <c r="H161" s="739"/>
      <c r="I161" s="739"/>
      <c r="J161" s="739"/>
      <c r="K161" s="739"/>
      <c r="L161" s="739"/>
      <c r="M161" s="739"/>
      <c r="N161" s="739"/>
      <c r="O161" s="739"/>
      <c r="P161" s="739"/>
      <c r="Q161" s="739"/>
      <c r="R161" s="739"/>
      <c r="S161" s="739"/>
      <c r="T161" s="739"/>
      <c r="U161" s="739"/>
      <c r="V161" s="739"/>
      <c r="W161" s="739"/>
      <c r="X161" s="739"/>
      <c r="Y161" s="739"/>
      <c r="Z161" s="739"/>
      <c r="AA161" s="739"/>
      <c r="AB161" s="739"/>
      <c r="AC161" s="739"/>
      <c r="AD161" s="739"/>
      <c r="AE161" s="739"/>
      <c r="AF161" s="739"/>
      <c r="AG161" s="739"/>
      <c r="AH161" s="739"/>
      <c r="AI161" s="739"/>
      <c r="AJ161" s="739"/>
      <c r="AK161" s="739"/>
      <c r="AL161" s="739"/>
      <c r="AM161" s="739"/>
      <c r="AN161" s="739"/>
      <c r="AO161" s="739"/>
    </row>
    <row r="162" spans="2:41" ht="12.75" customHeight="1" x14ac:dyDescent="0.2">
      <c r="B162" s="692" t="s">
        <v>293</v>
      </c>
      <c r="C162" s="535"/>
      <c r="D162" s="534"/>
      <c r="E162" s="534"/>
      <c r="F162" s="534"/>
      <c r="G162" s="534"/>
      <c r="H162" s="534"/>
      <c r="I162" s="534"/>
      <c r="J162" s="534"/>
      <c r="K162" s="534"/>
      <c r="L162" s="534"/>
      <c r="M162" s="534"/>
      <c r="N162" s="534"/>
      <c r="O162" s="534"/>
      <c r="P162" s="534"/>
      <c r="Q162" s="534"/>
      <c r="R162" s="534"/>
      <c r="S162" s="534"/>
      <c r="T162" s="534"/>
      <c r="U162" s="534"/>
      <c r="V162" s="534"/>
      <c r="W162" s="534"/>
      <c r="X162" s="534"/>
      <c r="Y162" s="534"/>
      <c r="Z162" s="534"/>
      <c r="AA162" s="534"/>
      <c r="AB162" s="534"/>
      <c r="AC162" s="534"/>
      <c r="AD162" s="534"/>
      <c r="AE162" s="534"/>
      <c r="AF162" s="534"/>
      <c r="AG162" s="534"/>
      <c r="AH162" s="534"/>
      <c r="AI162" s="534"/>
      <c r="AJ162" s="534"/>
      <c r="AK162" s="534"/>
      <c r="AL162" s="534"/>
      <c r="AM162" s="534"/>
      <c r="AN162" s="534"/>
      <c r="AO162" s="534"/>
    </row>
    <row r="163" spans="2:41" ht="12.75" customHeight="1" x14ac:dyDescent="0.2">
      <c r="B163" s="535"/>
      <c r="C163" s="535"/>
      <c r="D163" s="696"/>
      <c r="E163" s="696"/>
      <c r="F163" s="696"/>
      <c r="G163" s="696"/>
      <c r="H163" s="696"/>
      <c r="I163" s="696"/>
      <c r="J163" s="696"/>
      <c r="K163" s="696"/>
      <c r="L163" s="696"/>
      <c r="M163" s="696"/>
      <c r="N163" s="696"/>
      <c r="O163" s="696"/>
      <c r="P163" s="696"/>
      <c r="Q163" s="696"/>
      <c r="R163" s="696"/>
      <c r="S163" s="696"/>
      <c r="T163" s="696"/>
      <c r="U163" s="696"/>
      <c r="V163" s="696"/>
      <c r="W163" s="696"/>
      <c r="X163" s="696"/>
      <c r="Y163" s="696"/>
      <c r="Z163" s="696"/>
      <c r="AA163" s="696"/>
      <c r="AB163" s="696"/>
      <c r="AC163" s="696"/>
      <c r="AD163" s="696"/>
      <c r="AE163" s="696"/>
      <c r="AF163" s="696"/>
      <c r="AG163" s="696"/>
      <c r="AH163" s="696"/>
      <c r="AI163" s="696"/>
      <c r="AJ163" s="696"/>
      <c r="AK163" s="696"/>
      <c r="AL163" s="696"/>
      <c r="AM163" s="696"/>
      <c r="AN163" s="696"/>
      <c r="AO163" s="696"/>
    </row>
    <row r="164" spans="2:41" ht="12.75" customHeight="1" x14ac:dyDescent="0.2">
      <c r="B164" s="535" t="s">
        <v>282</v>
      </c>
      <c r="C164" s="535"/>
      <c r="D164" s="696"/>
      <c r="E164" s="696"/>
      <c r="F164" s="696"/>
      <c r="G164" s="696"/>
      <c r="H164" s="696"/>
      <c r="I164" s="696"/>
      <c r="J164" s="696"/>
      <c r="K164" s="696"/>
      <c r="L164" s="696"/>
      <c r="M164" s="696"/>
      <c r="N164" s="696"/>
      <c r="O164" s="696"/>
      <c r="P164" s="696"/>
      <c r="Q164" s="696"/>
      <c r="R164" s="696"/>
      <c r="S164" s="696"/>
      <c r="T164" s="696"/>
      <c r="U164" s="696"/>
      <c r="V164" s="696"/>
      <c r="W164" s="696"/>
      <c r="X164" s="696"/>
      <c r="Y164" s="696"/>
      <c r="Z164" s="696"/>
      <c r="AA164" s="696"/>
      <c r="AB164" s="696"/>
      <c r="AC164" s="696"/>
      <c r="AD164" s="696"/>
      <c r="AE164" s="696"/>
      <c r="AF164" s="696"/>
      <c r="AG164" s="696"/>
      <c r="AH164" s="696"/>
      <c r="AI164" s="696"/>
      <c r="AJ164" s="696"/>
      <c r="AK164" s="696"/>
      <c r="AL164" s="696"/>
      <c r="AM164" s="696"/>
      <c r="AN164" s="696"/>
      <c r="AO164" s="696"/>
    </row>
    <row r="165" spans="2:41" ht="12.75" customHeight="1" x14ac:dyDescent="0.2">
      <c r="B165" s="685" t="s">
        <v>288</v>
      </c>
      <c r="C165" s="535"/>
      <c r="D165" s="696"/>
      <c r="E165" s="696"/>
      <c r="F165" s="696"/>
      <c r="G165" s="696"/>
      <c r="H165" s="696"/>
      <c r="I165" s="696"/>
      <c r="J165" s="696"/>
      <c r="K165" s="696"/>
      <c r="L165" s="696"/>
      <c r="M165" s="696"/>
      <c r="N165" s="696"/>
      <c r="O165" s="696"/>
      <c r="P165" s="696"/>
      <c r="Q165" s="696"/>
      <c r="R165" s="696"/>
      <c r="S165" s="696"/>
      <c r="T165" s="696"/>
      <c r="U165" s="696"/>
      <c r="V165" s="696"/>
      <c r="W165" s="696"/>
      <c r="X165" s="696"/>
      <c r="Y165" s="696"/>
      <c r="Z165" s="696"/>
      <c r="AA165" s="696"/>
      <c r="AB165" s="696"/>
      <c r="AC165" s="696"/>
      <c r="AD165" s="696"/>
      <c r="AE165" s="696"/>
      <c r="AF165" s="696"/>
      <c r="AG165" s="696"/>
      <c r="AH165" s="696"/>
      <c r="AI165" s="696"/>
      <c r="AJ165" s="696"/>
      <c r="AK165" s="696"/>
      <c r="AL165" s="696"/>
      <c r="AM165" s="696"/>
      <c r="AN165" s="696"/>
      <c r="AO165" s="696"/>
    </row>
    <row r="166" spans="2:41" ht="12.75" customHeight="1" x14ac:dyDescent="0.2">
      <c r="B166" s="685" t="s">
        <v>289</v>
      </c>
      <c r="C166" s="535"/>
      <c r="D166" s="696"/>
      <c r="E166" s="696"/>
      <c r="F166" s="696"/>
      <c r="G166" s="696"/>
      <c r="H166" s="696"/>
      <c r="I166" s="696"/>
      <c r="J166" s="696"/>
      <c r="K166" s="696"/>
      <c r="L166" s="696"/>
      <c r="M166" s="696"/>
      <c r="N166" s="696"/>
      <c r="O166" s="696"/>
      <c r="P166" s="696"/>
      <c r="Q166" s="696"/>
      <c r="R166" s="696"/>
      <c r="S166" s="696"/>
      <c r="T166" s="696"/>
      <c r="U166" s="696"/>
      <c r="V166" s="696"/>
      <c r="W166" s="696"/>
      <c r="X166" s="696"/>
      <c r="Y166" s="696"/>
      <c r="Z166" s="696"/>
      <c r="AA166" s="696"/>
      <c r="AB166" s="696"/>
      <c r="AC166" s="696"/>
      <c r="AD166" s="696"/>
      <c r="AE166" s="696"/>
      <c r="AF166" s="696"/>
      <c r="AG166" s="696"/>
      <c r="AH166" s="696"/>
      <c r="AI166" s="696"/>
      <c r="AJ166" s="696"/>
      <c r="AK166" s="696"/>
      <c r="AL166" s="696"/>
      <c r="AM166" s="696"/>
      <c r="AN166" s="696"/>
      <c r="AO166" s="696"/>
    </row>
    <row r="167" spans="2:41" ht="12.75" customHeight="1" x14ac:dyDescent="0.2">
      <c r="B167" s="685" t="s">
        <v>290</v>
      </c>
      <c r="C167" s="535"/>
      <c r="D167" s="696"/>
      <c r="E167" s="696"/>
      <c r="F167" s="696"/>
      <c r="G167" s="696"/>
      <c r="H167" s="696"/>
      <c r="I167" s="696"/>
      <c r="J167" s="696"/>
      <c r="K167" s="696"/>
      <c r="L167" s="696"/>
      <c r="M167" s="696"/>
      <c r="N167" s="696"/>
      <c r="O167" s="696"/>
      <c r="P167" s="696"/>
      <c r="Q167" s="696"/>
      <c r="R167" s="696"/>
      <c r="S167" s="696"/>
      <c r="T167" s="696"/>
      <c r="U167" s="696"/>
      <c r="V167" s="696"/>
      <c r="W167" s="696"/>
      <c r="X167" s="696"/>
      <c r="Y167" s="696"/>
      <c r="Z167" s="696"/>
      <c r="AA167" s="696"/>
      <c r="AB167" s="696"/>
      <c r="AC167" s="696"/>
      <c r="AD167" s="696"/>
      <c r="AE167" s="696"/>
      <c r="AF167" s="696"/>
      <c r="AG167" s="696"/>
      <c r="AH167" s="696"/>
      <c r="AI167" s="696"/>
      <c r="AJ167" s="696"/>
      <c r="AK167" s="696"/>
      <c r="AL167" s="696"/>
      <c r="AM167" s="696"/>
      <c r="AN167" s="696"/>
      <c r="AO167" s="696"/>
    </row>
    <row r="168" spans="2:41" ht="12.75" customHeight="1" x14ac:dyDescent="0.2">
      <c r="B168" s="685" t="s">
        <v>291</v>
      </c>
      <c r="C168" s="535"/>
      <c r="D168" s="696"/>
      <c r="E168" s="696"/>
      <c r="F168" s="696"/>
      <c r="G168" s="696"/>
      <c r="H168" s="696"/>
      <c r="I168" s="696"/>
      <c r="J168" s="696"/>
      <c r="K168" s="696"/>
      <c r="L168" s="696"/>
      <c r="M168" s="696"/>
      <c r="N168" s="696"/>
      <c r="O168" s="696"/>
      <c r="P168" s="696"/>
      <c r="Q168" s="696"/>
      <c r="R168" s="696"/>
      <c r="S168" s="696"/>
      <c r="T168" s="696"/>
      <c r="U168" s="696"/>
      <c r="V168" s="696"/>
      <c r="W168" s="696"/>
      <c r="X168" s="696"/>
      <c r="Y168" s="696"/>
      <c r="Z168" s="696"/>
      <c r="AA168" s="696"/>
      <c r="AB168" s="696"/>
      <c r="AC168" s="696"/>
      <c r="AD168" s="696"/>
      <c r="AE168" s="696"/>
      <c r="AF168" s="696"/>
      <c r="AG168" s="696"/>
      <c r="AH168" s="696"/>
      <c r="AI168" s="696"/>
      <c r="AJ168" s="696"/>
      <c r="AK168" s="696"/>
      <c r="AL168" s="696"/>
      <c r="AM168" s="696"/>
      <c r="AN168" s="696"/>
      <c r="AO168" s="696"/>
    </row>
    <row r="169" spans="2:41" ht="12.75" customHeight="1" thickBot="1" x14ac:dyDescent="0.25">
      <c r="B169" s="738" t="s">
        <v>292</v>
      </c>
      <c r="C169" s="706"/>
      <c r="D169" s="739"/>
      <c r="E169" s="739"/>
      <c r="F169" s="739"/>
      <c r="G169" s="739"/>
      <c r="H169" s="739"/>
      <c r="I169" s="739"/>
      <c r="J169" s="739"/>
      <c r="K169" s="739"/>
      <c r="L169" s="739"/>
      <c r="M169" s="739"/>
      <c r="N169" s="739"/>
      <c r="O169" s="739"/>
      <c r="P169" s="739"/>
      <c r="Q169" s="739"/>
      <c r="R169" s="739"/>
      <c r="S169" s="739"/>
      <c r="T169" s="739"/>
      <c r="U169" s="739"/>
      <c r="V169" s="739"/>
      <c r="W169" s="739"/>
      <c r="X169" s="739"/>
      <c r="Y169" s="739"/>
      <c r="Z169" s="739"/>
      <c r="AA169" s="739"/>
      <c r="AB169" s="739"/>
      <c r="AC169" s="739"/>
      <c r="AD169" s="739"/>
      <c r="AE169" s="739"/>
      <c r="AF169" s="739"/>
      <c r="AG169" s="739"/>
      <c r="AH169" s="739"/>
      <c r="AI169" s="739"/>
      <c r="AJ169" s="739"/>
      <c r="AK169" s="739"/>
      <c r="AL169" s="739"/>
      <c r="AM169" s="739"/>
      <c r="AN169" s="739"/>
      <c r="AO169" s="739"/>
    </row>
    <row r="170" spans="2:41" ht="12.75" customHeight="1" x14ac:dyDescent="0.2">
      <c r="B170" s="692" t="s">
        <v>294</v>
      </c>
      <c r="C170" s="692"/>
      <c r="D170" s="534"/>
      <c r="E170" s="534"/>
      <c r="F170" s="534"/>
      <c r="G170" s="534"/>
      <c r="H170" s="534"/>
      <c r="I170" s="534"/>
      <c r="J170" s="534"/>
      <c r="K170" s="534"/>
      <c r="L170" s="534"/>
      <c r="M170" s="534"/>
      <c r="N170" s="534"/>
      <c r="O170" s="534"/>
      <c r="P170" s="534"/>
      <c r="Q170" s="534"/>
      <c r="R170" s="534"/>
      <c r="S170" s="534"/>
      <c r="T170" s="534"/>
      <c r="U170" s="534"/>
      <c r="V170" s="534"/>
      <c r="W170" s="534"/>
      <c r="X170" s="534"/>
      <c r="Y170" s="534"/>
      <c r="Z170" s="534"/>
      <c r="AA170" s="534"/>
      <c r="AB170" s="534"/>
      <c r="AC170" s="534"/>
      <c r="AD170" s="534"/>
      <c r="AE170" s="534"/>
      <c r="AF170" s="534"/>
      <c r="AG170" s="534"/>
      <c r="AH170" s="534"/>
      <c r="AI170" s="534"/>
      <c r="AJ170" s="534"/>
      <c r="AK170" s="534"/>
      <c r="AL170" s="534"/>
      <c r="AM170" s="534"/>
      <c r="AN170" s="534"/>
      <c r="AO170" s="534"/>
    </row>
    <row r="171" spans="2:41" ht="12.75" customHeight="1" x14ac:dyDescent="0.2">
      <c r="B171" s="535"/>
      <c r="C171" s="535"/>
      <c r="D171" s="696"/>
      <c r="E171" s="696"/>
      <c r="F171" s="696"/>
      <c r="G171" s="696"/>
      <c r="H171" s="696"/>
      <c r="I171" s="696"/>
      <c r="J171" s="696"/>
      <c r="K171" s="696"/>
      <c r="L171" s="696"/>
      <c r="M171" s="696"/>
      <c r="N171" s="696"/>
      <c r="O171" s="696"/>
      <c r="P171" s="696"/>
      <c r="Q171" s="696"/>
      <c r="R171" s="696"/>
      <c r="S171" s="696"/>
      <c r="T171" s="696"/>
      <c r="U171" s="696"/>
      <c r="V171" s="696"/>
      <c r="W171" s="696"/>
      <c r="X171" s="696"/>
      <c r="Y171" s="696"/>
      <c r="Z171" s="696"/>
      <c r="AA171" s="696"/>
      <c r="AB171" s="696"/>
      <c r="AC171" s="696"/>
      <c r="AD171" s="696"/>
      <c r="AE171" s="696"/>
      <c r="AF171" s="696"/>
      <c r="AG171" s="696"/>
      <c r="AH171" s="696"/>
      <c r="AI171" s="696"/>
      <c r="AJ171" s="696"/>
      <c r="AK171" s="696"/>
      <c r="AL171" s="696"/>
      <c r="AM171" s="696"/>
      <c r="AN171" s="696"/>
      <c r="AO171" s="696"/>
    </row>
    <row r="172" spans="2:41" ht="12.75" customHeight="1" x14ac:dyDescent="0.2">
      <c r="B172" s="535" t="s">
        <v>283</v>
      </c>
      <c r="C172" s="535"/>
      <c r="D172" s="696"/>
      <c r="E172" s="696"/>
      <c r="F172" s="696"/>
      <c r="G172" s="696"/>
      <c r="H172" s="696"/>
      <c r="I172" s="696"/>
      <c r="J172" s="696"/>
      <c r="K172" s="696"/>
      <c r="L172" s="696"/>
      <c r="M172" s="696"/>
      <c r="N172" s="696"/>
      <c r="O172" s="696"/>
      <c r="P172" s="696"/>
      <c r="Q172" s="696"/>
      <c r="R172" s="696"/>
      <c r="S172" s="696"/>
      <c r="T172" s="696"/>
      <c r="U172" s="696"/>
      <c r="V172" s="696"/>
      <c r="W172" s="696"/>
      <c r="X172" s="696"/>
      <c r="Y172" s="696"/>
      <c r="Z172" s="696"/>
      <c r="AA172" s="696"/>
      <c r="AB172" s="696"/>
      <c r="AC172" s="696"/>
      <c r="AD172" s="696"/>
      <c r="AE172" s="696"/>
      <c r="AF172" s="696"/>
      <c r="AG172" s="696"/>
      <c r="AH172" s="696"/>
      <c r="AI172" s="696"/>
      <c r="AJ172" s="696"/>
      <c r="AK172" s="696"/>
      <c r="AL172" s="696"/>
      <c r="AM172" s="696"/>
      <c r="AN172" s="696"/>
      <c r="AO172" s="696"/>
    </row>
    <row r="173" spans="2:41" ht="12.75" customHeight="1" x14ac:dyDescent="0.2">
      <c r="B173" s="685" t="s">
        <v>288</v>
      </c>
      <c r="C173" s="707"/>
      <c r="D173" s="696"/>
      <c r="E173" s="696"/>
      <c r="F173" s="696"/>
      <c r="G173" s="696"/>
      <c r="H173" s="696"/>
      <c r="I173" s="696"/>
      <c r="J173" s="696"/>
      <c r="K173" s="696"/>
      <c r="L173" s="696"/>
      <c r="M173" s="696"/>
      <c r="N173" s="696"/>
      <c r="O173" s="696"/>
      <c r="P173" s="696"/>
      <c r="Q173" s="696"/>
      <c r="R173" s="696"/>
      <c r="S173" s="696"/>
      <c r="T173" s="696"/>
      <c r="U173" s="696"/>
      <c r="V173" s="696"/>
      <c r="W173" s="696"/>
      <c r="X173" s="696"/>
      <c r="Y173" s="696"/>
      <c r="Z173" s="696"/>
      <c r="AA173" s="696"/>
      <c r="AB173" s="696"/>
      <c r="AC173" s="696"/>
      <c r="AD173" s="696"/>
      <c r="AE173" s="696"/>
      <c r="AF173" s="696"/>
      <c r="AG173" s="696"/>
      <c r="AH173" s="696"/>
      <c r="AI173" s="696"/>
      <c r="AJ173" s="696"/>
      <c r="AK173" s="696"/>
      <c r="AL173" s="696"/>
      <c r="AM173" s="696"/>
      <c r="AN173" s="696"/>
      <c r="AO173" s="696"/>
    </row>
    <row r="174" spans="2:41" ht="12.75" customHeight="1" x14ac:dyDescent="0.2">
      <c r="B174" s="685" t="s">
        <v>289</v>
      </c>
      <c r="C174" s="535"/>
      <c r="D174" s="696"/>
      <c r="E174" s="696"/>
      <c r="F174" s="696"/>
      <c r="G174" s="696"/>
      <c r="H174" s="696"/>
      <c r="I174" s="696"/>
      <c r="J174" s="696"/>
      <c r="K174" s="696"/>
      <c r="L174" s="696"/>
      <c r="M174" s="696"/>
      <c r="N174" s="696"/>
      <c r="O174" s="696"/>
      <c r="P174" s="696"/>
      <c r="Q174" s="696"/>
      <c r="R174" s="696"/>
      <c r="S174" s="696"/>
      <c r="T174" s="696"/>
      <c r="U174" s="696"/>
      <c r="V174" s="696"/>
      <c r="W174" s="696"/>
      <c r="X174" s="696"/>
      <c r="Y174" s="696"/>
      <c r="Z174" s="696"/>
      <c r="AA174" s="696"/>
      <c r="AB174" s="696"/>
      <c r="AC174" s="696"/>
      <c r="AD174" s="696"/>
      <c r="AE174" s="696"/>
      <c r="AF174" s="696"/>
      <c r="AG174" s="696"/>
      <c r="AH174" s="696"/>
      <c r="AI174" s="696"/>
      <c r="AJ174" s="696"/>
      <c r="AK174" s="696"/>
      <c r="AL174" s="696"/>
      <c r="AM174" s="696"/>
      <c r="AN174" s="696"/>
      <c r="AO174" s="696"/>
    </row>
    <row r="175" spans="2:41" ht="12.75" customHeight="1" x14ac:dyDescent="0.2">
      <c r="B175" s="685" t="s">
        <v>290</v>
      </c>
      <c r="C175" s="535"/>
      <c r="D175" s="696"/>
      <c r="E175" s="696"/>
      <c r="F175" s="696"/>
      <c r="G175" s="696"/>
      <c r="H175" s="696"/>
      <c r="I175" s="696"/>
      <c r="J175" s="696"/>
      <c r="K175" s="696"/>
      <c r="L175" s="696"/>
      <c r="M175" s="696"/>
      <c r="N175" s="696"/>
      <c r="O175" s="696"/>
      <c r="P175" s="696"/>
      <c r="Q175" s="696"/>
      <c r="R175" s="696"/>
      <c r="S175" s="696"/>
      <c r="T175" s="696"/>
      <c r="U175" s="696"/>
      <c r="V175" s="696"/>
      <c r="W175" s="696"/>
      <c r="X175" s="696"/>
      <c r="Y175" s="696"/>
      <c r="Z175" s="696"/>
      <c r="AA175" s="696"/>
      <c r="AB175" s="696"/>
      <c r="AC175" s="696"/>
      <c r="AD175" s="696"/>
      <c r="AE175" s="696"/>
      <c r="AF175" s="696"/>
      <c r="AG175" s="696"/>
      <c r="AH175" s="696"/>
      <c r="AI175" s="696"/>
      <c r="AJ175" s="696"/>
      <c r="AK175" s="696"/>
      <c r="AL175" s="696"/>
      <c r="AM175" s="696"/>
      <c r="AN175" s="696"/>
      <c r="AO175" s="696"/>
    </row>
    <row r="176" spans="2:41" ht="12.75" customHeight="1" x14ac:dyDescent="0.2">
      <c r="B176" s="685" t="s">
        <v>291</v>
      </c>
      <c r="C176" s="535"/>
      <c r="D176" s="696"/>
      <c r="E176" s="696"/>
      <c r="F176" s="696"/>
      <c r="G176" s="696"/>
      <c r="H176" s="696"/>
      <c r="I176" s="696"/>
      <c r="J176" s="696"/>
      <c r="K176" s="696"/>
      <c r="L176" s="696"/>
      <c r="M176" s="696"/>
      <c r="N176" s="696"/>
      <c r="O176" s="696"/>
      <c r="P176" s="696"/>
      <c r="Q176" s="696"/>
      <c r="R176" s="696"/>
      <c r="S176" s="696"/>
      <c r="T176" s="696"/>
      <c r="U176" s="696"/>
      <c r="V176" s="696"/>
      <c r="W176" s="696"/>
      <c r="X176" s="696"/>
      <c r="Y176" s="696"/>
      <c r="Z176" s="696"/>
      <c r="AA176" s="696"/>
      <c r="AB176" s="696"/>
      <c r="AC176" s="696"/>
      <c r="AD176" s="696"/>
      <c r="AE176" s="696"/>
      <c r="AF176" s="696"/>
      <c r="AG176" s="696"/>
      <c r="AH176" s="696"/>
      <c r="AI176" s="696"/>
      <c r="AJ176" s="696"/>
      <c r="AK176" s="696"/>
      <c r="AL176" s="696"/>
      <c r="AM176" s="696"/>
      <c r="AN176" s="696"/>
      <c r="AO176" s="696"/>
    </row>
    <row r="177" spans="2:41" ht="12.75" customHeight="1" thickBot="1" x14ac:dyDescent="0.25">
      <c r="B177" s="738" t="s">
        <v>292</v>
      </c>
      <c r="C177" s="706"/>
      <c r="D177" s="739"/>
      <c r="E177" s="739"/>
      <c r="F177" s="739"/>
      <c r="G177" s="739"/>
      <c r="H177" s="739"/>
      <c r="I177" s="739"/>
      <c r="J177" s="739"/>
      <c r="K177" s="739"/>
      <c r="L177" s="739"/>
      <c r="M177" s="739"/>
      <c r="N177" s="739"/>
      <c r="O177" s="739"/>
      <c r="P177" s="739"/>
      <c r="Q177" s="739"/>
      <c r="R177" s="739"/>
      <c r="S177" s="739"/>
      <c r="T177" s="739"/>
      <c r="U177" s="739"/>
      <c r="V177" s="739"/>
      <c r="W177" s="739"/>
      <c r="X177" s="739"/>
      <c r="Y177" s="739"/>
      <c r="Z177" s="739"/>
      <c r="AA177" s="739"/>
      <c r="AB177" s="739"/>
      <c r="AC177" s="739"/>
      <c r="AD177" s="739"/>
      <c r="AE177" s="739"/>
      <c r="AF177" s="739"/>
      <c r="AG177" s="739"/>
      <c r="AH177" s="739"/>
      <c r="AI177" s="739"/>
      <c r="AJ177" s="739"/>
      <c r="AK177" s="739"/>
      <c r="AL177" s="739"/>
      <c r="AM177" s="739"/>
      <c r="AN177" s="739"/>
      <c r="AO177" s="739"/>
    </row>
    <row r="178" spans="2:41" ht="12.75" customHeight="1" x14ac:dyDescent="0.2">
      <c r="B178" s="692" t="s">
        <v>295</v>
      </c>
      <c r="C178" s="692"/>
      <c r="D178" s="534"/>
      <c r="E178" s="534"/>
      <c r="F178" s="534"/>
      <c r="G178" s="534"/>
      <c r="H178" s="534"/>
      <c r="I178" s="534"/>
      <c r="J178" s="534"/>
      <c r="K178" s="534"/>
      <c r="L178" s="534"/>
      <c r="M178" s="534"/>
      <c r="N178" s="534"/>
      <c r="O178" s="534"/>
      <c r="P178" s="534"/>
      <c r="Q178" s="534"/>
      <c r="R178" s="534"/>
      <c r="S178" s="534"/>
      <c r="T178" s="534"/>
      <c r="U178" s="534"/>
      <c r="V178" s="534"/>
      <c r="W178" s="534"/>
      <c r="X178" s="534"/>
      <c r="Y178" s="534"/>
      <c r="Z178" s="534"/>
      <c r="AA178" s="534"/>
      <c r="AB178" s="534"/>
      <c r="AC178" s="534"/>
      <c r="AD178" s="534"/>
      <c r="AE178" s="534"/>
      <c r="AF178" s="534"/>
      <c r="AG178" s="534"/>
      <c r="AH178" s="534"/>
      <c r="AI178" s="534"/>
      <c r="AJ178" s="534"/>
      <c r="AK178" s="534"/>
      <c r="AL178" s="534"/>
      <c r="AM178" s="534"/>
      <c r="AN178" s="534"/>
      <c r="AO178" s="534"/>
    </row>
    <row r="179" spans="2:41" ht="12.75" customHeight="1" x14ac:dyDescent="0.2">
      <c r="B179" s="535"/>
      <c r="C179" s="535"/>
      <c r="D179" s="696"/>
      <c r="E179" s="696"/>
      <c r="F179" s="696"/>
      <c r="G179" s="696"/>
      <c r="H179" s="696"/>
      <c r="I179" s="696"/>
      <c r="J179" s="696"/>
      <c r="K179" s="696"/>
      <c r="L179" s="696"/>
      <c r="M179" s="696"/>
      <c r="N179" s="696"/>
      <c r="O179" s="696"/>
      <c r="P179" s="696"/>
      <c r="Q179" s="696"/>
      <c r="R179" s="696"/>
      <c r="S179" s="696"/>
      <c r="T179" s="696"/>
      <c r="U179" s="696"/>
      <c r="V179" s="696"/>
      <c r="W179" s="696"/>
      <c r="X179" s="696"/>
      <c r="Y179" s="696"/>
      <c r="Z179" s="696"/>
      <c r="AA179" s="696"/>
      <c r="AB179" s="696"/>
      <c r="AC179" s="696"/>
      <c r="AD179" s="696"/>
      <c r="AE179" s="696"/>
      <c r="AF179" s="696"/>
      <c r="AG179" s="696"/>
      <c r="AH179" s="696"/>
      <c r="AI179" s="696"/>
      <c r="AJ179" s="696"/>
      <c r="AK179" s="696"/>
      <c r="AL179" s="696"/>
      <c r="AM179" s="696"/>
      <c r="AN179" s="696"/>
      <c r="AO179" s="696"/>
    </row>
    <row r="180" spans="2:41" ht="12.75" customHeight="1" x14ac:dyDescent="0.2">
      <c r="B180" s="535" t="s">
        <v>296</v>
      </c>
      <c r="C180" s="535"/>
      <c r="D180" s="696"/>
      <c r="E180" s="696"/>
      <c r="F180" s="696"/>
      <c r="G180" s="696"/>
      <c r="H180" s="696"/>
      <c r="I180" s="696"/>
      <c r="J180" s="696"/>
      <c r="K180" s="696"/>
      <c r="L180" s="696"/>
      <c r="M180" s="696"/>
      <c r="N180" s="696"/>
      <c r="O180" s="696"/>
      <c r="P180" s="696"/>
      <c r="Q180" s="696"/>
      <c r="R180" s="696"/>
      <c r="S180" s="696"/>
      <c r="T180" s="696"/>
      <c r="U180" s="696"/>
      <c r="V180" s="696"/>
      <c r="W180" s="696"/>
      <c r="X180" s="696"/>
      <c r="Y180" s="696"/>
      <c r="Z180" s="696"/>
      <c r="AA180" s="696"/>
      <c r="AB180" s="696"/>
      <c r="AC180" s="696"/>
      <c r="AD180" s="696"/>
      <c r="AE180" s="696"/>
      <c r="AF180" s="696"/>
      <c r="AG180" s="696"/>
      <c r="AH180" s="696"/>
      <c r="AI180" s="696"/>
      <c r="AJ180" s="696"/>
      <c r="AK180" s="696"/>
      <c r="AL180" s="696"/>
      <c r="AM180" s="696"/>
      <c r="AN180" s="696"/>
      <c r="AO180" s="696"/>
    </row>
    <row r="181" spans="2:41" ht="12.75" customHeight="1" x14ac:dyDescent="0.2">
      <c r="B181" s="685" t="s">
        <v>288</v>
      </c>
      <c r="C181" s="707"/>
      <c r="D181" s="696"/>
      <c r="E181" s="696"/>
      <c r="F181" s="696"/>
      <c r="G181" s="696"/>
      <c r="H181" s="696"/>
      <c r="I181" s="696"/>
      <c r="J181" s="696"/>
      <c r="K181" s="696"/>
      <c r="L181" s="696"/>
      <c r="M181" s="696"/>
      <c r="N181" s="696"/>
      <c r="O181" s="696"/>
      <c r="P181" s="696"/>
      <c r="Q181" s="696"/>
      <c r="R181" s="696"/>
      <c r="S181" s="696"/>
      <c r="T181" s="696"/>
      <c r="U181" s="696"/>
      <c r="V181" s="696"/>
      <c r="W181" s="696"/>
      <c r="X181" s="696"/>
      <c r="Y181" s="696"/>
      <c r="Z181" s="696"/>
      <c r="AA181" s="696"/>
      <c r="AB181" s="696"/>
      <c r="AC181" s="696"/>
      <c r="AD181" s="696"/>
      <c r="AE181" s="696"/>
      <c r="AF181" s="696"/>
      <c r="AG181" s="696"/>
      <c r="AH181" s="696"/>
      <c r="AI181" s="696"/>
      <c r="AJ181" s="696"/>
      <c r="AK181" s="696"/>
      <c r="AL181" s="696"/>
      <c r="AM181" s="696"/>
      <c r="AN181" s="696"/>
      <c r="AO181" s="696"/>
    </row>
    <row r="182" spans="2:41" ht="12.75" customHeight="1" x14ac:dyDescent="0.2">
      <c r="B182" s="685" t="s">
        <v>289</v>
      </c>
      <c r="C182" s="535"/>
      <c r="D182" s="696"/>
      <c r="E182" s="696"/>
      <c r="F182" s="696"/>
      <c r="G182" s="696"/>
      <c r="H182" s="696"/>
      <c r="I182" s="696"/>
      <c r="J182" s="696"/>
      <c r="K182" s="696"/>
      <c r="L182" s="696"/>
      <c r="M182" s="696"/>
      <c r="N182" s="696"/>
      <c r="O182" s="696"/>
      <c r="P182" s="696"/>
      <c r="Q182" s="696"/>
      <c r="R182" s="696"/>
      <c r="S182" s="696"/>
      <c r="T182" s="696"/>
      <c r="U182" s="696"/>
      <c r="V182" s="696"/>
      <c r="W182" s="696"/>
      <c r="X182" s="696"/>
      <c r="Y182" s="696"/>
      <c r="Z182" s="696"/>
      <c r="AA182" s="696"/>
      <c r="AB182" s="696"/>
      <c r="AC182" s="696"/>
      <c r="AD182" s="696"/>
      <c r="AE182" s="696"/>
      <c r="AF182" s="696"/>
      <c r="AG182" s="696"/>
      <c r="AH182" s="696"/>
      <c r="AI182" s="696"/>
      <c r="AJ182" s="696"/>
      <c r="AK182" s="696"/>
      <c r="AL182" s="696"/>
      <c r="AM182" s="696"/>
      <c r="AN182" s="696"/>
      <c r="AO182" s="696"/>
    </row>
    <row r="183" spans="2:41" ht="12.75" customHeight="1" x14ac:dyDescent="0.2">
      <c r="B183" s="685" t="s">
        <v>290</v>
      </c>
      <c r="C183" s="535"/>
      <c r="D183" s="696"/>
      <c r="E183" s="696"/>
      <c r="F183" s="696"/>
      <c r="G183" s="696"/>
      <c r="H183" s="696"/>
      <c r="I183" s="696"/>
      <c r="J183" s="696"/>
      <c r="K183" s="696"/>
      <c r="L183" s="696"/>
      <c r="M183" s="696"/>
      <c r="N183" s="696"/>
      <c r="O183" s="696"/>
      <c r="P183" s="696"/>
      <c r="Q183" s="696"/>
      <c r="R183" s="696"/>
      <c r="S183" s="696"/>
      <c r="T183" s="696"/>
      <c r="U183" s="696"/>
      <c r="V183" s="696"/>
      <c r="W183" s="696"/>
      <c r="X183" s="696"/>
      <c r="Y183" s="696"/>
      <c r="Z183" s="696"/>
      <c r="AA183" s="696"/>
      <c r="AB183" s="696"/>
      <c r="AC183" s="696"/>
      <c r="AD183" s="696"/>
      <c r="AE183" s="696"/>
      <c r="AF183" s="696"/>
      <c r="AG183" s="696"/>
      <c r="AH183" s="696"/>
      <c r="AI183" s="696"/>
      <c r="AJ183" s="696"/>
      <c r="AK183" s="696"/>
      <c r="AL183" s="696"/>
      <c r="AM183" s="696"/>
      <c r="AN183" s="696"/>
      <c r="AO183" s="696"/>
    </row>
    <row r="184" spans="2:41" ht="12.75" customHeight="1" x14ac:dyDescent="0.2">
      <c r="B184" s="685" t="s">
        <v>291</v>
      </c>
      <c r="C184" s="535"/>
      <c r="D184" s="696"/>
      <c r="E184" s="696"/>
      <c r="F184" s="696"/>
      <c r="G184" s="696"/>
      <c r="H184" s="696"/>
      <c r="I184" s="696"/>
      <c r="J184" s="696"/>
      <c r="K184" s="696"/>
      <c r="L184" s="696"/>
      <c r="M184" s="696"/>
      <c r="N184" s="696"/>
      <c r="O184" s="696"/>
      <c r="P184" s="696"/>
      <c r="Q184" s="696"/>
      <c r="R184" s="696"/>
      <c r="S184" s="696"/>
      <c r="T184" s="696"/>
      <c r="U184" s="696"/>
      <c r="V184" s="696"/>
      <c r="W184" s="696"/>
      <c r="X184" s="696"/>
      <c r="Y184" s="696"/>
      <c r="Z184" s="696"/>
      <c r="AA184" s="696"/>
      <c r="AB184" s="696"/>
      <c r="AC184" s="696"/>
      <c r="AD184" s="696"/>
      <c r="AE184" s="696"/>
      <c r="AF184" s="696"/>
      <c r="AG184" s="696"/>
      <c r="AH184" s="696"/>
      <c r="AI184" s="696"/>
      <c r="AJ184" s="696"/>
      <c r="AK184" s="696"/>
      <c r="AL184" s="696"/>
      <c r="AM184" s="696"/>
      <c r="AN184" s="696"/>
      <c r="AO184" s="696"/>
    </row>
    <row r="185" spans="2:41" ht="12.75" customHeight="1" thickBot="1" x14ac:dyDescent="0.25">
      <c r="B185" s="738" t="s">
        <v>292</v>
      </c>
      <c r="C185" s="706"/>
      <c r="D185" s="739"/>
      <c r="E185" s="739"/>
      <c r="F185" s="739"/>
      <c r="G185" s="739"/>
      <c r="H185" s="739"/>
      <c r="I185" s="739"/>
      <c r="J185" s="739"/>
      <c r="K185" s="739"/>
      <c r="L185" s="739"/>
      <c r="M185" s="739"/>
      <c r="N185" s="739"/>
      <c r="O185" s="739"/>
      <c r="P185" s="739"/>
      <c r="Q185" s="739"/>
      <c r="R185" s="739"/>
      <c r="S185" s="739"/>
      <c r="T185" s="739"/>
      <c r="U185" s="739"/>
      <c r="V185" s="739"/>
      <c r="W185" s="739"/>
      <c r="X185" s="739"/>
      <c r="Y185" s="739"/>
      <c r="Z185" s="739"/>
      <c r="AA185" s="739"/>
      <c r="AB185" s="739"/>
      <c r="AC185" s="739"/>
      <c r="AD185" s="739"/>
      <c r="AE185" s="739"/>
      <c r="AF185" s="739"/>
      <c r="AG185" s="739"/>
      <c r="AH185" s="739"/>
      <c r="AI185" s="739"/>
      <c r="AJ185" s="739"/>
      <c r="AK185" s="739"/>
      <c r="AL185" s="739"/>
      <c r="AM185" s="739"/>
      <c r="AN185" s="739"/>
      <c r="AO185" s="739"/>
    </row>
    <row r="186" spans="2:41" ht="12.75" customHeight="1" x14ac:dyDescent="0.2">
      <c r="B186" s="692" t="s">
        <v>297</v>
      </c>
      <c r="C186" s="692"/>
      <c r="D186" s="534"/>
      <c r="E186" s="534"/>
      <c r="F186" s="534"/>
      <c r="G186" s="534"/>
      <c r="H186" s="534"/>
      <c r="I186" s="534"/>
      <c r="J186" s="534"/>
      <c r="K186" s="534"/>
      <c r="L186" s="534"/>
      <c r="M186" s="534"/>
      <c r="N186" s="534"/>
      <c r="O186" s="534"/>
      <c r="P186" s="534"/>
      <c r="Q186" s="534"/>
      <c r="R186" s="534"/>
      <c r="S186" s="534"/>
      <c r="T186" s="534"/>
      <c r="U186" s="534"/>
      <c r="V186" s="534"/>
      <c r="W186" s="534"/>
      <c r="X186" s="534"/>
      <c r="Y186" s="534"/>
      <c r="Z186" s="534"/>
      <c r="AA186" s="534"/>
      <c r="AB186" s="534"/>
      <c r="AC186" s="534"/>
      <c r="AD186" s="534"/>
      <c r="AE186" s="534"/>
      <c r="AF186" s="534"/>
      <c r="AG186" s="534"/>
      <c r="AH186" s="534"/>
      <c r="AI186" s="534"/>
      <c r="AJ186" s="534"/>
      <c r="AK186" s="534"/>
      <c r="AL186" s="534"/>
      <c r="AM186" s="534"/>
      <c r="AN186" s="534"/>
      <c r="AO186" s="534"/>
    </row>
    <row r="187" spans="2:41" ht="12.75" customHeight="1" x14ac:dyDescent="0.2">
      <c r="B187" s="535"/>
      <c r="C187" s="535"/>
      <c r="D187" s="696"/>
      <c r="E187" s="696"/>
      <c r="F187" s="696"/>
      <c r="G187" s="696"/>
      <c r="H187" s="696"/>
      <c r="I187" s="696"/>
      <c r="J187" s="696"/>
      <c r="K187" s="696"/>
      <c r="L187" s="696"/>
      <c r="M187" s="696"/>
      <c r="N187" s="696"/>
      <c r="O187" s="696"/>
      <c r="P187" s="696"/>
      <c r="Q187" s="696"/>
      <c r="R187" s="696"/>
      <c r="S187" s="696"/>
      <c r="T187" s="696"/>
      <c r="U187" s="696"/>
      <c r="V187" s="696"/>
      <c r="W187" s="696"/>
      <c r="X187" s="696"/>
      <c r="Y187" s="696"/>
      <c r="Z187" s="696"/>
      <c r="AA187" s="696"/>
      <c r="AB187" s="696"/>
      <c r="AC187" s="696"/>
      <c r="AD187" s="696"/>
      <c r="AE187" s="696"/>
      <c r="AF187" s="696"/>
      <c r="AG187" s="696"/>
      <c r="AH187" s="696"/>
      <c r="AI187" s="696"/>
      <c r="AJ187" s="696"/>
      <c r="AK187" s="696"/>
      <c r="AL187" s="696"/>
      <c r="AM187" s="696"/>
      <c r="AN187" s="696"/>
      <c r="AO187" s="696"/>
    </row>
    <row r="188" spans="2:41" ht="12.75" customHeight="1" x14ac:dyDescent="0.2">
      <c r="B188" s="686" t="s">
        <v>298</v>
      </c>
      <c r="C188" s="707"/>
      <c r="D188" s="696"/>
      <c r="E188" s="696"/>
      <c r="F188" s="696"/>
      <c r="G188" s="696"/>
      <c r="H188" s="696"/>
      <c r="I188" s="696"/>
      <c r="J188" s="696"/>
      <c r="K188" s="696"/>
      <c r="L188" s="696"/>
      <c r="M188" s="696"/>
      <c r="N188" s="696"/>
      <c r="O188" s="696"/>
      <c r="P188" s="696"/>
      <c r="Q188" s="696"/>
      <c r="R188" s="696"/>
      <c r="S188" s="696"/>
      <c r="T188" s="696"/>
      <c r="U188" s="696"/>
      <c r="V188" s="696"/>
      <c r="W188" s="696"/>
      <c r="X188" s="696"/>
      <c r="Y188" s="696"/>
      <c r="Z188" s="696"/>
      <c r="AA188" s="696"/>
      <c r="AB188" s="696"/>
      <c r="AC188" s="696"/>
      <c r="AD188" s="696"/>
      <c r="AE188" s="696"/>
      <c r="AF188" s="696"/>
      <c r="AG188" s="696"/>
      <c r="AH188" s="696"/>
      <c r="AI188" s="696"/>
      <c r="AJ188" s="696"/>
      <c r="AK188" s="696"/>
      <c r="AL188" s="696"/>
      <c r="AM188" s="696"/>
      <c r="AN188" s="696"/>
      <c r="AO188" s="696"/>
    </row>
    <row r="189" spans="2:41" ht="12.75" customHeight="1" x14ac:dyDescent="0.2">
      <c r="B189" s="686" t="s">
        <v>299</v>
      </c>
      <c r="C189" s="707"/>
      <c r="D189" s="696"/>
      <c r="E189" s="696"/>
      <c r="F189" s="696"/>
      <c r="G189" s="696"/>
      <c r="H189" s="696"/>
      <c r="I189" s="696"/>
      <c r="J189" s="696"/>
      <c r="K189" s="696"/>
      <c r="L189" s="696"/>
      <c r="M189" s="696"/>
      <c r="N189" s="696"/>
      <c r="O189" s="696"/>
      <c r="P189" s="696"/>
      <c r="Q189" s="696"/>
      <c r="R189" s="696"/>
      <c r="S189" s="696"/>
      <c r="T189" s="696"/>
      <c r="U189" s="696"/>
      <c r="V189" s="696"/>
      <c r="W189" s="696"/>
      <c r="X189" s="696"/>
      <c r="Y189" s="696"/>
      <c r="Z189" s="696"/>
      <c r="AA189" s="696"/>
      <c r="AB189" s="696"/>
      <c r="AC189" s="696"/>
      <c r="AD189" s="696"/>
      <c r="AE189" s="696"/>
      <c r="AF189" s="696"/>
      <c r="AG189" s="696"/>
      <c r="AH189" s="696"/>
      <c r="AI189" s="696"/>
      <c r="AJ189" s="696"/>
      <c r="AK189" s="696"/>
      <c r="AL189" s="696"/>
      <c r="AM189" s="696"/>
      <c r="AN189" s="696"/>
      <c r="AO189" s="696"/>
    </row>
    <row r="190" spans="2:41" ht="12.75" customHeight="1" x14ac:dyDescent="0.2">
      <c r="B190" s="686" t="s">
        <v>300</v>
      </c>
      <c r="C190" s="707"/>
      <c r="D190" s="696"/>
      <c r="E190" s="696"/>
      <c r="F190" s="696"/>
      <c r="G190" s="696"/>
      <c r="H190" s="696"/>
      <c r="I190" s="696"/>
      <c r="J190" s="696"/>
      <c r="K190" s="696"/>
      <c r="L190" s="696"/>
      <c r="M190" s="696"/>
      <c r="N190" s="696"/>
      <c r="O190" s="696"/>
      <c r="P190" s="696"/>
      <c r="Q190" s="696"/>
      <c r="R190" s="696"/>
      <c r="S190" s="696"/>
      <c r="T190" s="696"/>
      <c r="U190" s="696"/>
      <c r="V190" s="696"/>
      <c r="W190" s="696"/>
      <c r="X190" s="696"/>
      <c r="Y190" s="696"/>
      <c r="Z190" s="696"/>
      <c r="AA190" s="696"/>
      <c r="AB190" s="696"/>
      <c r="AC190" s="696"/>
      <c r="AD190" s="696"/>
      <c r="AE190" s="696"/>
      <c r="AF190" s="696"/>
      <c r="AG190" s="696"/>
      <c r="AH190" s="696"/>
      <c r="AI190" s="696"/>
      <c r="AJ190" s="696"/>
      <c r="AK190" s="696"/>
      <c r="AL190" s="696"/>
      <c r="AM190" s="696"/>
      <c r="AN190" s="696"/>
      <c r="AO190" s="696"/>
    </row>
    <row r="191" spans="2:41" ht="12.75" customHeight="1" thickBot="1" x14ac:dyDescent="0.25">
      <c r="B191" s="740" t="s">
        <v>301</v>
      </c>
      <c r="C191" s="706"/>
      <c r="D191" s="739"/>
      <c r="E191" s="739"/>
      <c r="F191" s="739"/>
      <c r="G191" s="739"/>
      <c r="H191" s="739"/>
      <c r="I191" s="739"/>
      <c r="J191" s="739"/>
      <c r="K191" s="739"/>
      <c r="L191" s="739"/>
      <c r="M191" s="739"/>
      <c r="N191" s="739"/>
      <c r="O191" s="739"/>
      <c r="P191" s="739"/>
      <c r="Q191" s="739"/>
      <c r="R191" s="739"/>
      <c r="S191" s="739"/>
      <c r="T191" s="739"/>
      <c r="U191" s="739"/>
      <c r="V191" s="739"/>
      <c r="W191" s="739"/>
      <c r="X191" s="739"/>
      <c r="Y191" s="739"/>
      <c r="Z191" s="739"/>
      <c r="AA191" s="739"/>
      <c r="AB191" s="739"/>
      <c r="AC191" s="739"/>
      <c r="AD191" s="739"/>
      <c r="AE191" s="739"/>
      <c r="AF191" s="739"/>
      <c r="AG191" s="739"/>
      <c r="AH191" s="739"/>
      <c r="AI191" s="739"/>
      <c r="AJ191" s="739"/>
      <c r="AK191" s="739"/>
      <c r="AL191" s="739"/>
      <c r="AM191" s="739"/>
      <c r="AN191" s="739"/>
      <c r="AO191" s="739"/>
    </row>
    <row r="192" spans="2:41" ht="12.75" customHeight="1" x14ac:dyDescent="0.2">
      <c r="B192" s="692" t="s">
        <v>302</v>
      </c>
      <c r="C192" s="707"/>
      <c r="D192" s="534"/>
      <c r="E192" s="534"/>
      <c r="F192" s="534"/>
      <c r="G192" s="534"/>
      <c r="H192" s="534"/>
      <c r="I192" s="534"/>
      <c r="J192" s="534"/>
      <c r="K192" s="534"/>
      <c r="L192" s="534"/>
      <c r="M192" s="534"/>
      <c r="N192" s="534"/>
      <c r="O192" s="534"/>
      <c r="P192" s="534"/>
      <c r="Q192" s="534"/>
      <c r="R192" s="534"/>
      <c r="S192" s="534"/>
      <c r="T192" s="534"/>
      <c r="U192" s="534"/>
      <c r="V192" s="534"/>
      <c r="W192" s="534"/>
      <c r="X192" s="534"/>
      <c r="Y192" s="534"/>
      <c r="Z192" s="534"/>
      <c r="AA192" s="534"/>
      <c r="AB192" s="534"/>
      <c r="AC192" s="534"/>
      <c r="AD192" s="534"/>
      <c r="AE192" s="534"/>
      <c r="AF192" s="534"/>
      <c r="AG192" s="534"/>
      <c r="AH192" s="534"/>
      <c r="AI192" s="534"/>
      <c r="AJ192" s="534"/>
      <c r="AK192" s="534"/>
      <c r="AL192" s="534"/>
      <c r="AM192" s="534"/>
      <c r="AN192" s="534"/>
      <c r="AO192" s="534"/>
    </row>
    <row r="193" spans="2:41" ht="12.75" customHeight="1" x14ac:dyDescent="0.2">
      <c r="B193" s="535"/>
      <c r="C193" s="535"/>
      <c r="D193" s="696"/>
      <c r="E193" s="696"/>
      <c r="F193" s="696"/>
      <c r="G193" s="696"/>
      <c r="H193" s="696"/>
      <c r="I193" s="696"/>
      <c r="J193" s="696"/>
      <c r="K193" s="696"/>
      <c r="L193" s="696"/>
      <c r="M193" s="696"/>
      <c r="N193" s="696"/>
      <c r="O193" s="696"/>
      <c r="P193" s="696"/>
      <c r="Q193" s="696"/>
      <c r="R193" s="696"/>
      <c r="S193" s="696"/>
      <c r="T193" s="696"/>
      <c r="U193" s="696"/>
      <c r="V193" s="696"/>
      <c r="W193" s="696"/>
      <c r="X193" s="696"/>
      <c r="Y193" s="696"/>
      <c r="Z193" s="696"/>
      <c r="AA193" s="696"/>
      <c r="AB193" s="696"/>
      <c r="AC193" s="696"/>
      <c r="AD193" s="696"/>
      <c r="AE193" s="696"/>
      <c r="AF193" s="696"/>
      <c r="AG193" s="696"/>
      <c r="AH193" s="696"/>
      <c r="AI193" s="696"/>
      <c r="AJ193" s="696"/>
      <c r="AK193" s="696"/>
      <c r="AL193" s="696"/>
      <c r="AM193" s="696"/>
      <c r="AN193" s="696"/>
      <c r="AO193" s="696"/>
    </row>
    <row r="194" spans="2:41" ht="12.75" customHeight="1" x14ac:dyDescent="0.2">
      <c r="B194" s="692" t="s">
        <v>303</v>
      </c>
      <c r="C194" s="707"/>
      <c r="D194" s="534"/>
      <c r="E194" s="534"/>
      <c r="F194" s="534"/>
      <c r="G194" s="534"/>
      <c r="H194" s="534"/>
      <c r="I194" s="534"/>
      <c r="J194" s="534"/>
      <c r="K194" s="534"/>
      <c r="L194" s="534"/>
      <c r="M194" s="534"/>
      <c r="N194" s="534"/>
      <c r="O194" s="534"/>
      <c r="P194" s="534"/>
      <c r="Q194" s="534"/>
      <c r="R194" s="534"/>
      <c r="S194" s="534"/>
      <c r="T194" s="534"/>
      <c r="U194" s="534"/>
      <c r="V194" s="534"/>
      <c r="W194" s="534"/>
      <c r="X194" s="534"/>
      <c r="Y194" s="534"/>
      <c r="Z194" s="534"/>
      <c r="AA194" s="534"/>
      <c r="AB194" s="534"/>
      <c r="AC194" s="534"/>
      <c r="AD194" s="534"/>
      <c r="AE194" s="534"/>
      <c r="AF194" s="534"/>
      <c r="AG194" s="534"/>
      <c r="AH194" s="534"/>
      <c r="AI194" s="534"/>
      <c r="AJ194" s="534"/>
      <c r="AK194" s="534"/>
      <c r="AL194" s="534"/>
      <c r="AM194" s="534"/>
      <c r="AN194" s="534"/>
      <c r="AO194" s="534"/>
    </row>
    <row r="195" spans="2:41" ht="12.75" customHeight="1" x14ac:dyDescent="0.2">
      <c r="B195" s="535"/>
      <c r="C195" s="535"/>
      <c r="D195" s="696"/>
      <c r="E195" s="696"/>
      <c r="F195" s="696"/>
      <c r="G195" s="696"/>
      <c r="H195" s="696"/>
      <c r="I195" s="696"/>
      <c r="J195" s="696"/>
      <c r="K195" s="696"/>
      <c r="L195" s="696"/>
      <c r="M195" s="696"/>
      <c r="N195" s="696"/>
      <c r="O195" s="696"/>
      <c r="P195" s="696"/>
      <c r="Q195" s="696"/>
      <c r="R195" s="696"/>
      <c r="S195" s="696"/>
      <c r="T195" s="696"/>
      <c r="U195" s="696"/>
      <c r="V195" s="696"/>
      <c r="W195" s="696"/>
      <c r="X195" s="696"/>
      <c r="Y195" s="696"/>
      <c r="Z195" s="696"/>
      <c r="AA195" s="696"/>
      <c r="AB195" s="696"/>
      <c r="AC195" s="696"/>
      <c r="AD195" s="696"/>
      <c r="AE195" s="696"/>
      <c r="AF195" s="696"/>
      <c r="AG195" s="696"/>
      <c r="AH195" s="696"/>
      <c r="AI195" s="696"/>
      <c r="AJ195" s="696"/>
      <c r="AK195" s="696"/>
      <c r="AL195" s="696"/>
      <c r="AM195" s="696"/>
      <c r="AN195" s="696"/>
      <c r="AO195" s="696"/>
    </row>
    <row r="196" spans="2:41" ht="12.75" customHeight="1" x14ac:dyDescent="0.2">
      <c r="B196" s="688" t="s">
        <v>56</v>
      </c>
      <c r="C196" s="535"/>
      <c r="D196" s="696"/>
      <c r="E196" s="696"/>
      <c r="F196" s="696"/>
      <c r="G196" s="696"/>
      <c r="H196" s="696"/>
      <c r="I196" s="696"/>
      <c r="J196" s="696"/>
      <c r="K196" s="696"/>
      <c r="L196" s="696"/>
      <c r="M196" s="696"/>
      <c r="N196" s="696"/>
      <c r="O196" s="696"/>
      <c r="P196" s="696"/>
      <c r="Q196" s="696"/>
      <c r="R196" s="696"/>
      <c r="S196" s="696"/>
      <c r="T196" s="696"/>
      <c r="U196" s="696"/>
      <c r="V196" s="696"/>
      <c r="W196" s="696"/>
      <c r="X196" s="696"/>
      <c r="Y196" s="696"/>
      <c r="Z196" s="696"/>
      <c r="AA196" s="696"/>
      <c r="AB196" s="696"/>
      <c r="AC196" s="696"/>
      <c r="AD196" s="696"/>
      <c r="AE196" s="696"/>
      <c r="AF196" s="696"/>
      <c r="AG196" s="696"/>
      <c r="AH196" s="696"/>
      <c r="AI196" s="696"/>
      <c r="AJ196" s="696"/>
      <c r="AK196" s="696"/>
      <c r="AL196" s="696"/>
      <c r="AM196" s="696"/>
      <c r="AN196" s="696"/>
      <c r="AO196" s="696"/>
    </row>
    <row r="197" spans="2:41" ht="12.75" customHeight="1" x14ac:dyDescent="0.2">
      <c r="B197" s="535"/>
      <c r="D197" s="696"/>
      <c r="E197" s="696"/>
      <c r="F197" s="696"/>
      <c r="G197" s="696"/>
      <c r="H197" s="696"/>
      <c r="I197" s="696"/>
      <c r="J197" s="696"/>
      <c r="K197" s="696"/>
      <c r="L197" s="696"/>
      <c r="M197" s="696"/>
      <c r="N197" s="696"/>
      <c r="O197" s="696"/>
      <c r="P197" s="696"/>
      <c r="Q197" s="696"/>
      <c r="R197" s="696"/>
      <c r="S197" s="696"/>
      <c r="T197" s="696"/>
      <c r="U197" s="696"/>
      <c r="V197" s="696"/>
      <c r="W197" s="696"/>
      <c r="X197" s="696"/>
      <c r="Y197" s="696"/>
      <c r="Z197" s="696"/>
      <c r="AA197" s="696"/>
      <c r="AB197" s="696"/>
      <c r="AC197" s="696"/>
      <c r="AD197" s="696"/>
      <c r="AE197" s="696"/>
      <c r="AF197" s="696"/>
      <c r="AG197" s="696"/>
      <c r="AH197" s="696"/>
      <c r="AI197" s="696"/>
      <c r="AJ197" s="696"/>
      <c r="AK197" s="696"/>
      <c r="AL197" s="696"/>
      <c r="AM197" s="696"/>
      <c r="AN197" s="696"/>
      <c r="AO197" s="696"/>
    </row>
    <row r="198" spans="2:41" ht="12.75" customHeight="1" x14ac:dyDescent="0.2">
      <c r="B198" s="535" t="s">
        <v>304</v>
      </c>
      <c r="C198" s="696"/>
      <c r="D198" s="696"/>
      <c r="E198" s="696"/>
      <c r="F198" s="696"/>
      <c r="G198" s="696"/>
      <c r="H198" s="696"/>
      <c r="I198" s="696"/>
      <c r="J198" s="696"/>
      <c r="K198" s="696"/>
      <c r="L198" s="696"/>
      <c r="M198" s="696"/>
      <c r="N198" s="696"/>
      <c r="O198" s="696"/>
      <c r="P198" s="696"/>
      <c r="Q198" s="696"/>
      <c r="R198" s="696"/>
      <c r="S198" s="696"/>
      <c r="T198" s="696"/>
      <c r="U198" s="696"/>
      <c r="V198" s="696"/>
      <c r="W198" s="696"/>
      <c r="X198" s="696"/>
      <c r="Y198" s="696"/>
      <c r="Z198" s="696"/>
      <c r="AA198" s="696"/>
      <c r="AB198" s="696"/>
      <c r="AC198" s="696"/>
      <c r="AD198" s="696"/>
      <c r="AE198" s="696"/>
      <c r="AF198" s="696"/>
      <c r="AG198" s="696"/>
      <c r="AH198" s="696"/>
      <c r="AI198" s="696"/>
      <c r="AJ198" s="696"/>
      <c r="AK198" s="696"/>
      <c r="AL198" s="696"/>
      <c r="AM198" s="696"/>
      <c r="AN198" s="696"/>
      <c r="AO198" s="696"/>
    </row>
    <row r="199" spans="2:41" ht="12.75" customHeight="1" thickBot="1" x14ac:dyDescent="0.25">
      <c r="B199" s="741" t="s">
        <v>305</v>
      </c>
      <c r="C199" s="741"/>
      <c r="D199" s="739"/>
      <c r="E199" s="739"/>
      <c r="F199" s="739"/>
      <c r="G199" s="739"/>
      <c r="H199" s="739"/>
      <c r="I199" s="739"/>
      <c r="J199" s="739"/>
      <c r="K199" s="739"/>
      <c r="L199" s="739"/>
      <c r="M199" s="739"/>
      <c r="N199" s="739"/>
      <c r="O199" s="739"/>
      <c r="P199" s="739"/>
      <c r="Q199" s="739"/>
      <c r="R199" s="739"/>
      <c r="S199" s="739"/>
      <c r="T199" s="739"/>
      <c r="U199" s="739"/>
      <c r="V199" s="739"/>
      <c r="W199" s="739"/>
      <c r="X199" s="739"/>
      <c r="Y199" s="739"/>
      <c r="Z199" s="739"/>
      <c r="AA199" s="739"/>
      <c r="AB199" s="739"/>
      <c r="AC199" s="739"/>
      <c r="AD199" s="739"/>
      <c r="AE199" s="739"/>
      <c r="AF199" s="739"/>
      <c r="AG199" s="739"/>
      <c r="AH199" s="739"/>
      <c r="AI199" s="739"/>
      <c r="AJ199" s="739"/>
      <c r="AK199" s="739"/>
      <c r="AL199" s="739"/>
      <c r="AM199" s="739"/>
      <c r="AN199" s="739"/>
      <c r="AO199" s="739"/>
    </row>
    <row r="200" spans="2:41" ht="12.75" customHeight="1" x14ac:dyDescent="0.2">
      <c r="B200" s="742" t="s">
        <v>306</v>
      </c>
      <c r="C200" s="742"/>
      <c r="D200" s="743"/>
      <c r="E200" s="743"/>
      <c r="F200" s="743"/>
      <c r="G200" s="743"/>
      <c r="H200" s="743"/>
      <c r="I200" s="743"/>
      <c r="J200" s="743"/>
      <c r="K200" s="743"/>
      <c r="L200" s="743"/>
      <c r="M200" s="743"/>
      <c r="N200" s="743"/>
      <c r="O200" s="743"/>
      <c r="P200" s="743"/>
      <c r="Q200" s="743"/>
      <c r="R200" s="743"/>
      <c r="S200" s="743"/>
      <c r="T200" s="743"/>
      <c r="U200" s="743"/>
      <c r="V200" s="743"/>
      <c r="W200" s="743"/>
      <c r="X200" s="743"/>
      <c r="Y200" s="743"/>
      <c r="Z200" s="743"/>
      <c r="AA200" s="743"/>
      <c r="AB200" s="743"/>
      <c r="AC200" s="743"/>
      <c r="AD200" s="743"/>
      <c r="AE200" s="743"/>
      <c r="AF200" s="743"/>
      <c r="AG200" s="743"/>
      <c r="AH200" s="743"/>
      <c r="AI200" s="743"/>
      <c r="AJ200" s="743"/>
      <c r="AK200" s="743"/>
      <c r="AL200" s="743"/>
      <c r="AM200" s="743"/>
      <c r="AN200" s="743"/>
      <c r="AO200" s="743"/>
    </row>
    <row r="201" spans="2:41" ht="12.75" customHeight="1" x14ac:dyDescent="0.2">
      <c r="B201" s="535"/>
      <c r="C201" s="535"/>
      <c r="D201" s="696"/>
      <c r="E201" s="696"/>
      <c r="F201" s="696"/>
      <c r="G201" s="696"/>
      <c r="H201" s="696"/>
      <c r="I201" s="696"/>
      <c r="J201" s="696"/>
      <c r="K201" s="696"/>
      <c r="L201" s="696"/>
      <c r="M201" s="696"/>
      <c r="N201" s="696"/>
      <c r="O201" s="696"/>
      <c r="P201" s="696"/>
      <c r="Q201" s="696"/>
      <c r="R201" s="696"/>
      <c r="S201" s="696"/>
      <c r="T201" s="696"/>
      <c r="U201" s="696"/>
      <c r="V201" s="696"/>
      <c r="W201" s="696"/>
      <c r="X201" s="696"/>
      <c r="Y201" s="696"/>
      <c r="Z201" s="696"/>
      <c r="AA201" s="696"/>
      <c r="AB201" s="696"/>
      <c r="AC201" s="696"/>
      <c r="AD201" s="696"/>
      <c r="AE201" s="696"/>
      <c r="AF201" s="696"/>
      <c r="AG201" s="696"/>
      <c r="AH201" s="696"/>
      <c r="AI201" s="696"/>
      <c r="AJ201" s="696"/>
      <c r="AK201" s="696"/>
      <c r="AL201" s="696"/>
      <c r="AM201" s="696"/>
      <c r="AN201" s="696"/>
      <c r="AO201" s="696"/>
    </row>
    <row r="202" spans="2:41" ht="12.75" customHeight="1" x14ac:dyDescent="0.2">
      <c r="B202" s="688" t="s">
        <v>307</v>
      </c>
      <c r="C202" s="535"/>
      <c r="D202" s="696"/>
      <c r="E202" s="696"/>
      <c r="F202" s="696"/>
      <c r="G202" s="696"/>
      <c r="H202" s="696"/>
      <c r="I202" s="696"/>
      <c r="J202" s="696"/>
      <c r="K202" s="696"/>
      <c r="L202" s="696"/>
      <c r="M202" s="696"/>
      <c r="N202" s="696"/>
      <c r="O202" s="696"/>
      <c r="P202" s="696"/>
      <c r="Q202" s="696"/>
      <c r="R202" s="696"/>
      <c r="S202" s="696"/>
      <c r="T202" s="696"/>
      <c r="U202" s="696"/>
      <c r="V202" s="696"/>
      <c r="W202" s="696"/>
      <c r="X202" s="696"/>
      <c r="Y202" s="696"/>
      <c r="Z202" s="696"/>
      <c r="AA202" s="696"/>
      <c r="AB202" s="696"/>
      <c r="AC202" s="696"/>
      <c r="AD202" s="696"/>
      <c r="AE202" s="696"/>
      <c r="AF202" s="696"/>
      <c r="AG202" s="696"/>
      <c r="AH202" s="696"/>
      <c r="AI202" s="696"/>
      <c r="AJ202" s="696"/>
      <c r="AK202" s="696"/>
      <c r="AL202" s="696"/>
      <c r="AM202" s="696"/>
      <c r="AN202" s="696"/>
      <c r="AO202" s="696"/>
    </row>
    <row r="203" spans="2:41" ht="12.75" customHeight="1" x14ac:dyDescent="0.2">
      <c r="B203" s="688"/>
      <c r="C203" s="535"/>
      <c r="D203" s="696"/>
      <c r="E203" s="696"/>
      <c r="F203" s="696"/>
      <c r="G203" s="696"/>
      <c r="H203" s="696"/>
      <c r="I203" s="696"/>
      <c r="J203" s="696"/>
      <c r="K203" s="696"/>
      <c r="L203" s="696"/>
      <c r="M203" s="696"/>
      <c r="N203" s="696"/>
      <c r="O203" s="696"/>
      <c r="P203" s="696"/>
      <c r="Q203" s="696"/>
      <c r="R203" s="696"/>
      <c r="S203" s="696"/>
      <c r="T203" s="696"/>
      <c r="U203" s="696"/>
      <c r="V203" s="696"/>
      <c r="W203" s="696"/>
      <c r="X203" s="696"/>
      <c r="Y203" s="696"/>
      <c r="Z203" s="696"/>
      <c r="AA203" s="696"/>
      <c r="AB203" s="696"/>
      <c r="AC203" s="696"/>
      <c r="AD203" s="696"/>
      <c r="AE203" s="696"/>
      <c r="AF203" s="696"/>
      <c r="AG203" s="696"/>
      <c r="AH203" s="696"/>
      <c r="AI203" s="696"/>
      <c r="AJ203" s="696"/>
      <c r="AK203" s="696"/>
      <c r="AL203" s="696"/>
      <c r="AM203" s="696"/>
      <c r="AN203" s="696"/>
      <c r="AO203" s="696"/>
    </row>
    <row r="204" spans="2:41" ht="12.75" customHeight="1" x14ac:dyDescent="0.2">
      <c r="B204" s="535" t="s">
        <v>308</v>
      </c>
      <c r="C204" s="535"/>
      <c r="D204" s="696"/>
      <c r="E204" s="696"/>
      <c r="F204" s="696"/>
      <c r="G204" s="696"/>
      <c r="H204" s="696"/>
      <c r="I204" s="696"/>
      <c r="J204" s="696"/>
      <c r="K204" s="696"/>
      <c r="L204" s="696"/>
      <c r="M204" s="696"/>
      <c r="N204" s="696"/>
      <c r="O204" s="696"/>
      <c r="P204" s="696"/>
      <c r="Q204" s="696"/>
      <c r="R204" s="696"/>
      <c r="S204" s="696"/>
      <c r="T204" s="696"/>
      <c r="U204" s="696"/>
      <c r="V204" s="696"/>
      <c r="W204" s="696"/>
      <c r="X204" s="696"/>
      <c r="Y204" s="696"/>
      <c r="Z204" s="696"/>
      <c r="AA204" s="696"/>
      <c r="AB204" s="696"/>
      <c r="AC204" s="696"/>
      <c r="AD204" s="696"/>
      <c r="AE204" s="696"/>
      <c r="AF204" s="696"/>
      <c r="AG204" s="696"/>
      <c r="AH204" s="696"/>
      <c r="AI204" s="696"/>
      <c r="AJ204" s="696"/>
      <c r="AK204" s="696"/>
      <c r="AL204" s="696"/>
      <c r="AM204" s="696"/>
      <c r="AN204" s="696"/>
      <c r="AO204" s="696"/>
    </row>
    <row r="205" spans="2:41" ht="12.75" customHeight="1" x14ac:dyDescent="0.2">
      <c r="B205" s="535" t="s">
        <v>309</v>
      </c>
      <c r="C205" s="535"/>
      <c r="D205" s="696"/>
      <c r="E205" s="696"/>
      <c r="F205" s="696"/>
      <c r="G205" s="696"/>
      <c r="H205" s="696"/>
      <c r="I205" s="696"/>
      <c r="J205" s="696"/>
      <c r="K205" s="696"/>
      <c r="L205" s="696"/>
      <c r="M205" s="696"/>
      <c r="N205" s="696"/>
      <c r="O205" s="696"/>
      <c r="P205" s="696"/>
      <c r="Q205" s="696"/>
      <c r="R205" s="696"/>
      <c r="S205" s="696"/>
      <c r="T205" s="696"/>
      <c r="U205" s="696"/>
      <c r="V205" s="696"/>
      <c r="W205" s="696"/>
      <c r="X205" s="696"/>
      <c r="Y205" s="696"/>
      <c r="Z205" s="696"/>
      <c r="AA205" s="696"/>
      <c r="AB205" s="696"/>
      <c r="AC205" s="696"/>
      <c r="AD205" s="696"/>
      <c r="AE205" s="696"/>
      <c r="AF205" s="696"/>
      <c r="AG205" s="696"/>
      <c r="AH205" s="696"/>
      <c r="AI205" s="696"/>
      <c r="AJ205" s="696"/>
      <c r="AK205" s="696"/>
      <c r="AL205" s="696"/>
      <c r="AM205" s="696"/>
      <c r="AN205" s="696"/>
      <c r="AO205" s="696"/>
    </row>
    <row r="206" spans="2:41" ht="12.75" customHeight="1" x14ac:dyDescent="0.2">
      <c r="B206" s="535" t="s">
        <v>310</v>
      </c>
      <c r="C206" s="535"/>
      <c r="D206" s="696"/>
      <c r="E206" s="696"/>
      <c r="F206" s="696"/>
      <c r="G206" s="696"/>
      <c r="H206" s="696"/>
      <c r="I206" s="696"/>
      <c r="J206" s="696"/>
      <c r="K206" s="696"/>
      <c r="L206" s="696"/>
      <c r="M206" s="696"/>
      <c r="N206" s="696"/>
      <c r="O206" s="696"/>
      <c r="P206" s="696"/>
      <c r="Q206" s="696"/>
      <c r="R206" s="696"/>
      <c r="S206" s="696"/>
      <c r="T206" s="696"/>
      <c r="U206" s="696"/>
      <c r="V206" s="696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</row>
    <row r="207" spans="2:41" ht="12.75" customHeight="1" x14ac:dyDescent="0.2">
      <c r="B207" s="535" t="s">
        <v>311</v>
      </c>
      <c r="C207" s="535"/>
      <c r="D207" s="696"/>
      <c r="E207" s="696"/>
      <c r="F207" s="696"/>
      <c r="G207" s="696"/>
      <c r="H207" s="696"/>
      <c r="I207" s="696"/>
      <c r="J207" s="696"/>
      <c r="K207" s="696"/>
      <c r="L207" s="696"/>
      <c r="M207" s="696"/>
      <c r="N207" s="696"/>
      <c r="O207" s="696"/>
      <c r="P207" s="696"/>
      <c r="Q207" s="696"/>
      <c r="R207" s="696"/>
      <c r="S207" s="696"/>
      <c r="T207" s="696"/>
      <c r="U207" s="696"/>
      <c r="V207" s="696"/>
      <c r="W207" s="696"/>
      <c r="X207" s="696"/>
      <c r="Y207" s="696"/>
      <c r="Z207" s="696"/>
      <c r="AA207" s="696"/>
      <c r="AB207" s="696"/>
      <c r="AC207" s="696"/>
      <c r="AD207" s="696"/>
      <c r="AE207" s="696"/>
      <c r="AF207" s="696"/>
      <c r="AG207" s="696"/>
      <c r="AH207" s="696"/>
      <c r="AI207" s="696"/>
      <c r="AJ207" s="696"/>
      <c r="AK207" s="696"/>
      <c r="AL207" s="696"/>
      <c r="AM207" s="696"/>
      <c r="AN207" s="696"/>
      <c r="AO207" s="696"/>
    </row>
    <row r="208" spans="2:41" ht="12.75" customHeight="1" x14ac:dyDescent="0.2">
      <c r="C208" s="544"/>
    </row>
    <row r="209" spans="2:41" ht="12.75" customHeight="1" x14ac:dyDescent="0.2">
      <c r="F209" s="545"/>
      <c r="G209" s="545"/>
      <c r="H209" s="545"/>
      <c r="I209" s="545"/>
      <c r="J209" s="545"/>
      <c r="K209" s="545"/>
      <c r="L209" s="545"/>
      <c r="M209" s="545"/>
      <c r="N209" s="545"/>
      <c r="O209" s="545"/>
    </row>
    <row r="210" spans="2:41" ht="12.75" customHeight="1" x14ac:dyDescent="0.2">
      <c r="B210" s="735" t="s">
        <v>312</v>
      </c>
      <c r="C210" s="736"/>
      <c r="D210" s="736"/>
      <c r="E210" s="736"/>
      <c r="F210" s="736"/>
      <c r="G210" s="736"/>
      <c r="H210" s="736"/>
      <c r="I210" s="736"/>
      <c r="J210" s="736"/>
      <c r="K210" s="736"/>
      <c r="L210" s="736"/>
      <c r="M210" s="736"/>
      <c r="N210" s="736"/>
      <c r="O210" s="736"/>
      <c r="P210" s="736"/>
      <c r="Q210" s="736"/>
      <c r="R210" s="736"/>
      <c r="S210" s="736"/>
      <c r="T210" s="736"/>
      <c r="U210" s="736"/>
      <c r="V210" s="736"/>
      <c r="W210" s="736"/>
      <c r="X210" s="736"/>
      <c r="Y210" s="736"/>
      <c r="Z210" s="736"/>
      <c r="AA210" s="736"/>
      <c r="AB210" s="736"/>
      <c r="AC210" s="736"/>
      <c r="AD210" s="736"/>
      <c r="AE210" s="736"/>
      <c r="AF210" s="736"/>
      <c r="AG210" s="736"/>
      <c r="AH210" s="736"/>
      <c r="AI210" s="736"/>
      <c r="AJ210" s="736"/>
      <c r="AK210" s="736"/>
      <c r="AL210" s="736"/>
      <c r="AM210" s="736"/>
      <c r="AN210" s="736"/>
      <c r="AO210" s="736"/>
    </row>
    <row r="211" spans="2:41" ht="12.75" customHeight="1" x14ac:dyDescent="0.2"/>
    <row r="212" spans="2:41" ht="12.75" customHeight="1" x14ac:dyDescent="0.2">
      <c r="B212" s="688" t="s">
        <v>278</v>
      </c>
      <c r="C212" s="535"/>
      <c r="D212" s="696"/>
      <c r="E212" s="696"/>
      <c r="F212" s="696"/>
      <c r="G212" s="696"/>
      <c r="H212" s="696"/>
      <c r="I212" s="696"/>
      <c r="J212" s="696"/>
      <c r="K212" s="696"/>
      <c r="L212" s="696"/>
      <c r="M212" s="696"/>
      <c r="N212" s="696"/>
      <c r="O212" s="696"/>
      <c r="P212" s="696"/>
      <c r="Q212" s="696"/>
      <c r="R212" s="696"/>
      <c r="S212" s="696"/>
      <c r="T212" s="696"/>
      <c r="U212" s="696"/>
      <c r="V212" s="696"/>
      <c r="W212" s="696"/>
      <c r="X212" s="696"/>
      <c r="Y212" s="696"/>
      <c r="Z212" s="696"/>
      <c r="AA212" s="696"/>
      <c r="AB212" s="696"/>
      <c r="AC212" s="696"/>
      <c r="AD212" s="696"/>
      <c r="AE212" s="696"/>
      <c r="AF212" s="696"/>
      <c r="AG212" s="696"/>
      <c r="AH212" s="696"/>
      <c r="AI212" s="696"/>
      <c r="AJ212" s="696"/>
      <c r="AK212" s="696"/>
      <c r="AL212" s="696"/>
      <c r="AM212" s="696"/>
      <c r="AN212" s="696"/>
      <c r="AO212" s="696"/>
    </row>
    <row r="213" spans="2:41" ht="12.75" customHeight="1" x14ac:dyDescent="0.2">
      <c r="B213" s="688"/>
      <c r="C213" s="726"/>
      <c r="D213" s="696"/>
      <c r="E213" s="696"/>
      <c r="F213" s="696"/>
      <c r="G213" s="696"/>
      <c r="H213" s="696"/>
      <c r="I213" s="696"/>
      <c r="J213" s="696"/>
      <c r="K213" s="696"/>
      <c r="L213" s="696"/>
      <c r="M213" s="696"/>
      <c r="N213" s="696"/>
      <c r="O213" s="696"/>
      <c r="P213" s="696"/>
      <c r="Q213" s="696"/>
      <c r="R213" s="696"/>
      <c r="S213" s="696"/>
      <c r="T213" s="696"/>
      <c r="U213" s="696"/>
      <c r="V213" s="696"/>
      <c r="W213" s="696"/>
      <c r="X213" s="696"/>
      <c r="Y213" s="696"/>
      <c r="Z213" s="696"/>
      <c r="AA213" s="696"/>
      <c r="AB213" s="696"/>
      <c r="AC213" s="696"/>
      <c r="AD213" s="696"/>
      <c r="AE213" s="696"/>
      <c r="AF213" s="696"/>
      <c r="AG213" s="696"/>
      <c r="AH213" s="696"/>
      <c r="AI213" s="696"/>
      <c r="AJ213" s="696"/>
      <c r="AK213" s="696"/>
      <c r="AL213" s="696"/>
      <c r="AM213" s="696"/>
      <c r="AN213" s="696"/>
      <c r="AO213" s="696"/>
    </row>
    <row r="214" spans="2:41" ht="12.75" customHeight="1" x14ac:dyDescent="0.2">
      <c r="B214" s="535" t="s">
        <v>279</v>
      </c>
      <c r="C214" s="744"/>
      <c r="D214" s="696"/>
      <c r="E214" s="696"/>
      <c r="F214" s="696"/>
      <c r="G214" s="696"/>
      <c r="H214" s="696"/>
      <c r="I214" s="696"/>
      <c r="J214" s="696"/>
      <c r="K214" s="696"/>
      <c r="L214" s="696"/>
      <c r="M214" s="696"/>
      <c r="N214" s="696"/>
      <c r="O214" s="696"/>
      <c r="P214" s="696"/>
      <c r="Q214" s="696"/>
      <c r="R214" s="696"/>
      <c r="S214" s="696"/>
      <c r="T214" s="696"/>
      <c r="U214" s="696"/>
      <c r="V214" s="696"/>
      <c r="W214" s="696"/>
      <c r="X214" s="696"/>
      <c r="Y214" s="696"/>
      <c r="Z214" s="696"/>
      <c r="AA214" s="696"/>
      <c r="AB214" s="696"/>
      <c r="AC214" s="696"/>
      <c r="AD214" s="696"/>
      <c r="AE214" s="696"/>
      <c r="AF214" s="696"/>
      <c r="AG214" s="696"/>
      <c r="AH214" s="696"/>
      <c r="AI214" s="696"/>
      <c r="AJ214" s="696"/>
      <c r="AK214" s="696"/>
      <c r="AL214" s="696"/>
      <c r="AM214" s="696"/>
      <c r="AN214" s="696"/>
      <c r="AO214" s="696"/>
    </row>
    <row r="215" spans="2:41" ht="12.75" customHeight="1" x14ac:dyDescent="0.2">
      <c r="B215" s="685" t="s">
        <v>280</v>
      </c>
      <c r="C215" s="696"/>
      <c r="D215" s="696"/>
      <c r="E215" s="696"/>
      <c r="F215" s="696"/>
      <c r="G215" s="696"/>
      <c r="H215" s="696"/>
      <c r="I215" s="696"/>
      <c r="J215" s="696"/>
      <c r="K215" s="696"/>
      <c r="L215" s="696"/>
      <c r="M215" s="696"/>
      <c r="N215" s="696"/>
      <c r="O215" s="696"/>
      <c r="P215" s="696"/>
      <c r="Q215" s="696"/>
      <c r="R215" s="696"/>
      <c r="S215" s="696"/>
      <c r="T215" s="696"/>
      <c r="U215" s="696"/>
      <c r="V215" s="696"/>
      <c r="W215" s="696"/>
      <c r="X215" s="696"/>
      <c r="Y215" s="696"/>
      <c r="Z215" s="696"/>
      <c r="AA215" s="696"/>
      <c r="AB215" s="696"/>
      <c r="AC215" s="696"/>
      <c r="AD215" s="696"/>
      <c r="AE215" s="696"/>
      <c r="AF215" s="696"/>
      <c r="AG215" s="696"/>
      <c r="AH215" s="696"/>
      <c r="AI215" s="696"/>
      <c r="AJ215" s="696"/>
      <c r="AK215" s="696"/>
      <c r="AL215" s="696"/>
      <c r="AM215" s="696"/>
      <c r="AN215" s="696"/>
      <c r="AO215" s="696"/>
    </row>
    <row r="216" spans="2:41" ht="12.75" customHeight="1" x14ac:dyDescent="0.2">
      <c r="B216" s="685" t="s">
        <v>281</v>
      </c>
      <c r="C216" s="696"/>
      <c r="D216" s="696"/>
      <c r="E216" s="696"/>
      <c r="F216" s="696"/>
      <c r="G216" s="696"/>
      <c r="H216" s="696"/>
      <c r="I216" s="696"/>
      <c r="J216" s="696"/>
      <c r="K216" s="696"/>
      <c r="L216" s="696"/>
      <c r="M216" s="696"/>
      <c r="N216" s="696"/>
      <c r="O216" s="696"/>
      <c r="P216" s="696"/>
      <c r="Q216" s="696"/>
      <c r="R216" s="696"/>
      <c r="S216" s="696"/>
      <c r="T216" s="696"/>
      <c r="U216" s="696"/>
      <c r="V216" s="696"/>
      <c r="W216" s="696"/>
      <c r="X216" s="696"/>
      <c r="Y216" s="696"/>
      <c r="Z216" s="696"/>
      <c r="AA216" s="696"/>
      <c r="AB216" s="696"/>
      <c r="AC216" s="696"/>
      <c r="AD216" s="696"/>
      <c r="AE216" s="696"/>
      <c r="AF216" s="696"/>
      <c r="AG216" s="696"/>
      <c r="AH216" s="696"/>
      <c r="AI216" s="696"/>
      <c r="AJ216" s="696"/>
      <c r="AK216" s="696"/>
      <c r="AL216" s="696"/>
      <c r="AM216" s="696"/>
      <c r="AN216" s="696"/>
      <c r="AO216" s="696"/>
    </row>
    <row r="217" spans="2:41" ht="12.75" customHeight="1" x14ac:dyDescent="0.2">
      <c r="B217" s="687" t="s">
        <v>1124</v>
      </c>
      <c r="C217" s="696"/>
      <c r="D217" s="696"/>
      <c r="E217" s="696"/>
      <c r="F217" s="696"/>
      <c r="G217" s="696"/>
      <c r="H217" s="696"/>
      <c r="I217" s="696"/>
      <c r="J217" s="696"/>
      <c r="K217" s="696"/>
      <c r="L217" s="696"/>
      <c r="M217" s="696"/>
      <c r="N217" s="696"/>
      <c r="O217" s="696"/>
      <c r="P217" s="696"/>
      <c r="Q217" s="696"/>
      <c r="R217" s="696"/>
      <c r="S217" s="696"/>
      <c r="T217" s="696"/>
      <c r="U217" s="696"/>
      <c r="V217" s="696"/>
      <c r="W217" s="696"/>
      <c r="X217" s="696"/>
      <c r="Y217" s="696"/>
      <c r="Z217" s="696"/>
      <c r="AA217" s="696"/>
      <c r="AB217" s="696"/>
      <c r="AC217" s="696"/>
      <c r="AD217" s="696"/>
      <c r="AE217" s="696"/>
      <c r="AF217" s="696"/>
      <c r="AG217" s="696"/>
      <c r="AH217" s="696"/>
      <c r="AI217" s="696"/>
      <c r="AJ217" s="696"/>
      <c r="AK217" s="696"/>
      <c r="AL217" s="696"/>
      <c r="AM217" s="696"/>
      <c r="AN217" s="696"/>
      <c r="AO217" s="696"/>
    </row>
    <row r="218" spans="2:41" ht="12.75" customHeight="1" x14ac:dyDescent="0.2">
      <c r="B218" s="687" t="s">
        <v>1125</v>
      </c>
      <c r="C218" s="696"/>
      <c r="D218" s="696"/>
      <c r="E218" s="696"/>
      <c r="F218" s="696"/>
      <c r="G218" s="696"/>
      <c r="H218" s="696"/>
      <c r="I218" s="696"/>
      <c r="J218" s="696"/>
      <c r="K218" s="696"/>
      <c r="L218" s="696"/>
      <c r="M218" s="696"/>
      <c r="N218" s="696"/>
      <c r="O218" s="696"/>
      <c r="P218" s="696"/>
      <c r="Q218" s="696"/>
      <c r="R218" s="696"/>
      <c r="S218" s="696"/>
      <c r="T218" s="696"/>
      <c r="U218" s="696"/>
      <c r="V218" s="696"/>
      <c r="W218" s="696"/>
      <c r="X218" s="696"/>
      <c r="Y218" s="696"/>
      <c r="Z218" s="696"/>
      <c r="AA218" s="696"/>
      <c r="AB218" s="696"/>
      <c r="AC218" s="696"/>
      <c r="AD218" s="696"/>
      <c r="AE218" s="696"/>
      <c r="AF218" s="696"/>
      <c r="AG218" s="696"/>
      <c r="AH218" s="696"/>
      <c r="AI218" s="696"/>
      <c r="AJ218" s="696"/>
      <c r="AK218" s="696"/>
      <c r="AL218" s="696"/>
      <c r="AM218" s="696"/>
      <c r="AN218" s="696"/>
      <c r="AO218" s="696"/>
    </row>
    <row r="219" spans="2:41" ht="12.75" customHeight="1" x14ac:dyDescent="0.2">
      <c r="B219" s="687" t="s">
        <v>1126</v>
      </c>
      <c r="C219" s="696"/>
      <c r="D219" s="696"/>
      <c r="E219" s="696"/>
      <c r="F219" s="696"/>
      <c r="G219" s="696"/>
      <c r="H219" s="696"/>
      <c r="I219" s="696"/>
      <c r="J219" s="696"/>
      <c r="K219" s="696"/>
      <c r="L219" s="696"/>
      <c r="M219" s="696"/>
      <c r="N219" s="696"/>
      <c r="O219" s="696"/>
      <c r="P219" s="696"/>
      <c r="Q219" s="696"/>
      <c r="R219" s="696"/>
      <c r="S219" s="696"/>
      <c r="T219" s="696"/>
      <c r="U219" s="696"/>
      <c r="V219" s="696"/>
      <c r="W219" s="696"/>
      <c r="X219" s="696"/>
      <c r="Y219" s="696"/>
      <c r="Z219" s="696"/>
      <c r="AA219" s="696"/>
      <c r="AB219" s="696"/>
      <c r="AC219" s="696"/>
      <c r="AD219" s="696"/>
      <c r="AE219" s="696"/>
      <c r="AF219" s="696"/>
      <c r="AG219" s="696"/>
      <c r="AH219" s="696"/>
      <c r="AI219" s="696"/>
      <c r="AJ219" s="696"/>
      <c r="AK219" s="696"/>
      <c r="AL219" s="696"/>
      <c r="AM219" s="696"/>
      <c r="AN219" s="696"/>
      <c r="AO219" s="696"/>
    </row>
    <row r="220" spans="2:41" ht="12.75" customHeight="1" x14ac:dyDescent="0.2">
      <c r="B220" s="535"/>
      <c r="C220" s="726"/>
      <c r="D220" s="696"/>
      <c r="E220" s="696"/>
      <c r="F220" s="696"/>
      <c r="G220" s="696"/>
      <c r="H220" s="696"/>
      <c r="I220" s="696"/>
      <c r="J220" s="696"/>
      <c r="K220" s="696"/>
      <c r="L220" s="696"/>
      <c r="M220" s="696"/>
      <c r="N220" s="696"/>
      <c r="O220" s="696"/>
      <c r="P220" s="696"/>
      <c r="Q220" s="696"/>
      <c r="R220" s="696"/>
      <c r="S220" s="696"/>
      <c r="T220" s="696"/>
      <c r="U220" s="696"/>
      <c r="V220" s="696"/>
      <c r="W220" s="696"/>
      <c r="X220" s="696"/>
      <c r="Y220" s="696"/>
      <c r="Z220" s="696"/>
      <c r="AA220" s="696"/>
      <c r="AB220" s="696"/>
      <c r="AC220" s="696"/>
      <c r="AD220" s="696"/>
      <c r="AE220" s="696"/>
      <c r="AF220" s="696"/>
      <c r="AG220" s="696"/>
      <c r="AH220" s="696"/>
      <c r="AI220" s="696"/>
      <c r="AJ220" s="696"/>
      <c r="AK220" s="696"/>
      <c r="AL220" s="696"/>
      <c r="AM220" s="696"/>
      <c r="AN220" s="696"/>
      <c r="AO220" s="696"/>
    </row>
    <row r="221" spans="2:41" ht="12.75" customHeight="1" x14ac:dyDescent="0.2">
      <c r="B221" s="535" t="s">
        <v>282</v>
      </c>
      <c r="C221" s="726"/>
      <c r="D221" s="696"/>
      <c r="E221" s="696"/>
      <c r="F221" s="696"/>
      <c r="G221" s="696"/>
      <c r="H221" s="696"/>
      <c r="I221" s="696"/>
      <c r="J221" s="696"/>
      <c r="K221" s="696"/>
      <c r="L221" s="696"/>
      <c r="M221" s="696"/>
      <c r="N221" s="696"/>
      <c r="O221" s="696"/>
      <c r="P221" s="696"/>
      <c r="Q221" s="696"/>
      <c r="R221" s="696"/>
      <c r="S221" s="696"/>
      <c r="T221" s="696"/>
      <c r="U221" s="696"/>
      <c r="V221" s="696"/>
      <c r="W221" s="696"/>
      <c r="X221" s="696"/>
      <c r="Y221" s="696"/>
      <c r="Z221" s="696"/>
      <c r="AA221" s="696"/>
      <c r="AB221" s="696"/>
      <c r="AC221" s="696"/>
      <c r="AD221" s="696"/>
      <c r="AE221" s="696"/>
      <c r="AF221" s="696"/>
      <c r="AG221" s="696"/>
      <c r="AH221" s="696"/>
      <c r="AI221" s="696"/>
      <c r="AJ221" s="696"/>
      <c r="AK221" s="696"/>
      <c r="AL221" s="696"/>
      <c r="AM221" s="696"/>
      <c r="AN221" s="696"/>
      <c r="AO221" s="696"/>
    </row>
    <row r="222" spans="2:41" ht="12.75" customHeight="1" x14ac:dyDescent="0.2">
      <c r="B222" s="685" t="s">
        <v>280</v>
      </c>
      <c r="C222" s="696"/>
      <c r="D222" s="696"/>
      <c r="E222" s="696"/>
      <c r="F222" s="696"/>
      <c r="G222" s="696"/>
      <c r="H222" s="696"/>
      <c r="I222" s="696"/>
      <c r="J222" s="696"/>
      <c r="K222" s="696"/>
      <c r="L222" s="696"/>
      <c r="M222" s="696"/>
      <c r="N222" s="696"/>
      <c r="O222" s="696"/>
      <c r="P222" s="696"/>
      <c r="Q222" s="696"/>
      <c r="R222" s="696"/>
      <c r="S222" s="696"/>
      <c r="T222" s="696"/>
      <c r="U222" s="696"/>
      <c r="V222" s="696"/>
      <c r="W222" s="696"/>
      <c r="X222" s="696"/>
      <c r="Y222" s="696"/>
      <c r="Z222" s="696"/>
      <c r="AA222" s="696"/>
      <c r="AB222" s="696"/>
      <c r="AC222" s="696"/>
      <c r="AD222" s="696"/>
      <c r="AE222" s="696"/>
      <c r="AF222" s="696"/>
      <c r="AG222" s="696"/>
      <c r="AH222" s="696"/>
      <c r="AI222" s="696"/>
      <c r="AJ222" s="696"/>
      <c r="AK222" s="696"/>
      <c r="AL222" s="696"/>
      <c r="AM222" s="696"/>
      <c r="AN222" s="696"/>
      <c r="AO222" s="696"/>
    </row>
    <row r="223" spans="2:41" ht="12.75" customHeight="1" x14ac:dyDescent="0.2">
      <c r="B223" s="685" t="s">
        <v>281</v>
      </c>
      <c r="C223" s="696"/>
      <c r="D223" s="696"/>
      <c r="E223" s="696"/>
      <c r="F223" s="696"/>
      <c r="G223" s="696"/>
      <c r="H223" s="696"/>
      <c r="I223" s="696"/>
      <c r="J223" s="696"/>
      <c r="K223" s="696"/>
      <c r="L223" s="696"/>
      <c r="M223" s="696"/>
      <c r="N223" s="696"/>
      <c r="O223" s="696"/>
      <c r="P223" s="696"/>
      <c r="Q223" s="696"/>
      <c r="R223" s="696"/>
      <c r="S223" s="696"/>
      <c r="T223" s="696"/>
      <c r="U223" s="696"/>
      <c r="V223" s="696"/>
      <c r="W223" s="696"/>
      <c r="X223" s="696"/>
      <c r="Y223" s="696"/>
      <c r="Z223" s="696"/>
      <c r="AA223" s="696"/>
      <c r="AB223" s="696"/>
      <c r="AC223" s="696"/>
      <c r="AD223" s="696"/>
      <c r="AE223" s="696"/>
      <c r="AF223" s="696"/>
      <c r="AG223" s="696"/>
      <c r="AH223" s="696"/>
      <c r="AI223" s="696"/>
      <c r="AJ223" s="696"/>
      <c r="AK223" s="696"/>
      <c r="AL223" s="696"/>
      <c r="AM223" s="696"/>
      <c r="AN223" s="696"/>
      <c r="AO223" s="696"/>
    </row>
    <row r="224" spans="2:41" ht="12.75" customHeight="1" x14ac:dyDescent="0.2">
      <c r="B224" s="687" t="s">
        <v>1124</v>
      </c>
      <c r="C224" s="696"/>
      <c r="D224" s="696"/>
      <c r="E224" s="696"/>
      <c r="F224" s="696"/>
      <c r="G224" s="696"/>
      <c r="H224" s="696"/>
      <c r="I224" s="696"/>
      <c r="J224" s="696"/>
      <c r="K224" s="696"/>
      <c r="L224" s="696"/>
      <c r="M224" s="696"/>
      <c r="N224" s="696"/>
      <c r="O224" s="696"/>
      <c r="P224" s="696"/>
      <c r="Q224" s="696"/>
      <c r="R224" s="696"/>
      <c r="S224" s="696"/>
      <c r="T224" s="696"/>
      <c r="U224" s="696"/>
      <c r="V224" s="696"/>
      <c r="W224" s="696"/>
      <c r="X224" s="696"/>
      <c r="Y224" s="696"/>
      <c r="Z224" s="696"/>
      <c r="AA224" s="696"/>
      <c r="AB224" s="696"/>
      <c r="AC224" s="696"/>
      <c r="AD224" s="696"/>
      <c r="AE224" s="696"/>
      <c r="AF224" s="696"/>
      <c r="AG224" s="696"/>
      <c r="AH224" s="696"/>
      <c r="AI224" s="696"/>
      <c r="AJ224" s="696"/>
      <c r="AK224" s="696"/>
      <c r="AL224" s="696"/>
      <c r="AM224" s="696"/>
      <c r="AN224" s="696"/>
      <c r="AO224" s="696"/>
    </row>
    <row r="225" spans="2:41" ht="12.75" customHeight="1" x14ac:dyDescent="0.2">
      <c r="B225" s="687" t="s">
        <v>1125</v>
      </c>
      <c r="C225" s="696"/>
      <c r="D225" s="696"/>
      <c r="E225" s="696"/>
      <c r="F225" s="696"/>
      <c r="G225" s="696"/>
      <c r="H225" s="696"/>
      <c r="I225" s="696"/>
      <c r="J225" s="696"/>
      <c r="K225" s="696"/>
      <c r="L225" s="696"/>
      <c r="M225" s="696"/>
      <c r="N225" s="696"/>
      <c r="O225" s="696"/>
      <c r="P225" s="696"/>
      <c r="Q225" s="696"/>
      <c r="R225" s="696"/>
      <c r="S225" s="696"/>
      <c r="T225" s="696"/>
      <c r="U225" s="696"/>
      <c r="V225" s="696"/>
      <c r="W225" s="696"/>
      <c r="X225" s="696"/>
      <c r="Y225" s="696"/>
      <c r="Z225" s="696"/>
      <c r="AA225" s="696"/>
      <c r="AB225" s="696"/>
      <c r="AC225" s="696"/>
      <c r="AD225" s="696"/>
      <c r="AE225" s="696"/>
      <c r="AF225" s="696"/>
      <c r="AG225" s="696"/>
      <c r="AH225" s="696"/>
      <c r="AI225" s="696"/>
      <c r="AJ225" s="696"/>
      <c r="AK225" s="696"/>
      <c r="AL225" s="696"/>
      <c r="AM225" s="696"/>
      <c r="AN225" s="696"/>
      <c r="AO225" s="696"/>
    </row>
    <row r="226" spans="2:41" ht="12.75" customHeight="1" x14ac:dyDescent="0.2">
      <c r="B226" s="687" t="s">
        <v>1126</v>
      </c>
      <c r="C226" s="696"/>
      <c r="D226" s="696"/>
      <c r="E226" s="696"/>
      <c r="F226" s="696"/>
      <c r="G226" s="696"/>
      <c r="H226" s="696"/>
      <c r="I226" s="696"/>
      <c r="J226" s="696"/>
      <c r="K226" s="696"/>
      <c r="L226" s="696"/>
      <c r="M226" s="696"/>
      <c r="N226" s="696"/>
      <c r="O226" s="696"/>
      <c r="P226" s="696"/>
      <c r="Q226" s="696"/>
      <c r="R226" s="696"/>
      <c r="S226" s="696"/>
      <c r="T226" s="696"/>
      <c r="U226" s="696"/>
      <c r="V226" s="696"/>
      <c r="W226" s="696"/>
      <c r="X226" s="696"/>
      <c r="Y226" s="696"/>
      <c r="Z226" s="696"/>
      <c r="AA226" s="696"/>
      <c r="AB226" s="696"/>
      <c r="AC226" s="696"/>
      <c r="AD226" s="696"/>
      <c r="AE226" s="696"/>
      <c r="AF226" s="696"/>
      <c r="AG226" s="696"/>
      <c r="AH226" s="696"/>
      <c r="AI226" s="696"/>
      <c r="AJ226" s="696"/>
      <c r="AK226" s="696"/>
      <c r="AL226" s="696"/>
      <c r="AM226" s="696"/>
      <c r="AN226" s="696"/>
      <c r="AO226" s="696"/>
    </row>
    <row r="227" spans="2:41" ht="12.75" customHeight="1" x14ac:dyDescent="0.2">
      <c r="B227" s="535"/>
      <c r="C227" s="726"/>
      <c r="D227" s="696"/>
      <c r="E227" s="696"/>
      <c r="F227" s="696"/>
      <c r="G227" s="696"/>
      <c r="H227" s="696"/>
      <c r="I227" s="696"/>
      <c r="J227" s="696"/>
      <c r="K227" s="696"/>
      <c r="L227" s="696"/>
      <c r="M227" s="696"/>
      <c r="N227" s="696"/>
      <c r="O227" s="696"/>
      <c r="P227" s="696"/>
      <c r="Q227" s="696"/>
      <c r="R227" s="696"/>
      <c r="S227" s="696"/>
      <c r="T227" s="696"/>
      <c r="U227" s="696"/>
      <c r="V227" s="696"/>
      <c r="W227" s="696"/>
      <c r="X227" s="696"/>
      <c r="Y227" s="696"/>
      <c r="Z227" s="696"/>
      <c r="AA227" s="696"/>
      <c r="AB227" s="696"/>
      <c r="AC227" s="696"/>
      <c r="AD227" s="696"/>
      <c r="AE227" s="696"/>
      <c r="AF227" s="696"/>
      <c r="AG227" s="696"/>
      <c r="AH227" s="696"/>
      <c r="AI227" s="696"/>
      <c r="AJ227" s="696"/>
      <c r="AK227" s="696"/>
      <c r="AL227" s="696"/>
      <c r="AM227" s="696"/>
      <c r="AN227" s="696"/>
      <c r="AO227" s="696"/>
    </row>
    <row r="228" spans="2:41" ht="12.75" customHeight="1" x14ac:dyDescent="0.2">
      <c r="B228" s="535" t="s">
        <v>283</v>
      </c>
      <c r="C228" s="726"/>
      <c r="D228" s="696"/>
      <c r="E228" s="696"/>
      <c r="F228" s="696"/>
      <c r="G228" s="696"/>
      <c r="H228" s="696"/>
      <c r="I228" s="696"/>
      <c r="J228" s="696"/>
      <c r="K228" s="696"/>
      <c r="L228" s="696"/>
      <c r="M228" s="696"/>
      <c r="N228" s="696"/>
      <c r="O228" s="696"/>
      <c r="P228" s="696"/>
      <c r="Q228" s="696"/>
      <c r="R228" s="696"/>
      <c r="S228" s="696"/>
      <c r="T228" s="696"/>
      <c r="U228" s="696"/>
      <c r="V228" s="696"/>
      <c r="W228" s="696"/>
      <c r="X228" s="696"/>
      <c r="Y228" s="696"/>
      <c r="Z228" s="696"/>
      <c r="AA228" s="696"/>
      <c r="AB228" s="696"/>
      <c r="AC228" s="696"/>
      <c r="AD228" s="696"/>
      <c r="AE228" s="696"/>
      <c r="AF228" s="696"/>
      <c r="AG228" s="696"/>
      <c r="AH228" s="696"/>
      <c r="AI228" s="696"/>
      <c r="AJ228" s="696"/>
      <c r="AK228" s="696"/>
      <c r="AL228" s="696"/>
      <c r="AM228" s="696"/>
      <c r="AN228" s="696"/>
      <c r="AO228" s="696"/>
    </row>
    <row r="229" spans="2:41" ht="12.75" customHeight="1" x14ac:dyDescent="0.2">
      <c r="B229" s="685" t="s">
        <v>280</v>
      </c>
      <c r="C229" s="696"/>
      <c r="D229" s="696"/>
      <c r="E229" s="696"/>
      <c r="F229" s="696"/>
      <c r="G229" s="696"/>
      <c r="H229" s="696"/>
      <c r="I229" s="696"/>
      <c r="J229" s="696"/>
      <c r="K229" s="696"/>
      <c r="L229" s="696"/>
      <c r="M229" s="696"/>
      <c r="N229" s="696"/>
      <c r="O229" s="696"/>
      <c r="P229" s="696"/>
      <c r="Q229" s="696"/>
      <c r="R229" s="696"/>
      <c r="S229" s="696"/>
      <c r="T229" s="696"/>
      <c r="U229" s="696"/>
      <c r="V229" s="696"/>
      <c r="W229" s="696"/>
      <c r="X229" s="696"/>
      <c r="Y229" s="696"/>
      <c r="Z229" s="696"/>
      <c r="AA229" s="696"/>
      <c r="AB229" s="696"/>
      <c r="AC229" s="696"/>
      <c r="AD229" s="696"/>
      <c r="AE229" s="696"/>
      <c r="AF229" s="696"/>
      <c r="AG229" s="696"/>
      <c r="AH229" s="696"/>
      <c r="AI229" s="696"/>
      <c r="AJ229" s="696"/>
      <c r="AK229" s="696"/>
      <c r="AL229" s="696"/>
      <c r="AM229" s="696"/>
      <c r="AN229" s="696"/>
      <c r="AO229" s="696"/>
    </row>
    <row r="230" spans="2:41" ht="12.75" customHeight="1" x14ac:dyDescent="0.2">
      <c r="B230" s="685" t="s">
        <v>281</v>
      </c>
      <c r="C230" s="696"/>
      <c r="D230" s="696"/>
      <c r="E230" s="696"/>
      <c r="F230" s="696"/>
      <c r="G230" s="696"/>
      <c r="H230" s="696"/>
      <c r="I230" s="696"/>
      <c r="J230" s="696"/>
      <c r="K230" s="696"/>
      <c r="L230" s="696"/>
      <c r="M230" s="696"/>
      <c r="N230" s="696"/>
      <c r="O230" s="696"/>
      <c r="P230" s="696"/>
      <c r="Q230" s="696"/>
      <c r="R230" s="696"/>
      <c r="S230" s="696"/>
      <c r="T230" s="696"/>
      <c r="U230" s="696"/>
      <c r="V230" s="696"/>
      <c r="W230" s="696"/>
      <c r="X230" s="696"/>
      <c r="Y230" s="696"/>
      <c r="Z230" s="696"/>
      <c r="AA230" s="696"/>
      <c r="AB230" s="696"/>
      <c r="AC230" s="696"/>
      <c r="AD230" s="696"/>
      <c r="AE230" s="696"/>
      <c r="AF230" s="696"/>
      <c r="AG230" s="696"/>
      <c r="AH230" s="696"/>
      <c r="AI230" s="696"/>
      <c r="AJ230" s="696"/>
      <c r="AK230" s="696"/>
      <c r="AL230" s="696"/>
      <c r="AM230" s="696"/>
      <c r="AN230" s="696"/>
      <c r="AO230" s="696"/>
    </row>
    <row r="231" spans="2:41" ht="12.75" customHeight="1" x14ac:dyDescent="0.2">
      <c r="B231" s="687" t="s">
        <v>1124</v>
      </c>
      <c r="C231" s="696"/>
      <c r="D231" s="696"/>
      <c r="E231" s="696"/>
      <c r="F231" s="696"/>
      <c r="G231" s="696"/>
      <c r="H231" s="696"/>
      <c r="I231" s="696"/>
      <c r="J231" s="696"/>
      <c r="K231" s="696"/>
      <c r="L231" s="696"/>
      <c r="M231" s="696"/>
      <c r="N231" s="696"/>
      <c r="O231" s="696"/>
      <c r="P231" s="696"/>
      <c r="Q231" s="696"/>
      <c r="R231" s="696"/>
      <c r="S231" s="696"/>
      <c r="T231" s="696"/>
      <c r="U231" s="696"/>
      <c r="V231" s="696"/>
      <c r="W231" s="696"/>
      <c r="X231" s="696"/>
      <c r="Y231" s="696"/>
      <c r="Z231" s="696"/>
      <c r="AA231" s="696"/>
      <c r="AB231" s="696"/>
      <c r="AC231" s="696"/>
      <c r="AD231" s="696"/>
      <c r="AE231" s="696"/>
      <c r="AF231" s="696"/>
      <c r="AG231" s="696"/>
      <c r="AH231" s="696"/>
      <c r="AI231" s="696"/>
      <c r="AJ231" s="696"/>
      <c r="AK231" s="696"/>
      <c r="AL231" s="696"/>
      <c r="AM231" s="696"/>
      <c r="AN231" s="696"/>
      <c r="AO231" s="696"/>
    </row>
    <row r="232" spans="2:41" ht="12.75" customHeight="1" x14ac:dyDescent="0.2">
      <c r="B232" s="687" t="s">
        <v>1125</v>
      </c>
      <c r="C232" s="696"/>
      <c r="D232" s="696"/>
      <c r="E232" s="696"/>
      <c r="F232" s="696"/>
      <c r="G232" s="696"/>
      <c r="H232" s="696"/>
      <c r="I232" s="696"/>
      <c r="J232" s="696"/>
      <c r="K232" s="696"/>
      <c r="L232" s="696"/>
      <c r="M232" s="696"/>
      <c r="N232" s="696"/>
      <c r="O232" s="696"/>
      <c r="P232" s="696"/>
      <c r="Q232" s="696"/>
      <c r="R232" s="696"/>
      <c r="S232" s="696"/>
      <c r="T232" s="696"/>
      <c r="U232" s="696"/>
      <c r="V232" s="696"/>
      <c r="W232" s="696"/>
      <c r="X232" s="696"/>
      <c r="Y232" s="696"/>
      <c r="Z232" s="696"/>
      <c r="AA232" s="696"/>
      <c r="AB232" s="696"/>
      <c r="AC232" s="696"/>
      <c r="AD232" s="696"/>
      <c r="AE232" s="696"/>
      <c r="AF232" s="696"/>
      <c r="AG232" s="696"/>
      <c r="AH232" s="696"/>
      <c r="AI232" s="696"/>
      <c r="AJ232" s="696"/>
      <c r="AK232" s="696"/>
      <c r="AL232" s="696"/>
      <c r="AM232" s="696"/>
      <c r="AN232" s="696"/>
      <c r="AO232" s="696"/>
    </row>
    <row r="233" spans="2:41" ht="12.75" customHeight="1" x14ac:dyDescent="0.2">
      <c r="B233" s="687" t="s">
        <v>1126</v>
      </c>
      <c r="C233" s="696"/>
      <c r="D233" s="696"/>
      <c r="E233" s="696"/>
      <c r="F233" s="696"/>
      <c r="G233" s="696"/>
      <c r="H233" s="696"/>
      <c r="I233" s="696"/>
      <c r="J233" s="696"/>
      <c r="K233" s="696"/>
      <c r="L233" s="696"/>
      <c r="M233" s="696"/>
      <c r="N233" s="696"/>
      <c r="O233" s="696"/>
      <c r="P233" s="696"/>
      <c r="Q233" s="696"/>
      <c r="R233" s="696"/>
      <c r="S233" s="696"/>
      <c r="T233" s="696"/>
      <c r="U233" s="696"/>
      <c r="V233" s="696"/>
      <c r="W233" s="696"/>
      <c r="X233" s="696"/>
      <c r="Y233" s="696"/>
      <c r="Z233" s="696"/>
      <c r="AA233" s="696"/>
      <c r="AB233" s="696"/>
      <c r="AC233" s="696"/>
      <c r="AD233" s="696"/>
      <c r="AE233" s="696"/>
      <c r="AF233" s="696"/>
      <c r="AG233" s="696"/>
      <c r="AH233" s="696"/>
      <c r="AI233" s="696"/>
      <c r="AJ233" s="696"/>
      <c r="AK233" s="696"/>
      <c r="AL233" s="696"/>
      <c r="AM233" s="696"/>
      <c r="AN233" s="696"/>
      <c r="AO233" s="696"/>
    </row>
    <row r="234" spans="2:41" ht="12.75" customHeight="1" x14ac:dyDescent="0.2">
      <c r="B234" s="535"/>
      <c r="C234" s="726"/>
      <c r="D234" s="696"/>
      <c r="E234" s="696"/>
      <c r="F234" s="696"/>
      <c r="G234" s="696"/>
      <c r="H234" s="696"/>
      <c r="I234" s="696"/>
      <c r="J234" s="696"/>
      <c r="K234" s="696"/>
      <c r="L234" s="696"/>
      <c r="M234" s="696"/>
      <c r="N234" s="696"/>
      <c r="O234" s="696"/>
      <c r="P234" s="696"/>
      <c r="Q234" s="696"/>
      <c r="R234" s="696"/>
      <c r="S234" s="696"/>
      <c r="T234" s="696"/>
      <c r="U234" s="696"/>
      <c r="V234" s="696"/>
      <c r="W234" s="696"/>
      <c r="X234" s="696"/>
      <c r="Y234" s="696"/>
      <c r="Z234" s="696"/>
      <c r="AA234" s="696"/>
      <c r="AB234" s="696"/>
      <c r="AC234" s="696"/>
      <c r="AD234" s="696"/>
      <c r="AE234" s="696"/>
      <c r="AF234" s="696"/>
      <c r="AG234" s="696"/>
      <c r="AH234" s="696"/>
      <c r="AI234" s="696"/>
      <c r="AJ234" s="696"/>
      <c r="AK234" s="696"/>
      <c r="AL234" s="696"/>
      <c r="AM234" s="696"/>
      <c r="AN234" s="696"/>
      <c r="AO234" s="696"/>
    </row>
    <row r="235" spans="2:41" ht="12.75" customHeight="1" x14ac:dyDescent="0.2">
      <c r="B235" s="535" t="s">
        <v>313</v>
      </c>
      <c r="C235" s="726"/>
      <c r="D235" s="696"/>
      <c r="E235" s="696"/>
      <c r="F235" s="696"/>
      <c r="G235" s="696"/>
      <c r="H235" s="696"/>
      <c r="I235" s="696"/>
      <c r="J235" s="696"/>
      <c r="K235" s="696"/>
      <c r="L235" s="696"/>
      <c r="M235" s="696"/>
      <c r="N235" s="696"/>
      <c r="O235" s="696"/>
      <c r="P235" s="696"/>
      <c r="Q235" s="696"/>
      <c r="R235" s="696"/>
      <c r="S235" s="696"/>
      <c r="T235" s="696"/>
      <c r="U235" s="696"/>
      <c r="V235" s="696"/>
      <c r="W235" s="696"/>
      <c r="X235" s="696"/>
      <c r="Y235" s="696"/>
      <c r="Z235" s="696"/>
      <c r="AA235" s="696"/>
      <c r="AB235" s="696"/>
      <c r="AC235" s="696"/>
      <c r="AD235" s="696"/>
      <c r="AE235" s="696"/>
      <c r="AF235" s="696"/>
      <c r="AG235" s="696"/>
      <c r="AH235" s="696"/>
      <c r="AI235" s="696"/>
      <c r="AJ235" s="696"/>
      <c r="AK235" s="696"/>
      <c r="AL235" s="696"/>
      <c r="AM235" s="696"/>
      <c r="AN235" s="696"/>
      <c r="AO235" s="696"/>
    </row>
    <row r="236" spans="2:41" ht="12.75" customHeight="1" x14ac:dyDescent="0.2">
      <c r="B236" s="685" t="s">
        <v>280</v>
      </c>
      <c r="C236" s="696"/>
      <c r="D236" s="696"/>
      <c r="E236" s="696"/>
      <c r="F236" s="696"/>
      <c r="G236" s="696"/>
      <c r="H236" s="696"/>
      <c r="I236" s="696"/>
      <c r="J236" s="696"/>
      <c r="K236" s="696"/>
      <c r="L236" s="696"/>
      <c r="M236" s="696"/>
      <c r="N236" s="696"/>
      <c r="O236" s="696"/>
      <c r="P236" s="696"/>
      <c r="Q236" s="696"/>
      <c r="R236" s="696"/>
      <c r="S236" s="696"/>
      <c r="T236" s="696"/>
      <c r="U236" s="696"/>
      <c r="V236" s="696"/>
      <c r="W236" s="696"/>
      <c r="X236" s="696"/>
      <c r="Y236" s="696"/>
      <c r="Z236" s="696"/>
      <c r="AA236" s="696"/>
      <c r="AB236" s="696"/>
      <c r="AC236" s="696"/>
      <c r="AD236" s="696"/>
      <c r="AE236" s="696"/>
      <c r="AF236" s="696"/>
      <c r="AG236" s="696"/>
      <c r="AH236" s="696"/>
      <c r="AI236" s="696"/>
      <c r="AJ236" s="696"/>
      <c r="AK236" s="696"/>
      <c r="AL236" s="696"/>
      <c r="AM236" s="696"/>
      <c r="AN236" s="696"/>
      <c r="AO236" s="696"/>
    </row>
    <row r="237" spans="2:41" ht="12.75" customHeight="1" x14ac:dyDescent="0.2">
      <c r="B237" s="685" t="s">
        <v>281</v>
      </c>
      <c r="C237" s="696"/>
      <c r="D237" s="696"/>
      <c r="E237" s="696"/>
      <c r="F237" s="696"/>
      <c r="G237" s="696"/>
      <c r="H237" s="696"/>
      <c r="I237" s="696"/>
      <c r="J237" s="696"/>
      <c r="K237" s="696"/>
      <c r="L237" s="696"/>
      <c r="M237" s="696"/>
      <c r="N237" s="696"/>
      <c r="O237" s="696"/>
      <c r="P237" s="696"/>
      <c r="Q237" s="696"/>
      <c r="R237" s="696"/>
      <c r="S237" s="696"/>
      <c r="T237" s="696"/>
      <c r="U237" s="696"/>
      <c r="V237" s="696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</row>
    <row r="238" spans="2:41" ht="12.75" customHeight="1" x14ac:dyDescent="0.2">
      <c r="B238" s="687" t="s">
        <v>1124</v>
      </c>
      <c r="C238" s="696"/>
      <c r="D238" s="696"/>
      <c r="E238" s="696"/>
      <c r="F238" s="696"/>
      <c r="G238" s="696"/>
      <c r="H238" s="696"/>
      <c r="I238" s="696"/>
      <c r="J238" s="696"/>
      <c r="K238" s="696"/>
      <c r="L238" s="696"/>
      <c r="M238" s="696"/>
      <c r="N238" s="696"/>
      <c r="O238" s="696"/>
      <c r="P238" s="696"/>
      <c r="Q238" s="696"/>
      <c r="R238" s="696"/>
      <c r="S238" s="696"/>
      <c r="T238" s="696"/>
      <c r="U238" s="696"/>
      <c r="V238" s="696"/>
      <c r="W238" s="696"/>
      <c r="X238" s="696"/>
      <c r="Y238" s="696"/>
      <c r="Z238" s="696"/>
      <c r="AA238" s="696"/>
      <c r="AB238" s="696"/>
      <c r="AC238" s="696"/>
      <c r="AD238" s="696"/>
      <c r="AE238" s="696"/>
      <c r="AF238" s="696"/>
      <c r="AG238" s="696"/>
      <c r="AH238" s="696"/>
      <c r="AI238" s="696"/>
      <c r="AJ238" s="696"/>
      <c r="AK238" s="696"/>
      <c r="AL238" s="696"/>
      <c r="AM238" s="696"/>
      <c r="AN238" s="696"/>
      <c r="AO238" s="696"/>
    </row>
    <row r="239" spans="2:41" ht="12.75" customHeight="1" x14ac:dyDescent="0.2">
      <c r="B239" s="687" t="s">
        <v>1125</v>
      </c>
      <c r="C239" s="696"/>
      <c r="D239" s="696"/>
      <c r="E239" s="696"/>
      <c r="F239" s="696"/>
      <c r="G239" s="696"/>
      <c r="H239" s="696"/>
      <c r="I239" s="696"/>
      <c r="J239" s="696"/>
      <c r="K239" s="696"/>
      <c r="L239" s="696"/>
      <c r="M239" s="696"/>
      <c r="N239" s="696"/>
      <c r="O239" s="696"/>
      <c r="P239" s="696"/>
      <c r="Q239" s="696"/>
      <c r="R239" s="696"/>
      <c r="S239" s="696"/>
      <c r="T239" s="696"/>
      <c r="U239" s="696"/>
      <c r="V239" s="696"/>
      <c r="W239" s="696"/>
      <c r="X239" s="696"/>
      <c r="Y239" s="696"/>
      <c r="Z239" s="696"/>
      <c r="AA239" s="696"/>
      <c r="AB239" s="696"/>
      <c r="AC239" s="696"/>
      <c r="AD239" s="696"/>
      <c r="AE239" s="696"/>
      <c r="AF239" s="696"/>
      <c r="AG239" s="696"/>
      <c r="AH239" s="696"/>
      <c r="AI239" s="696"/>
      <c r="AJ239" s="696"/>
      <c r="AK239" s="696"/>
      <c r="AL239" s="696"/>
      <c r="AM239" s="696"/>
      <c r="AN239" s="696"/>
      <c r="AO239" s="696"/>
    </row>
    <row r="240" spans="2:41" ht="12.75" customHeight="1" x14ac:dyDescent="0.2">
      <c r="B240" s="687" t="s">
        <v>1126</v>
      </c>
      <c r="C240" s="696"/>
      <c r="D240" s="696"/>
      <c r="E240" s="696"/>
      <c r="F240" s="696"/>
      <c r="G240" s="696"/>
      <c r="H240" s="696"/>
      <c r="I240" s="696"/>
      <c r="J240" s="696"/>
      <c r="K240" s="696"/>
      <c r="L240" s="696"/>
      <c r="M240" s="696"/>
      <c r="N240" s="696"/>
      <c r="O240" s="696"/>
      <c r="P240" s="696"/>
      <c r="Q240" s="696"/>
      <c r="R240" s="696"/>
      <c r="S240" s="696"/>
      <c r="T240" s="696"/>
      <c r="U240" s="696"/>
      <c r="V240" s="696"/>
      <c r="W240" s="696"/>
      <c r="X240" s="696"/>
      <c r="Y240" s="696"/>
      <c r="Z240" s="696"/>
      <c r="AA240" s="696"/>
      <c r="AB240" s="696"/>
      <c r="AC240" s="696"/>
      <c r="AD240" s="696"/>
      <c r="AE240" s="696"/>
      <c r="AF240" s="696"/>
      <c r="AG240" s="696"/>
      <c r="AH240" s="696"/>
      <c r="AI240" s="696"/>
      <c r="AJ240" s="696"/>
      <c r="AK240" s="696"/>
      <c r="AL240" s="696"/>
      <c r="AM240" s="696"/>
      <c r="AN240" s="696"/>
      <c r="AO240" s="696"/>
    </row>
    <row r="241" spans="2:41" ht="12.75" customHeight="1" x14ac:dyDescent="0.2">
      <c r="B241" s="535"/>
      <c r="C241" s="726"/>
      <c r="D241" s="696"/>
      <c r="E241" s="696"/>
      <c r="F241" s="696"/>
      <c r="G241" s="696"/>
      <c r="H241" s="696"/>
      <c r="I241" s="696"/>
      <c r="J241" s="696"/>
      <c r="K241" s="696"/>
      <c r="L241" s="696"/>
      <c r="M241" s="696"/>
      <c r="N241" s="696"/>
      <c r="O241" s="696"/>
      <c r="P241" s="696"/>
      <c r="Q241" s="696"/>
      <c r="R241" s="696"/>
      <c r="S241" s="696"/>
      <c r="T241" s="696"/>
      <c r="U241" s="696"/>
      <c r="V241" s="696"/>
      <c r="W241" s="696"/>
      <c r="X241" s="696"/>
      <c r="Y241" s="696"/>
      <c r="Z241" s="696"/>
      <c r="AA241" s="696"/>
      <c r="AB241" s="696"/>
      <c r="AC241" s="696"/>
      <c r="AD241" s="696"/>
      <c r="AE241" s="696"/>
      <c r="AF241" s="696"/>
      <c r="AG241" s="696"/>
      <c r="AH241" s="696"/>
      <c r="AI241" s="696"/>
      <c r="AJ241" s="696"/>
      <c r="AK241" s="696"/>
      <c r="AL241" s="696"/>
      <c r="AM241" s="696"/>
      <c r="AN241" s="696"/>
      <c r="AO241" s="696"/>
    </row>
    <row r="242" spans="2:41" ht="12.75" customHeight="1" x14ac:dyDescent="0.2">
      <c r="B242" s="535" t="s">
        <v>314</v>
      </c>
      <c r="C242" s="726"/>
      <c r="D242" s="697"/>
      <c r="E242" s="696"/>
      <c r="F242" s="696"/>
      <c r="G242" s="696"/>
      <c r="H242" s="696"/>
      <c r="I242" s="696"/>
      <c r="J242" s="696"/>
      <c r="K242" s="696"/>
      <c r="L242" s="696"/>
      <c r="M242" s="696"/>
      <c r="N242" s="696"/>
      <c r="O242" s="696"/>
      <c r="P242" s="696"/>
      <c r="Q242" s="696"/>
      <c r="R242" s="696"/>
      <c r="S242" s="696"/>
      <c r="T242" s="696"/>
      <c r="U242" s="696"/>
      <c r="V242" s="696"/>
      <c r="W242" s="696"/>
      <c r="X242" s="696"/>
      <c r="Y242" s="696"/>
      <c r="Z242" s="696"/>
      <c r="AA242" s="696"/>
      <c r="AB242" s="696"/>
      <c r="AC242" s="696"/>
      <c r="AD242" s="696"/>
      <c r="AE242" s="696"/>
      <c r="AF242" s="696"/>
      <c r="AG242" s="696"/>
      <c r="AH242" s="696"/>
      <c r="AI242" s="696"/>
      <c r="AJ242" s="696"/>
      <c r="AK242" s="696"/>
      <c r="AL242" s="696"/>
      <c r="AM242" s="696"/>
      <c r="AN242" s="696"/>
      <c r="AO242" s="696"/>
    </row>
    <row r="243" spans="2:41" ht="12.75" customHeight="1" x14ac:dyDescent="0.2">
      <c r="B243" s="685" t="s">
        <v>280</v>
      </c>
      <c r="C243" s="696"/>
      <c r="D243" s="696"/>
      <c r="E243" s="696"/>
      <c r="F243" s="696"/>
      <c r="G243" s="696"/>
      <c r="H243" s="696"/>
      <c r="I243" s="696"/>
      <c r="J243" s="696"/>
      <c r="K243" s="696"/>
      <c r="L243" s="696"/>
      <c r="M243" s="696"/>
      <c r="N243" s="696"/>
      <c r="O243" s="696"/>
      <c r="P243" s="696"/>
      <c r="Q243" s="696"/>
      <c r="R243" s="696"/>
      <c r="S243" s="696"/>
      <c r="T243" s="696"/>
      <c r="U243" s="696"/>
      <c r="V243" s="696"/>
      <c r="W243" s="696"/>
      <c r="X243" s="696"/>
      <c r="Y243" s="696"/>
      <c r="Z243" s="696"/>
      <c r="AA243" s="696"/>
      <c r="AB243" s="696"/>
      <c r="AC243" s="696"/>
      <c r="AD243" s="696"/>
      <c r="AE243" s="696"/>
      <c r="AF243" s="696"/>
      <c r="AG243" s="696"/>
      <c r="AH243" s="696"/>
      <c r="AI243" s="696"/>
      <c r="AJ243" s="696"/>
      <c r="AK243" s="696"/>
      <c r="AL243" s="696"/>
      <c r="AM243" s="696"/>
      <c r="AN243" s="696"/>
      <c r="AO243" s="696"/>
    </row>
    <row r="244" spans="2:41" ht="12.75" customHeight="1" x14ac:dyDescent="0.2">
      <c r="B244" s="685" t="s">
        <v>281</v>
      </c>
      <c r="C244" s="696"/>
      <c r="D244" s="696"/>
      <c r="E244" s="696"/>
      <c r="F244" s="696"/>
      <c r="G244" s="696"/>
      <c r="H244" s="696"/>
      <c r="I244" s="696"/>
      <c r="J244" s="696"/>
      <c r="K244" s="696"/>
      <c r="L244" s="696"/>
      <c r="M244" s="696"/>
      <c r="N244" s="696"/>
      <c r="O244" s="696"/>
      <c r="P244" s="696"/>
      <c r="Q244" s="696"/>
      <c r="R244" s="696"/>
      <c r="S244" s="696"/>
      <c r="T244" s="696"/>
      <c r="U244" s="696"/>
      <c r="V244" s="696"/>
      <c r="W244" s="696"/>
      <c r="X244" s="696"/>
      <c r="Y244" s="696"/>
      <c r="Z244" s="696"/>
      <c r="AA244" s="696"/>
      <c r="AB244" s="696"/>
      <c r="AC244" s="696"/>
      <c r="AD244" s="696"/>
      <c r="AE244" s="696"/>
      <c r="AF244" s="696"/>
      <c r="AG244" s="696"/>
      <c r="AH244" s="696"/>
      <c r="AI244" s="696"/>
      <c r="AJ244" s="696"/>
      <c r="AK244" s="696"/>
      <c r="AL244" s="696"/>
      <c r="AM244" s="696"/>
      <c r="AN244" s="696"/>
      <c r="AO244" s="696"/>
    </row>
    <row r="245" spans="2:41" ht="12.75" customHeight="1" x14ac:dyDescent="0.2">
      <c r="B245" s="687" t="s">
        <v>1124</v>
      </c>
      <c r="C245" s="696"/>
      <c r="D245" s="696"/>
      <c r="E245" s="696"/>
      <c r="F245" s="696"/>
      <c r="G245" s="696"/>
      <c r="H245" s="696"/>
      <c r="I245" s="696"/>
      <c r="J245" s="696"/>
      <c r="K245" s="696"/>
      <c r="L245" s="696"/>
      <c r="M245" s="696"/>
      <c r="N245" s="696"/>
      <c r="O245" s="696"/>
      <c r="P245" s="696"/>
      <c r="Q245" s="696"/>
      <c r="R245" s="696"/>
      <c r="S245" s="696"/>
      <c r="T245" s="696"/>
      <c r="U245" s="696"/>
      <c r="V245" s="696"/>
      <c r="W245" s="696"/>
      <c r="X245" s="696"/>
      <c r="Y245" s="696"/>
      <c r="Z245" s="696"/>
      <c r="AA245" s="696"/>
      <c r="AB245" s="696"/>
      <c r="AC245" s="696"/>
      <c r="AD245" s="696"/>
      <c r="AE245" s="696"/>
      <c r="AF245" s="696"/>
      <c r="AG245" s="696"/>
      <c r="AH245" s="696"/>
      <c r="AI245" s="696"/>
      <c r="AJ245" s="696"/>
      <c r="AK245" s="696"/>
      <c r="AL245" s="696"/>
      <c r="AM245" s="696"/>
      <c r="AN245" s="696"/>
      <c r="AO245" s="696"/>
    </row>
    <row r="246" spans="2:41" ht="12.75" customHeight="1" x14ac:dyDescent="0.2">
      <c r="B246" s="687" t="s">
        <v>1125</v>
      </c>
      <c r="C246" s="696"/>
      <c r="D246" s="696"/>
      <c r="E246" s="696"/>
      <c r="F246" s="696"/>
      <c r="G246" s="696"/>
      <c r="H246" s="696"/>
      <c r="I246" s="696"/>
      <c r="J246" s="696"/>
      <c r="K246" s="696"/>
      <c r="L246" s="696"/>
      <c r="M246" s="696"/>
      <c r="N246" s="696"/>
      <c r="O246" s="696"/>
      <c r="P246" s="696"/>
      <c r="Q246" s="696"/>
      <c r="R246" s="696"/>
      <c r="S246" s="696"/>
      <c r="T246" s="696"/>
      <c r="U246" s="696"/>
      <c r="V246" s="696"/>
      <c r="W246" s="696"/>
      <c r="X246" s="696"/>
      <c r="Y246" s="696"/>
      <c r="Z246" s="696"/>
      <c r="AA246" s="696"/>
      <c r="AB246" s="696"/>
      <c r="AC246" s="696"/>
      <c r="AD246" s="696"/>
      <c r="AE246" s="696"/>
      <c r="AF246" s="696"/>
      <c r="AG246" s="696"/>
      <c r="AH246" s="696"/>
      <c r="AI246" s="696"/>
      <c r="AJ246" s="696"/>
      <c r="AK246" s="696"/>
      <c r="AL246" s="696"/>
      <c r="AM246" s="696"/>
      <c r="AN246" s="696"/>
      <c r="AO246" s="696"/>
    </row>
    <row r="247" spans="2:41" ht="12.75" customHeight="1" x14ac:dyDescent="0.2">
      <c r="B247" s="687" t="s">
        <v>1126</v>
      </c>
      <c r="C247" s="696"/>
      <c r="D247" s="696"/>
      <c r="E247" s="696"/>
      <c r="F247" s="696"/>
      <c r="G247" s="696"/>
      <c r="H247" s="696"/>
      <c r="I247" s="696"/>
      <c r="J247" s="696"/>
      <c r="K247" s="696"/>
      <c r="L247" s="696"/>
      <c r="M247" s="696"/>
      <c r="N247" s="696"/>
      <c r="O247" s="696"/>
      <c r="P247" s="696"/>
      <c r="Q247" s="696"/>
      <c r="R247" s="696"/>
      <c r="S247" s="696"/>
      <c r="T247" s="696"/>
      <c r="U247" s="696"/>
      <c r="V247" s="696"/>
      <c r="W247" s="696"/>
      <c r="X247" s="696"/>
      <c r="Y247" s="696"/>
      <c r="Z247" s="696"/>
      <c r="AA247" s="696"/>
      <c r="AB247" s="696"/>
      <c r="AC247" s="696"/>
      <c r="AD247" s="696"/>
      <c r="AE247" s="696"/>
      <c r="AF247" s="696"/>
      <c r="AG247" s="696"/>
      <c r="AH247" s="696"/>
      <c r="AI247" s="696"/>
      <c r="AJ247" s="696"/>
      <c r="AK247" s="696"/>
      <c r="AL247" s="696"/>
      <c r="AM247" s="696"/>
      <c r="AN247" s="696"/>
      <c r="AO247" s="696"/>
    </row>
    <row r="248" spans="2:41" ht="12.75" customHeight="1" x14ac:dyDescent="0.2">
      <c r="B248" s="535"/>
      <c r="C248" s="726"/>
      <c r="D248" s="696"/>
      <c r="E248" s="696"/>
      <c r="F248" s="696"/>
      <c r="G248" s="696"/>
      <c r="H248" s="696"/>
      <c r="I248" s="696"/>
      <c r="J248" s="696"/>
      <c r="K248" s="696"/>
      <c r="L248" s="696"/>
      <c r="M248" s="696"/>
      <c r="N248" s="696"/>
      <c r="O248" s="696"/>
      <c r="P248" s="696"/>
      <c r="Q248" s="696"/>
      <c r="R248" s="696"/>
      <c r="S248" s="696"/>
      <c r="T248" s="696"/>
      <c r="U248" s="696"/>
      <c r="V248" s="696"/>
      <c r="W248" s="696"/>
      <c r="X248" s="696"/>
      <c r="Y248" s="696"/>
      <c r="Z248" s="696"/>
      <c r="AA248" s="696"/>
      <c r="AB248" s="696"/>
      <c r="AC248" s="696"/>
      <c r="AD248" s="696"/>
      <c r="AE248" s="696"/>
      <c r="AF248" s="696"/>
      <c r="AG248" s="696"/>
      <c r="AH248" s="696"/>
      <c r="AI248" s="696"/>
      <c r="AJ248" s="696"/>
      <c r="AK248" s="696"/>
      <c r="AL248" s="696"/>
      <c r="AM248" s="696"/>
      <c r="AN248" s="696"/>
      <c r="AO248" s="696"/>
    </row>
    <row r="249" spans="2:41" ht="12.75" customHeight="1" x14ac:dyDescent="0.2">
      <c r="B249" s="535" t="s">
        <v>285</v>
      </c>
      <c r="C249" s="726"/>
      <c r="D249" s="696"/>
      <c r="E249" s="696"/>
      <c r="F249" s="696"/>
      <c r="G249" s="696"/>
      <c r="H249" s="696"/>
      <c r="I249" s="696"/>
      <c r="J249" s="696"/>
      <c r="K249" s="696"/>
      <c r="L249" s="696"/>
      <c r="M249" s="696"/>
      <c r="N249" s="696"/>
      <c r="O249" s="696"/>
      <c r="P249" s="696"/>
      <c r="Q249" s="696"/>
      <c r="R249" s="696"/>
      <c r="S249" s="696"/>
      <c r="T249" s="696"/>
      <c r="U249" s="696"/>
      <c r="V249" s="696"/>
      <c r="W249" s="696"/>
      <c r="X249" s="696"/>
      <c r="Y249" s="696"/>
      <c r="Z249" s="696"/>
      <c r="AA249" s="696"/>
      <c r="AB249" s="696"/>
      <c r="AC249" s="696"/>
      <c r="AD249" s="696"/>
      <c r="AE249" s="696"/>
      <c r="AF249" s="696"/>
      <c r="AG249" s="696"/>
      <c r="AH249" s="696"/>
      <c r="AI249" s="696"/>
      <c r="AJ249" s="696"/>
      <c r="AK249" s="696"/>
      <c r="AL249" s="696"/>
      <c r="AM249" s="696"/>
      <c r="AN249" s="696"/>
      <c r="AO249" s="696"/>
    </row>
    <row r="250" spans="2:41" ht="12.75" customHeight="1" x14ac:dyDescent="0.2">
      <c r="B250" s="685" t="s">
        <v>280</v>
      </c>
      <c r="C250" s="696"/>
      <c r="D250" s="696"/>
      <c r="E250" s="696"/>
      <c r="F250" s="696"/>
      <c r="G250" s="696"/>
      <c r="H250" s="696"/>
      <c r="I250" s="696"/>
      <c r="J250" s="696"/>
      <c r="K250" s="696"/>
      <c r="L250" s="696"/>
      <c r="M250" s="696"/>
      <c r="N250" s="696"/>
      <c r="O250" s="696"/>
      <c r="P250" s="696"/>
      <c r="Q250" s="696"/>
      <c r="R250" s="696"/>
      <c r="S250" s="696"/>
      <c r="T250" s="696"/>
      <c r="U250" s="696"/>
      <c r="V250" s="696"/>
      <c r="W250" s="696"/>
      <c r="X250" s="696"/>
      <c r="Y250" s="696"/>
      <c r="Z250" s="696"/>
      <c r="AA250" s="696"/>
      <c r="AB250" s="696"/>
      <c r="AC250" s="696"/>
      <c r="AD250" s="696"/>
      <c r="AE250" s="696"/>
      <c r="AF250" s="696"/>
      <c r="AG250" s="696"/>
      <c r="AH250" s="696"/>
      <c r="AI250" s="696"/>
      <c r="AJ250" s="696"/>
      <c r="AK250" s="696"/>
      <c r="AL250" s="696"/>
      <c r="AM250" s="696"/>
      <c r="AN250" s="696"/>
      <c r="AO250" s="696"/>
    </row>
    <row r="251" spans="2:41" ht="12.75" customHeight="1" x14ac:dyDescent="0.2">
      <c r="B251" s="685" t="s">
        <v>281</v>
      </c>
      <c r="C251" s="696"/>
      <c r="D251" s="696"/>
      <c r="E251" s="696"/>
      <c r="F251" s="696"/>
      <c r="G251" s="696"/>
      <c r="H251" s="696"/>
      <c r="I251" s="696"/>
      <c r="J251" s="696"/>
      <c r="K251" s="696"/>
      <c r="L251" s="696"/>
      <c r="M251" s="696"/>
      <c r="N251" s="696"/>
      <c r="O251" s="696"/>
      <c r="P251" s="696"/>
      <c r="Q251" s="696"/>
      <c r="R251" s="696"/>
      <c r="S251" s="696"/>
      <c r="T251" s="696"/>
      <c r="U251" s="696"/>
      <c r="V251" s="696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</row>
    <row r="252" spans="2:41" ht="12.75" customHeight="1" x14ac:dyDescent="0.2">
      <c r="B252" s="687" t="s">
        <v>1124</v>
      </c>
      <c r="C252" s="696"/>
      <c r="D252" s="696"/>
      <c r="E252" s="696"/>
      <c r="F252" s="696"/>
      <c r="G252" s="696"/>
      <c r="H252" s="696"/>
      <c r="I252" s="696"/>
      <c r="J252" s="696"/>
      <c r="K252" s="696"/>
      <c r="L252" s="696"/>
      <c r="M252" s="696"/>
      <c r="N252" s="696"/>
      <c r="O252" s="696"/>
      <c r="P252" s="696"/>
      <c r="Q252" s="696"/>
      <c r="R252" s="696"/>
      <c r="S252" s="696"/>
      <c r="T252" s="696"/>
      <c r="U252" s="696"/>
      <c r="V252" s="696"/>
      <c r="W252" s="696"/>
      <c r="X252" s="696"/>
      <c r="Y252" s="696"/>
      <c r="Z252" s="696"/>
      <c r="AA252" s="696"/>
      <c r="AB252" s="696"/>
      <c r="AC252" s="696"/>
      <c r="AD252" s="696"/>
      <c r="AE252" s="696"/>
      <c r="AF252" s="696"/>
      <c r="AG252" s="696"/>
      <c r="AH252" s="696"/>
      <c r="AI252" s="696"/>
      <c r="AJ252" s="696"/>
      <c r="AK252" s="696"/>
      <c r="AL252" s="696"/>
      <c r="AM252" s="696"/>
      <c r="AN252" s="696"/>
      <c r="AO252" s="696"/>
    </row>
    <row r="253" spans="2:41" ht="12.75" customHeight="1" x14ac:dyDescent="0.2">
      <c r="B253" s="687" t="s">
        <v>1125</v>
      </c>
      <c r="C253" s="696"/>
      <c r="D253" s="696"/>
      <c r="E253" s="696"/>
      <c r="F253" s="696"/>
      <c r="G253" s="696"/>
      <c r="H253" s="696"/>
      <c r="I253" s="696"/>
      <c r="J253" s="696"/>
      <c r="K253" s="696"/>
      <c r="L253" s="696"/>
      <c r="M253" s="696"/>
      <c r="N253" s="696"/>
      <c r="O253" s="696"/>
      <c r="P253" s="696"/>
      <c r="Q253" s="696"/>
      <c r="R253" s="696"/>
      <c r="S253" s="696"/>
      <c r="T253" s="696"/>
      <c r="U253" s="696"/>
      <c r="V253" s="696"/>
      <c r="W253" s="696"/>
      <c r="X253" s="696"/>
      <c r="Y253" s="696"/>
      <c r="Z253" s="696"/>
      <c r="AA253" s="696"/>
      <c r="AB253" s="696"/>
      <c r="AC253" s="696"/>
      <c r="AD253" s="696"/>
      <c r="AE253" s="696"/>
      <c r="AF253" s="696"/>
      <c r="AG253" s="696"/>
      <c r="AH253" s="696"/>
      <c r="AI253" s="696"/>
      <c r="AJ253" s="696"/>
      <c r="AK253" s="696"/>
      <c r="AL253" s="696"/>
      <c r="AM253" s="696"/>
      <c r="AN253" s="696"/>
      <c r="AO253" s="696"/>
    </row>
    <row r="254" spans="2:41" ht="12.75" customHeight="1" x14ac:dyDescent="0.2">
      <c r="B254" s="687" t="s">
        <v>1126</v>
      </c>
      <c r="C254" s="696"/>
      <c r="D254" s="696"/>
      <c r="E254" s="696"/>
      <c r="F254" s="696"/>
      <c r="G254" s="696"/>
      <c r="H254" s="696"/>
      <c r="I254" s="696"/>
      <c r="J254" s="696"/>
      <c r="K254" s="696"/>
      <c r="L254" s="696"/>
      <c r="M254" s="696"/>
      <c r="N254" s="696"/>
      <c r="O254" s="696"/>
      <c r="P254" s="696"/>
      <c r="Q254" s="696"/>
      <c r="R254" s="696"/>
      <c r="S254" s="696"/>
      <c r="T254" s="696"/>
      <c r="U254" s="696"/>
      <c r="V254" s="696"/>
      <c r="W254" s="696"/>
      <c r="X254" s="696"/>
      <c r="Y254" s="696"/>
      <c r="Z254" s="696"/>
      <c r="AA254" s="696"/>
      <c r="AB254" s="696"/>
      <c r="AC254" s="696"/>
      <c r="AD254" s="696"/>
      <c r="AE254" s="696"/>
      <c r="AF254" s="696"/>
      <c r="AG254" s="696"/>
      <c r="AH254" s="696"/>
      <c r="AI254" s="696"/>
      <c r="AJ254" s="696"/>
      <c r="AK254" s="696"/>
      <c r="AL254" s="696"/>
      <c r="AM254" s="696"/>
      <c r="AN254" s="696"/>
      <c r="AO254" s="696"/>
    </row>
    <row r="255" spans="2:41" ht="12.75" customHeight="1" x14ac:dyDescent="0.2">
      <c r="B255" s="535"/>
      <c r="C255" s="726"/>
      <c r="D255" s="696"/>
      <c r="E255" s="696"/>
      <c r="F255" s="696"/>
      <c r="G255" s="696"/>
      <c r="H255" s="696"/>
      <c r="I255" s="696"/>
      <c r="J255" s="696"/>
      <c r="K255" s="696"/>
      <c r="L255" s="696"/>
      <c r="M255" s="696"/>
      <c r="N255" s="696"/>
      <c r="O255" s="696"/>
      <c r="P255" s="696"/>
      <c r="Q255" s="696"/>
      <c r="R255" s="696"/>
      <c r="S255" s="696"/>
      <c r="T255" s="696"/>
      <c r="U255" s="696"/>
      <c r="V255" s="696"/>
      <c r="W255" s="696"/>
      <c r="X255" s="696"/>
      <c r="Y255" s="696"/>
      <c r="Z255" s="696"/>
      <c r="AA255" s="696"/>
      <c r="AB255" s="696"/>
      <c r="AC255" s="696"/>
      <c r="AD255" s="696"/>
      <c r="AE255" s="696"/>
      <c r="AF255" s="696"/>
      <c r="AG255" s="696"/>
      <c r="AH255" s="696"/>
      <c r="AI255" s="696"/>
      <c r="AJ255" s="696"/>
      <c r="AK255" s="696"/>
      <c r="AL255" s="696"/>
      <c r="AM255" s="696"/>
      <c r="AN255" s="696"/>
      <c r="AO255" s="696"/>
    </row>
    <row r="256" spans="2:41" ht="12.75" customHeight="1" x14ac:dyDescent="0.2">
      <c r="B256" s="535" t="s">
        <v>286</v>
      </c>
      <c r="C256" s="726"/>
      <c r="D256" s="696"/>
      <c r="E256" s="696"/>
      <c r="F256" s="696"/>
      <c r="G256" s="696"/>
      <c r="H256" s="696"/>
      <c r="I256" s="696"/>
      <c r="J256" s="696"/>
      <c r="K256" s="696"/>
      <c r="L256" s="696"/>
      <c r="M256" s="696"/>
      <c r="N256" s="696"/>
      <c r="O256" s="696"/>
      <c r="P256" s="696"/>
      <c r="Q256" s="696"/>
      <c r="R256" s="696"/>
      <c r="S256" s="696"/>
      <c r="T256" s="696"/>
      <c r="U256" s="696"/>
      <c r="V256" s="696"/>
      <c r="W256" s="696"/>
      <c r="X256" s="696"/>
      <c r="Y256" s="696"/>
      <c r="Z256" s="696"/>
      <c r="AA256" s="696"/>
      <c r="AB256" s="696"/>
      <c r="AC256" s="696"/>
      <c r="AD256" s="696"/>
      <c r="AE256" s="696"/>
      <c r="AF256" s="696"/>
      <c r="AG256" s="696"/>
      <c r="AH256" s="696"/>
      <c r="AI256" s="696"/>
      <c r="AJ256" s="696"/>
      <c r="AK256" s="696"/>
      <c r="AL256" s="696"/>
      <c r="AM256" s="696"/>
      <c r="AN256" s="696"/>
      <c r="AO256" s="696"/>
    </row>
    <row r="257" spans="2:41" ht="12.75" customHeight="1" x14ac:dyDescent="0.2">
      <c r="B257" s="685" t="s">
        <v>280</v>
      </c>
      <c r="C257" s="696"/>
      <c r="D257" s="696"/>
      <c r="E257" s="696"/>
      <c r="F257" s="696"/>
      <c r="G257" s="696"/>
      <c r="H257" s="696"/>
      <c r="I257" s="696"/>
      <c r="J257" s="696"/>
      <c r="K257" s="696"/>
      <c r="L257" s="696"/>
      <c r="M257" s="696"/>
      <c r="N257" s="696"/>
      <c r="O257" s="696"/>
      <c r="P257" s="696"/>
      <c r="Q257" s="696"/>
      <c r="R257" s="696"/>
      <c r="S257" s="696"/>
      <c r="T257" s="696"/>
      <c r="U257" s="696"/>
      <c r="V257" s="696"/>
      <c r="W257" s="696"/>
      <c r="X257" s="696"/>
      <c r="Y257" s="696"/>
      <c r="Z257" s="696"/>
      <c r="AA257" s="696"/>
      <c r="AB257" s="696"/>
      <c r="AC257" s="696"/>
      <c r="AD257" s="696"/>
      <c r="AE257" s="696"/>
      <c r="AF257" s="696"/>
      <c r="AG257" s="696"/>
      <c r="AH257" s="696"/>
      <c r="AI257" s="696"/>
      <c r="AJ257" s="696"/>
      <c r="AK257" s="696"/>
      <c r="AL257" s="696"/>
      <c r="AM257" s="696"/>
      <c r="AN257" s="696"/>
      <c r="AO257" s="696"/>
    </row>
    <row r="258" spans="2:41" ht="12.75" customHeight="1" x14ac:dyDescent="0.2">
      <c r="B258" s="685" t="s">
        <v>281</v>
      </c>
      <c r="C258" s="696"/>
      <c r="D258" s="696"/>
      <c r="E258" s="696"/>
      <c r="F258" s="696"/>
      <c r="G258" s="696"/>
      <c r="H258" s="696"/>
      <c r="I258" s="696"/>
      <c r="J258" s="696"/>
      <c r="K258" s="696"/>
      <c r="L258" s="696"/>
      <c r="M258" s="696"/>
      <c r="N258" s="696"/>
      <c r="O258" s="696"/>
      <c r="P258" s="696"/>
      <c r="Q258" s="696"/>
      <c r="R258" s="696"/>
      <c r="S258" s="696"/>
      <c r="T258" s="696"/>
      <c r="U258" s="696"/>
      <c r="V258" s="696"/>
      <c r="W258" s="696"/>
      <c r="X258" s="696"/>
      <c r="Y258" s="696"/>
      <c r="Z258" s="696"/>
      <c r="AA258" s="696"/>
      <c r="AB258" s="696"/>
      <c r="AC258" s="696"/>
      <c r="AD258" s="696"/>
      <c r="AE258" s="696"/>
      <c r="AF258" s="696"/>
      <c r="AG258" s="696"/>
      <c r="AH258" s="696"/>
      <c r="AI258" s="696"/>
      <c r="AJ258" s="696"/>
      <c r="AK258" s="696"/>
      <c r="AL258" s="696"/>
      <c r="AM258" s="696"/>
      <c r="AN258" s="696"/>
      <c r="AO258" s="696"/>
    </row>
    <row r="259" spans="2:41" ht="12.75" customHeight="1" x14ac:dyDescent="0.2">
      <c r="B259" s="687" t="s">
        <v>1124</v>
      </c>
      <c r="C259" s="696"/>
      <c r="D259" s="696"/>
      <c r="E259" s="696"/>
      <c r="F259" s="696"/>
      <c r="G259" s="696"/>
      <c r="H259" s="696"/>
      <c r="I259" s="696"/>
      <c r="J259" s="696"/>
      <c r="K259" s="696"/>
      <c r="L259" s="696"/>
      <c r="M259" s="696"/>
      <c r="N259" s="696"/>
      <c r="O259" s="696"/>
      <c r="P259" s="696"/>
      <c r="Q259" s="696"/>
      <c r="R259" s="696"/>
      <c r="S259" s="696"/>
      <c r="T259" s="696"/>
      <c r="U259" s="696"/>
      <c r="V259" s="696"/>
      <c r="W259" s="696"/>
      <c r="X259" s="696"/>
      <c r="Y259" s="696"/>
      <c r="Z259" s="696"/>
      <c r="AA259" s="696"/>
      <c r="AB259" s="696"/>
      <c r="AC259" s="696"/>
      <c r="AD259" s="696"/>
      <c r="AE259" s="696"/>
      <c r="AF259" s="696"/>
      <c r="AG259" s="696"/>
      <c r="AH259" s="696"/>
      <c r="AI259" s="696"/>
      <c r="AJ259" s="696"/>
      <c r="AK259" s="696"/>
      <c r="AL259" s="696"/>
      <c r="AM259" s="696"/>
      <c r="AN259" s="696"/>
      <c r="AO259" s="696"/>
    </row>
    <row r="260" spans="2:41" ht="12.75" customHeight="1" x14ac:dyDescent="0.2">
      <c r="B260" s="687" t="s">
        <v>1125</v>
      </c>
      <c r="C260" s="696"/>
      <c r="D260" s="696"/>
      <c r="E260" s="696"/>
      <c r="F260" s="696"/>
      <c r="G260" s="696"/>
      <c r="H260" s="696"/>
      <c r="I260" s="696"/>
      <c r="J260" s="696"/>
      <c r="K260" s="696"/>
      <c r="L260" s="696"/>
      <c r="M260" s="696"/>
      <c r="N260" s="696"/>
      <c r="O260" s="696"/>
      <c r="P260" s="696"/>
      <c r="Q260" s="696"/>
      <c r="R260" s="696"/>
      <c r="S260" s="696"/>
      <c r="T260" s="696"/>
      <c r="U260" s="696"/>
      <c r="V260" s="696"/>
      <c r="W260" s="696"/>
      <c r="X260" s="696"/>
      <c r="Y260" s="696"/>
      <c r="Z260" s="696"/>
      <c r="AA260" s="696"/>
      <c r="AB260" s="696"/>
      <c r="AC260" s="696"/>
      <c r="AD260" s="696"/>
      <c r="AE260" s="696"/>
      <c r="AF260" s="696"/>
      <c r="AG260" s="696"/>
      <c r="AH260" s="696"/>
      <c r="AI260" s="696"/>
      <c r="AJ260" s="696"/>
      <c r="AK260" s="696"/>
      <c r="AL260" s="696"/>
      <c r="AM260" s="696"/>
      <c r="AN260" s="696"/>
      <c r="AO260" s="696"/>
    </row>
    <row r="261" spans="2:41" ht="12.75" customHeight="1" x14ac:dyDescent="0.2">
      <c r="B261" s="687" t="s">
        <v>1126</v>
      </c>
      <c r="C261" s="696"/>
      <c r="D261" s="696"/>
      <c r="E261" s="696"/>
      <c r="F261" s="696"/>
      <c r="G261" s="696"/>
      <c r="H261" s="696"/>
      <c r="I261" s="696"/>
      <c r="J261" s="696"/>
      <c r="K261" s="696"/>
      <c r="L261" s="696"/>
      <c r="M261" s="696"/>
      <c r="N261" s="696"/>
      <c r="O261" s="696"/>
      <c r="P261" s="696"/>
      <c r="Q261" s="696"/>
      <c r="R261" s="696"/>
      <c r="S261" s="696"/>
      <c r="T261" s="696"/>
      <c r="U261" s="696"/>
      <c r="V261" s="696"/>
      <c r="W261" s="696"/>
      <c r="X261" s="696"/>
      <c r="Y261" s="696"/>
      <c r="Z261" s="696"/>
      <c r="AA261" s="696"/>
      <c r="AB261" s="696"/>
      <c r="AC261" s="696"/>
      <c r="AD261" s="696"/>
      <c r="AE261" s="696"/>
      <c r="AF261" s="696"/>
      <c r="AG261" s="696"/>
      <c r="AH261" s="696"/>
      <c r="AI261" s="696"/>
      <c r="AJ261" s="696"/>
      <c r="AK261" s="696"/>
      <c r="AL261" s="696"/>
      <c r="AM261" s="696"/>
      <c r="AN261" s="696"/>
      <c r="AO261" s="696"/>
    </row>
    <row r="262" spans="2:41" ht="12.75" customHeight="1" x14ac:dyDescent="0.2">
      <c r="B262" s="745"/>
      <c r="C262" s="707"/>
      <c r="D262" s="696"/>
      <c r="E262" s="696"/>
      <c r="F262" s="696"/>
      <c r="G262" s="696"/>
      <c r="H262" s="696"/>
      <c r="I262" s="696"/>
      <c r="J262" s="696"/>
      <c r="K262" s="696"/>
      <c r="L262" s="696"/>
      <c r="M262" s="696"/>
      <c r="N262" s="696"/>
      <c r="O262" s="696"/>
      <c r="P262" s="696"/>
      <c r="Q262" s="696"/>
      <c r="R262" s="696"/>
      <c r="S262" s="696"/>
      <c r="T262" s="696"/>
      <c r="U262" s="696"/>
      <c r="V262" s="696"/>
      <c r="W262" s="696"/>
      <c r="X262" s="696"/>
      <c r="Y262" s="696"/>
      <c r="Z262" s="696"/>
      <c r="AA262" s="696"/>
      <c r="AB262" s="696"/>
      <c r="AC262" s="696"/>
      <c r="AD262" s="696"/>
      <c r="AE262" s="696"/>
      <c r="AF262" s="696"/>
      <c r="AG262" s="696"/>
      <c r="AH262" s="696"/>
      <c r="AI262" s="696"/>
      <c r="AJ262" s="696"/>
      <c r="AK262" s="696"/>
      <c r="AL262" s="696"/>
      <c r="AM262" s="696"/>
      <c r="AN262" s="696"/>
      <c r="AO262" s="696"/>
    </row>
    <row r="263" spans="2:41" ht="12.75" customHeight="1" x14ac:dyDescent="0.2">
      <c r="B263" s="688" t="s">
        <v>42</v>
      </c>
      <c r="C263" s="535"/>
      <c r="D263" s="696"/>
      <c r="E263" s="696"/>
      <c r="F263" s="696"/>
      <c r="G263" s="696"/>
      <c r="H263" s="696"/>
      <c r="I263" s="696"/>
      <c r="J263" s="696"/>
      <c r="K263" s="696"/>
      <c r="L263" s="696"/>
      <c r="M263" s="696"/>
      <c r="N263" s="696"/>
      <c r="O263" s="696"/>
      <c r="P263" s="696"/>
      <c r="Q263" s="696"/>
      <c r="R263" s="696"/>
      <c r="S263" s="696"/>
      <c r="T263" s="696"/>
      <c r="U263" s="696"/>
      <c r="V263" s="696"/>
      <c r="W263" s="696"/>
      <c r="X263" s="696"/>
      <c r="Y263" s="696"/>
      <c r="Z263" s="696"/>
      <c r="AA263" s="696"/>
      <c r="AB263" s="696"/>
      <c r="AC263" s="696"/>
      <c r="AD263" s="696"/>
      <c r="AE263" s="696"/>
      <c r="AF263" s="696"/>
      <c r="AG263" s="696"/>
      <c r="AH263" s="696"/>
      <c r="AI263" s="696"/>
      <c r="AJ263" s="696"/>
      <c r="AK263" s="696"/>
      <c r="AL263" s="696"/>
      <c r="AM263" s="696"/>
      <c r="AN263" s="696"/>
      <c r="AO263" s="696"/>
    </row>
    <row r="264" spans="2:41" ht="12.75" customHeight="1" x14ac:dyDescent="0.2">
      <c r="B264" s="535"/>
      <c r="C264" s="535"/>
      <c r="D264" s="696"/>
      <c r="E264" s="696"/>
      <c r="F264" s="696"/>
      <c r="G264" s="696"/>
      <c r="H264" s="696"/>
      <c r="I264" s="696"/>
      <c r="J264" s="696"/>
      <c r="K264" s="696"/>
      <c r="L264" s="696"/>
      <c r="M264" s="696"/>
      <c r="N264" s="696"/>
      <c r="O264" s="696"/>
      <c r="P264" s="696"/>
      <c r="Q264" s="696"/>
      <c r="R264" s="696"/>
      <c r="S264" s="696"/>
      <c r="T264" s="696"/>
      <c r="U264" s="696"/>
      <c r="V264" s="696"/>
      <c r="W264" s="696"/>
      <c r="X264" s="696"/>
      <c r="Y264" s="696"/>
      <c r="Z264" s="696"/>
      <c r="AA264" s="696"/>
      <c r="AB264" s="696"/>
      <c r="AC264" s="696"/>
      <c r="AD264" s="696"/>
      <c r="AE264" s="696"/>
      <c r="AF264" s="696"/>
      <c r="AG264" s="696"/>
      <c r="AH264" s="696"/>
      <c r="AI264" s="696"/>
      <c r="AJ264" s="696"/>
      <c r="AK264" s="696"/>
      <c r="AL264" s="696"/>
      <c r="AM264" s="696"/>
      <c r="AN264" s="696"/>
      <c r="AO264" s="696"/>
    </row>
    <row r="265" spans="2:41" ht="12.75" customHeight="1" x14ac:dyDescent="0.2">
      <c r="B265" s="535" t="s">
        <v>279</v>
      </c>
      <c r="C265" s="535"/>
      <c r="D265" s="696"/>
      <c r="E265" s="696"/>
      <c r="F265" s="696"/>
      <c r="G265" s="696"/>
      <c r="H265" s="696"/>
      <c r="I265" s="696"/>
      <c r="J265" s="696"/>
      <c r="K265" s="696"/>
      <c r="L265" s="696"/>
      <c r="M265" s="696"/>
      <c r="N265" s="696"/>
      <c r="O265" s="696"/>
      <c r="P265" s="696"/>
      <c r="Q265" s="696"/>
      <c r="R265" s="696"/>
      <c r="S265" s="696"/>
      <c r="T265" s="696"/>
      <c r="U265" s="696"/>
      <c r="V265" s="696"/>
      <c r="W265" s="696"/>
      <c r="X265" s="696"/>
      <c r="Y265" s="696"/>
      <c r="Z265" s="696"/>
      <c r="AA265" s="696"/>
      <c r="AB265" s="696"/>
      <c r="AC265" s="696"/>
      <c r="AD265" s="696"/>
      <c r="AE265" s="696"/>
      <c r="AF265" s="696"/>
      <c r="AG265" s="696"/>
      <c r="AH265" s="696"/>
      <c r="AI265" s="696"/>
      <c r="AJ265" s="696"/>
      <c r="AK265" s="696"/>
      <c r="AL265" s="696"/>
      <c r="AM265" s="696"/>
      <c r="AN265" s="696"/>
      <c r="AO265" s="696"/>
    </row>
    <row r="266" spans="2:41" ht="12.75" customHeight="1" x14ac:dyDescent="0.2">
      <c r="B266" s="685" t="s">
        <v>288</v>
      </c>
      <c r="C266" s="707"/>
      <c r="D266" s="696"/>
      <c r="E266" s="696"/>
      <c r="F266" s="696"/>
      <c r="G266" s="696"/>
      <c r="H266" s="696"/>
      <c r="I266" s="696"/>
      <c r="J266" s="696"/>
      <c r="K266" s="696"/>
      <c r="L266" s="696"/>
      <c r="M266" s="696"/>
      <c r="N266" s="696"/>
      <c r="O266" s="696"/>
      <c r="P266" s="696"/>
      <c r="Q266" s="696"/>
      <c r="R266" s="696"/>
      <c r="S266" s="696"/>
      <c r="T266" s="696"/>
      <c r="U266" s="696"/>
      <c r="V266" s="696"/>
      <c r="W266" s="696"/>
      <c r="X266" s="696"/>
      <c r="Y266" s="696"/>
      <c r="Z266" s="696"/>
      <c r="AA266" s="696"/>
      <c r="AB266" s="696"/>
      <c r="AC266" s="696"/>
      <c r="AD266" s="696"/>
      <c r="AE266" s="696"/>
      <c r="AF266" s="696"/>
      <c r="AG266" s="696"/>
      <c r="AH266" s="696"/>
      <c r="AI266" s="696"/>
      <c r="AJ266" s="696"/>
      <c r="AK266" s="696"/>
      <c r="AL266" s="696"/>
      <c r="AM266" s="696"/>
      <c r="AN266" s="696"/>
      <c r="AO266" s="696"/>
    </row>
    <row r="267" spans="2:41" ht="12.75" customHeight="1" x14ac:dyDescent="0.2">
      <c r="B267" s="685" t="s">
        <v>289</v>
      </c>
      <c r="C267" s="707"/>
      <c r="D267" s="696"/>
      <c r="E267" s="696"/>
      <c r="F267" s="696"/>
      <c r="G267" s="696"/>
      <c r="H267" s="696"/>
      <c r="I267" s="696"/>
      <c r="J267" s="696"/>
      <c r="K267" s="696"/>
      <c r="L267" s="696"/>
      <c r="M267" s="696"/>
      <c r="N267" s="696"/>
      <c r="O267" s="696"/>
      <c r="P267" s="696"/>
      <c r="Q267" s="696"/>
      <c r="R267" s="696"/>
      <c r="S267" s="696"/>
      <c r="T267" s="696"/>
      <c r="U267" s="696"/>
      <c r="V267" s="696"/>
      <c r="W267" s="696"/>
      <c r="X267" s="696"/>
      <c r="Y267" s="696"/>
      <c r="Z267" s="696"/>
      <c r="AA267" s="696"/>
      <c r="AB267" s="696"/>
      <c r="AC267" s="696"/>
      <c r="AD267" s="696"/>
      <c r="AE267" s="696"/>
      <c r="AF267" s="696"/>
      <c r="AG267" s="696"/>
      <c r="AH267" s="696"/>
      <c r="AI267" s="696"/>
      <c r="AJ267" s="696"/>
      <c r="AK267" s="696"/>
      <c r="AL267" s="696"/>
      <c r="AM267" s="696"/>
      <c r="AN267" s="696"/>
      <c r="AO267" s="696"/>
    </row>
    <row r="268" spans="2:41" ht="12.75" customHeight="1" x14ac:dyDescent="0.2">
      <c r="B268" s="685" t="s">
        <v>290</v>
      </c>
      <c r="C268" s="707"/>
      <c r="D268" s="696"/>
      <c r="E268" s="696"/>
      <c r="F268" s="696"/>
      <c r="G268" s="696"/>
      <c r="H268" s="696"/>
      <c r="I268" s="696"/>
      <c r="J268" s="696"/>
      <c r="K268" s="696"/>
      <c r="L268" s="696"/>
      <c r="M268" s="696"/>
      <c r="N268" s="696"/>
      <c r="O268" s="696"/>
      <c r="P268" s="696"/>
      <c r="Q268" s="696"/>
      <c r="R268" s="696"/>
      <c r="S268" s="696"/>
      <c r="T268" s="696"/>
      <c r="U268" s="696"/>
      <c r="V268" s="696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</row>
    <row r="269" spans="2:41" ht="12.75" customHeight="1" x14ac:dyDescent="0.2">
      <c r="B269" s="685" t="s">
        <v>291</v>
      </c>
      <c r="C269" s="707"/>
      <c r="D269" s="696"/>
      <c r="E269" s="696"/>
      <c r="F269" s="696"/>
      <c r="G269" s="696"/>
      <c r="H269" s="696"/>
      <c r="I269" s="696"/>
      <c r="J269" s="696"/>
      <c r="K269" s="696"/>
      <c r="L269" s="696"/>
      <c r="M269" s="696"/>
      <c r="N269" s="696"/>
      <c r="O269" s="696"/>
      <c r="P269" s="696"/>
      <c r="Q269" s="696"/>
      <c r="R269" s="696"/>
      <c r="S269" s="696"/>
      <c r="T269" s="696"/>
      <c r="U269" s="696"/>
      <c r="V269" s="696"/>
      <c r="W269" s="696"/>
      <c r="X269" s="696"/>
      <c r="Y269" s="696"/>
      <c r="Z269" s="696"/>
      <c r="AA269" s="696"/>
      <c r="AB269" s="696"/>
      <c r="AC269" s="696"/>
      <c r="AD269" s="696"/>
      <c r="AE269" s="696"/>
      <c r="AF269" s="696"/>
      <c r="AG269" s="696"/>
      <c r="AH269" s="696"/>
      <c r="AI269" s="696"/>
      <c r="AJ269" s="696"/>
      <c r="AK269" s="696"/>
      <c r="AL269" s="696"/>
      <c r="AM269" s="696"/>
      <c r="AN269" s="696"/>
      <c r="AO269" s="696"/>
    </row>
    <row r="270" spans="2:41" ht="12.75" customHeight="1" thickBot="1" x14ac:dyDescent="0.25">
      <c r="B270" s="738" t="s">
        <v>292</v>
      </c>
      <c r="C270" s="706"/>
      <c r="D270" s="739"/>
      <c r="E270" s="739"/>
      <c r="F270" s="739"/>
      <c r="G270" s="739"/>
      <c r="H270" s="739"/>
      <c r="I270" s="739"/>
      <c r="J270" s="739"/>
      <c r="K270" s="739"/>
      <c r="L270" s="739"/>
      <c r="M270" s="739"/>
      <c r="N270" s="739"/>
      <c r="O270" s="739"/>
      <c r="P270" s="739"/>
      <c r="Q270" s="739"/>
      <c r="R270" s="739"/>
      <c r="S270" s="739"/>
      <c r="T270" s="739"/>
      <c r="U270" s="739"/>
      <c r="V270" s="739"/>
      <c r="W270" s="739"/>
      <c r="X270" s="739"/>
      <c r="Y270" s="739"/>
      <c r="Z270" s="739"/>
      <c r="AA270" s="739"/>
      <c r="AB270" s="739"/>
      <c r="AC270" s="739"/>
      <c r="AD270" s="739"/>
      <c r="AE270" s="739"/>
      <c r="AF270" s="739"/>
      <c r="AG270" s="739"/>
      <c r="AH270" s="739"/>
      <c r="AI270" s="739"/>
      <c r="AJ270" s="739"/>
      <c r="AK270" s="739"/>
      <c r="AL270" s="739"/>
      <c r="AM270" s="739"/>
      <c r="AN270" s="739"/>
      <c r="AO270" s="739"/>
    </row>
    <row r="271" spans="2:41" ht="12.75" customHeight="1" x14ac:dyDescent="0.2">
      <c r="B271" s="692" t="s">
        <v>293</v>
      </c>
      <c r="C271" s="746"/>
      <c r="D271" s="534"/>
      <c r="E271" s="534"/>
      <c r="F271" s="534"/>
      <c r="G271" s="534"/>
      <c r="H271" s="534"/>
      <c r="I271" s="534"/>
      <c r="J271" s="534"/>
      <c r="K271" s="534"/>
      <c r="L271" s="534"/>
      <c r="M271" s="534"/>
      <c r="N271" s="534"/>
      <c r="O271" s="534"/>
      <c r="P271" s="534"/>
      <c r="Q271" s="534"/>
      <c r="R271" s="534"/>
      <c r="S271" s="534"/>
      <c r="T271" s="534"/>
      <c r="U271" s="534"/>
      <c r="V271" s="534"/>
      <c r="W271" s="534"/>
      <c r="X271" s="534"/>
      <c r="Y271" s="534"/>
      <c r="Z271" s="534"/>
      <c r="AA271" s="534"/>
      <c r="AB271" s="534"/>
      <c r="AC271" s="534"/>
      <c r="AD271" s="534"/>
      <c r="AE271" s="534"/>
      <c r="AF271" s="534"/>
      <c r="AG271" s="534"/>
      <c r="AH271" s="534"/>
      <c r="AI271" s="534"/>
      <c r="AJ271" s="534"/>
      <c r="AK271" s="534"/>
      <c r="AL271" s="534"/>
      <c r="AM271" s="534"/>
      <c r="AN271" s="534"/>
      <c r="AO271" s="534"/>
    </row>
    <row r="272" spans="2:41" ht="12.75" customHeight="1" x14ac:dyDescent="0.2">
      <c r="B272" s="535"/>
      <c r="C272" s="535"/>
      <c r="D272" s="696"/>
      <c r="E272" s="696"/>
      <c r="F272" s="696"/>
      <c r="G272" s="696"/>
      <c r="H272" s="696"/>
      <c r="I272" s="696"/>
      <c r="J272" s="696"/>
      <c r="K272" s="696"/>
      <c r="L272" s="696"/>
      <c r="M272" s="696"/>
      <c r="N272" s="696"/>
      <c r="O272" s="696"/>
      <c r="P272" s="696"/>
      <c r="Q272" s="696"/>
      <c r="R272" s="696"/>
      <c r="S272" s="696"/>
      <c r="T272" s="696"/>
      <c r="U272" s="696"/>
      <c r="V272" s="696"/>
      <c r="W272" s="696"/>
      <c r="X272" s="696"/>
      <c r="Y272" s="696"/>
      <c r="Z272" s="696"/>
      <c r="AA272" s="696"/>
      <c r="AB272" s="696"/>
      <c r="AC272" s="696"/>
      <c r="AD272" s="696"/>
      <c r="AE272" s="696"/>
      <c r="AF272" s="696"/>
      <c r="AG272" s="696"/>
      <c r="AH272" s="696"/>
      <c r="AI272" s="696"/>
      <c r="AJ272" s="696"/>
      <c r="AK272" s="696"/>
      <c r="AL272" s="696"/>
      <c r="AM272" s="696"/>
      <c r="AN272" s="696"/>
      <c r="AO272" s="696"/>
    </row>
    <row r="273" spans="2:41" ht="12.75" customHeight="1" x14ac:dyDescent="0.2">
      <c r="B273" s="535" t="s">
        <v>282</v>
      </c>
      <c r="C273" s="535"/>
      <c r="D273" s="696"/>
      <c r="E273" s="696"/>
      <c r="F273" s="696"/>
      <c r="G273" s="696"/>
      <c r="H273" s="696"/>
      <c r="I273" s="696"/>
      <c r="J273" s="696"/>
      <c r="K273" s="696"/>
      <c r="L273" s="696"/>
      <c r="M273" s="696"/>
      <c r="N273" s="696"/>
      <c r="O273" s="696"/>
      <c r="P273" s="696"/>
      <c r="Q273" s="696"/>
      <c r="R273" s="696"/>
      <c r="S273" s="696"/>
      <c r="T273" s="696"/>
      <c r="U273" s="696"/>
      <c r="V273" s="696"/>
      <c r="W273" s="696"/>
      <c r="X273" s="696"/>
      <c r="Y273" s="696"/>
      <c r="Z273" s="696"/>
      <c r="AA273" s="696"/>
      <c r="AB273" s="696"/>
      <c r="AC273" s="696"/>
      <c r="AD273" s="696"/>
      <c r="AE273" s="696"/>
      <c r="AF273" s="696"/>
      <c r="AG273" s="696"/>
      <c r="AH273" s="696"/>
      <c r="AI273" s="696"/>
      <c r="AJ273" s="696"/>
      <c r="AK273" s="696"/>
      <c r="AL273" s="696"/>
      <c r="AM273" s="696"/>
      <c r="AN273" s="696"/>
      <c r="AO273" s="696"/>
    </row>
    <row r="274" spans="2:41" ht="12.75" customHeight="1" x14ac:dyDescent="0.2">
      <c r="B274" s="685" t="s">
        <v>288</v>
      </c>
      <c r="C274" s="707"/>
      <c r="D274" s="696"/>
      <c r="E274" s="696"/>
      <c r="F274" s="696"/>
      <c r="G274" s="696"/>
      <c r="H274" s="696"/>
      <c r="I274" s="696"/>
      <c r="J274" s="696"/>
      <c r="K274" s="696"/>
      <c r="L274" s="696"/>
      <c r="M274" s="696"/>
      <c r="N274" s="696"/>
      <c r="O274" s="696"/>
      <c r="P274" s="696"/>
      <c r="Q274" s="696"/>
      <c r="R274" s="696"/>
      <c r="S274" s="696"/>
      <c r="T274" s="696"/>
      <c r="U274" s="696"/>
      <c r="V274" s="696"/>
      <c r="W274" s="696"/>
      <c r="X274" s="696"/>
      <c r="Y274" s="696"/>
      <c r="Z274" s="696"/>
      <c r="AA274" s="696"/>
      <c r="AB274" s="696"/>
      <c r="AC274" s="696"/>
      <c r="AD274" s="696"/>
      <c r="AE274" s="696"/>
      <c r="AF274" s="696"/>
      <c r="AG274" s="696"/>
      <c r="AH274" s="696"/>
      <c r="AI274" s="696"/>
      <c r="AJ274" s="696"/>
      <c r="AK274" s="696"/>
      <c r="AL274" s="696"/>
      <c r="AM274" s="696"/>
      <c r="AN274" s="696"/>
      <c r="AO274" s="696"/>
    </row>
    <row r="275" spans="2:41" ht="12.75" customHeight="1" x14ac:dyDescent="0.2">
      <c r="B275" s="685" t="s">
        <v>289</v>
      </c>
      <c r="C275" s="707"/>
      <c r="D275" s="696"/>
      <c r="E275" s="696"/>
      <c r="F275" s="696"/>
      <c r="G275" s="696"/>
      <c r="H275" s="696"/>
      <c r="I275" s="696"/>
      <c r="J275" s="696"/>
      <c r="K275" s="696"/>
      <c r="L275" s="696"/>
      <c r="M275" s="696"/>
      <c r="N275" s="696"/>
      <c r="O275" s="696"/>
      <c r="P275" s="696"/>
      <c r="Q275" s="696"/>
      <c r="R275" s="696"/>
      <c r="S275" s="696"/>
      <c r="T275" s="696"/>
      <c r="U275" s="696"/>
      <c r="V275" s="696"/>
      <c r="W275" s="696"/>
      <c r="X275" s="696"/>
      <c r="Y275" s="696"/>
      <c r="Z275" s="696"/>
      <c r="AA275" s="696"/>
      <c r="AB275" s="696"/>
      <c r="AC275" s="696"/>
      <c r="AD275" s="696"/>
      <c r="AE275" s="696"/>
      <c r="AF275" s="696"/>
      <c r="AG275" s="696"/>
      <c r="AH275" s="696"/>
      <c r="AI275" s="696"/>
      <c r="AJ275" s="696"/>
      <c r="AK275" s="696"/>
      <c r="AL275" s="696"/>
      <c r="AM275" s="696"/>
      <c r="AN275" s="696"/>
      <c r="AO275" s="696"/>
    </row>
    <row r="276" spans="2:41" ht="12.75" customHeight="1" x14ac:dyDescent="0.2">
      <c r="B276" s="685" t="s">
        <v>290</v>
      </c>
      <c r="C276" s="707"/>
      <c r="D276" s="696"/>
      <c r="E276" s="696"/>
      <c r="F276" s="696"/>
      <c r="G276" s="696"/>
      <c r="H276" s="696"/>
      <c r="I276" s="696"/>
      <c r="J276" s="696"/>
      <c r="K276" s="696"/>
      <c r="L276" s="696"/>
      <c r="M276" s="696"/>
      <c r="N276" s="696"/>
      <c r="O276" s="696"/>
      <c r="P276" s="696"/>
      <c r="Q276" s="696"/>
      <c r="R276" s="696"/>
      <c r="S276" s="696"/>
      <c r="T276" s="696"/>
      <c r="U276" s="696"/>
      <c r="V276" s="696"/>
      <c r="W276" s="696"/>
      <c r="X276" s="696"/>
      <c r="Y276" s="696"/>
      <c r="Z276" s="696"/>
      <c r="AA276" s="696"/>
      <c r="AB276" s="696"/>
      <c r="AC276" s="696"/>
      <c r="AD276" s="696"/>
      <c r="AE276" s="696"/>
      <c r="AF276" s="696"/>
      <c r="AG276" s="696"/>
      <c r="AH276" s="696"/>
      <c r="AI276" s="696"/>
      <c r="AJ276" s="696"/>
      <c r="AK276" s="696"/>
      <c r="AL276" s="696"/>
      <c r="AM276" s="696"/>
      <c r="AN276" s="696"/>
      <c r="AO276" s="696"/>
    </row>
    <row r="277" spans="2:41" ht="12.75" customHeight="1" x14ac:dyDescent="0.2">
      <c r="B277" s="685" t="s">
        <v>291</v>
      </c>
      <c r="C277" s="707"/>
      <c r="D277" s="696"/>
      <c r="E277" s="696"/>
      <c r="F277" s="696"/>
      <c r="G277" s="696"/>
      <c r="H277" s="696"/>
      <c r="I277" s="696"/>
      <c r="J277" s="696"/>
      <c r="K277" s="696"/>
      <c r="L277" s="696"/>
      <c r="M277" s="696"/>
      <c r="N277" s="696"/>
      <c r="O277" s="696"/>
      <c r="P277" s="696"/>
      <c r="Q277" s="696"/>
      <c r="R277" s="696"/>
      <c r="S277" s="696"/>
      <c r="T277" s="696"/>
      <c r="U277" s="696"/>
      <c r="V277" s="696"/>
      <c r="W277" s="696"/>
      <c r="X277" s="696"/>
      <c r="Y277" s="696"/>
      <c r="Z277" s="696"/>
      <c r="AA277" s="696"/>
      <c r="AB277" s="696"/>
      <c r="AC277" s="696"/>
      <c r="AD277" s="696"/>
      <c r="AE277" s="696"/>
      <c r="AF277" s="696"/>
      <c r="AG277" s="696"/>
      <c r="AH277" s="696"/>
      <c r="AI277" s="696"/>
      <c r="AJ277" s="696"/>
      <c r="AK277" s="696"/>
      <c r="AL277" s="696"/>
      <c r="AM277" s="696"/>
      <c r="AN277" s="696"/>
      <c r="AO277" s="696"/>
    </row>
    <row r="278" spans="2:41" ht="12.75" customHeight="1" thickBot="1" x14ac:dyDescent="0.25">
      <c r="B278" s="738" t="s">
        <v>292</v>
      </c>
      <c r="C278" s="706"/>
      <c r="D278" s="739"/>
      <c r="E278" s="739"/>
      <c r="F278" s="739"/>
      <c r="G278" s="739"/>
      <c r="H278" s="739"/>
      <c r="I278" s="739"/>
      <c r="J278" s="739"/>
      <c r="K278" s="739"/>
      <c r="L278" s="739"/>
      <c r="M278" s="739"/>
      <c r="N278" s="739"/>
      <c r="O278" s="739"/>
      <c r="P278" s="739"/>
      <c r="Q278" s="739"/>
      <c r="R278" s="739"/>
      <c r="S278" s="739"/>
      <c r="T278" s="739"/>
      <c r="U278" s="739"/>
      <c r="V278" s="739"/>
      <c r="W278" s="739"/>
      <c r="X278" s="739"/>
      <c r="Y278" s="739"/>
      <c r="Z278" s="739"/>
      <c r="AA278" s="739"/>
      <c r="AB278" s="739"/>
      <c r="AC278" s="739"/>
      <c r="AD278" s="739"/>
      <c r="AE278" s="739"/>
      <c r="AF278" s="739"/>
      <c r="AG278" s="739"/>
      <c r="AH278" s="739"/>
      <c r="AI278" s="739"/>
      <c r="AJ278" s="739"/>
      <c r="AK278" s="739"/>
      <c r="AL278" s="739"/>
      <c r="AM278" s="739"/>
      <c r="AN278" s="739"/>
      <c r="AO278" s="739"/>
    </row>
    <row r="279" spans="2:41" ht="12.75" customHeight="1" x14ac:dyDescent="0.2">
      <c r="B279" s="692" t="s">
        <v>294</v>
      </c>
      <c r="C279" s="746"/>
      <c r="D279" s="534"/>
      <c r="E279" s="534"/>
      <c r="F279" s="534"/>
      <c r="G279" s="534"/>
      <c r="H279" s="534"/>
      <c r="I279" s="534"/>
      <c r="J279" s="534"/>
      <c r="K279" s="534"/>
      <c r="L279" s="534"/>
      <c r="M279" s="534"/>
      <c r="N279" s="534"/>
      <c r="O279" s="534"/>
      <c r="P279" s="534"/>
      <c r="Q279" s="534"/>
      <c r="R279" s="534"/>
      <c r="S279" s="534"/>
      <c r="T279" s="534"/>
      <c r="U279" s="534"/>
      <c r="V279" s="534"/>
      <c r="W279" s="534"/>
      <c r="X279" s="534"/>
      <c r="Y279" s="534"/>
      <c r="Z279" s="534"/>
      <c r="AA279" s="534"/>
      <c r="AB279" s="534"/>
      <c r="AC279" s="534"/>
      <c r="AD279" s="534"/>
      <c r="AE279" s="534"/>
      <c r="AF279" s="534"/>
      <c r="AG279" s="534"/>
      <c r="AH279" s="534"/>
      <c r="AI279" s="534"/>
      <c r="AJ279" s="534"/>
      <c r="AK279" s="534"/>
      <c r="AL279" s="534"/>
      <c r="AM279" s="534"/>
      <c r="AN279" s="534"/>
      <c r="AO279" s="534"/>
    </row>
    <row r="280" spans="2:41" ht="12.75" customHeight="1" x14ac:dyDescent="0.2">
      <c r="B280" s="535"/>
      <c r="C280" s="535"/>
      <c r="D280" s="696"/>
      <c r="E280" s="696"/>
      <c r="F280" s="696"/>
      <c r="G280" s="696"/>
      <c r="H280" s="696"/>
      <c r="I280" s="696"/>
      <c r="J280" s="696"/>
      <c r="K280" s="696"/>
      <c r="L280" s="696"/>
      <c r="M280" s="696"/>
      <c r="N280" s="696"/>
      <c r="O280" s="696"/>
      <c r="P280" s="696"/>
      <c r="Q280" s="696"/>
      <c r="R280" s="696"/>
      <c r="S280" s="696"/>
      <c r="T280" s="696"/>
      <c r="U280" s="696"/>
      <c r="V280" s="696"/>
      <c r="W280" s="696"/>
      <c r="X280" s="696"/>
      <c r="Y280" s="696"/>
      <c r="Z280" s="696"/>
      <c r="AA280" s="696"/>
      <c r="AB280" s="696"/>
      <c r="AC280" s="696"/>
      <c r="AD280" s="696"/>
      <c r="AE280" s="696"/>
      <c r="AF280" s="696"/>
      <c r="AG280" s="696"/>
      <c r="AH280" s="696"/>
      <c r="AI280" s="696"/>
      <c r="AJ280" s="696"/>
      <c r="AK280" s="696"/>
      <c r="AL280" s="696"/>
      <c r="AM280" s="696"/>
      <c r="AN280" s="696"/>
      <c r="AO280" s="696"/>
    </row>
    <row r="281" spans="2:41" ht="12.75" customHeight="1" x14ac:dyDescent="0.2">
      <c r="B281" s="535" t="s">
        <v>283</v>
      </c>
      <c r="C281" s="535"/>
      <c r="D281" s="696"/>
      <c r="E281" s="696"/>
      <c r="F281" s="696"/>
      <c r="G281" s="696"/>
      <c r="H281" s="696"/>
      <c r="I281" s="696"/>
      <c r="J281" s="696"/>
      <c r="K281" s="696"/>
      <c r="L281" s="696"/>
      <c r="M281" s="696"/>
      <c r="N281" s="696"/>
      <c r="O281" s="696"/>
      <c r="P281" s="696"/>
      <c r="Q281" s="696"/>
      <c r="R281" s="696"/>
      <c r="S281" s="696"/>
      <c r="T281" s="696"/>
      <c r="U281" s="696"/>
      <c r="V281" s="696"/>
      <c r="W281" s="696"/>
      <c r="X281" s="696"/>
      <c r="Y281" s="696"/>
      <c r="Z281" s="696"/>
      <c r="AA281" s="696"/>
      <c r="AB281" s="696"/>
      <c r="AC281" s="696"/>
      <c r="AD281" s="696"/>
      <c r="AE281" s="696"/>
      <c r="AF281" s="696"/>
      <c r="AG281" s="696"/>
      <c r="AH281" s="696"/>
      <c r="AI281" s="696"/>
      <c r="AJ281" s="696"/>
      <c r="AK281" s="696"/>
      <c r="AL281" s="696"/>
      <c r="AM281" s="696"/>
      <c r="AN281" s="696"/>
      <c r="AO281" s="696"/>
    </row>
    <row r="282" spans="2:41" ht="12.75" customHeight="1" x14ac:dyDescent="0.2">
      <c r="B282" s="685" t="s">
        <v>288</v>
      </c>
      <c r="C282" s="707"/>
      <c r="D282" s="696"/>
      <c r="E282" s="696"/>
      <c r="F282" s="696"/>
      <c r="G282" s="696"/>
      <c r="H282" s="696"/>
      <c r="I282" s="696"/>
      <c r="J282" s="696"/>
      <c r="K282" s="696"/>
      <c r="L282" s="696"/>
      <c r="M282" s="696"/>
      <c r="N282" s="696"/>
      <c r="O282" s="696"/>
      <c r="P282" s="696"/>
      <c r="Q282" s="696"/>
      <c r="R282" s="696"/>
      <c r="S282" s="696"/>
      <c r="T282" s="696"/>
      <c r="U282" s="696"/>
      <c r="V282" s="696"/>
      <c r="W282" s="696"/>
      <c r="X282" s="696"/>
      <c r="Y282" s="696"/>
      <c r="Z282" s="696"/>
      <c r="AA282" s="696"/>
      <c r="AB282" s="696"/>
      <c r="AC282" s="696"/>
      <c r="AD282" s="696"/>
      <c r="AE282" s="696"/>
      <c r="AF282" s="696"/>
      <c r="AG282" s="696"/>
      <c r="AH282" s="696"/>
      <c r="AI282" s="696"/>
      <c r="AJ282" s="696"/>
      <c r="AK282" s="696"/>
      <c r="AL282" s="696"/>
      <c r="AM282" s="696"/>
      <c r="AN282" s="696"/>
      <c r="AO282" s="696"/>
    </row>
    <row r="283" spans="2:41" ht="12.75" customHeight="1" x14ac:dyDescent="0.2">
      <c r="B283" s="685" t="s">
        <v>289</v>
      </c>
      <c r="C283" s="707"/>
      <c r="D283" s="696"/>
      <c r="E283" s="696"/>
      <c r="F283" s="696"/>
      <c r="G283" s="696"/>
      <c r="H283" s="696"/>
      <c r="I283" s="696"/>
      <c r="J283" s="696"/>
      <c r="K283" s="696"/>
      <c r="L283" s="696"/>
      <c r="M283" s="696"/>
      <c r="N283" s="696"/>
      <c r="O283" s="696"/>
      <c r="P283" s="696"/>
      <c r="Q283" s="696"/>
      <c r="R283" s="696"/>
      <c r="S283" s="696"/>
      <c r="T283" s="696"/>
      <c r="U283" s="696"/>
      <c r="V283" s="696"/>
      <c r="W283" s="696"/>
      <c r="X283" s="696"/>
      <c r="Y283" s="696"/>
      <c r="Z283" s="696"/>
      <c r="AA283" s="696"/>
      <c r="AB283" s="696"/>
      <c r="AC283" s="696"/>
      <c r="AD283" s="696"/>
      <c r="AE283" s="696"/>
      <c r="AF283" s="696"/>
      <c r="AG283" s="696"/>
      <c r="AH283" s="696"/>
      <c r="AI283" s="696"/>
      <c r="AJ283" s="696"/>
      <c r="AK283" s="696"/>
      <c r="AL283" s="696"/>
      <c r="AM283" s="696"/>
      <c r="AN283" s="696"/>
      <c r="AO283" s="696"/>
    </row>
    <row r="284" spans="2:41" ht="12.75" customHeight="1" x14ac:dyDescent="0.2">
      <c r="B284" s="685" t="s">
        <v>290</v>
      </c>
      <c r="C284" s="707"/>
      <c r="D284" s="696"/>
      <c r="E284" s="696"/>
      <c r="F284" s="696"/>
      <c r="G284" s="696"/>
      <c r="H284" s="696"/>
      <c r="I284" s="696"/>
      <c r="J284" s="696"/>
      <c r="K284" s="696"/>
      <c r="L284" s="696"/>
      <c r="M284" s="696"/>
      <c r="N284" s="696"/>
      <c r="O284" s="696"/>
      <c r="P284" s="696"/>
      <c r="Q284" s="696"/>
      <c r="R284" s="696"/>
      <c r="S284" s="696"/>
      <c r="T284" s="696"/>
      <c r="U284" s="696"/>
      <c r="V284" s="696"/>
      <c r="W284" s="696"/>
      <c r="X284" s="696"/>
      <c r="Y284" s="696"/>
      <c r="Z284" s="696"/>
      <c r="AA284" s="696"/>
      <c r="AB284" s="696"/>
      <c r="AC284" s="696"/>
      <c r="AD284" s="696"/>
      <c r="AE284" s="696"/>
      <c r="AF284" s="696"/>
      <c r="AG284" s="696"/>
      <c r="AH284" s="696"/>
      <c r="AI284" s="696"/>
      <c r="AJ284" s="696"/>
      <c r="AK284" s="696"/>
      <c r="AL284" s="696"/>
      <c r="AM284" s="696"/>
      <c r="AN284" s="696"/>
      <c r="AO284" s="696"/>
    </row>
    <row r="285" spans="2:41" ht="12.75" customHeight="1" x14ac:dyDescent="0.2">
      <c r="B285" s="685" t="s">
        <v>291</v>
      </c>
      <c r="C285" s="707"/>
      <c r="D285" s="696"/>
      <c r="E285" s="696"/>
      <c r="F285" s="696"/>
      <c r="G285" s="696"/>
      <c r="H285" s="696"/>
      <c r="I285" s="696"/>
      <c r="J285" s="696"/>
      <c r="K285" s="696"/>
      <c r="L285" s="696"/>
      <c r="M285" s="696"/>
      <c r="N285" s="696"/>
      <c r="O285" s="696"/>
      <c r="P285" s="696"/>
      <c r="Q285" s="696"/>
      <c r="R285" s="696"/>
      <c r="S285" s="696"/>
      <c r="T285" s="696"/>
      <c r="U285" s="696"/>
      <c r="V285" s="696"/>
      <c r="W285" s="696"/>
      <c r="X285" s="696"/>
      <c r="Y285" s="696"/>
      <c r="Z285" s="696"/>
      <c r="AA285" s="696"/>
      <c r="AB285" s="696"/>
      <c r="AC285" s="696"/>
      <c r="AD285" s="696"/>
      <c r="AE285" s="696"/>
      <c r="AF285" s="696"/>
      <c r="AG285" s="696"/>
      <c r="AH285" s="696"/>
      <c r="AI285" s="696"/>
      <c r="AJ285" s="696"/>
      <c r="AK285" s="696"/>
      <c r="AL285" s="696"/>
      <c r="AM285" s="696"/>
      <c r="AN285" s="696"/>
      <c r="AO285" s="696"/>
    </row>
    <row r="286" spans="2:41" ht="12.75" customHeight="1" thickBot="1" x14ac:dyDescent="0.25">
      <c r="B286" s="738" t="s">
        <v>292</v>
      </c>
      <c r="C286" s="706"/>
      <c r="D286" s="739"/>
      <c r="E286" s="739"/>
      <c r="F286" s="739"/>
      <c r="G286" s="739"/>
      <c r="H286" s="739"/>
      <c r="I286" s="739"/>
      <c r="J286" s="739"/>
      <c r="K286" s="739"/>
      <c r="L286" s="739"/>
      <c r="M286" s="739"/>
      <c r="N286" s="739"/>
      <c r="O286" s="739"/>
      <c r="P286" s="739"/>
      <c r="Q286" s="739"/>
      <c r="R286" s="739"/>
      <c r="S286" s="739"/>
      <c r="T286" s="739"/>
      <c r="U286" s="739"/>
      <c r="V286" s="739"/>
      <c r="W286" s="739"/>
      <c r="X286" s="739"/>
      <c r="Y286" s="739"/>
      <c r="Z286" s="739"/>
      <c r="AA286" s="739"/>
      <c r="AB286" s="739"/>
      <c r="AC286" s="739"/>
      <c r="AD286" s="739"/>
      <c r="AE286" s="739"/>
      <c r="AF286" s="739"/>
      <c r="AG286" s="739"/>
      <c r="AH286" s="739"/>
      <c r="AI286" s="739"/>
      <c r="AJ286" s="739"/>
      <c r="AK286" s="739"/>
      <c r="AL286" s="739"/>
      <c r="AM286" s="739"/>
      <c r="AN286" s="739"/>
      <c r="AO286" s="739"/>
    </row>
    <row r="287" spans="2:41" ht="12.75" customHeight="1" x14ac:dyDescent="0.2">
      <c r="B287" s="692" t="s">
        <v>295</v>
      </c>
      <c r="C287" s="746"/>
      <c r="D287" s="534"/>
      <c r="E287" s="534"/>
      <c r="F287" s="534"/>
      <c r="G287" s="534"/>
      <c r="H287" s="534"/>
      <c r="I287" s="534"/>
      <c r="J287" s="534"/>
      <c r="K287" s="534"/>
      <c r="L287" s="534"/>
      <c r="M287" s="534"/>
      <c r="N287" s="534"/>
      <c r="O287" s="534"/>
      <c r="P287" s="534"/>
      <c r="Q287" s="534"/>
      <c r="R287" s="534"/>
      <c r="S287" s="534"/>
      <c r="T287" s="534"/>
      <c r="U287" s="534"/>
      <c r="V287" s="534"/>
      <c r="W287" s="534"/>
      <c r="X287" s="534"/>
      <c r="Y287" s="534"/>
      <c r="Z287" s="534"/>
      <c r="AA287" s="534"/>
      <c r="AB287" s="534"/>
      <c r="AC287" s="534"/>
      <c r="AD287" s="534"/>
      <c r="AE287" s="534"/>
      <c r="AF287" s="534"/>
      <c r="AG287" s="534"/>
      <c r="AH287" s="534"/>
      <c r="AI287" s="534"/>
      <c r="AJ287" s="534"/>
      <c r="AK287" s="534"/>
      <c r="AL287" s="534"/>
      <c r="AM287" s="534"/>
      <c r="AN287" s="534"/>
      <c r="AO287" s="534"/>
    </row>
    <row r="288" spans="2:41" ht="12.75" customHeight="1" x14ac:dyDescent="0.2">
      <c r="B288" s="535"/>
      <c r="C288" s="535"/>
      <c r="D288" s="696"/>
      <c r="E288" s="696"/>
      <c r="F288" s="696"/>
      <c r="G288" s="696"/>
      <c r="H288" s="696"/>
      <c r="I288" s="696"/>
      <c r="J288" s="696"/>
      <c r="K288" s="696"/>
      <c r="L288" s="696"/>
      <c r="M288" s="696"/>
      <c r="N288" s="696"/>
      <c r="O288" s="696"/>
      <c r="P288" s="696"/>
      <c r="Q288" s="696"/>
      <c r="R288" s="696"/>
      <c r="S288" s="696"/>
      <c r="T288" s="696"/>
      <c r="U288" s="696"/>
      <c r="V288" s="696"/>
      <c r="W288" s="696"/>
      <c r="X288" s="696"/>
      <c r="Y288" s="696"/>
      <c r="Z288" s="696"/>
      <c r="AA288" s="696"/>
      <c r="AB288" s="696"/>
      <c r="AC288" s="696"/>
      <c r="AD288" s="696"/>
      <c r="AE288" s="696"/>
      <c r="AF288" s="696"/>
      <c r="AG288" s="696"/>
      <c r="AH288" s="696"/>
      <c r="AI288" s="696"/>
      <c r="AJ288" s="696"/>
      <c r="AK288" s="696"/>
      <c r="AL288" s="696"/>
      <c r="AM288" s="696"/>
      <c r="AN288" s="696"/>
      <c r="AO288" s="696"/>
    </row>
    <row r="289" spans="2:41" ht="12.75" customHeight="1" x14ac:dyDescent="0.2">
      <c r="B289" s="535" t="s">
        <v>313</v>
      </c>
      <c r="C289" s="535"/>
      <c r="D289" s="696"/>
      <c r="E289" s="696"/>
      <c r="F289" s="696"/>
      <c r="G289" s="696"/>
      <c r="H289" s="696"/>
      <c r="I289" s="696"/>
      <c r="J289" s="696"/>
      <c r="K289" s="696"/>
      <c r="L289" s="696"/>
      <c r="M289" s="696"/>
      <c r="N289" s="696"/>
      <c r="O289" s="696"/>
      <c r="P289" s="696"/>
      <c r="Q289" s="696"/>
      <c r="R289" s="696"/>
      <c r="S289" s="696"/>
      <c r="T289" s="696"/>
      <c r="U289" s="696"/>
      <c r="V289" s="696"/>
      <c r="W289" s="696"/>
      <c r="X289" s="696"/>
      <c r="Y289" s="696"/>
      <c r="Z289" s="696"/>
      <c r="AA289" s="696"/>
      <c r="AB289" s="696"/>
      <c r="AC289" s="696"/>
      <c r="AD289" s="696"/>
      <c r="AE289" s="696"/>
      <c r="AF289" s="696"/>
      <c r="AG289" s="696"/>
      <c r="AH289" s="696"/>
      <c r="AI289" s="696"/>
      <c r="AJ289" s="696"/>
      <c r="AK289" s="696"/>
      <c r="AL289" s="696"/>
      <c r="AM289" s="696"/>
      <c r="AN289" s="696"/>
      <c r="AO289" s="696"/>
    </row>
    <row r="290" spans="2:41" ht="12.75" customHeight="1" x14ac:dyDescent="0.2">
      <c r="B290" s="685" t="s">
        <v>288</v>
      </c>
      <c r="C290" s="707"/>
      <c r="D290" s="696"/>
      <c r="E290" s="696"/>
      <c r="F290" s="696"/>
      <c r="G290" s="696"/>
      <c r="H290" s="696"/>
      <c r="I290" s="696"/>
      <c r="J290" s="696"/>
      <c r="K290" s="696"/>
      <c r="L290" s="696"/>
      <c r="M290" s="696"/>
      <c r="N290" s="696"/>
      <c r="O290" s="696"/>
      <c r="P290" s="696"/>
      <c r="Q290" s="696"/>
      <c r="R290" s="696"/>
      <c r="S290" s="696"/>
      <c r="T290" s="696"/>
      <c r="U290" s="696"/>
      <c r="V290" s="696"/>
      <c r="W290" s="696"/>
      <c r="X290" s="696"/>
      <c r="Y290" s="696"/>
      <c r="Z290" s="696"/>
      <c r="AA290" s="696"/>
      <c r="AB290" s="696"/>
      <c r="AC290" s="696"/>
      <c r="AD290" s="696"/>
      <c r="AE290" s="696"/>
      <c r="AF290" s="696"/>
      <c r="AG290" s="696"/>
      <c r="AH290" s="696"/>
      <c r="AI290" s="696"/>
      <c r="AJ290" s="696"/>
      <c r="AK290" s="696"/>
      <c r="AL290" s="696"/>
      <c r="AM290" s="696"/>
      <c r="AN290" s="696"/>
      <c r="AO290" s="696"/>
    </row>
    <row r="291" spans="2:41" ht="12.75" customHeight="1" x14ac:dyDescent="0.2">
      <c r="B291" s="685" t="s">
        <v>289</v>
      </c>
      <c r="C291" s="707"/>
      <c r="D291" s="696"/>
      <c r="E291" s="696"/>
      <c r="F291" s="696"/>
      <c r="G291" s="696"/>
      <c r="H291" s="696"/>
      <c r="I291" s="696"/>
      <c r="J291" s="696"/>
      <c r="K291" s="696"/>
      <c r="L291" s="696"/>
      <c r="M291" s="696"/>
      <c r="N291" s="696"/>
      <c r="O291" s="696"/>
      <c r="P291" s="696"/>
      <c r="Q291" s="696"/>
      <c r="R291" s="696"/>
      <c r="S291" s="696"/>
      <c r="T291" s="696"/>
      <c r="U291" s="696"/>
      <c r="V291" s="696"/>
      <c r="W291" s="696"/>
      <c r="X291" s="696"/>
      <c r="Y291" s="696"/>
      <c r="Z291" s="696"/>
      <c r="AA291" s="696"/>
      <c r="AB291" s="696"/>
      <c r="AC291" s="696"/>
      <c r="AD291" s="696"/>
      <c r="AE291" s="696"/>
      <c r="AF291" s="696"/>
      <c r="AG291" s="696"/>
      <c r="AH291" s="696"/>
      <c r="AI291" s="696"/>
      <c r="AJ291" s="696"/>
      <c r="AK291" s="696"/>
      <c r="AL291" s="696"/>
      <c r="AM291" s="696"/>
      <c r="AN291" s="696"/>
      <c r="AO291" s="696"/>
    </row>
    <row r="292" spans="2:41" ht="12.75" customHeight="1" x14ac:dyDescent="0.2">
      <c r="B292" s="685" t="s">
        <v>290</v>
      </c>
      <c r="C292" s="707"/>
      <c r="D292" s="696"/>
      <c r="E292" s="696"/>
      <c r="F292" s="696"/>
      <c r="G292" s="696"/>
      <c r="H292" s="696"/>
      <c r="I292" s="696"/>
      <c r="J292" s="696"/>
      <c r="K292" s="696"/>
      <c r="L292" s="696"/>
      <c r="M292" s="696"/>
      <c r="N292" s="696"/>
      <c r="O292" s="696"/>
      <c r="P292" s="696"/>
      <c r="Q292" s="696"/>
      <c r="R292" s="696"/>
      <c r="S292" s="696"/>
      <c r="T292" s="696"/>
      <c r="U292" s="696"/>
      <c r="V292" s="696"/>
      <c r="W292" s="696"/>
      <c r="X292" s="696"/>
      <c r="Y292" s="696"/>
      <c r="Z292" s="696"/>
      <c r="AA292" s="696"/>
      <c r="AB292" s="696"/>
      <c r="AC292" s="696"/>
      <c r="AD292" s="696"/>
      <c r="AE292" s="696"/>
      <c r="AF292" s="696"/>
      <c r="AG292" s="696"/>
      <c r="AH292" s="696"/>
      <c r="AI292" s="696"/>
      <c r="AJ292" s="696"/>
      <c r="AK292" s="696"/>
      <c r="AL292" s="696"/>
      <c r="AM292" s="696"/>
      <c r="AN292" s="696"/>
      <c r="AO292" s="696"/>
    </row>
    <row r="293" spans="2:41" ht="12.75" customHeight="1" x14ac:dyDescent="0.2">
      <c r="B293" s="685" t="s">
        <v>291</v>
      </c>
      <c r="C293" s="707"/>
      <c r="D293" s="696"/>
      <c r="E293" s="696"/>
      <c r="F293" s="696"/>
      <c r="G293" s="696"/>
      <c r="H293" s="696"/>
      <c r="I293" s="696"/>
      <c r="J293" s="696"/>
      <c r="K293" s="696"/>
      <c r="L293" s="696"/>
      <c r="M293" s="696"/>
      <c r="N293" s="696"/>
      <c r="O293" s="696"/>
      <c r="P293" s="696"/>
      <c r="Q293" s="696"/>
      <c r="R293" s="696"/>
      <c r="S293" s="696"/>
      <c r="T293" s="696"/>
      <c r="U293" s="696"/>
      <c r="V293" s="696"/>
      <c r="W293" s="696"/>
      <c r="X293" s="696"/>
      <c r="Y293" s="696"/>
      <c r="Z293" s="696"/>
      <c r="AA293" s="696"/>
      <c r="AB293" s="696"/>
      <c r="AC293" s="696"/>
      <c r="AD293" s="696"/>
      <c r="AE293" s="696"/>
      <c r="AF293" s="696"/>
      <c r="AG293" s="696"/>
      <c r="AH293" s="696"/>
      <c r="AI293" s="696"/>
      <c r="AJ293" s="696"/>
      <c r="AK293" s="696"/>
      <c r="AL293" s="696"/>
      <c r="AM293" s="696"/>
      <c r="AN293" s="696"/>
      <c r="AO293" s="696"/>
    </row>
    <row r="294" spans="2:41" ht="12.75" customHeight="1" thickBot="1" x14ac:dyDescent="0.25">
      <c r="B294" s="738" t="s">
        <v>292</v>
      </c>
      <c r="C294" s="706"/>
      <c r="D294" s="739"/>
      <c r="E294" s="739"/>
      <c r="F294" s="739"/>
      <c r="G294" s="739"/>
      <c r="H294" s="739"/>
      <c r="I294" s="739"/>
      <c r="J294" s="739"/>
      <c r="K294" s="739"/>
      <c r="L294" s="739"/>
      <c r="M294" s="739"/>
      <c r="N294" s="739"/>
      <c r="O294" s="739"/>
      <c r="P294" s="739"/>
      <c r="Q294" s="739"/>
      <c r="R294" s="739"/>
      <c r="S294" s="739"/>
      <c r="T294" s="739"/>
      <c r="U294" s="739"/>
      <c r="V294" s="739"/>
      <c r="W294" s="739"/>
      <c r="X294" s="739"/>
      <c r="Y294" s="739"/>
      <c r="Z294" s="739"/>
      <c r="AA294" s="739"/>
      <c r="AB294" s="739"/>
      <c r="AC294" s="739"/>
      <c r="AD294" s="739"/>
      <c r="AE294" s="739"/>
      <c r="AF294" s="739"/>
      <c r="AG294" s="739"/>
      <c r="AH294" s="739"/>
      <c r="AI294" s="739"/>
      <c r="AJ294" s="739"/>
      <c r="AK294" s="739"/>
      <c r="AL294" s="739"/>
      <c r="AM294" s="739"/>
      <c r="AN294" s="739"/>
      <c r="AO294" s="739"/>
    </row>
    <row r="295" spans="2:41" ht="12.75" customHeight="1" x14ac:dyDescent="0.2">
      <c r="B295" s="692" t="s">
        <v>315</v>
      </c>
      <c r="C295" s="746"/>
      <c r="D295" s="534"/>
      <c r="E295" s="534"/>
      <c r="F295" s="534"/>
      <c r="G295" s="534"/>
      <c r="H295" s="534"/>
      <c r="I295" s="534"/>
      <c r="J295" s="534"/>
      <c r="K295" s="534"/>
      <c r="L295" s="534"/>
      <c r="M295" s="534"/>
      <c r="N295" s="534"/>
      <c r="O295" s="534"/>
      <c r="P295" s="534"/>
      <c r="Q295" s="534"/>
      <c r="R295" s="534"/>
      <c r="S295" s="534"/>
      <c r="T295" s="534"/>
      <c r="U295" s="534"/>
      <c r="V295" s="534"/>
      <c r="W295" s="534"/>
      <c r="X295" s="534"/>
      <c r="Y295" s="534"/>
      <c r="Z295" s="534"/>
      <c r="AA295" s="534"/>
      <c r="AB295" s="534"/>
      <c r="AC295" s="534"/>
      <c r="AD295" s="534"/>
      <c r="AE295" s="534"/>
      <c r="AF295" s="534"/>
      <c r="AG295" s="534"/>
      <c r="AH295" s="534"/>
      <c r="AI295" s="534"/>
      <c r="AJ295" s="534"/>
      <c r="AK295" s="534"/>
      <c r="AL295" s="534"/>
      <c r="AM295" s="534"/>
      <c r="AN295" s="534"/>
      <c r="AO295" s="534"/>
    </row>
    <row r="296" spans="2:41" ht="12.75" customHeight="1" x14ac:dyDescent="0.2">
      <c r="B296" s="535"/>
      <c r="C296" s="535"/>
      <c r="D296" s="696"/>
      <c r="E296" s="696"/>
      <c r="F296" s="696"/>
      <c r="G296" s="696"/>
      <c r="H296" s="696"/>
      <c r="I296" s="696"/>
      <c r="J296" s="696"/>
      <c r="K296" s="696"/>
      <c r="L296" s="696"/>
      <c r="M296" s="696"/>
      <c r="N296" s="696"/>
      <c r="O296" s="696"/>
      <c r="P296" s="696"/>
      <c r="Q296" s="696"/>
      <c r="R296" s="696"/>
      <c r="S296" s="696"/>
      <c r="T296" s="696"/>
      <c r="U296" s="696"/>
      <c r="V296" s="696"/>
      <c r="W296" s="696"/>
      <c r="X296" s="696"/>
      <c r="Y296" s="696"/>
      <c r="Z296" s="696"/>
      <c r="AA296" s="696"/>
      <c r="AB296" s="696"/>
      <c r="AC296" s="696"/>
      <c r="AD296" s="696"/>
      <c r="AE296" s="696"/>
      <c r="AF296" s="696"/>
      <c r="AG296" s="696"/>
      <c r="AH296" s="696"/>
      <c r="AI296" s="696"/>
      <c r="AJ296" s="696"/>
      <c r="AK296" s="696"/>
      <c r="AL296" s="696"/>
      <c r="AM296" s="696"/>
      <c r="AN296" s="696"/>
      <c r="AO296" s="696"/>
    </row>
    <row r="297" spans="2:41" ht="12.75" customHeight="1" x14ac:dyDescent="0.2">
      <c r="B297" s="535" t="s">
        <v>296</v>
      </c>
      <c r="C297" s="535"/>
      <c r="D297" s="696"/>
      <c r="E297" s="696"/>
      <c r="F297" s="696"/>
      <c r="G297" s="696"/>
      <c r="H297" s="696"/>
      <c r="I297" s="696"/>
      <c r="J297" s="696"/>
      <c r="K297" s="696"/>
      <c r="L297" s="696"/>
      <c r="M297" s="696"/>
      <c r="N297" s="696"/>
      <c r="O297" s="696"/>
      <c r="P297" s="696"/>
      <c r="Q297" s="696"/>
      <c r="R297" s="696"/>
      <c r="S297" s="696"/>
      <c r="T297" s="696"/>
      <c r="U297" s="696"/>
      <c r="V297" s="696"/>
      <c r="W297" s="696"/>
      <c r="X297" s="696"/>
      <c r="Y297" s="696"/>
      <c r="Z297" s="696"/>
      <c r="AA297" s="696"/>
      <c r="AB297" s="696"/>
      <c r="AC297" s="696"/>
      <c r="AD297" s="696"/>
      <c r="AE297" s="696"/>
      <c r="AF297" s="696"/>
      <c r="AG297" s="696"/>
      <c r="AH297" s="696"/>
      <c r="AI297" s="696"/>
      <c r="AJ297" s="696"/>
      <c r="AK297" s="696"/>
      <c r="AL297" s="696"/>
      <c r="AM297" s="696"/>
      <c r="AN297" s="696"/>
      <c r="AO297" s="696"/>
    </row>
    <row r="298" spans="2:41" ht="12.75" customHeight="1" x14ac:dyDescent="0.2">
      <c r="B298" s="685" t="s">
        <v>288</v>
      </c>
      <c r="C298" s="707"/>
      <c r="D298" s="696"/>
      <c r="E298" s="696"/>
      <c r="F298" s="696"/>
      <c r="G298" s="696"/>
      <c r="H298" s="696"/>
      <c r="I298" s="696"/>
      <c r="J298" s="696"/>
      <c r="K298" s="696"/>
      <c r="L298" s="696"/>
      <c r="M298" s="696"/>
      <c r="N298" s="696"/>
      <c r="O298" s="696"/>
      <c r="P298" s="696"/>
      <c r="Q298" s="696"/>
      <c r="R298" s="696"/>
      <c r="S298" s="696"/>
      <c r="T298" s="696"/>
      <c r="U298" s="696"/>
      <c r="V298" s="696"/>
      <c r="W298" s="696"/>
      <c r="X298" s="696"/>
      <c r="Y298" s="696"/>
      <c r="Z298" s="696"/>
      <c r="AA298" s="696"/>
      <c r="AB298" s="696"/>
      <c r="AC298" s="696"/>
      <c r="AD298" s="696"/>
      <c r="AE298" s="696"/>
      <c r="AF298" s="696"/>
      <c r="AG298" s="696"/>
      <c r="AH298" s="696"/>
      <c r="AI298" s="696"/>
      <c r="AJ298" s="696"/>
      <c r="AK298" s="696"/>
      <c r="AL298" s="696"/>
      <c r="AM298" s="696"/>
      <c r="AN298" s="696"/>
      <c r="AO298" s="696"/>
    </row>
    <row r="299" spans="2:41" ht="12.75" customHeight="1" x14ac:dyDescent="0.2">
      <c r="B299" s="685" t="s">
        <v>289</v>
      </c>
      <c r="C299" s="707"/>
      <c r="D299" s="696"/>
      <c r="E299" s="696"/>
      <c r="F299" s="696"/>
      <c r="G299" s="696"/>
      <c r="H299" s="696"/>
      <c r="I299" s="696"/>
      <c r="J299" s="696"/>
      <c r="K299" s="696"/>
      <c r="L299" s="696"/>
      <c r="M299" s="696"/>
      <c r="N299" s="696"/>
      <c r="O299" s="696"/>
      <c r="P299" s="696"/>
      <c r="Q299" s="696"/>
      <c r="R299" s="696"/>
      <c r="S299" s="696"/>
      <c r="T299" s="696"/>
      <c r="U299" s="696"/>
      <c r="V299" s="696"/>
      <c r="W299" s="696"/>
      <c r="X299" s="696"/>
      <c r="Y299" s="696"/>
      <c r="Z299" s="696"/>
      <c r="AA299" s="696"/>
      <c r="AB299" s="696"/>
      <c r="AC299" s="696"/>
      <c r="AD299" s="696"/>
      <c r="AE299" s="696"/>
      <c r="AF299" s="696"/>
      <c r="AG299" s="696"/>
      <c r="AH299" s="696"/>
      <c r="AI299" s="696"/>
      <c r="AJ299" s="696"/>
      <c r="AK299" s="696"/>
      <c r="AL299" s="696"/>
      <c r="AM299" s="696"/>
      <c r="AN299" s="696"/>
      <c r="AO299" s="696"/>
    </row>
    <row r="300" spans="2:41" ht="12.75" customHeight="1" x14ac:dyDescent="0.2">
      <c r="B300" s="685" t="s">
        <v>290</v>
      </c>
      <c r="C300" s="707"/>
      <c r="D300" s="696"/>
      <c r="E300" s="696"/>
      <c r="F300" s="696"/>
      <c r="G300" s="696"/>
      <c r="H300" s="696"/>
      <c r="I300" s="696"/>
      <c r="J300" s="696"/>
      <c r="K300" s="696"/>
      <c r="L300" s="696"/>
      <c r="M300" s="696"/>
      <c r="N300" s="696"/>
      <c r="O300" s="696"/>
      <c r="P300" s="696"/>
      <c r="Q300" s="696"/>
      <c r="R300" s="696"/>
      <c r="S300" s="696"/>
      <c r="T300" s="696"/>
      <c r="U300" s="696"/>
      <c r="V300" s="696"/>
      <c r="W300" s="696"/>
      <c r="X300" s="696"/>
      <c r="Y300" s="696"/>
      <c r="Z300" s="696"/>
      <c r="AA300" s="696"/>
      <c r="AB300" s="696"/>
      <c r="AC300" s="696"/>
      <c r="AD300" s="696"/>
      <c r="AE300" s="696"/>
      <c r="AF300" s="696"/>
      <c r="AG300" s="696"/>
      <c r="AH300" s="696"/>
      <c r="AI300" s="696"/>
      <c r="AJ300" s="696"/>
      <c r="AK300" s="696"/>
      <c r="AL300" s="696"/>
      <c r="AM300" s="696"/>
      <c r="AN300" s="696"/>
      <c r="AO300" s="696"/>
    </row>
    <row r="301" spans="2:41" ht="12.75" customHeight="1" x14ac:dyDescent="0.2">
      <c r="B301" s="685" t="s">
        <v>291</v>
      </c>
      <c r="C301" s="707"/>
      <c r="D301" s="696"/>
      <c r="E301" s="696"/>
      <c r="F301" s="696"/>
      <c r="G301" s="696"/>
      <c r="H301" s="696"/>
      <c r="I301" s="696"/>
      <c r="J301" s="696"/>
      <c r="K301" s="696"/>
      <c r="L301" s="696"/>
      <c r="M301" s="696"/>
      <c r="N301" s="696"/>
      <c r="O301" s="696"/>
      <c r="P301" s="696"/>
      <c r="Q301" s="696"/>
      <c r="R301" s="696"/>
      <c r="S301" s="696"/>
      <c r="T301" s="696"/>
      <c r="U301" s="696"/>
      <c r="V301" s="696"/>
      <c r="W301" s="696"/>
      <c r="X301" s="696"/>
      <c r="Y301" s="696"/>
      <c r="Z301" s="696"/>
      <c r="AA301" s="696"/>
      <c r="AB301" s="696"/>
      <c r="AC301" s="696"/>
      <c r="AD301" s="696"/>
      <c r="AE301" s="696"/>
      <c r="AF301" s="696"/>
      <c r="AG301" s="696"/>
      <c r="AH301" s="696"/>
      <c r="AI301" s="696"/>
      <c r="AJ301" s="696"/>
      <c r="AK301" s="696"/>
      <c r="AL301" s="696"/>
      <c r="AM301" s="696"/>
      <c r="AN301" s="696"/>
      <c r="AO301" s="696"/>
    </row>
    <row r="302" spans="2:41" ht="12.75" customHeight="1" thickBot="1" x14ac:dyDescent="0.25">
      <c r="B302" s="738" t="s">
        <v>292</v>
      </c>
      <c r="C302" s="706"/>
      <c r="D302" s="739"/>
      <c r="E302" s="739"/>
      <c r="F302" s="739"/>
      <c r="G302" s="739"/>
      <c r="H302" s="739"/>
      <c r="I302" s="739"/>
      <c r="J302" s="739"/>
      <c r="K302" s="739"/>
      <c r="L302" s="739"/>
      <c r="M302" s="739"/>
      <c r="N302" s="739"/>
      <c r="O302" s="739"/>
      <c r="P302" s="739"/>
      <c r="Q302" s="739"/>
      <c r="R302" s="739"/>
      <c r="S302" s="739"/>
      <c r="T302" s="739"/>
      <c r="U302" s="739"/>
      <c r="V302" s="739"/>
      <c r="W302" s="739"/>
      <c r="X302" s="739"/>
      <c r="Y302" s="739"/>
      <c r="Z302" s="739"/>
      <c r="AA302" s="739"/>
      <c r="AB302" s="739"/>
      <c r="AC302" s="739"/>
      <c r="AD302" s="739"/>
      <c r="AE302" s="739"/>
      <c r="AF302" s="739"/>
      <c r="AG302" s="739"/>
      <c r="AH302" s="739"/>
      <c r="AI302" s="739"/>
      <c r="AJ302" s="739"/>
      <c r="AK302" s="739"/>
      <c r="AL302" s="739"/>
      <c r="AM302" s="739"/>
      <c r="AN302" s="739"/>
      <c r="AO302" s="739"/>
    </row>
    <row r="303" spans="2:41" ht="12.75" customHeight="1" x14ac:dyDescent="0.2">
      <c r="B303" s="692" t="s">
        <v>297</v>
      </c>
      <c r="C303" s="746"/>
      <c r="D303" s="534"/>
      <c r="E303" s="534"/>
      <c r="F303" s="534"/>
      <c r="G303" s="534"/>
      <c r="H303" s="534"/>
      <c r="I303" s="534"/>
      <c r="J303" s="534"/>
      <c r="K303" s="534"/>
      <c r="L303" s="534"/>
      <c r="M303" s="534"/>
      <c r="N303" s="534"/>
      <c r="O303" s="534"/>
      <c r="P303" s="534"/>
      <c r="Q303" s="534"/>
      <c r="R303" s="534"/>
      <c r="S303" s="534"/>
      <c r="T303" s="534"/>
      <c r="U303" s="534"/>
      <c r="V303" s="534"/>
      <c r="W303" s="534"/>
      <c r="X303" s="534"/>
      <c r="Y303" s="534"/>
      <c r="Z303" s="534"/>
      <c r="AA303" s="534"/>
      <c r="AB303" s="534"/>
      <c r="AC303" s="534"/>
      <c r="AD303" s="534"/>
      <c r="AE303" s="534"/>
      <c r="AF303" s="534"/>
      <c r="AG303" s="534"/>
      <c r="AH303" s="534"/>
      <c r="AI303" s="534"/>
      <c r="AJ303" s="534"/>
      <c r="AK303" s="534"/>
      <c r="AL303" s="534"/>
      <c r="AM303" s="534"/>
      <c r="AN303" s="534"/>
      <c r="AO303" s="534"/>
    </row>
    <row r="304" spans="2:41" ht="12.75" customHeight="1" x14ac:dyDescent="0.2">
      <c r="B304" s="535"/>
      <c r="C304" s="535"/>
      <c r="D304" s="696"/>
      <c r="E304" s="696"/>
      <c r="F304" s="696"/>
      <c r="G304" s="696"/>
      <c r="H304" s="696"/>
      <c r="I304" s="696"/>
      <c r="J304" s="696"/>
      <c r="K304" s="696"/>
      <c r="L304" s="696"/>
      <c r="M304" s="696"/>
      <c r="N304" s="696"/>
      <c r="O304" s="696"/>
      <c r="P304" s="696"/>
      <c r="Q304" s="696"/>
      <c r="R304" s="696"/>
      <c r="S304" s="696"/>
      <c r="T304" s="696"/>
      <c r="U304" s="696"/>
      <c r="V304" s="696"/>
      <c r="W304" s="696"/>
      <c r="X304" s="696"/>
      <c r="Y304" s="696"/>
      <c r="Z304" s="696"/>
      <c r="AA304" s="696"/>
      <c r="AB304" s="696"/>
      <c r="AC304" s="696"/>
      <c r="AD304" s="696"/>
      <c r="AE304" s="696"/>
      <c r="AF304" s="696"/>
      <c r="AG304" s="696"/>
      <c r="AH304" s="696"/>
      <c r="AI304" s="696"/>
      <c r="AJ304" s="696"/>
      <c r="AK304" s="696"/>
      <c r="AL304" s="696"/>
      <c r="AM304" s="696"/>
      <c r="AN304" s="696"/>
      <c r="AO304" s="696"/>
    </row>
    <row r="305" spans="2:41" ht="12.75" customHeight="1" x14ac:dyDescent="0.2">
      <c r="B305" s="686" t="s">
        <v>298</v>
      </c>
      <c r="C305" s="707"/>
      <c r="D305" s="696"/>
      <c r="E305" s="696"/>
      <c r="F305" s="696"/>
      <c r="G305" s="696"/>
      <c r="H305" s="696"/>
      <c r="I305" s="696"/>
      <c r="J305" s="696"/>
      <c r="K305" s="696"/>
      <c r="L305" s="696"/>
      <c r="M305" s="696"/>
      <c r="N305" s="696"/>
      <c r="O305" s="696"/>
      <c r="P305" s="696"/>
      <c r="Q305" s="696"/>
      <c r="R305" s="696"/>
      <c r="S305" s="696"/>
      <c r="T305" s="696"/>
      <c r="U305" s="696"/>
      <c r="V305" s="696"/>
      <c r="W305" s="696"/>
      <c r="X305" s="696"/>
      <c r="Y305" s="696"/>
      <c r="Z305" s="696"/>
      <c r="AA305" s="696"/>
      <c r="AB305" s="696"/>
      <c r="AC305" s="696"/>
      <c r="AD305" s="696"/>
      <c r="AE305" s="696"/>
      <c r="AF305" s="696"/>
      <c r="AG305" s="696"/>
      <c r="AH305" s="696"/>
      <c r="AI305" s="696"/>
      <c r="AJ305" s="696"/>
      <c r="AK305" s="696"/>
      <c r="AL305" s="696"/>
      <c r="AM305" s="696"/>
      <c r="AN305" s="696"/>
      <c r="AO305" s="696"/>
    </row>
    <row r="306" spans="2:41" ht="12.75" customHeight="1" x14ac:dyDescent="0.2">
      <c r="B306" s="686" t="s">
        <v>299</v>
      </c>
      <c r="C306" s="707"/>
      <c r="D306" s="696"/>
      <c r="E306" s="696"/>
      <c r="F306" s="696"/>
      <c r="G306" s="696"/>
      <c r="H306" s="696"/>
      <c r="I306" s="696"/>
      <c r="J306" s="696"/>
      <c r="K306" s="696"/>
      <c r="L306" s="696"/>
      <c r="M306" s="696"/>
      <c r="N306" s="696"/>
      <c r="O306" s="696"/>
      <c r="P306" s="696"/>
      <c r="Q306" s="696"/>
      <c r="R306" s="696"/>
      <c r="S306" s="696"/>
      <c r="T306" s="696"/>
      <c r="U306" s="696"/>
      <c r="V306" s="696"/>
      <c r="W306" s="696"/>
      <c r="X306" s="696"/>
      <c r="Y306" s="696"/>
      <c r="Z306" s="696"/>
      <c r="AA306" s="696"/>
      <c r="AB306" s="696"/>
      <c r="AC306" s="696"/>
      <c r="AD306" s="696"/>
      <c r="AE306" s="696"/>
      <c r="AF306" s="696"/>
      <c r="AG306" s="696"/>
      <c r="AH306" s="696"/>
      <c r="AI306" s="696"/>
      <c r="AJ306" s="696"/>
      <c r="AK306" s="696"/>
      <c r="AL306" s="696"/>
      <c r="AM306" s="696"/>
      <c r="AN306" s="696"/>
      <c r="AO306" s="696"/>
    </row>
    <row r="307" spans="2:41" ht="12.75" customHeight="1" x14ac:dyDescent="0.2">
      <c r="B307" s="686" t="s">
        <v>300</v>
      </c>
      <c r="C307" s="707"/>
      <c r="D307" s="696"/>
      <c r="E307" s="696"/>
      <c r="F307" s="696"/>
      <c r="G307" s="696"/>
      <c r="H307" s="696"/>
      <c r="I307" s="696"/>
      <c r="J307" s="696"/>
      <c r="K307" s="696"/>
      <c r="L307" s="696"/>
      <c r="M307" s="696"/>
      <c r="N307" s="696"/>
      <c r="O307" s="696"/>
      <c r="P307" s="696"/>
      <c r="Q307" s="696"/>
      <c r="R307" s="696"/>
      <c r="S307" s="696"/>
      <c r="T307" s="696"/>
      <c r="U307" s="696"/>
      <c r="V307" s="696"/>
      <c r="W307" s="696"/>
      <c r="X307" s="696"/>
      <c r="Y307" s="696"/>
      <c r="Z307" s="696"/>
      <c r="AA307" s="696"/>
      <c r="AB307" s="696"/>
      <c r="AC307" s="696"/>
      <c r="AD307" s="696"/>
      <c r="AE307" s="696"/>
      <c r="AF307" s="696"/>
      <c r="AG307" s="696"/>
      <c r="AH307" s="696"/>
      <c r="AI307" s="696"/>
      <c r="AJ307" s="696"/>
      <c r="AK307" s="696"/>
      <c r="AL307" s="696"/>
      <c r="AM307" s="696"/>
      <c r="AN307" s="696"/>
      <c r="AO307" s="696"/>
    </row>
    <row r="308" spans="2:41" ht="12.75" customHeight="1" thickBot="1" x14ac:dyDescent="0.25">
      <c r="B308" s="740" t="s">
        <v>301</v>
      </c>
      <c r="C308" s="747"/>
      <c r="D308" s="739"/>
      <c r="E308" s="739"/>
      <c r="F308" s="739"/>
      <c r="G308" s="739"/>
      <c r="H308" s="739"/>
      <c r="I308" s="739"/>
      <c r="J308" s="739"/>
      <c r="K308" s="739"/>
      <c r="L308" s="739"/>
      <c r="M308" s="739"/>
      <c r="N308" s="739"/>
      <c r="O308" s="739"/>
      <c r="P308" s="739"/>
      <c r="Q308" s="739"/>
      <c r="R308" s="739"/>
      <c r="S308" s="739"/>
      <c r="T308" s="739"/>
      <c r="U308" s="739"/>
      <c r="V308" s="739"/>
      <c r="W308" s="739"/>
      <c r="X308" s="739"/>
      <c r="Y308" s="739"/>
      <c r="Z308" s="739"/>
      <c r="AA308" s="739"/>
      <c r="AB308" s="739"/>
      <c r="AC308" s="739"/>
      <c r="AD308" s="739"/>
      <c r="AE308" s="739"/>
      <c r="AF308" s="739"/>
      <c r="AG308" s="739"/>
      <c r="AH308" s="739"/>
      <c r="AI308" s="739"/>
      <c r="AJ308" s="739"/>
      <c r="AK308" s="739"/>
      <c r="AL308" s="739"/>
      <c r="AM308" s="739"/>
      <c r="AN308" s="739"/>
      <c r="AO308" s="739"/>
    </row>
    <row r="309" spans="2:41" ht="12.75" customHeight="1" x14ac:dyDescent="0.2">
      <c r="B309" s="692" t="s">
        <v>316</v>
      </c>
      <c r="C309" s="707"/>
      <c r="D309" s="534"/>
      <c r="E309" s="534"/>
      <c r="F309" s="534"/>
      <c r="G309" s="534"/>
      <c r="H309" s="534"/>
      <c r="I309" s="534"/>
      <c r="J309" s="534"/>
      <c r="K309" s="534"/>
      <c r="L309" s="534"/>
      <c r="M309" s="534"/>
      <c r="N309" s="534"/>
      <c r="O309" s="534"/>
      <c r="P309" s="534"/>
      <c r="Q309" s="534"/>
      <c r="R309" s="534"/>
      <c r="S309" s="534"/>
      <c r="T309" s="534"/>
      <c r="U309" s="534"/>
      <c r="V309" s="534"/>
      <c r="W309" s="534"/>
      <c r="X309" s="534"/>
      <c r="Y309" s="534"/>
      <c r="Z309" s="534"/>
      <c r="AA309" s="534"/>
      <c r="AB309" s="534"/>
      <c r="AC309" s="534"/>
      <c r="AD309" s="534"/>
      <c r="AE309" s="534"/>
      <c r="AF309" s="534"/>
      <c r="AG309" s="534"/>
      <c r="AH309" s="534"/>
      <c r="AI309" s="534"/>
      <c r="AJ309" s="534"/>
      <c r="AK309" s="534"/>
      <c r="AL309" s="534"/>
      <c r="AM309" s="534"/>
      <c r="AN309" s="534"/>
      <c r="AO309" s="534"/>
    </row>
    <row r="310" spans="2:41" ht="12.75" customHeight="1" x14ac:dyDescent="0.2">
      <c r="B310" s="535"/>
      <c r="C310" s="707"/>
      <c r="D310" s="696"/>
      <c r="E310" s="696"/>
      <c r="F310" s="696"/>
      <c r="G310" s="696"/>
      <c r="H310" s="696"/>
      <c r="I310" s="696"/>
      <c r="J310" s="696"/>
      <c r="K310" s="696"/>
      <c r="L310" s="696"/>
      <c r="M310" s="696"/>
      <c r="N310" s="696"/>
      <c r="O310" s="696"/>
      <c r="P310" s="696"/>
      <c r="Q310" s="696"/>
      <c r="R310" s="696"/>
      <c r="S310" s="696"/>
      <c r="T310" s="696"/>
      <c r="U310" s="696"/>
      <c r="V310" s="696"/>
      <c r="W310" s="696"/>
      <c r="X310" s="696"/>
      <c r="Y310" s="696"/>
      <c r="Z310" s="696"/>
      <c r="AA310" s="696"/>
      <c r="AB310" s="696"/>
      <c r="AC310" s="696"/>
      <c r="AD310" s="696"/>
      <c r="AE310" s="696"/>
      <c r="AF310" s="696"/>
      <c r="AG310" s="696"/>
      <c r="AH310" s="696"/>
      <c r="AI310" s="696"/>
      <c r="AJ310" s="696"/>
      <c r="AK310" s="696"/>
      <c r="AL310" s="696"/>
      <c r="AM310" s="696"/>
      <c r="AN310" s="696"/>
      <c r="AO310" s="696"/>
    </row>
    <row r="311" spans="2:41" ht="12.75" customHeight="1" x14ac:dyDescent="0.2">
      <c r="B311" s="688" t="s">
        <v>44</v>
      </c>
      <c r="C311" s="535"/>
      <c r="D311" s="696"/>
      <c r="E311" s="696"/>
      <c r="F311" s="696"/>
      <c r="G311" s="696"/>
      <c r="H311" s="696"/>
      <c r="I311" s="696"/>
      <c r="J311" s="696"/>
      <c r="K311" s="696"/>
      <c r="L311" s="696"/>
      <c r="M311" s="696"/>
      <c r="N311" s="696"/>
      <c r="O311" s="696"/>
      <c r="P311" s="696"/>
      <c r="Q311" s="696"/>
      <c r="R311" s="696"/>
      <c r="S311" s="696"/>
      <c r="T311" s="696"/>
      <c r="U311" s="696"/>
      <c r="V311" s="696"/>
      <c r="W311" s="696"/>
      <c r="X311" s="696"/>
      <c r="Y311" s="696"/>
      <c r="Z311" s="696"/>
      <c r="AA311" s="696"/>
      <c r="AB311" s="696"/>
      <c r="AC311" s="696"/>
      <c r="AD311" s="696"/>
      <c r="AE311" s="696"/>
      <c r="AF311" s="696"/>
      <c r="AG311" s="696"/>
      <c r="AH311" s="696"/>
      <c r="AI311" s="696"/>
      <c r="AJ311" s="696"/>
      <c r="AK311" s="696"/>
      <c r="AL311" s="696"/>
      <c r="AM311" s="696"/>
      <c r="AN311" s="696"/>
      <c r="AO311" s="696"/>
    </row>
    <row r="312" spans="2:41" ht="12.75" customHeight="1" x14ac:dyDescent="0.2">
      <c r="B312" s="692" t="s">
        <v>317</v>
      </c>
      <c r="C312" s="707"/>
      <c r="D312" s="534"/>
      <c r="E312" s="534"/>
      <c r="F312" s="534"/>
      <c r="G312" s="534"/>
      <c r="H312" s="534"/>
      <c r="I312" s="534"/>
      <c r="J312" s="534"/>
      <c r="K312" s="534"/>
      <c r="L312" s="534"/>
      <c r="M312" s="534"/>
      <c r="N312" s="534"/>
      <c r="O312" s="534"/>
      <c r="P312" s="534"/>
      <c r="Q312" s="534"/>
      <c r="R312" s="534"/>
      <c r="S312" s="534"/>
      <c r="T312" s="534"/>
      <c r="U312" s="534"/>
      <c r="V312" s="534"/>
      <c r="W312" s="534"/>
      <c r="X312" s="534"/>
      <c r="Y312" s="534"/>
      <c r="Z312" s="534"/>
      <c r="AA312" s="534"/>
      <c r="AB312" s="534"/>
      <c r="AC312" s="534"/>
      <c r="AD312" s="534"/>
      <c r="AE312" s="534"/>
      <c r="AF312" s="534"/>
      <c r="AG312" s="534"/>
      <c r="AH312" s="534"/>
      <c r="AI312" s="534"/>
      <c r="AJ312" s="534"/>
      <c r="AK312" s="534"/>
      <c r="AL312" s="534"/>
      <c r="AM312" s="534"/>
      <c r="AN312" s="534"/>
      <c r="AO312" s="534"/>
    </row>
    <row r="313" spans="2:41" ht="12.75" customHeight="1" x14ac:dyDescent="0.2">
      <c r="B313" s="535"/>
      <c r="C313" s="535"/>
      <c r="D313" s="696"/>
      <c r="E313" s="696"/>
      <c r="F313" s="696"/>
      <c r="G313" s="696"/>
      <c r="H313" s="696"/>
      <c r="I313" s="696"/>
      <c r="J313" s="696"/>
      <c r="K313" s="696"/>
      <c r="L313" s="696"/>
      <c r="M313" s="696"/>
      <c r="N313" s="696"/>
      <c r="O313" s="696"/>
      <c r="P313" s="696"/>
      <c r="Q313" s="696"/>
      <c r="R313" s="696"/>
      <c r="S313" s="696"/>
      <c r="T313" s="696"/>
      <c r="U313" s="696"/>
      <c r="V313" s="696"/>
      <c r="W313" s="696"/>
      <c r="X313" s="696"/>
      <c r="Y313" s="696"/>
      <c r="Z313" s="696"/>
      <c r="AA313" s="696"/>
      <c r="AB313" s="696"/>
      <c r="AC313" s="696"/>
      <c r="AD313" s="696"/>
      <c r="AE313" s="696"/>
      <c r="AF313" s="696"/>
      <c r="AG313" s="696"/>
      <c r="AH313" s="696"/>
      <c r="AI313" s="696"/>
      <c r="AJ313" s="696"/>
      <c r="AK313" s="696"/>
      <c r="AL313" s="696"/>
      <c r="AM313" s="696"/>
      <c r="AN313" s="696"/>
      <c r="AO313" s="696"/>
    </row>
    <row r="314" spans="2:41" ht="12.75" customHeight="1" x14ac:dyDescent="0.2">
      <c r="B314" s="688" t="s">
        <v>318</v>
      </c>
      <c r="C314" s="748"/>
      <c r="D314" s="749"/>
      <c r="E314" s="749"/>
      <c r="F314" s="749"/>
      <c r="G314" s="749"/>
      <c r="H314" s="749"/>
      <c r="I314" s="749"/>
      <c r="J314" s="749"/>
      <c r="K314" s="749"/>
      <c r="L314" s="749"/>
      <c r="M314" s="749"/>
      <c r="N314" s="749"/>
      <c r="O314" s="749"/>
      <c r="P314" s="749"/>
      <c r="Q314" s="749"/>
      <c r="R314" s="749"/>
      <c r="S314" s="749"/>
      <c r="T314" s="749"/>
      <c r="U314" s="749"/>
      <c r="V314" s="749"/>
      <c r="W314" s="749"/>
      <c r="X314" s="749"/>
      <c r="Y314" s="749"/>
      <c r="Z314" s="749"/>
      <c r="AA314" s="749"/>
      <c r="AB314" s="749"/>
      <c r="AC314" s="749"/>
      <c r="AD314" s="749"/>
      <c r="AE314" s="749"/>
      <c r="AF314" s="749"/>
      <c r="AG314" s="749"/>
      <c r="AH314" s="749"/>
      <c r="AI314" s="749"/>
      <c r="AJ314" s="749"/>
      <c r="AK314" s="749"/>
      <c r="AL314" s="749"/>
      <c r="AM314" s="749"/>
      <c r="AN314" s="749"/>
      <c r="AO314" s="749"/>
    </row>
    <row r="315" spans="2:41" ht="12.75" customHeight="1" x14ac:dyDescent="0.2">
      <c r="B315" s="750" t="s">
        <v>319</v>
      </c>
      <c r="C315" s="748"/>
      <c r="D315" s="749"/>
      <c r="E315" s="749"/>
      <c r="F315" s="749"/>
      <c r="G315" s="749"/>
      <c r="H315" s="749"/>
      <c r="I315" s="749"/>
      <c r="J315" s="749"/>
      <c r="K315" s="749"/>
      <c r="L315" s="749"/>
      <c r="M315" s="749"/>
      <c r="N315" s="749"/>
      <c r="O315" s="749"/>
      <c r="P315" s="749"/>
      <c r="Q315" s="749"/>
      <c r="R315" s="749"/>
      <c r="S315" s="749"/>
      <c r="T315" s="749"/>
      <c r="U315" s="749"/>
      <c r="V315" s="749"/>
      <c r="W315" s="749"/>
      <c r="X315" s="749"/>
      <c r="Y315" s="749"/>
      <c r="Z315" s="749"/>
      <c r="AA315" s="749"/>
      <c r="AB315" s="749"/>
      <c r="AC315" s="749"/>
      <c r="AD315" s="749"/>
      <c r="AE315" s="749"/>
      <c r="AF315" s="749"/>
      <c r="AG315" s="749"/>
      <c r="AH315" s="749"/>
      <c r="AI315" s="749"/>
      <c r="AJ315" s="749"/>
      <c r="AK315" s="749"/>
      <c r="AL315" s="749"/>
      <c r="AM315" s="749"/>
      <c r="AN315" s="749"/>
      <c r="AO315" s="749"/>
    </row>
    <row r="316" spans="2:41" ht="12.75" customHeight="1" x14ac:dyDescent="0.2">
      <c r="B316" s="535"/>
      <c r="C316" s="751"/>
      <c r="D316" s="696"/>
      <c r="E316" s="696"/>
      <c r="F316" s="696"/>
      <c r="G316" s="696"/>
      <c r="H316" s="696"/>
      <c r="I316" s="696"/>
      <c r="J316" s="696"/>
      <c r="K316" s="696"/>
      <c r="L316" s="696"/>
      <c r="M316" s="696"/>
      <c r="N316" s="696"/>
      <c r="O316" s="696"/>
      <c r="P316" s="696"/>
      <c r="Q316" s="696"/>
      <c r="R316" s="696"/>
      <c r="S316" s="696"/>
      <c r="T316" s="696"/>
      <c r="U316" s="696"/>
      <c r="V316" s="696"/>
      <c r="W316" s="696"/>
      <c r="X316" s="696"/>
      <c r="Y316" s="696"/>
      <c r="Z316" s="696"/>
      <c r="AA316" s="696"/>
      <c r="AB316" s="696"/>
      <c r="AC316" s="696"/>
      <c r="AD316" s="696"/>
      <c r="AE316" s="696"/>
      <c r="AF316" s="696"/>
      <c r="AG316" s="696"/>
      <c r="AH316" s="696"/>
      <c r="AI316" s="696"/>
      <c r="AJ316" s="696"/>
      <c r="AK316" s="696"/>
      <c r="AL316" s="696"/>
      <c r="AM316" s="696"/>
      <c r="AN316" s="696"/>
      <c r="AO316" s="696"/>
    </row>
    <row r="317" spans="2:41" ht="12.75" customHeight="1" x14ac:dyDescent="0.2">
      <c r="B317" s="535" t="s">
        <v>318</v>
      </c>
      <c r="C317" s="707"/>
      <c r="D317" s="696"/>
      <c r="E317" s="696"/>
      <c r="F317" s="696"/>
      <c r="G317" s="696"/>
      <c r="H317" s="696"/>
      <c r="I317" s="696"/>
      <c r="J317" s="696"/>
      <c r="K317" s="696"/>
      <c r="L317" s="696"/>
      <c r="M317" s="696"/>
      <c r="N317" s="696"/>
      <c r="O317" s="696"/>
      <c r="P317" s="696"/>
      <c r="Q317" s="696"/>
      <c r="R317" s="696"/>
      <c r="S317" s="696"/>
      <c r="T317" s="696"/>
      <c r="U317" s="696"/>
      <c r="V317" s="696"/>
      <c r="W317" s="696"/>
      <c r="X317" s="696"/>
      <c r="Y317" s="696"/>
      <c r="Z317" s="696"/>
      <c r="AA317" s="696"/>
      <c r="AB317" s="696"/>
      <c r="AC317" s="696"/>
      <c r="AD317" s="696"/>
      <c r="AE317" s="696"/>
      <c r="AF317" s="696"/>
      <c r="AG317" s="696"/>
      <c r="AH317" s="696"/>
      <c r="AI317" s="696"/>
      <c r="AJ317" s="696"/>
      <c r="AK317" s="696"/>
      <c r="AL317" s="696"/>
      <c r="AM317" s="696"/>
      <c r="AN317" s="696"/>
      <c r="AO317" s="696"/>
    </row>
    <row r="318" spans="2:41" ht="12.75" customHeight="1" x14ac:dyDescent="0.2">
      <c r="B318" s="685" t="s">
        <v>320</v>
      </c>
      <c r="C318" s="535"/>
      <c r="D318" s="752"/>
      <c r="E318" s="752"/>
      <c r="F318" s="752"/>
      <c r="G318" s="752"/>
      <c r="H318" s="752"/>
      <c r="I318" s="752"/>
      <c r="J318" s="752"/>
      <c r="K318" s="752"/>
      <c r="L318" s="752"/>
      <c r="M318" s="752"/>
      <c r="N318" s="752"/>
      <c r="O318" s="752"/>
      <c r="P318" s="752"/>
      <c r="Q318" s="752"/>
      <c r="R318" s="752"/>
      <c r="S318" s="752"/>
      <c r="T318" s="752"/>
      <c r="U318" s="752"/>
      <c r="V318" s="752"/>
      <c r="W318" s="752"/>
      <c r="X318" s="752"/>
      <c r="Y318" s="752"/>
      <c r="Z318" s="752"/>
      <c r="AA318" s="752"/>
      <c r="AB318" s="752"/>
      <c r="AC318" s="752"/>
      <c r="AD318" s="752"/>
      <c r="AE318" s="752"/>
      <c r="AF318" s="752"/>
      <c r="AG318" s="752"/>
      <c r="AH318" s="752"/>
      <c r="AI318" s="752"/>
      <c r="AJ318" s="752"/>
      <c r="AK318" s="752"/>
      <c r="AL318" s="752"/>
      <c r="AM318" s="752"/>
      <c r="AN318" s="752"/>
      <c r="AO318" s="752"/>
    </row>
    <row r="319" spans="2:41" ht="12.75" customHeight="1" x14ac:dyDescent="0.2">
      <c r="B319" s="685" t="s">
        <v>321</v>
      </c>
      <c r="C319" s="535"/>
      <c r="D319" s="752"/>
      <c r="E319" s="752"/>
      <c r="F319" s="752"/>
      <c r="G319" s="752"/>
      <c r="H319" s="752"/>
      <c r="I319" s="752"/>
      <c r="J319" s="752"/>
      <c r="K319" s="752"/>
      <c r="L319" s="752"/>
      <c r="M319" s="752"/>
      <c r="N319" s="752"/>
      <c r="O319" s="752"/>
      <c r="P319" s="752"/>
      <c r="Q319" s="752"/>
      <c r="R319" s="752"/>
      <c r="S319" s="752"/>
      <c r="T319" s="752"/>
      <c r="U319" s="752"/>
      <c r="V319" s="752"/>
      <c r="W319" s="752"/>
      <c r="X319" s="752"/>
      <c r="Y319" s="752"/>
      <c r="Z319" s="752"/>
      <c r="AA319" s="752"/>
      <c r="AB319" s="752"/>
      <c r="AC319" s="752"/>
      <c r="AD319" s="752"/>
      <c r="AE319" s="752"/>
      <c r="AF319" s="752"/>
      <c r="AG319" s="752"/>
      <c r="AH319" s="752"/>
      <c r="AI319" s="752"/>
      <c r="AJ319" s="752"/>
      <c r="AK319" s="752"/>
      <c r="AL319" s="752"/>
      <c r="AM319" s="752"/>
      <c r="AN319" s="752"/>
      <c r="AO319" s="752"/>
    </row>
    <row r="320" spans="2:41" ht="12.75" customHeight="1" x14ac:dyDescent="0.2">
      <c r="B320" s="685" t="s">
        <v>322</v>
      </c>
      <c r="C320" s="535"/>
      <c r="D320" s="752"/>
      <c r="E320" s="752"/>
      <c r="F320" s="752"/>
      <c r="G320" s="752"/>
      <c r="H320" s="752"/>
      <c r="I320" s="752"/>
      <c r="J320" s="752"/>
      <c r="K320" s="752"/>
      <c r="L320" s="752"/>
      <c r="M320" s="752"/>
      <c r="N320" s="752"/>
      <c r="O320" s="752"/>
      <c r="P320" s="752"/>
      <c r="Q320" s="752"/>
      <c r="R320" s="752"/>
      <c r="S320" s="752"/>
      <c r="T320" s="752"/>
      <c r="U320" s="752"/>
      <c r="V320" s="752"/>
      <c r="W320" s="752"/>
      <c r="X320" s="752"/>
      <c r="Y320" s="752"/>
      <c r="Z320" s="752"/>
      <c r="AA320" s="752"/>
      <c r="AB320" s="752"/>
      <c r="AC320" s="752"/>
      <c r="AD320" s="752"/>
      <c r="AE320" s="752"/>
      <c r="AF320" s="752"/>
      <c r="AG320" s="752"/>
      <c r="AH320" s="752"/>
      <c r="AI320" s="752"/>
      <c r="AJ320" s="752"/>
      <c r="AK320" s="752"/>
      <c r="AL320" s="752"/>
      <c r="AM320" s="752"/>
      <c r="AN320" s="752"/>
      <c r="AO320" s="752"/>
    </row>
    <row r="321" spans="2:41" ht="12.75" customHeight="1" x14ac:dyDescent="0.2">
      <c r="B321" s="535"/>
      <c r="C321" s="535"/>
      <c r="D321" s="696"/>
      <c r="E321" s="696"/>
      <c r="F321" s="696"/>
      <c r="G321" s="696"/>
      <c r="H321" s="696"/>
      <c r="I321" s="696"/>
      <c r="J321" s="696"/>
      <c r="K321" s="696"/>
      <c r="L321" s="696"/>
      <c r="M321" s="696"/>
      <c r="N321" s="696"/>
      <c r="O321" s="696"/>
      <c r="P321" s="696"/>
      <c r="Q321" s="696"/>
      <c r="R321" s="696"/>
      <c r="S321" s="696"/>
      <c r="T321" s="696"/>
      <c r="U321" s="696"/>
      <c r="V321" s="696"/>
      <c r="W321" s="696"/>
      <c r="X321" s="696"/>
      <c r="Y321" s="696"/>
      <c r="Z321" s="696"/>
      <c r="AA321" s="696"/>
      <c r="AB321" s="696"/>
      <c r="AC321" s="696"/>
      <c r="AD321" s="696"/>
      <c r="AE321" s="696"/>
      <c r="AF321" s="696"/>
      <c r="AG321" s="696"/>
      <c r="AH321" s="696"/>
      <c r="AI321" s="696"/>
      <c r="AJ321" s="696"/>
      <c r="AK321" s="696"/>
      <c r="AL321" s="696"/>
      <c r="AM321" s="696"/>
      <c r="AN321" s="696"/>
      <c r="AO321" s="696"/>
    </row>
    <row r="322" spans="2:41" ht="12.75" customHeight="1" x14ac:dyDescent="0.2">
      <c r="B322" s="535" t="s">
        <v>323</v>
      </c>
      <c r="C322" s="535"/>
      <c r="D322" s="696"/>
      <c r="E322" s="696"/>
      <c r="F322" s="696"/>
      <c r="G322" s="696"/>
      <c r="H322" s="696"/>
      <c r="I322" s="696"/>
      <c r="J322" s="696"/>
      <c r="K322" s="696"/>
      <c r="L322" s="696"/>
      <c r="M322" s="696"/>
      <c r="N322" s="696"/>
      <c r="O322" s="696"/>
      <c r="P322" s="696"/>
      <c r="Q322" s="696"/>
      <c r="R322" s="696"/>
      <c r="S322" s="696"/>
      <c r="T322" s="696"/>
      <c r="U322" s="696"/>
      <c r="V322" s="696"/>
      <c r="W322" s="696"/>
      <c r="X322" s="696"/>
      <c r="Y322" s="696"/>
      <c r="Z322" s="696"/>
      <c r="AA322" s="696"/>
      <c r="AB322" s="696"/>
      <c r="AC322" s="696"/>
      <c r="AD322" s="696"/>
      <c r="AE322" s="696"/>
      <c r="AF322" s="696"/>
      <c r="AG322" s="696"/>
      <c r="AH322" s="696"/>
      <c r="AI322" s="696"/>
      <c r="AJ322" s="696"/>
      <c r="AK322" s="696"/>
      <c r="AL322" s="696"/>
      <c r="AM322" s="696"/>
      <c r="AN322" s="696"/>
      <c r="AO322" s="696"/>
    </row>
    <row r="323" spans="2:41" ht="12.75" customHeight="1" x14ac:dyDescent="0.2">
      <c r="B323" s="535" t="s">
        <v>324</v>
      </c>
      <c r="C323" s="707"/>
      <c r="D323" s="696"/>
      <c r="E323" s="696"/>
      <c r="F323" s="696"/>
      <c r="G323" s="696"/>
      <c r="H323" s="696"/>
      <c r="I323" s="696"/>
      <c r="J323" s="696"/>
      <c r="K323" s="696"/>
      <c r="L323" s="696"/>
      <c r="M323" s="696"/>
      <c r="N323" s="696"/>
      <c r="O323" s="696"/>
      <c r="P323" s="696"/>
      <c r="Q323" s="696"/>
      <c r="R323" s="696"/>
      <c r="S323" s="696"/>
      <c r="T323" s="696"/>
      <c r="U323" s="696"/>
      <c r="V323" s="696"/>
      <c r="W323" s="696"/>
      <c r="X323" s="696"/>
      <c r="Y323" s="696"/>
      <c r="Z323" s="696"/>
      <c r="AA323" s="696"/>
      <c r="AB323" s="696"/>
      <c r="AC323" s="696"/>
      <c r="AD323" s="696"/>
      <c r="AE323" s="696"/>
      <c r="AF323" s="696"/>
      <c r="AG323" s="696"/>
      <c r="AH323" s="696"/>
      <c r="AI323" s="696"/>
      <c r="AJ323" s="696"/>
      <c r="AK323" s="696"/>
      <c r="AL323" s="696"/>
      <c r="AM323" s="696"/>
      <c r="AN323" s="696"/>
      <c r="AO323" s="696"/>
    </row>
    <row r="324" spans="2:41" ht="12.75" customHeight="1" x14ac:dyDescent="0.2">
      <c r="B324" s="535"/>
      <c r="C324" s="535"/>
      <c r="D324" s="696"/>
      <c r="E324" s="696"/>
      <c r="F324" s="696"/>
      <c r="G324" s="696"/>
      <c r="H324" s="696"/>
      <c r="I324" s="696"/>
      <c r="J324" s="696"/>
      <c r="K324" s="696"/>
      <c r="L324" s="696"/>
      <c r="M324" s="696"/>
      <c r="N324" s="696"/>
      <c r="O324" s="696"/>
      <c r="P324" s="696"/>
      <c r="Q324" s="696"/>
      <c r="R324" s="696"/>
      <c r="S324" s="696"/>
      <c r="T324" s="696"/>
      <c r="U324" s="696"/>
      <c r="V324" s="696"/>
      <c r="W324" s="696"/>
      <c r="X324" s="696"/>
      <c r="Y324" s="696"/>
      <c r="Z324" s="696"/>
      <c r="AA324" s="696"/>
      <c r="AB324" s="696"/>
      <c r="AC324" s="696"/>
      <c r="AD324" s="696"/>
      <c r="AE324" s="696"/>
      <c r="AF324" s="696"/>
      <c r="AG324" s="696"/>
      <c r="AH324" s="696"/>
      <c r="AI324" s="696"/>
      <c r="AJ324" s="696"/>
      <c r="AK324" s="696"/>
      <c r="AL324" s="696"/>
      <c r="AM324" s="696"/>
      <c r="AN324" s="696"/>
      <c r="AO324" s="696"/>
    </row>
    <row r="325" spans="2:41" ht="12.75" customHeight="1" x14ac:dyDescent="0.2">
      <c r="B325" s="535" t="s">
        <v>325</v>
      </c>
      <c r="C325" s="535"/>
      <c r="D325" s="696"/>
      <c r="E325" s="696"/>
      <c r="F325" s="696"/>
      <c r="G325" s="696"/>
      <c r="H325" s="696"/>
      <c r="I325" s="696"/>
      <c r="J325" s="696"/>
      <c r="K325" s="696"/>
      <c r="L325" s="696"/>
      <c r="M325" s="696"/>
      <c r="N325" s="696"/>
      <c r="O325" s="696"/>
      <c r="P325" s="696"/>
      <c r="Q325" s="696"/>
      <c r="R325" s="696"/>
      <c r="S325" s="696"/>
      <c r="T325" s="696"/>
      <c r="U325" s="696"/>
      <c r="V325" s="696"/>
      <c r="W325" s="696"/>
      <c r="X325" s="696"/>
      <c r="Y325" s="696"/>
      <c r="Z325" s="696"/>
      <c r="AA325" s="696"/>
      <c r="AB325" s="696"/>
      <c r="AC325" s="696"/>
      <c r="AD325" s="696"/>
      <c r="AE325" s="696"/>
      <c r="AF325" s="696"/>
      <c r="AG325" s="696"/>
      <c r="AH325" s="696"/>
      <c r="AI325" s="696"/>
      <c r="AJ325" s="696"/>
      <c r="AK325" s="696"/>
      <c r="AL325" s="696"/>
      <c r="AM325" s="696"/>
      <c r="AN325" s="696"/>
      <c r="AO325" s="696"/>
    </row>
    <row r="326" spans="2:41" ht="12.75" customHeight="1" x14ac:dyDescent="0.2">
      <c r="B326" s="685" t="s">
        <v>326</v>
      </c>
      <c r="C326" s="535"/>
      <c r="D326" s="752"/>
      <c r="E326" s="752"/>
      <c r="F326" s="752"/>
      <c r="G326" s="752"/>
      <c r="H326" s="752"/>
      <c r="I326" s="752"/>
      <c r="J326" s="752"/>
      <c r="K326" s="752"/>
      <c r="L326" s="752"/>
      <c r="M326" s="752"/>
      <c r="N326" s="752"/>
      <c r="O326" s="752"/>
      <c r="P326" s="752"/>
      <c r="Q326" s="752"/>
      <c r="R326" s="752"/>
      <c r="S326" s="752"/>
      <c r="T326" s="752"/>
      <c r="U326" s="752"/>
      <c r="V326" s="752"/>
      <c r="W326" s="752"/>
      <c r="X326" s="752"/>
      <c r="Y326" s="752"/>
      <c r="Z326" s="752"/>
      <c r="AA326" s="752"/>
      <c r="AB326" s="752"/>
      <c r="AC326" s="752"/>
      <c r="AD326" s="752"/>
      <c r="AE326" s="752"/>
      <c r="AF326" s="752"/>
      <c r="AG326" s="752"/>
      <c r="AH326" s="752"/>
      <c r="AI326" s="752"/>
      <c r="AJ326" s="752"/>
      <c r="AK326" s="752"/>
      <c r="AL326" s="752"/>
      <c r="AM326" s="752"/>
      <c r="AN326" s="752"/>
      <c r="AO326" s="752"/>
    </row>
    <row r="327" spans="2:41" ht="12.75" customHeight="1" x14ac:dyDescent="0.2">
      <c r="B327" s="685" t="s">
        <v>327</v>
      </c>
      <c r="C327" s="535"/>
      <c r="D327" s="752"/>
      <c r="E327" s="752"/>
      <c r="F327" s="752"/>
      <c r="G327" s="752"/>
      <c r="H327" s="752"/>
      <c r="I327" s="752"/>
      <c r="J327" s="752"/>
      <c r="K327" s="752"/>
      <c r="L327" s="752"/>
      <c r="M327" s="752"/>
      <c r="N327" s="752"/>
      <c r="O327" s="752"/>
      <c r="P327" s="752"/>
      <c r="Q327" s="752"/>
      <c r="R327" s="752"/>
      <c r="S327" s="752"/>
      <c r="T327" s="752"/>
      <c r="U327" s="752"/>
      <c r="V327" s="752"/>
      <c r="W327" s="752"/>
      <c r="X327" s="752"/>
      <c r="Y327" s="752"/>
      <c r="Z327" s="752"/>
      <c r="AA327" s="752"/>
      <c r="AB327" s="752"/>
      <c r="AC327" s="752"/>
      <c r="AD327" s="752"/>
      <c r="AE327" s="752"/>
      <c r="AF327" s="752"/>
      <c r="AG327" s="752"/>
      <c r="AH327" s="752"/>
      <c r="AI327" s="752"/>
      <c r="AJ327" s="752"/>
      <c r="AK327" s="752"/>
      <c r="AL327" s="752"/>
      <c r="AM327" s="752"/>
      <c r="AN327" s="752"/>
      <c r="AO327" s="752"/>
    </row>
    <row r="328" spans="2:41" ht="12.75" customHeight="1" x14ac:dyDescent="0.2">
      <c r="B328" s="685" t="s">
        <v>328</v>
      </c>
      <c r="C328" s="535"/>
      <c r="D328" s="752"/>
      <c r="E328" s="752"/>
      <c r="F328" s="752"/>
      <c r="G328" s="752"/>
      <c r="H328" s="752"/>
      <c r="I328" s="752"/>
      <c r="J328" s="752"/>
      <c r="K328" s="752"/>
      <c r="L328" s="752"/>
      <c r="M328" s="752"/>
      <c r="N328" s="752"/>
      <c r="O328" s="752"/>
      <c r="P328" s="752"/>
      <c r="Q328" s="752"/>
      <c r="R328" s="752"/>
      <c r="S328" s="752"/>
      <c r="T328" s="752"/>
      <c r="U328" s="752"/>
      <c r="V328" s="752"/>
      <c r="W328" s="752"/>
      <c r="X328" s="752"/>
      <c r="Y328" s="752"/>
      <c r="Z328" s="752"/>
      <c r="AA328" s="752"/>
      <c r="AB328" s="752"/>
      <c r="AC328" s="752"/>
      <c r="AD328" s="752"/>
      <c r="AE328" s="752"/>
      <c r="AF328" s="752"/>
      <c r="AG328" s="752"/>
      <c r="AH328" s="752"/>
      <c r="AI328" s="752"/>
      <c r="AJ328" s="752"/>
      <c r="AK328" s="752"/>
      <c r="AL328" s="752"/>
      <c r="AM328" s="752"/>
      <c r="AN328" s="752"/>
      <c r="AO328" s="752"/>
    </row>
    <row r="329" spans="2:41" ht="12.75" customHeight="1" x14ac:dyDescent="0.2">
      <c r="B329" s="535"/>
      <c r="C329" s="535"/>
      <c r="D329" s="753"/>
      <c r="E329" s="753"/>
      <c r="F329" s="753"/>
      <c r="G329" s="753"/>
      <c r="H329" s="753"/>
      <c r="I329" s="753"/>
      <c r="J329" s="753"/>
      <c r="K329" s="753"/>
      <c r="L329" s="753"/>
      <c r="M329" s="753"/>
      <c r="N329" s="753"/>
      <c r="O329" s="753"/>
      <c r="P329" s="753"/>
      <c r="Q329" s="753"/>
      <c r="R329" s="753"/>
      <c r="S329" s="753"/>
      <c r="T329" s="753"/>
      <c r="U329" s="753"/>
      <c r="V329" s="753"/>
      <c r="W329" s="753"/>
      <c r="X329" s="753"/>
      <c r="Y329" s="753"/>
      <c r="Z329" s="753"/>
      <c r="AA329" s="753"/>
      <c r="AB329" s="753"/>
      <c r="AC329" s="753"/>
      <c r="AD329" s="753"/>
      <c r="AE329" s="753"/>
      <c r="AF329" s="753"/>
      <c r="AG329" s="753"/>
      <c r="AH329" s="753"/>
      <c r="AI329" s="753"/>
      <c r="AJ329" s="753"/>
      <c r="AK329" s="753"/>
      <c r="AL329" s="753"/>
      <c r="AM329" s="753"/>
      <c r="AN329" s="753"/>
      <c r="AO329" s="753"/>
    </row>
    <row r="330" spans="2:41" ht="12.75" customHeight="1" x14ac:dyDescent="0.2">
      <c r="B330" s="535" t="s">
        <v>329</v>
      </c>
      <c r="C330" s="751"/>
      <c r="D330" s="754"/>
      <c r="E330" s="754"/>
      <c r="F330" s="754"/>
      <c r="G330" s="754"/>
      <c r="H330" s="754"/>
      <c r="I330" s="754"/>
      <c r="J330" s="754"/>
      <c r="K330" s="754"/>
      <c r="L330" s="754"/>
      <c r="M330" s="754"/>
      <c r="N330" s="754"/>
      <c r="O330" s="754"/>
      <c r="P330" s="754"/>
      <c r="Q330" s="754"/>
      <c r="R330" s="754"/>
      <c r="S330" s="754"/>
      <c r="T330" s="754"/>
      <c r="U330" s="754"/>
      <c r="V330" s="754"/>
      <c r="W330" s="754"/>
      <c r="X330" s="754"/>
      <c r="Y330" s="754"/>
      <c r="Z330" s="754"/>
      <c r="AA330" s="754"/>
      <c r="AB330" s="754"/>
      <c r="AC330" s="754"/>
      <c r="AD330" s="754"/>
      <c r="AE330" s="754"/>
      <c r="AF330" s="754"/>
      <c r="AG330" s="754"/>
      <c r="AH330" s="754"/>
      <c r="AI330" s="754"/>
      <c r="AJ330" s="754"/>
      <c r="AK330" s="754"/>
      <c r="AL330" s="754"/>
      <c r="AM330" s="754"/>
      <c r="AN330" s="754"/>
      <c r="AO330" s="754"/>
    </row>
    <row r="331" spans="2:41" ht="12.75" customHeight="1" x14ac:dyDescent="0.2">
      <c r="B331" s="535" t="s">
        <v>330</v>
      </c>
      <c r="C331" s="707"/>
      <c r="D331" s="696"/>
      <c r="E331" s="696"/>
      <c r="F331" s="696"/>
      <c r="G331" s="696"/>
      <c r="H331" s="696"/>
      <c r="I331" s="696"/>
      <c r="J331" s="696"/>
      <c r="K331" s="696"/>
      <c r="L331" s="696"/>
      <c r="M331" s="696"/>
      <c r="N331" s="696"/>
      <c r="O331" s="696"/>
      <c r="P331" s="696"/>
      <c r="Q331" s="696"/>
      <c r="R331" s="696"/>
      <c r="S331" s="696"/>
      <c r="T331" s="696"/>
      <c r="U331" s="696"/>
      <c r="V331" s="696"/>
      <c r="W331" s="696"/>
      <c r="X331" s="696"/>
      <c r="Y331" s="696"/>
      <c r="Z331" s="696"/>
      <c r="AA331" s="696"/>
      <c r="AB331" s="696"/>
      <c r="AC331" s="696"/>
      <c r="AD331" s="696"/>
      <c r="AE331" s="696"/>
      <c r="AF331" s="696"/>
      <c r="AG331" s="696"/>
      <c r="AH331" s="696"/>
      <c r="AI331" s="696"/>
      <c r="AJ331" s="696"/>
      <c r="AK331" s="696"/>
      <c r="AL331" s="696"/>
      <c r="AM331" s="696"/>
      <c r="AN331" s="696"/>
      <c r="AO331" s="696"/>
    </row>
    <row r="332" spans="2:41" ht="12.75" customHeight="1" x14ac:dyDescent="0.2">
      <c r="B332" s="535"/>
      <c r="C332" s="707"/>
      <c r="D332" s="696"/>
      <c r="E332" s="696"/>
      <c r="F332" s="696"/>
      <c r="G332" s="696"/>
      <c r="H332" s="696"/>
      <c r="I332" s="696"/>
      <c r="J332" s="696"/>
      <c r="K332" s="696"/>
      <c r="L332" s="696"/>
      <c r="M332" s="696"/>
      <c r="N332" s="696"/>
      <c r="O332" s="696"/>
      <c r="P332" s="696"/>
      <c r="Q332" s="696"/>
      <c r="R332" s="696"/>
      <c r="S332" s="696"/>
      <c r="T332" s="696"/>
      <c r="U332" s="696"/>
      <c r="V332" s="696"/>
      <c r="W332" s="696"/>
      <c r="X332" s="696"/>
      <c r="Y332" s="696"/>
      <c r="Z332" s="696"/>
      <c r="AA332" s="696"/>
      <c r="AB332" s="696"/>
      <c r="AC332" s="696"/>
      <c r="AD332" s="696"/>
      <c r="AE332" s="696"/>
      <c r="AF332" s="696"/>
      <c r="AG332" s="696"/>
      <c r="AH332" s="696"/>
      <c r="AI332" s="696"/>
      <c r="AJ332" s="696"/>
      <c r="AK332" s="696"/>
      <c r="AL332" s="696"/>
      <c r="AM332" s="696"/>
      <c r="AN332" s="696"/>
      <c r="AO332" s="696"/>
    </row>
    <row r="333" spans="2:41" ht="12.75" customHeight="1" x14ac:dyDescent="0.2">
      <c r="B333" s="535" t="s">
        <v>331</v>
      </c>
      <c r="C333" s="707"/>
      <c r="D333" s="755"/>
      <c r="E333" s="755"/>
      <c r="F333" s="755"/>
      <c r="G333" s="755"/>
      <c r="H333" s="755"/>
      <c r="I333" s="755"/>
      <c r="J333" s="755"/>
      <c r="K333" s="755"/>
      <c r="L333" s="755"/>
      <c r="M333" s="755"/>
      <c r="N333" s="755"/>
      <c r="O333" s="755"/>
      <c r="P333" s="755"/>
      <c r="Q333" s="755"/>
      <c r="R333" s="755"/>
      <c r="S333" s="755"/>
      <c r="T333" s="755"/>
      <c r="U333" s="755"/>
      <c r="V333" s="755"/>
      <c r="W333" s="755"/>
      <c r="X333" s="755"/>
      <c r="Y333" s="755"/>
      <c r="Z333" s="755"/>
      <c r="AA333" s="755"/>
      <c r="AB333" s="755"/>
      <c r="AC333" s="755"/>
      <c r="AD333" s="755"/>
      <c r="AE333" s="755"/>
      <c r="AF333" s="755"/>
      <c r="AG333" s="755"/>
      <c r="AH333" s="755"/>
      <c r="AI333" s="755"/>
      <c r="AJ333" s="755"/>
      <c r="AK333" s="755"/>
      <c r="AL333" s="755"/>
      <c r="AM333" s="755"/>
      <c r="AN333" s="755"/>
      <c r="AO333" s="755"/>
    </row>
    <row r="334" spans="2:41" ht="12.75" customHeight="1" x14ac:dyDescent="0.2">
      <c r="B334" s="535"/>
      <c r="C334" s="707"/>
      <c r="D334" s="696"/>
      <c r="E334" s="696"/>
      <c r="F334" s="696"/>
      <c r="G334" s="696"/>
      <c r="H334" s="696"/>
      <c r="I334" s="696"/>
      <c r="J334" s="696"/>
      <c r="K334" s="696"/>
      <c r="L334" s="696"/>
      <c r="M334" s="696"/>
      <c r="N334" s="696"/>
      <c r="O334" s="696"/>
      <c r="P334" s="696"/>
      <c r="Q334" s="696"/>
      <c r="R334" s="696"/>
      <c r="S334" s="696"/>
      <c r="T334" s="696"/>
      <c r="U334" s="696"/>
      <c r="V334" s="696"/>
      <c r="W334" s="696"/>
      <c r="X334" s="696"/>
      <c r="Y334" s="696"/>
      <c r="Z334" s="696"/>
      <c r="AA334" s="696"/>
      <c r="AB334" s="696"/>
      <c r="AC334" s="696"/>
      <c r="AD334" s="696"/>
      <c r="AE334" s="696"/>
      <c r="AF334" s="696"/>
      <c r="AG334" s="696"/>
      <c r="AH334" s="696"/>
      <c r="AI334" s="696"/>
      <c r="AJ334" s="696"/>
      <c r="AK334" s="696"/>
      <c r="AL334" s="696"/>
      <c r="AM334" s="696"/>
      <c r="AN334" s="696"/>
      <c r="AO334" s="696"/>
    </row>
    <row r="335" spans="2:41" ht="12.75" customHeight="1" x14ac:dyDescent="0.2">
      <c r="B335" s="535" t="s">
        <v>333</v>
      </c>
      <c r="C335" s="535"/>
      <c r="D335" s="696"/>
      <c r="E335" s="696"/>
      <c r="F335" s="696"/>
      <c r="G335" s="696"/>
      <c r="H335" s="696"/>
      <c r="I335" s="696"/>
      <c r="J335" s="696"/>
      <c r="K335" s="696"/>
      <c r="L335" s="696"/>
      <c r="M335" s="696"/>
      <c r="N335" s="696"/>
      <c r="O335" s="696"/>
      <c r="P335" s="696"/>
      <c r="Q335" s="696"/>
      <c r="R335" s="696"/>
      <c r="S335" s="696"/>
      <c r="T335" s="696"/>
      <c r="U335" s="696"/>
      <c r="V335" s="696"/>
      <c r="W335" s="696"/>
      <c r="X335" s="696"/>
      <c r="Y335" s="696"/>
      <c r="Z335" s="696"/>
      <c r="AA335" s="696"/>
      <c r="AB335" s="696"/>
      <c r="AC335" s="696"/>
      <c r="AD335" s="696"/>
      <c r="AE335" s="696"/>
      <c r="AF335" s="696"/>
      <c r="AG335" s="696"/>
      <c r="AH335" s="696"/>
      <c r="AI335" s="696"/>
      <c r="AJ335" s="696"/>
      <c r="AK335" s="696"/>
      <c r="AL335" s="696"/>
      <c r="AM335" s="696"/>
      <c r="AN335" s="696"/>
      <c r="AO335" s="696"/>
    </row>
    <row r="336" spans="2:41" ht="12.75" customHeight="1" x14ac:dyDescent="0.2">
      <c r="B336" s="745">
        <v>60</v>
      </c>
      <c r="C336" s="756"/>
      <c r="D336" s="754"/>
      <c r="E336" s="754"/>
      <c r="F336" s="754"/>
      <c r="G336" s="754"/>
      <c r="H336" s="754"/>
      <c r="I336" s="754"/>
      <c r="J336" s="754"/>
      <c r="K336" s="754"/>
      <c r="L336" s="754"/>
      <c r="M336" s="754"/>
      <c r="N336" s="754"/>
      <c r="O336" s="754"/>
      <c r="P336" s="754"/>
      <c r="Q336" s="754"/>
      <c r="R336" s="754"/>
      <c r="S336" s="754"/>
      <c r="T336" s="754"/>
      <c r="U336" s="754"/>
      <c r="V336" s="754"/>
      <c r="W336" s="754"/>
      <c r="X336" s="754"/>
      <c r="Y336" s="754"/>
      <c r="Z336" s="754"/>
      <c r="AA336" s="754"/>
      <c r="AB336" s="754"/>
      <c r="AC336" s="754"/>
      <c r="AD336" s="754"/>
      <c r="AE336" s="754"/>
      <c r="AF336" s="754"/>
      <c r="AG336" s="754"/>
      <c r="AH336" s="754"/>
      <c r="AI336" s="754"/>
      <c r="AJ336" s="754"/>
      <c r="AK336" s="754"/>
      <c r="AL336" s="754"/>
      <c r="AM336" s="754"/>
      <c r="AN336" s="754"/>
      <c r="AO336" s="754"/>
    </row>
    <row r="337" spans="2:41" ht="12.75" customHeight="1" x14ac:dyDescent="0.2">
      <c r="B337" s="745">
        <v>50</v>
      </c>
      <c r="C337" s="756"/>
      <c r="D337" s="754"/>
      <c r="E337" s="754"/>
      <c r="F337" s="754"/>
      <c r="G337" s="754"/>
      <c r="H337" s="754"/>
      <c r="I337" s="754"/>
      <c r="J337" s="754"/>
      <c r="K337" s="754"/>
      <c r="L337" s="754"/>
      <c r="M337" s="754"/>
      <c r="N337" s="754"/>
      <c r="O337" s="754"/>
      <c r="P337" s="754"/>
      <c r="Q337" s="754"/>
      <c r="R337" s="754"/>
      <c r="S337" s="754"/>
      <c r="T337" s="754"/>
      <c r="U337" s="754"/>
      <c r="V337" s="754"/>
      <c r="W337" s="754"/>
      <c r="X337" s="754"/>
      <c r="Y337" s="754"/>
      <c r="Z337" s="754"/>
      <c r="AA337" s="754"/>
      <c r="AB337" s="754"/>
      <c r="AC337" s="754"/>
      <c r="AD337" s="754"/>
      <c r="AE337" s="754"/>
      <c r="AF337" s="754"/>
      <c r="AG337" s="754"/>
      <c r="AH337" s="754"/>
      <c r="AI337" s="754"/>
      <c r="AJ337" s="754"/>
      <c r="AK337" s="754"/>
      <c r="AL337" s="754"/>
      <c r="AM337" s="754"/>
      <c r="AN337" s="754"/>
      <c r="AO337" s="754"/>
    </row>
    <row r="338" spans="2:41" ht="12.75" customHeight="1" x14ac:dyDescent="0.2">
      <c r="B338" s="745">
        <v>40</v>
      </c>
      <c r="C338" s="756"/>
      <c r="D338" s="754"/>
      <c r="E338" s="754"/>
      <c r="F338" s="754"/>
      <c r="G338" s="754"/>
      <c r="H338" s="754"/>
      <c r="I338" s="754"/>
      <c r="J338" s="754"/>
      <c r="K338" s="754"/>
      <c r="L338" s="754"/>
      <c r="M338" s="754"/>
      <c r="N338" s="754"/>
      <c r="O338" s="754"/>
      <c r="P338" s="754"/>
      <c r="Q338" s="754"/>
      <c r="R338" s="754"/>
      <c r="S338" s="754"/>
      <c r="T338" s="754"/>
      <c r="U338" s="754"/>
      <c r="V338" s="754"/>
      <c r="W338" s="754"/>
      <c r="X338" s="754"/>
      <c r="Y338" s="754"/>
      <c r="Z338" s="754"/>
      <c r="AA338" s="754"/>
      <c r="AB338" s="754"/>
      <c r="AC338" s="754"/>
      <c r="AD338" s="754"/>
      <c r="AE338" s="754"/>
      <c r="AF338" s="754"/>
      <c r="AG338" s="754"/>
      <c r="AH338" s="754"/>
      <c r="AI338" s="754"/>
      <c r="AJ338" s="754"/>
      <c r="AK338" s="754"/>
      <c r="AL338" s="754"/>
      <c r="AM338" s="754"/>
      <c r="AN338" s="754"/>
      <c r="AO338" s="754"/>
    </row>
    <row r="339" spans="2:41" ht="12.75" customHeight="1" x14ac:dyDescent="0.2">
      <c r="B339" s="745">
        <v>30</v>
      </c>
      <c r="C339" s="756"/>
      <c r="D339" s="754"/>
      <c r="E339" s="754"/>
      <c r="F339" s="754"/>
      <c r="G339" s="754"/>
      <c r="H339" s="754"/>
      <c r="I339" s="754"/>
      <c r="J339" s="754"/>
      <c r="K339" s="754"/>
      <c r="L339" s="754"/>
      <c r="M339" s="754"/>
      <c r="N339" s="754"/>
      <c r="O339" s="754"/>
      <c r="P339" s="754"/>
      <c r="Q339" s="754"/>
      <c r="R339" s="754"/>
      <c r="S339" s="754"/>
      <c r="T339" s="754"/>
      <c r="U339" s="754"/>
      <c r="V339" s="754"/>
      <c r="W339" s="754"/>
      <c r="X339" s="754"/>
      <c r="Y339" s="754"/>
      <c r="Z339" s="754"/>
      <c r="AA339" s="754"/>
      <c r="AB339" s="754"/>
      <c r="AC339" s="754"/>
      <c r="AD339" s="754"/>
      <c r="AE339" s="754"/>
      <c r="AF339" s="754"/>
      <c r="AG339" s="754"/>
      <c r="AH339" s="754"/>
      <c r="AI339" s="754"/>
      <c r="AJ339" s="754"/>
      <c r="AK339" s="754"/>
      <c r="AL339" s="754"/>
      <c r="AM339" s="754"/>
      <c r="AN339" s="754"/>
      <c r="AO339" s="754"/>
    </row>
    <row r="340" spans="2:41" ht="12.6" customHeight="1" x14ac:dyDescent="0.2">
      <c r="B340" s="745">
        <v>25</v>
      </c>
      <c r="C340" s="756"/>
      <c r="D340" s="754"/>
      <c r="E340" s="754"/>
      <c r="F340" s="754"/>
      <c r="G340" s="754"/>
      <c r="H340" s="754"/>
      <c r="I340" s="754"/>
      <c r="J340" s="754"/>
      <c r="K340" s="754"/>
      <c r="L340" s="754"/>
      <c r="M340" s="754"/>
      <c r="N340" s="754"/>
      <c r="O340" s="754"/>
      <c r="P340" s="754"/>
      <c r="Q340" s="754"/>
      <c r="R340" s="754"/>
      <c r="S340" s="754"/>
      <c r="T340" s="754"/>
      <c r="U340" s="754"/>
      <c r="V340" s="754"/>
      <c r="W340" s="754"/>
      <c r="X340" s="754"/>
      <c r="Y340" s="754"/>
      <c r="Z340" s="754"/>
      <c r="AA340" s="754"/>
      <c r="AB340" s="754"/>
      <c r="AC340" s="754"/>
      <c r="AD340" s="754"/>
      <c r="AE340" s="754"/>
      <c r="AF340" s="754"/>
      <c r="AG340" s="754"/>
      <c r="AH340" s="754"/>
      <c r="AI340" s="754"/>
      <c r="AJ340" s="754"/>
      <c r="AK340" s="754"/>
      <c r="AL340" s="754"/>
      <c r="AM340" s="754"/>
      <c r="AN340" s="754"/>
      <c r="AO340" s="754"/>
    </row>
    <row r="341" spans="2:41" ht="12.6" customHeight="1" x14ac:dyDescent="0.2">
      <c r="B341" s="745">
        <v>15</v>
      </c>
      <c r="C341" s="756"/>
      <c r="D341" s="754"/>
      <c r="E341" s="754"/>
      <c r="F341" s="754"/>
      <c r="G341" s="754"/>
      <c r="H341" s="754"/>
      <c r="I341" s="754"/>
      <c r="J341" s="754"/>
      <c r="K341" s="754"/>
      <c r="L341" s="754"/>
      <c r="M341" s="754"/>
      <c r="N341" s="754"/>
      <c r="O341" s="754"/>
      <c r="P341" s="754"/>
      <c r="Q341" s="754"/>
      <c r="R341" s="754"/>
      <c r="S341" s="754"/>
      <c r="T341" s="754"/>
      <c r="U341" s="754"/>
      <c r="V341" s="754"/>
      <c r="W341" s="754"/>
      <c r="X341" s="754"/>
      <c r="Y341" s="754"/>
      <c r="Z341" s="754"/>
      <c r="AA341" s="754"/>
      <c r="AB341" s="754"/>
      <c r="AC341" s="754"/>
      <c r="AD341" s="754"/>
      <c r="AE341" s="754"/>
      <c r="AF341" s="754"/>
      <c r="AG341" s="754"/>
      <c r="AH341" s="754"/>
      <c r="AI341" s="754"/>
      <c r="AJ341" s="754"/>
      <c r="AK341" s="754"/>
      <c r="AL341" s="754"/>
      <c r="AM341" s="754"/>
      <c r="AN341" s="754"/>
      <c r="AO341" s="754"/>
    </row>
    <row r="342" spans="2:41" ht="12.75" customHeight="1" x14ac:dyDescent="0.2">
      <c r="B342" s="745">
        <v>10</v>
      </c>
      <c r="C342" s="756"/>
      <c r="D342" s="754"/>
      <c r="E342" s="754"/>
      <c r="F342" s="754"/>
      <c r="G342" s="754"/>
      <c r="H342" s="754"/>
      <c r="I342" s="754"/>
      <c r="J342" s="754"/>
      <c r="K342" s="754"/>
      <c r="L342" s="754"/>
      <c r="M342" s="754"/>
      <c r="N342" s="754"/>
      <c r="O342" s="754"/>
      <c r="P342" s="754"/>
      <c r="Q342" s="754"/>
      <c r="R342" s="754"/>
      <c r="S342" s="754"/>
      <c r="T342" s="754"/>
      <c r="U342" s="754"/>
      <c r="V342" s="754"/>
      <c r="W342" s="754"/>
      <c r="X342" s="754"/>
      <c r="Y342" s="754"/>
      <c r="Z342" s="754"/>
      <c r="AA342" s="754"/>
      <c r="AB342" s="754"/>
      <c r="AC342" s="754"/>
      <c r="AD342" s="754"/>
      <c r="AE342" s="754"/>
      <c r="AF342" s="754"/>
      <c r="AG342" s="754"/>
      <c r="AH342" s="754"/>
      <c r="AI342" s="754"/>
      <c r="AJ342" s="754"/>
      <c r="AK342" s="754"/>
      <c r="AL342" s="754"/>
      <c r="AM342" s="754"/>
      <c r="AN342" s="754"/>
      <c r="AO342" s="754"/>
    </row>
    <row r="343" spans="2:41" ht="12.75" customHeight="1" x14ac:dyDescent="0.2">
      <c r="B343" s="745">
        <v>7.5</v>
      </c>
      <c r="C343" s="756"/>
      <c r="D343" s="754"/>
      <c r="E343" s="754"/>
      <c r="F343" s="754"/>
      <c r="G343" s="754"/>
      <c r="H343" s="754"/>
      <c r="I343" s="754"/>
      <c r="J343" s="754"/>
      <c r="K343" s="754"/>
      <c r="L343" s="754"/>
      <c r="M343" s="754"/>
      <c r="N343" s="754"/>
      <c r="O343" s="754"/>
      <c r="P343" s="754"/>
      <c r="Q343" s="754"/>
      <c r="R343" s="754"/>
      <c r="S343" s="754"/>
      <c r="T343" s="754"/>
      <c r="U343" s="754"/>
      <c r="V343" s="754"/>
      <c r="W343" s="754"/>
      <c r="X343" s="754"/>
      <c r="Y343" s="754"/>
      <c r="Z343" s="754"/>
      <c r="AA343" s="754"/>
      <c r="AB343" s="754"/>
      <c r="AC343" s="754"/>
      <c r="AD343" s="754"/>
      <c r="AE343" s="754"/>
      <c r="AF343" s="754"/>
      <c r="AG343" s="754"/>
      <c r="AH343" s="754"/>
      <c r="AI343" s="754"/>
      <c r="AJ343" s="754"/>
      <c r="AK343" s="754"/>
      <c r="AL343" s="754"/>
      <c r="AM343" s="754"/>
      <c r="AN343" s="754"/>
      <c r="AO343" s="754"/>
    </row>
    <row r="344" spans="2:41" ht="12.75" customHeight="1" x14ac:dyDescent="0.2">
      <c r="B344" s="745">
        <v>5</v>
      </c>
      <c r="C344" s="756"/>
      <c r="D344" s="754"/>
      <c r="E344" s="754"/>
      <c r="F344" s="754"/>
      <c r="G344" s="754"/>
      <c r="H344" s="754"/>
      <c r="I344" s="754"/>
      <c r="J344" s="754"/>
      <c r="K344" s="754"/>
      <c r="L344" s="754"/>
      <c r="M344" s="754"/>
      <c r="N344" s="754"/>
      <c r="O344" s="754"/>
      <c r="P344" s="754"/>
      <c r="Q344" s="754"/>
      <c r="R344" s="754"/>
      <c r="S344" s="754"/>
      <c r="T344" s="754"/>
      <c r="U344" s="754"/>
      <c r="V344" s="754"/>
      <c r="W344" s="754"/>
      <c r="X344" s="754"/>
      <c r="Y344" s="754"/>
      <c r="Z344" s="754"/>
      <c r="AA344" s="754"/>
      <c r="AB344" s="754"/>
      <c r="AC344" s="754"/>
      <c r="AD344" s="754"/>
      <c r="AE344" s="754"/>
      <c r="AF344" s="754"/>
      <c r="AG344" s="754"/>
      <c r="AH344" s="754"/>
      <c r="AI344" s="754"/>
      <c r="AJ344" s="754"/>
      <c r="AK344" s="754"/>
      <c r="AL344" s="754"/>
      <c r="AM344" s="754"/>
      <c r="AN344" s="754"/>
      <c r="AO344" s="754"/>
    </row>
    <row r="345" spans="2:41" ht="12.75" customHeight="1" x14ac:dyDescent="0.2">
      <c r="B345" s="745">
        <v>3</v>
      </c>
      <c r="C345" s="756"/>
      <c r="D345" s="754"/>
      <c r="E345" s="754"/>
      <c r="F345" s="754"/>
      <c r="G345" s="754"/>
      <c r="H345" s="754"/>
      <c r="I345" s="754"/>
      <c r="J345" s="754"/>
      <c r="K345" s="754"/>
      <c r="L345" s="754"/>
      <c r="M345" s="754"/>
      <c r="N345" s="754"/>
      <c r="O345" s="754"/>
      <c r="P345" s="754"/>
      <c r="Q345" s="754"/>
      <c r="R345" s="754"/>
      <c r="S345" s="754"/>
      <c r="T345" s="754"/>
      <c r="U345" s="754"/>
      <c r="V345" s="754"/>
      <c r="W345" s="754"/>
      <c r="X345" s="754"/>
      <c r="Y345" s="754"/>
      <c r="Z345" s="754"/>
      <c r="AA345" s="754"/>
      <c r="AB345" s="754"/>
      <c r="AC345" s="754"/>
      <c r="AD345" s="754"/>
      <c r="AE345" s="754"/>
      <c r="AF345" s="754"/>
      <c r="AG345" s="754"/>
      <c r="AH345" s="754"/>
      <c r="AI345" s="754"/>
      <c r="AJ345" s="754"/>
      <c r="AK345" s="754"/>
      <c r="AL345" s="754"/>
      <c r="AM345" s="754"/>
      <c r="AN345" s="754"/>
      <c r="AO345" s="754"/>
    </row>
    <row r="346" spans="2:41" ht="12.75" customHeight="1" x14ac:dyDescent="0.2">
      <c r="B346" s="745">
        <v>2.5</v>
      </c>
      <c r="C346" s="756"/>
      <c r="D346" s="754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</row>
    <row r="347" spans="2:41" ht="12.75" customHeight="1" x14ac:dyDescent="0.2">
      <c r="B347" s="745">
        <v>2</v>
      </c>
      <c r="C347" s="756"/>
      <c r="D347" s="754"/>
      <c r="E347" s="754"/>
      <c r="F347" s="754"/>
      <c r="G347" s="754"/>
      <c r="H347" s="754"/>
      <c r="I347" s="754"/>
      <c r="J347" s="754"/>
      <c r="K347" s="754"/>
      <c r="L347" s="754"/>
      <c r="M347" s="754"/>
      <c r="N347" s="754"/>
      <c r="O347" s="754"/>
      <c r="P347" s="754"/>
      <c r="Q347" s="754"/>
      <c r="R347" s="754"/>
      <c r="S347" s="754"/>
      <c r="T347" s="754"/>
      <c r="U347" s="754"/>
      <c r="V347" s="754"/>
      <c r="W347" s="754"/>
      <c r="X347" s="754"/>
      <c r="Y347" s="754"/>
      <c r="Z347" s="754"/>
      <c r="AA347" s="754"/>
      <c r="AB347" s="754"/>
      <c r="AC347" s="754"/>
      <c r="AD347" s="754"/>
      <c r="AE347" s="754"/>
      <c r="AF347" s="754"/>
      <c r="AG347" s="754"/>
      <c r="AH347" s="754"/>
      <c r="AI347" s="754"/>
      <c r="AJ347" s="754"/>
      <c r="AK347" s="754"/>
      <c r="AL347" s="754"/>
      <c r="AM347" s="754"/>
      <c r="AN347" s="754"/>
      <c r="AO347" s="754"/>
    </row>
    <row r="348" spans="2:41" ht="12.75" customHeight="1" thickBot="1" x14ac:dyDescent="0.25">
      <c r="B348" s="745">
        <v>1</v>
      </c>
      <c r="C348" s="757"/>
      <c r="D348" s="758"/>
      <c r="E348" s="758"/>
      <c r="F348" s="758"/>
      <c r="G348" s="758"/>
      <c r="H348" s="758"/>
      <c r="I348" s="758"/>
      <c r="J348" s="758"/>
      <c r="K348" s="758"/>
      <c r="L348" s="758"/>
      <c r="M348" s="758"/>
      <c r="N348" s="758"/>
      <c r="O348" s="758"/>
      <c r="P348" s="758"/>
      <c r="Q348" s="758"/>
      <c r="R348" s="758"/>
      <c r="S348" s="758"/>
      <c r="T348" s="758"/>
      <c r="U348" s="758"/>
      <c r="V348" s="758"/>
      <c r="W348" s="758"/>
      <c r="X348" s="758"/>
      <c r="Y348" s="758"/>
      <c r="Z348" s="758"/>
      <c r="AA348" s="758"/>
      <c r="AB348" s="758"/>
      <c r="AC348" s="758"/>
      <c r="AD348" s="758"/>
      <c r="AE348" s="758"/>
      <c r="AF348" s="758"/>
      <c r="AG348" s="758"/>
      <c r="AH348" s="758"/>
      <c r="AI348" s="758"/>
      <c r="AJ348" s="758"/>
      <c r="AK348" s="758"/>
      <c r="AL348" s="758"/>
      <c r="AM348" s="758"/>
      <c r="AN348" s="758"/>
      <c r="AO348" s="758"/>
    </row>
    <row r="349" spans="2:41" ht="12.75" customHeight="1" x14ac:dyDescent="0.2">
      <c r="B349" s="759" t="s">
        <v>27</v>
      </c>
      <c r="C349" s="746"/>
      <c r="D349" s="534"/>
      <c r="E349" s="534"/>
      <c r="F349" s="534"/>
      <c r="G349" s="534"/>
      <c r="H349" s="534"/>
      <c r="I349" s="534"/>
      <c r="J349" s="534"/>
      <c r="K349" s="534"/>
      <c r="L349" s="534"/>
      <c r="M349" s="534"/>
      <c r="N349" s="534"/>
      <c r="O349" s="534"/>
      <c r="P349" s="534"/>
      <c r="Q349" s="534"/>
      <c r="R349" s="534"/>
      <c r="S349" s="534"/>
      <c r="T349" s="534"/>
      <c r="U349" s="534"/>
      <c r="V349" s="534"/>
      <c r="W349" s="534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</row>
    <row r="350" spans="2:41" ht="12.75" customHeight="1" x14ac:dyDescent="0.2">
      <c r="B350" s="535"/>
      <c r="C350" s="535"/>
      <c r="D350" s="696"/>
      <c r="E350" s="696"/>
      <c r="F350" s="696"/>
      <c r="G350" s="696"/>
      <c r="H350" s="696"/>
      <c r="I350" s="696"/>
      <c r="J350" s="696"/>
      <c r="K350" s="696"/>
      <c r="L350" s="696"/>
      <c r="M350" s="696"/>
      <c r="N350" s="696"/>
      <c r="O350" s="696"/>
      <c r="P350" s="696"/>
      <c r="Q350" s="696"/>
      <c r="R350" s="696"/>
      <c r="S350" s="696"/>
      <c r="T350" s="696"/>
      <c r="U350" s="696"/>
      <c r="V350" s="696"/>
      <c r="W350" s="696"/>
      <c r="X350" s="696"/>
      <c r="Y350" s="696"/>
      <c r="Z350" s="696"/>
      <c r="AA350" s="696"/>
      <c r="AB350" s="696"/>
      <c r="AC350" s="696"/>
      <c r="AD350" s="696"/>
      <c r="AE350" s="696"/>
      <c r="AF350" s="696"/>
      <c r="AG350" s="696"/>
      <c r="AH350" s="696"/>
      <c r="AI350" s="696"/>
      <c r="AJ350" s="696"/>
      <c r="AK350" s="696"/>
      <c r="AL350" s="696"/>
      <c r="AM350" s="696"/>
      <c r="AN350" s="696"/>
      <c r="AO350" s="696"/>
    </row>
    <row r="351" spans="2:41" s="709" customFormat="1" ht="12.75" customHeight="1" x14ac:dyDescent="0.2">
      <c r="B351" s="688" t="s">
        <v>334</v>
      </c>
      <c r="C351" s="761"/>
      <c r="D351" s="749"/>
      <c r="E351" s="749"/>
      <c r="F351" s="749"/>
      <c r="G351" s="749"/>
      <c r="H351" s="749"/>
      <c r="I351" s="749"/>
      <c r="J351" s="749"/>
      <c r="K351" s="749"/>
      <c r="L351" s="749"/>
      <c r="M351" s="749"/>
      <c r="N351" s="749"/>
      <c r="O351" s="749"/>
      <c r="P351" s="749"/>
      <c r="Q351" s="749"/>
      <c r="R351" s="749"/>
      <c r="S351" s="749"/>
      <c r="T351" s="749"/>
      <c r="U351" s="749"/>
      <c r="V351" s="749"/>
      <c r="W351" s="749"/>
      <c r="X351" s="749"/>
      <c r="Y351" s="749"/>
      <c r="Z351" s="749"/>
      <c r="AA351" s="749"/>
      <c r="AB351" s="749"/>
      <c r="AC351" s="749"/>
      <c r="AD351" s="749"/>
      <c r="AE351" s="749"/>
      <c r="AF351" s="749"/>
      <c r="AG351" s="749"/>
      <c r="AH351" s="749"/>
      <c r="AI351" s="749"/>
      <c r="AJ351" s="749"/>
      <c r="AK351" s="749"/>
      <c r="AL351" s="749"/>
      <c r="AM351" s="749"/>
      <c r="AN351" s="749"/>
      <c r="AO351" s="749"/>
    </row>
    <row r="352" spans="2:41" s="709" customFormat="1" ht="12.75" customHeight="1" x14ac:dyDescent="0.2">
      <c r="B352" s="762" t="str">
        <f t="shared" ref="B352:B364" si="0">+B336&amp;" kW"</f>
        <v>60 kW</v>
      </c>
      <c r="C352" s="688"/>
      <c r="D352" s="763"/>
      <c r="E352" s="763"/>
      <c r="F352" s="763"/>
      <c r="G352" s="763"/>
      <c r="H352" s="763"/>
      <c r="I352" s="763"/>
      <c r="J352" s="763"/>
      <c r="K352" s="763"/>
      <c r="L352" s="763"/>
      <c r="M352" s="763"/>
      <c r="N352" s="763"/>
      <c r="O352" s="763"/>
      <c r="P352" s="763"/>
      <c r="Q352" s="763"/>
      <c r="R352" s="763"/>
      <c r="S352" s="763"/>
      <c r="T352" s="763"/>
      <c r="U352" s="763"/>
      <c r="V352" s="763"/>
      <c r="W352" s="763"/>
      <c r="X352" s="763"/>
      <c r="Y352" s="763"/>
      <c r="Z352" s="763"/>
      <c r="AA352" s="763"/>
      <c r="AB352" s="763"/>
      <c r="AC352" s="763"/>
      <c r="AD352" s="763"/>
      <c r="AE352" s="763"/>
      <c r="AF352" s="763"/>
      <c r="AG352" s="763"/>
      <c r="AH352" s="763"/>
      <c r="AI352" s="763"/>
      <c r="AJ352" s="763"/>
      <c r="AK352" s="763"/>
      <c r="AL352" s="763"/>
      <c r="AM352" s="763"/>
      <c r="AN352" s="763"/>
      <c r="AO352" s="763"/>
    </row>
    <row r="353" spans="2:41" s="709" customFormat="1" ht="12.75" customHeight="1" x14ac:dyDescent="0.2">
      <c r="B353" s="762" t="str">
        <f t="shared" si="0"/>
        <v>50 kW</v>
      </c>
      <c r="C353" s="688"/>
      <c r="D353" s="763"/>
      <c r="E353" s="763"/>
      <c r="F353" s="763"/>
      <c r="G353" s="763"/>
      <c r="H353" s="763"/>
      <c r="I353" s="763"/>
      <c r="J353" s="763"/>
      <c r="K353" s="763"/>
      <c r="L353" s="763"/>
      <c r="M353" s="763"/>
      <c r="N353" s="763"/>
      <c r="O353" s="763"/>
      <c r="P353" s="763"/>
      <c r="Q353" s="763"/>
      <c r="R353" s="763"/>
      <c r="S353" s="763"/>
      <c r="T353" s="763"/>
      <c r="U353" s="763"/>
      <c r="V353" s="763"/>
      <c r="W353" s="763"/>
      <c r="X353" s="763"/>
      <c r="Y353" s="763"/>
      <c r="Z353" s="763"/>
      <c r="AA353" s="763"/>
      <c r="AB353" s="763"/>
      <c r="AC353" s="763"/>
      <c r="AD353" s="763"/>
      <c r="AE353" s="763"/>
      <c r="AF353" s="763"/>
      <c r="AG353" s="763"/>
      <c r="AH353" s="763"/>
      <c r="AI353" s="763"/>
      <c r="AJ353" s="763"/>
      <c r="AK353" s="763"/>
      <c r="AL353" s="763"/>
      <c r="AM353" s="763"/>
      <c r="AN353" s="763"/>
      <c r="AO353" s="763"/>
    </row>
    <row r="354" spans="2:41" s="709" customFormat="1" ht="12.75" customHeight="1" x14ac:dyDescent="0.2">
      <c r="B354" s="762" t="str">
        <f t="shared" si="0"/>
        <v>40 kW</v>
      </c>
      <c r="C354" s="688"/>
      <c r="D354" s="763"/>
      <c r="E354" s="763"/>
      <c r="F354" s="763"/>
      <c r="G354" s="763"/>
      <c r="H354" s="763"/>
      <c r="I354" s="763"/>
      <c r="J354" s="763"/>
      <c r="K354" s="763"/>
      <c r="L354" s="763"/>
      <c r="M354" s="763"/>
      <c r="N354" s="763"/>
      <c r="O354" s="763"/>
      <c r="P354" s="763"/>
      <c r="Q354" s="763"/>
      <c r="R354" s="763"/>
      <c r="S354" s="763"/>
      <c r="T354" s="763"/>
      <c r="U354" s="763"/>
      <c r="V354" s="763"/>
      <c r="W354" s="763"/>
      <c r="X354" s="763"/>
      <c r="Y354" s="763"/>
      <c r="Z354" s="763"/>
      <c r="AA354" s="763"/>
      <c r="AB354" s="763"/>
      <c r="AC354" s="763"/>
      <c r="AD354" s="763"/>
      <c r="AE354" s="763"/>
      <c r="AF354" s="763"/>
      <c r="AG354" s="763"/>
      <c r="AH354" s="763"/>
      <c r="AI354" s="763"/>
      <c r="AJ354" s="763"/>
      <c r="AK354" s="763"/>
      <c r="AL354" s="763"/>
      <c r="AM354" s="763"/>
      <c r="AN354" s="763"/>
      <c r="AO354" s="763"/>
    </row>
    <row r="355" spans="2:41" s="709" customFormat="1" ht="12.75" customHeight="1" x14ac:dyDescent="0.2">
      <c r="B355" s="762" t="str">
        <f t="shared" si="0"/>
        <v>30 kW</v>
      </c>
      <c r="C355" s="688"/>
      <c r="D355" s="763"/>
      <c r="E355" s="763"/>
      <c r="F355" s="763"/>
      <c r="G355" s="763"/>
      <c r="H355" s="763"/>
      <c r="I355" s="763"/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3"/>
      <c r="V355" s="763"/>
      <c r="W355" s="763"/>
      <c r="X355" s="763"/>
      <c r="Y355" s="763"/>
      <c r="Z355" s="763"/>
      <c r="AA355" s="763"/>
      <c r="AB355" s="763"/>
      <c r="AC355" s="763"/>
      <c r="AD355" s="763"/>
      <c r="AE355" s="763"/>
      <c r="AF355" s="763"/>
      <c r="AG355" s="763"/>
      <c r="AH355" s="763"/>
      <c r="AI355" s="763"/>
      <c r="AJ355" s="763"/>
      <c r="AK355" s="763"/>
      <c r="AL355" s="763"/>
      <c r="AM355" s="763"/>
      <c r="AN355" s="763"/>
      <c r="AO355" s="763"/>
    </row>
    <row r="356" spans="2:41" s="709" customFormat="1" ht="12.75" customHeight="1" x14ac:dyDescent="0.2">
      <c r="B356" s="762" t="str">
        <f t="shared" si="0"/>
        <v>25 kW</v>
      </c>
      <c r="C356" s="688"/>
      <c r="D356" s="763"/>
      <c r="E356" s="763"/>
      <c r="F356" s="763"/>
      <c r="G356" s="763"/>
      <c r="H356" s="763"/>
      <c r="I356" s="763"/>
      <c r="J356" s="763"/>
      <c r="K356" s="763"/>
      <c r="L356" s="763"/>
      <c r="M356" s="763"/>
      <c r="N356" s="763"/>
      <c r="O356" s="763"/>
      <c r="P356" s="763"/>
      <c r="Q356" s="763"/>
      <c r="R356" s="763"/>
      <c r="S356" s="763"/>
      <c r="T356" s="763"/>
      <c r="U356" s="763"/>
      <c r="V356" s="763"/>
      <c r="W356" s="763"/>
      <c r="X356" s="763"/>
      <c r="Y356" s="763"/>
      <c r="Z356" s="763"/>
      <c r="AA356" s="763"/>
      <c r="AB356" s="763"/>
      <c r="AC356" s="763"/>
      <c r="AD356" s="763"/>
      <c r="AE356" s="763"/>
      <c r="AF356" s="763"/>
      <c r="AG356" s="763"/>
      <c r="AH356" s="763"/>
      <c r="AI356" s="763"/>
      <c r="AJ356" s="763"/>
      <c r="AK356" s="763"/>
      <c r="AL356" s="763"/>
      <c r="AM356" s="763"/>
      <c r="AN356" s="763"/>
      <c r="AO356" s="763"/>
    </row>
    <row r="357" spans="2:41" s="709" customFormat="1" ht="12.75" customHeight="1" x14ac:dyDescent="0.2">
      <c r="B357" s="762" t="str">
        <f t="shared" si="0"/>
        <v>15 kW</v>
      </c>
      <c r="C357" s="688"/>
      <c r="D357" s="763"/>
      <c r="E357" s="763"/>
      <c r="F357" s="763"/>
      <c r="G357" s="763"/>
      <c r="H357" s="763"/>
      <c r="I357" s="763"/>
      <c r="J357" s="763"/>
      <c r="K357" s="763"/>
      <c r="L357" s="763"/>
      <c r="M357" s="763"/>
      <c r="N357" s="763"/>
      <c r="O357" s="763"/>
      <c r="P357" s="763"/>
      <c r="Q357" s="763"/>
      <c r="R357" s="763"/>
      <c r="S357" s="763"/>
      <c r="T357" s="763"/>
      <c r="U357" s="763"/>
      <c r="V357" s="763"/>
      <c r="W357" s="763"/>
      <c r="X357" s="763"/>
      <c r="Y357" s="763"/>
      <c r="Z357" s="763"/>
      <c r="AA357" s="763"/>
      <c r="AB357" s="763"/>
      <c r="AC357" s="763"/>
      <c r="AD357" s="763"/>
      <c r="AE357" s="763"/>
      <c r="AF357" s="763"/>
      <c r="AG357" s="763"/>
      <c r="AH357" s="763"/>
      <c r="AI357" s="763"/>
      <c r="AJ357" s="763"/>
      <c r="AK357" s="763"/>
      <c r="AL357" s="763"/>
      <c r="AM357" s="763"/>
      <c r="AN357" s="763"/>
      <c r="AO357" s="763"/>
    </row>
    <row r="358" spans="2:41" s="709" customFormat="1" ht="12.75" customHeight="1" x14ac:dyDescent="0.2">
      <c r="B358" s="762" t="str">
        <f t="shared" si="0"/>
        <v>10 kW</v>
      </c>
      <c r="C358" s="688"/>
      <c r="D358" s="763"/>
      <c r="E358" s="763"/>
      <c r="F358" s="763"/>
      <c r="G358" s="763"/>
      <c r="H358" s="763"/>
      <c r="I358" s="763"/>
      <c r="J358" s="763"/>
      <c r="K358" s="763"/>
      <c r="L358" s="763"/>
      <c r="M358" s="763"/>
      <c r="N358" s="763"/>
      <c r="O358" s="763"/>
      <c r="P358" s="763"/>
      <c r="Q358" s="763"/>
      <c r="R358" s="763"/>
      <c r="S358" s="763"/>
      <c r="T358" s="763"/>
      <c r="U358" s="763"/>
      <c r="V358" s="763"/>
      <c r="W358" s="763"/>
      <c r="X358" s="763"/>
      <c r="Y358" s="763"/>
      <c r="Z358" s="763"/>
      <c r="AA358" s="763"/>
      <c r="AB358" s="763"/>
      <c r="AC358" s="763"/>
      <c r="AD358" s="763"/>
      <c r="AE358" s="763"/>
      <c r="AF358" s="763"/>
      <c r="AG358" s="763"/>
      <c r="AH358" s="763"/>
      <c r="AI358" s="763"/>
      <c r="AJ358" s="763"/>
      <c r="AK358" s="763"/>
      <c r="AL358" s="763"/>
      <c r="AM358" s="763"/>
      <c r="AN358" s="763"/>
      <c r="AO358" s="763"/>
    </row>
    <row r="359" spans="2:41" s="709" customFormat="1" ht="12.75" customHeight="1" x14ac:dyDescent="0.2">
      <c r="B359" s="762" t="str">
        <f t="shared" si="0"/>
        <v>7,5 kW</v>
      </c>
      <c r="C359" s="688"/>
      <c r="D359" s="763"/>
      <c r="E359" s="763"/>
      <c r="F359" s="763"/>
      <c r="G359" s="763"/>
      <c r="H359" s="763"/>
      <c r="I359" s="763"/>
      <c r="J359" s="763"/>
      <c r="K359" s="763"/>
      <c r="L359" s="763"/>
      <c r="M359" s="763"/>
      <c r="N359" s="763"/>
      <c r="O359" s="763"/>
      <c r="P359" s="763"/>
      <c r="Q359" s="763"/>
      <c r="R359" s="763"/>
      <c r="S359" s="763"/>
      <c r="T359" s="763"/>
      <c r="U359" s="763"/>
      <c r="V359" s="763"/>
      <c r="W359" s="763"/>
      <c r="X359" s="763"/>
      <c r="Y359" s="763"/>
      <c r="Z359" s="763"/>
      <c r="AA359" s="763"/>
      <c r="AB359" s="763"/>
      <c r="AC359" s="763"/>
      <c r="AD359" s="763"/>
      <c r="AE359" s="763"/>
      <c r="AF359" s="763"/>
      <c r="AG359" s="763"/>
      <c r="AH359" s="763"/>
      <c r="AI359" s="763"/>
      <c r="AJ359" s="763"/>
      <c r="AK359" s="763"/>
      <c r="AL359" s="763"/>
      <c r="AM359" s="763"/>
      <c r="AN359" s="763"/>
      <c r="AO359" s="763"/>
    </row>
    <row r="360" spans="2:41" s="709" customFormat="1" ht="12.75" customHeight="1" x14ac:dyDescent="0.2">
      <c r="B360" s="762" t="str">
        <f t="shared" si="0"/>
        <v>5 kW</v>
      </c>
      <c r="C360" s="688"/>
      <c r="D360" s="763"/>
      <c r="E360" s="763"/>
      <c r="F360" s="763"/>
      <c r="G360" s="763"/>
      <c r="H360" s="763"/>
      <c r="I360" s="763"/>
      <c r="J360" s="763"/>
      <c r="K360" s="763"/>
      <c r="L360" s="763"/>
      <c r="M360" s="763"/>
      <c r="N360" s="763"/>
      <c r="O360" s="763"/>
      <c r="P360" s="763"/>
      <c r="Q360" s="763"/>
      <c r="R360" s="763"/>
      <c r="S360" s="763"/>
      <c r="T360" s="763"/>
      <c r="U360" s="763"/>
      <c r="V360" s="763"/>
      <c r="W360" s="763"/>
      <c r="X360" s="763"/>
      <c r="Y360" s="763"/>
      <c r="Z360" s="763"/>
      <c r="AA360" s="763"/>
      <c r="AB360" s="763"/>
      <c r="AC360" s="763"/>
      <c r="AD360" s="763"/>
      <c r="AE360" s="763"/>
      <c r="AF360" s="763"/>
      <c r="AG360" s="763"/>
      <c r="AH360" s="763"/>
      <c r="AI360" s="763"/>
      <c r="AJ360" s="763"/>
      <c r="AK360" s="763"/>
      <c r="AL360" s="763"/>
      <c r="AM360" s="763"/>
      <c r="AN360" s="763"/>
      <c r="AO360" s="763"/>
    </row>
    <row r="361" spans="2:41" s="709" customFormat="1" ht="12.75" customHeight="1" x14ac:dyDescent="0.2">
      <c r="B361" s="762" t="str">
        <f t="shared" si="0"/>
        <v>3 kW</v>
      </c>
      <c r="C361" s="688"/>
      <c r="D361" s="763"/>
      <c r="E361" s="763"/>
      <c r="F361" s="763"/>
      <c r="G361" s="763"/>
      <c r="H361" s="763"/>
      <c r="I361" s="763"/>
      <c r="J361" s="763"/>
      <c r="K361" s="763"/>
      <c r="L361" s="763"/>
      <c r="M361" s="763"/>
      <c r="N361" s="763"/>
      <c r="O361" s="763"/>
      <c r="P361" s="763"/>
      <c r="Q361" s="763"/>
      <c r="R361" s="763"/>
      <c r="S361" s="763"/>
      <c r="T361" s="763"/>
      <c r="U361" s="763"/>
      <c r="V361" s="763"/>
      <c r="W361" s="763"/>
      <c r="X361" s="763"/>
      <c r="Y361" s="763"/>
      <c r="Z361" s="763"/>
      <c r="AA361" s="763"/>
      <c r="AB361" s="763"/>
      <c r="AC361" s="763"/>
      <c r="AD361" s="763"/>
      <c r="AE361" s="763"/>
      <c r="AF361" s="763"/>
      <c r="AG361" s="763"/>
      <c r="AH361" s="763"/>
      <c r="AI361" s="763"/>
      <c r="AJ361" s="763"/>
      <c r="AK361" s="763"/>
      <c r="AL361" s="763"/>
      <c r="AM361" s="763"/>
      <c r="AN361" s="763"/>
      <c r="AO361" s="763"/>
    </row>
    <row r="362" spans="2:41" s="709" customFormat="1" ht="12.75" customHeight="1" x14ac:dyDescent="0.2">
      <c r="B362" s="762" t="str">
        <f t="shared" si="0"/>
        <v>2,5 kW</v>
      </c>
      <c r="C362" s="688"/>
      <c r="D362" s="763"/>
      <c r="E362" s="763"/>
      <c r="F362" s="763"/>
      <c r="G362" s="763"/>
      <c r="H362" s="763"/>
      <c r="I362" s="763"/>
      <c r="J362" s="763"/>
      <c r="K362" s="763"/>
      <c r="L362" s="763"/>
      <c r="M362" s="763"/>
      <c r="N362" s="763"/>
      <c r="O362" s="763"/>
      <c r="P362" s="763"/>
      <c r="Q362" s="763"/>
      <c r="R362" s="763"/>
      <c r="S362" s="763"/>
      <c r="T362" s="763"/>
      <c r="U362" s="763"/>
      <c r="V362" s="763"/>
      <c r="W362" s="763"/>
      <c r="X362" s="763"/>
      <c r="Y362" s="763"/>
      <c r="Z362" s="763"/>
      <c r="AA362" s="763"/>
      <c r="AB362" s="763"/>
      <c r="AC362" s="763"/>
      <c r="AD362" s="763"/>
      <c r="AE362" s="763"/>
      <c r="AF362" s="763"/>
      <c r="AG362" s="763"/>
      <c r="AH362" s="763"/>
      <c r="AI362" s="763"/>
      <c r="AJ362" s="763"/>
      <c r="AK362" s="763"/>
      <c r="AL362" s="763"/>
      <c r="AM362" s="763"/>
      <c r="AN362" s="763"/>
      <c r="AO362" s="763"/>
    </row>
    <row r="363" spans="2:41" s="709" customFormat="1" ht="12.75" customHeight="1" x14ac:dyDescent="0.2">
      <c r="B363" s="762" t="str">
        <f t="shared" si="0"/>
        <v>2 kW</v>
      </c>
      <c r="C363" s="688"/>
      <c r="D363" s="763"/>
      <c r="E363" s="763"/>
      <c r="F363" s="763"/>
      <c r="G363" s="763"/>
      <c r="H363" s="763"/>
      <c r="I363" s="763"/>
      <c r="J363" s="763"/>
      <c r="K363" s="763"/>
      <c r="L363" s="763"/>
      <c r="M363" s="763"/>
      <c r="N363" s="763"/>
      <c r="O363" s="763"/>
      <c r="P363" s="763"/>
      <c r="Q363" s="763"/>
      <c r="R363" s="763"/>
      <c r="S363" s="763"/>
      <c r="T363" s="763"/>
      <c r="U363" s="763"/>
      <c r="V363" s="763"/>
      <c r="W363" s="763"/>
      <c r="X363" s="763"/>
      <c r="Y363" s="763"/>
      <c r="Z363" s="763"/>
      <c r="AA363" s="763"/>
      <c r="AB363" s="763"/>
      <c r="AC363" s="763"/>
      <c r="AD363" s="763"/>
      <c r="AE363" s="763"/>
      <c r="AF363" s="763"/>
      <c r="AG363" s="763"/>
      <c r="AH363" s="763"/>
      <c r="AI363" s="763"/>
      <c r="AJ363" s="763"/>
      <c r="AK363" s="763"/>
      <c r="AL363" s="763"/>
      <c r="AM363" s="763"/>
      <c r="AN363" s="763"/>
      <c r="AO363" s="763"/>
    </row>
    <row r="364" spans="2:41" s="709" customFormat="1" ht="12.75" customHeight="1" x14ac:dyDescent="0.2">
      <c r="B364" s="762" t="str">
        <f t="shared" si="0"/>
        <v>1 kW</v>
      </c>
      <c r="C364" s="688"/>
      <c r="D364" s="763"/>
      <c r="E364" s="763"/>
      <c r="F364" s="763"/>
      <c r="G364" s="763"/>
      <c r="H364" s="763"/>
      <c r="I364" s="763"/>
      <c r="J364" s="763"/>
      <c r="K364" s="763"/>
      <c r="L364" s="763"/>
      <c r="M364" s="763"/>
      <c r="N364" s="763"/>
      <c r="O364" s="763"/>
      <c r="P364" s="763"/>
      <c r="Q364" s="763"/>
      <c r="R364" s="763"/>
      <c r="S364" s="763"/>
      <c r="T364" s="763"/>
      <c r="U364" s="763"/>
      <c r="V364" s="763"/>
      <c r="W364" s="763"/>
      <c r="X364" s="763"/>
      <c r="Y364" s="763"/>
      <c r="Z364" s="763"/>
      <c r="AA364" s="763"/>
      <c r="AB364" s="763"/>
      <c r="AC364" s="763"/>
      <c r="AD364" s="763"/>
      <c r="AE364" s="763"/>
      <c r="AF364" s="763"/>
      <c r="AG364" s="763"/>
      <c r="AH364" s="763"/>
      <c r="AI364" s="763"/>
      <c r="AJ364" s="763"/>
      <c r="AK364" s="763"/>
      <c r="AL364" s="763"/>
      <c r="AM364" s="763"/>
      <c r="AN364" s="763"/>
      <c r="AO364" s="763"/>
    </row>
    <row r="365" spans="2:41" ht="12.75" customHeight="1" x14ac:dyDescent="0.2">
      <c r="B365" s="535"/>
      <c r="C365" s="692"/>
      <c r="D365" s="534"/>
      <c r="E365" s="534"/>
      <c r="F365" s="534"/>
      <c r="G365" s="534"/>
      <c r="H365" s="534"/>
      <c r="I365" s="534"/>
      <c r="J365" s="534"/>
      <c r="K365" s="534"/>
      <c r="L365" s="534"/>
      <c r="M365" s="534"/>
      <c r="N365" s="534"/>
      <c r="O365" s="534"/>
      <c r="P365" s="534"/>
      <c r="Q365" s="534"/>
      <c r="R365" s="534"/>
      <c r="S365" s="534"/>
      <c r="T365" s="534"/>
      <c r="U365" s="534"/>
      <c r="V365" s="534"/>
      <c r="W365" s="534"/>
      <c r="X365" s="534"/>
      <c r="Y365" s="534"/>
      <c r="Z365" s="534"/>
      <c r="AA365" s="534"/>
      <c r="AB365" s="534"/>
      <c r="AC365" s="534"/>
      <c r="AD365" s="534"/>
      <c r="AE365" s="534"/>
      <c r="AF365" s="534"/>
      <c r="AG365" s="534"/>
      <c r="AH365" s="534"/>
      <c r="AI365" s="534"/>
      <c r="AJ365" s="534"/>
      <c r="AK365" s="534"/>
      <c r="AL365" s="534"/>
      <c r="AM365" s="534"/>
      <c r="AN365" s="534"/>
      <c r="AO365" s="534"/>
    </row>
    <row r="366" spans="2:41" ht="12.75" customHeight="1" x14ac:dyDescent="0.2">
      <c r="B366" s="535" t="s">
        <v>335</v>
      </c>
      <c r="C366" s="535"/>
      <c r="D366" s="754"/>
      <c r="E366" s="754"/>
      <c r="F366" s="754"/>
      <c r="G366" s="754"/>
      <c r="H366" s="754"/>
      <c r="I366" s="754"/>
      <c r="J366" s="754"/>
      <c r="K366" s="754"/>
      <c r="L366" s="754"/>
      <c r="M366" s="754"/>
      <c r="N366" s="754"/>
      <c r="O366" s="754"/>
      <c r="P366" s="754"/>
      <c r="Q366" s="754"/>
      <c r="R366" s="754"/>
      <c r="S366" s="754"/>
      <c r="T366" s="754"/>
      <c r="U366" s="754"/>
      <c r="V366" s="754"/>
      <c r="W366" s="754"/>
      <c r="X366" s="754"/>
      <c r="Y366" s="754"/>
      <c r="Z366" s="754"/>
      <c r="AA366" s="754"/>
      <c r="AB366" s="754"/>
      <c r="AC366" s="754"/>
      <c r="AD366" s="754"/>
      <c r="AE366" s="754"/>
      <c r="AF366" s="754"/>
      <c r="AG366" s="754"/>
      <c r="AH366" s="754"/>
      <c r="AI366" s="754"/>
      <c r="AJ366" s="754"/>
      <c r="AK366" s="754"/>
      <c r="AL366" s="754"/>
      <c r="AM366" s="754"/>
      <c r="AN366" s="754"/>
      <c r="AO366" s="754"/>
    </row>
    <row r="367" spans="2:41" ht="12.75" customHeight="1" x14ac:dyDescent="0.2">
      <c r="B367" s="535" t="s">
        <v>336</v>
      </c>
      <c r="C367" s="535"/>
      <c r="D367" s="696"/>
      <c r="E367" s="696"/>
      <c r="F367" s="696"/>
      <c r="G367" s="696"/>
      <c r="H367" s="696"/>
      <c r="I367" s="696"/>
      <c r="J367" s="696"/>
      <c r="K367" s="696"/>
      <c r="L367" s="696"/>
      <c r="M367" s="696"/>
      <c r="N367" s="696"/>
      <c r="O367" s="696"/>
      <c r="P367" s="696"/>
      <c r="Q367" s="696"/>
      <c r="R367" s="696"/>
      <c r="S367" s="696"/>
      <c r="T367" s="696"/>
      <c r="U367" s="696"/>
      <c r="V367" s="696"/>
      <c r="W367" s="696"/>
      <c r="X367" s="696"/>
      <c r="Y367" s="696"/>
      <c r="Z367" s="696"/>
      <c r="AA367" s="696"/>
      <c r="AB367" s="696"/>
      <c r="AC367" s="696"/>
      <c r="AD367" s="696"/>
      <c r="AE367" s="696"/>
      <c r="AF367" s="696"/>
      <c r="AG367" s="696"/>
      <c r="AH367" s="696"/>
      <c r="AI367" s="696"/>
      <c r="AJ367" s="696"/>
      <c r="AK367" s="696"/>
      <c r="AL367" s="696"/>
      <c r="AM367" s="696"/>
      <c r="AN367" s="696"/>
      <c r="AO367" s="696"/>
    </row>
    <row r="368" spans="2:41" ht="12.75" customHeight="1" x14ac:dyDescent="0.2">
      <c r="B368" s="535" t="s">
        <v>337</v>
      </c>
      <c r="C368" s="535"/>
      <c r="D368" s="696"/>
      <c r="E368" s="696"/>
      <c r="F368" s="696"/>
      <c r="G368" s="696"/>
      <c r="H368" s="696"/>
      <c r="I368" s="696"/>
      <c r="J368" s="696"/>
      <c r="K368" s="696"/>
      <c r="L368" s="696"/>
      <c r="M368" s="696"/>
      <c r="N368" s="696"/>
      <c r="O368" s="696"/>
      <c r="P368" s="696"/>
      <c r="Q368" s="696"/>
      <c r="R368" s="696"/>
      <c r="S368" s="696"/>
      <c r="T368" s="696"/>
      <c r="U368" s="696"/>
      <c r="V368" s="696"/>
      <c r="W368" s="696"/>
      <c r="X368" s="696"/>
      <c r="Y368" s="696"/>
      <c r="Z368" s="696"/>
      <c r="AA368" s="696"/>
      <c r="AB368" s="696"/>
      <c r="AC368" s="696"/>
      <c r="AD368" s="696"/>
      <c r="AE368" s="696"/>
      <c r="AF368" s="696"/>
      <c r="AG368" s="696"/>
      <c r="AH368" s="696"/>
      <c r="AI368" s="696"/>
      <c r="AJ368" s="696"/>
      <c r="AK368" s="696"/>
      <c r="AL368" s="696"/>
      <c r="AM368" s="696"/>
      <c r="AN368" s="696"/>
      <c r="AO368" s="696"/>
    </row>
    <row r="369" spans="2:41" ht="12.75" customHeight="1" x14ac:dyDescent="0.2">
      <c r="B369" s="745">
        <v>30</v>
      </c>
      <c r="C369" s="535"/>
      <c r="D369" s="754"/>
      <c r="E369" s="754"/>
      <c r="F369" s="754"/>
      <c r="G369" s="754"/>
      <c r="H369" s="754"/>
      <c r="I369" s="754"/>
      <c r="J369" s="754"/>
      <c r="K369" s="754"/>
      <c r="L369" s="754"/>
      <c r="M369" s="754"/>
      <c r="N369" s="754"/>
      <c r="O369" s="754"/>
      <c r="P369" s="754"/>
      <c r="Q369" s="754"/>
      <c r="R369" s="754"/>
      <c r="S369" s="754"/>
      <c r="T369" s="754"/>
      <c r="U369" s="754"/>
      <c r="V369" s="754"/>
      <c r="W369" s="754"/>
      <c r="X369" s="754"/>
      <c r="Y369" s="754"/>
      <c r="Z369" s="754"/>
      <c r="AA369" s="754"/>
      <c r="AB369" s="754"/>
      <c r="AC369" s="754"/>
      <c r="AD369" s="754"/>
      <c r="AE369" s="754"/>
      <c r="AF369" s="754"/>
      <c r="AG369" s="754"/>
      <c r="AH369" s="754"/>
      <c r="AI369" s="754"/>
      <c r="AJ369" s="754"/>
      <c r="AK369" s="754"/>
      <c r="AL369" s="754"/>
      <c r="AM369" s="754"/>
      <c r="AN369" s="754"/>
      <c r="AO369" s="754"/>
    </row>
    <row r="370" spans="2:41" ht="12.75" customHeight="1" x14ac:dyDescent="0.2">
      <c r="B370" s="745">
        <v>25</v>
      </c>
      <c r="C370" s="535"/>
      <c r="D370" s="754"/>
      <c r="E370" s="754"/>
      <c r="F370" s="754"/>
      <c r="G370" s="754"/>
      <c r="H370" s="754"/>
      <c r="I370" s="754"/>
      <c r="J370" s="754"/>
      <c r="K370" s="754"/>
      <c r="L370" s="754"/>
      <c r="M370" s="754"/>
      <c r="N370" s="754"/>
      <c r="O370" s="754"/>
      <c r="P370" s="754"/>
      <c r="Q370" s="754"/>
      <c r="R370" s="754"/>
      <c r="S370" s="754"/>
      <c r="T370" s="754"/>
      <c r="U370" s="754"/>
      <c r="V370" s="754"/>
      <c r="W370" s="754"/>
      <c r="X370" s="754"/>
      <c r="Y370" s="754"/>
      <c r="Z370" s="754"/>
      <c r="AA370" s="754"/>
      <c r="AB370" s="754"/>
      <c r="AC370" s="754"/>
      <c r="AD370" s="754"/>
      <c r="AE370" s="754"/>
      <c r="AF370" s="754"/>
      <c r="AG370" s="754"/>
      <c r="AH370" s="754"/>
      <c r="AI370" s="754"/>
      <c r="AJ370" s="754"/>
      <c r="AK370" s="754"/>
      <c r="AL370" s="754"/>
      <c r="AM370" s="754"/>
      <c r="AN370" s="754"/>
      <c r="AO370" s="754"/>
    </row>
    <row r="371" spans="2:41" ht="12.75" customHeight="1" x14ac:dyDescent="0.2">
      <c r="B371" s="745">
        <v>7.5</v>
      </c>
      <c r="C371" s="535"/>
      <c r="D371" s="754"/>
      <c r="E371" s="754"/>
      <c r="F371" s="754"/>
      <c r="G371" s="754"/>
      <c r="H371" s="754"/>
      <c r="I371" s="754"/>
      <c r="J371" s="754"/>
      <c r="K371" s="754"/>
      <c r="L371" s="754"/>
      <c r="M371" s="754"/>
      <c r="N371" s="754"/>
      <c r="O371" s="754"/>
      <c r="P371" s="754"/>
      <c r="Q371" s="754"/>
      <c r="R371" s="754"/>
      <c r="S371" s="754"/>
      <c r="T371" s="754"/>
      <c r="U371" s="754"/>
      <c r="V371" s="754"/>
      <c r="W371" s="754"/>
      <c r="X371" s="754"/>
      <c r="Y371" s="754"/>
      <c r="Z371" s="754"/>
      <c r="AA371" s="754"/>
      <c r="AB371" s="754"/>
      <c r="AC371" s="754"/>
      <c r="AD371" s="754"/>
      <c r="AE371" s="754"/>
      <c r="AF371" s="754"/>
      <c r="AG371" s="754"/>
      <c r="AH371" s="754"/>
      <c r="AI371" s="754"/>
      <c r="AJ371" s="754"/>
      <c r="AK371" s="754"/>
      <c r="AL371" s="754"/>
      <c r="AM371" s="754"/>
      <c r="AN371" s="754"/>
      <c r="AO371" s="754"/>
    </row>
    <row r="372" spans="2:41" ht="12.75" customHeight="1" x14ac:dyDescent="0.2">
      <c r="B372" s="745">
        <v>3</v>
      </c>
      <c r="C372" s="535"/>
      <c r="D372" s="754"/>
      <c r="E372" s="754"/>
      <c r="F372" s="754"/>
      <c r="G372" s="754"/>
      <c r="H372" s="754"/>
      <c r="I372" s="754"/>
      <c r="J372" s="754"/>
      <c r="K372" s="754"/>
      <c r="L372" s="754"/>
      <c r="M372" s="754"/>
      <c r="N372" s="754"/>
      <c r="O372" s="754"/>
      <c r="P372" s="754"/>
      <c r="Q372" s="754"/>
      <c r="R372" s="754"/>
      <c r="S372" s="754"/>
      <c r="T372" s="754"/>
      <c r="U372" s="754"/>
      <c r="V372" s="754"/>
      <c r="W372" s="754"/>
      <c r="X372" s="754"/>
      <c r="Y372" s="754"/>
      <c r="Z372" s="754"/>
      <c r="AA372" s="754"/>
      <c r="AB372" s="754"/>
      <c r="AC372" s="754"/>
      <c r="AD372" s="754"/>
      <c r="AE372" s="754"/>
      <c r="AF372" s="754"/>
      <c r="AG372" s="754"/>
      <c r="AH372" s="754"/>
      <c r="AI372" s="754"/>
      <c r="AJ372" s="754"/>
      <c r="AK372" s="754"/>
      <c r="AL372" s="754"/>
      <c r="AM372" s="754"/>
      <c r="AN372" s="754"/>
      <c r="AO372" s="754"/>
    </row>
    <row r="373" spans="2:41" ht="12.75" customHeight="1" x14ac:dyDescent="0.2">
      <c r="B373" s="745">
        <v>2</v>
      </c>
      <c r="C373" s="535"/>
      <c r="D373" s="754"/>
      <c r="E373" s="754"/>
      <c r="F373" s="754"/>
      <c r="G373" s="754"/>
      <c r="H373" s="754"/>
      <c r="I373" s="754"/>
      <c r="J373" s="754"/>
      <c r="K373" s="754"/>
      <c r="L373" s="754"/>
      <c r="M373" s="754"/>
      <c r="N373" s="754"/>
      <c r="O373" s="754"/>
      <c r="P373" s="754"/>
      <c r="Q373" s="754"/>
      <c r="R373" s="754"/>
      <c r="S373" s="754"/>
      <c r="T373" s="754"/>
      <c r="U373" s="754"/>
      <c r="V373" s="754"/>
      <c r="W373" s="754"/>
      <c r="X373" s="754"/>
      <c r="Y373" s="754"/>
      <c r="Z373" s="754"/>
      <c r="AA373" s="754"/>
      <c r="AB373" s="754"/>
      <c r="AC373" s="754"/>
      <c r="AD373" s="754"/>
      <c r="AE373" s="754"/>
      <c r="AF373" s="754"/>
      <c r="AG373" s="754"/>
      <c r="AH373" s="754"/>
      <c r="AI373" s="754"/>
      <c r="AJ373" s="754"/>
      <c r="AK373" s="754"/>
      <c r="AL373" s="754"/>
      <c r="AM373" s="754"/>
      <c r="AN373" s="754"/>
      <c r="AO373" s="754"/>
    </row>
    <row r="374" spans="2:41" ht="12.75" customHeight="1" thickBot="1" x14ac:dyDescent="0.25">
      <c r="B374" s="745">
        <v>1</v>
      </c>
      <c r="C374" s="741"/>
      <c r="D374" s="758"/>
      <c r="E374" s="758"/>
      <c r="F374" s="758"/>
      <c r="G374" s="758"/>
      <c r="H374" s="758"/>
      <c r="I374" s="758"/>
      <c r="J374" s="758"/>
      <c r="K374" s="758"/>
      <c r="L374" s="758"/>
      <c r="M374" s="758"/>
      <c r="N374" s="758"/>
      <c r="O374" s="758"/>
      <c r="P374" s="758"/>
      <c r="Q374" s="758"/>
      <c r="R374" s="758"/>
      <c r="S374" s="758"/>
      <c r="T374" s="758"/>
      <c r="U374" s="758"/>
      <c r="V374" s="758"/>
      <c r="W374" s="758"/>
      <c r="X374" s="758"/>
      <c r="Y374" s="758"/>
      <c r="Z374" s="758"/>
      <c r="AA374" s="758"/>
      <c r="AB374" s="758"/>
      <c r="AC374" s="758"/>
      <c r="AD374" s="758"/>
      <c r="AE374" s="758"/>
      <c r="AF374" s="758"/>
      <c r="AG374" s="758"/>
      <c r="AH374" s="758"/>
      <c r="AI374" s="758"/>
      <c r="AJ374" s="758"/>
      <c r="AK374" s="758"/>
      <c r="AL374" s="758"/>
      <c r="AM374" s="758"/>
      <c r="AN374" s="758"/>
      <c r="AO374" s="758"/>
    </row>
    <row r="375" spans="2:41" ht="12.75" customHeight="1" x14ac:dyDescent="0.2">
      <c r="B375" s="759" t="s">
        <v>27</v>
      </c>
      <c r="C375" s="692"/>
      <c r="D375" s="534"/>
      <c r="E375" s="534"/>
      <c r="F375" s="534"/>
      <c r="G375" s="534"/>
      <c r="H375" s="534"/>
      <c r="I375" s="534"/>
      <c r="J375" s="534"/>
      <c r="K375" s="534"/>
      <c r="L375" s="534"/>
      <c r="M375" s="534"/>
      <c r="N375" s="534"/>
      <c r="O375" s="534"/>
      <c r="P375" s="534"/>
      <c r="Q375" s="534"/>
      <c r="R375" s="534"/>
      <c r="S375" s="534"/>
      <c r="T375" s="534"/>
      <c r="U375" s="534"/>
      <c r="V375" s="534"/>
      <c r="W375" s="534"/>
      <c r="X375" s="760"/>
      <c r="Y375" s="760"/>
      <c r="Z375" s="760"/>
      <c r="AA375" s="760"/>
      <c r="AB375" s="760"/>
      <c r="AC375" s="760"/>
      <c r="AD375" s="760"/>
      <c r="AE375" s="760"/>
      <c r="AF375" s="760"/>
      <c r="AG375" s="760"/>
      <c r="AH375" s="760"/>
      <c r="AI375" s="760"/>
      <c r="AJ375" s="760"/>
      <c r="AK375" s="760"/>
      <c r="AL375" s="760"/>
      <c r="AM375" s="760"/>
      <c r="AN375" s="760"/>
      <c r="AO375" s="760"/>
    </row>
    <row r="376" spans="2:41" ht="12.75" customHeight="1" x14ac:dyDescent="0.2">
      <c r="B376" s="535"/>
      <c r="C376" s="535"/>
      <c r="D376" s="696"/>
      <c r="E376" s="696"/>
      <c r="F376" s="696"/>
      <c r="G376" s="696"/>
      <c r="H376" s="696"/>
      <c r="I376" s="696"/>
      <c r="J376" s="696"/>
      <c r="K376" s="696"/>
      <c r="L376" s="696"/>
      <c r="M376" s="696"/>
      <c r="N376" s="696"/>
      <c r="O376" s="696"/>
      <c r="P376" s="696"/>
      <c r="Q376" s="696"/>
      <c r="R376" s="696"/>
      <c r="S376" s="696"/>
      <c r="T376" s="696"/>
      <c r="U376" s="696"/>
      <c r="V376" s="696"/>
      <c r="W376" s="696"/>
      <c r="X376" s="696"/>
      <c r="Y376" s="696"/>
      <c r="Z376" s="696"/>
      <c r="AA376" s="696"/>
      <c r="AB376" s="696"/>
      <c r="AC376" s="696"/>
      <c r="AD376" s="696"/>
      <c r="AE376" s="696"/>
      <c r="AF376" s="696"/>
      <c r="AG376" s="696"/>
      <c r="AH376" s="696"/>
      <c r="AI376" s="696"/>
      <c r="AJ376" s="696"/>
      <c r="AK376" s="696"/>
      <c r="AL376" s="696"/>
      <c r="AM376" s="696"/>
      <c r="AN376" s="696"/>
      <c r="AO376" s="696"/>
    </row>
    <row r="377" spans="2:41" s="709" customFormat="1" ht="12.75" customHeight="1" x14ac:dyDescent="0.2">
      <c r="B377" s="688" t="s">
        <v>338</v>
      </c>
      <c r="C377" s="761"/>
      <c r="D377" s="749"/>
      <c r="E377" s="749"/>
      <c r="F377" s="749"/>
      <c r="G377" s="749"/>
      <c r="H377" s="749"/>
      <c r="I377" s="749"/>
      <c r="J377" s="749"/>
      <c r="K377" s="749"/>
      <c r="L377" s="749"/>
      <c r="M377" s="749"/>
      <c r="N377" s="749"/>
      <c r="O377" s="749"/>
      <c r="P377" s="749"/>
      <c r="Q377" s="749"/>
      <c r="R377" s="749"/>
      <c r="S377" s="749"/>
      <c r="T377" s="749"/>
      <c r="U377" s="749"/>
      <c r="V377" s="749"/>
      <c r="W377" s="749"/>
      <c r="X377" s="749"/>
      <c r="Y377" s="749"/>
      <c r="Z377" s="749"/>
      <c r="AA377" s="749"/>
      <c r="AB377" s="749"/>
      <c r="AC377" s="749"/>
      <c r="AD377" s="749"/>
      <c r="AE377" s="749"/>
      <c r="AF377" s="749"/>
      <c r="AG377" s="749"/>
      <c r="AH377" s="749"/>
      <c r="AI377" s="749"/>
      <c r="AJ377" s="749"/>
      <c r="AK377" s="749"/>
      <c r="AL377" s="749"/>
      <c r="AM377" s="749"/>
      <c r="AN377" s="749"/>
      <c r="AO377" s="749"/>
    </row>
    <row r="378" spans="2:41" s="709" customFormat="1" ht="12.75" customHeight="1" x14ac:dyDescent="0.2">
      <c r="B378" s="762" t="str">
        <f t="shared" ref="B378:B383" si="1">+B369&amp;" kW"</f>
        <v>30 kW</v>
      </c>
      <c r="C378" s="688"/>
      <c r="D378" s="763"/>
      <c r="E378" s="763"/>
      <c r="F378" s="763"/>
      <c r="G378" s="763"/>
      <c r="H378" s="763"/>
      <c r="I378" s="763"/>
      <c r="J378" s="763"/>
      <c r="K378" s="763"/>
      <c r="L378" s="763"/>
      <c r="M378" s="763"/>
      <c r="N378" s="763"/>
      <c r="O378" s="763"/>
      <c r="P378" s="763"/>
      <c r="Q378" s="763"/>
      <c r="R378" s="763"/>
      <c r="S378" s="763"/>
      <c r="T378" s="763"/>
      <c r="U378" s="763"/>
      <c r="V378" s="763"/>
      <c r="W378" s="763"/>
      <c r="X378" s="763"/>
      <c r="Y378" s="763"/>
      <c r="Z378" s="763"/>
      <c r="AA378" s="763"/>
      <c r="AB378" s="763"/>
      <c r="AC378" s="763"/>
      <c r="AD378" s="763"/>
      <c r="AE378" s="763"/>
      <c r="AF378" s="763"/>
      <c r="AG378" s="763"/>
      <c r="AH378" s="763"/>
      <c r="AI378" s="763"/>
      <c r="AJ378" s="763"/>
      <c r="AK378" s="763"/>
      <c r="AL378" s="763"/>
      <c r="AM378" s="763"/>
      <c r="AN378" s="763"/>
      <c r="AO378" s="763"/>
    </row>
    <row r="379" spans="2:41" s="709" customFormat="1" ht="12.75" customHeight="1" x14ac:dyDescent="0.2">
      <c r="B379" s="762" t="str">
        <f t="shared" si="1"/>
        <v>25 kW</v>
      </c>
      <c r="C379" s="688"/>
      <c r="D379" s="763"/>
      <c r="E379" s="763"/>
      <c r="F379" s="763"/>
      <c r="G379" s="763"/>
      <c r="H379" s="763"/>
      <c r="I379" s="763"/>
      <c r="J379" s="763"/>
      <c r="K379" s="763"/>
      <c r="L379" s="763"/>
      <c r="M379" s="763"/>
      <c r="N379" s="763"/>
      <c r="O379" s="763"/>
      <c r="P379" s="763"/>
      <c r="Q379" s="763"/>
      <c r="R379" s="763"/>
      <c r="S379" s="763"/>
      <c r="T379" s="763"/>
      <c r="U379" s="763"/>
      <c r="V379" s="763"/>
      <c r="W379" s="763"/>
      <c r="X379" s="763"/>
      <c r="Y379" s="763"/>
      <c r="Z379" s="763"/>
      <c r="AA379" s="763"/>
      <c r="AB379" s="763"/>
      <c r="AC379" s="763"/>
      <c r="AD379" s="763"/>
      <c r="AE379" s="763"/>
      <c r="AF379" s="763"/>
      <c r="AG379" s="763"/>
      <c r="AH379" s="763"/>
      <c r="AI379" s="763"/>
      <c r="AJ379" s="763"/>
      <c r="AK379" s="763"/>
      <c r="AL379" s="763"/>
      <c r="AM379" s="763"/>
      <c r="AN379" s="763"/>
      <c r="AO379" s="763"/>
    </row>
    <row r="380" spans="2:41" s="709" customFormat="1" ht="12.75" customHeight="1" x14ac:dyDescent="0.2">
      <c r="B380" s="762" t="str">
        <f t="shared" si="1"/>
        <v>7,5 kW</v>
      </c>
      <c r="C380" s="688"/>
      <c r="D380" s="763"/>
      <c r="E380" s="763"/>
      <c r="F380" s="763"/>
      <c r="G380" s="763"/>
      <c r="H380" s="763"/>
      <c r="I380" s="763"/>
      <c r="J380" s="763"/>
      <c r="K380" s="763"/>
      <c r="L380" s="763"/>
      <c r="M380" s="763"/>
      <c r="N380" s="763"/>
      <c r="O380" s="763"/>
      <c r="P380" s="763"/>
      <c r="Q380" s="763"/>
      <c r="R380" s="763"/>
      <c r="S380" s="763"/>
      <c r="T380" s="763"/>
      <c r="U380" s="763"/>
      <c r="V380" s="763"/>
      <c r="W380" s="763"/>
      <c r="X380" s="763"/>
      <c r="Y380" s="763"/>
      <c r="Z380" s="763"/>
      <c r="AA380" s="763"/>
      <c r="AB380" s="763"/>
      <c r="AC380" s="763"/>
      <c r="AD380" s="763"/>
      <c r="AE380" s="763"/>
      <c r="AF380" s="763"/>
      <c r="AG380" s="763"/>
      <c r="AH380" s="763"/>
      <c r="AI380" s="763"/>
      <c r="AJ380" s="763"/>
      <c r="AK380" s="763"/>
      <c r="AL380" s="763"/>
      <c r="AM380" s="763"/>
      <c r="AN380" s="763"/>
      <c r="AO380" s="763"/>
    </row>
    <row r="381" spans="2:41" s="709" customFormat="1" ht="12.75" customHeight="1" x14ac:dyDescent="0.2">
      <c r="B381" s="762" t="str">
        <f t="shared" si="1"/>
        <v>3 kW</v>
      </c>
      <c r="C381" s="688"/>
      <c r="D381" s="763"/>
      <c r="E381" s="763"/>
      <c r="F381" s="763"/>
      <c r="G381" s="763"/>
      <c r="H381" s="763"/>
      <c r="I381" s="763"/>
      <c r="J381" s="763"/>
      <c r="K381" s="763"/>
      <c r="L381" s="763"/>
      <c r="M381" s="763"/>
      <c r="N381" s="763"/>
      <c r="O381" s="763"/>
      <c r="P381" s="763"/>
      <c r="Q381" s="763"/>
      <c r="R381" s="763"/>
      <c r="S381" s="763"/>
      <c r="T381" s="763"/>
      <c r="U381" s="763"/>
      <c r="V381" s="763"/>
      <c r="W381" s="763"/>
      <c r="X381" s="763"/>
      <c r="Y381" s="763"/>
      <c r="Z381" s="763"/>
      <c r="AA381" s="763"/>
      <c r="AB381" s="763"/>
      <c r="AC381" s="763"/>
      <c r="AD381" s="763"/>
      <c r="AE381" s="763"/>
      <c r="AF381" s="763"/>
      <c r="AG381" s="763"/>
      <c r="AH381" s="763"/>
      <c r="AI381" s="763"/>
      <c r="AJ381" s="763"/>
      <c r="AK381" s="763"/>
      <c r="AL381" s="763"/>
      <c r="AM381" s="763"/>
      <c r="AN381" s="763"/>
      <c r="AO381" s="763"/>
    </row>
    <row r="382" spans="2:41" s="709" customFormat="1" ht="12.75" customHeight="1" x14ac:dyDescent="0.2">
      <c r="B382" s="762" t="str">
        <f t="shared" si="1"/>
        <v>2 kW</v>
      </c>
      <c r="C382" s="688"/>
      <c r="D382" s="763"/>
      <c r="E382" s="763"/>
      <c r="F382" s="763"/>
      <c r="G382" s="763"/>
      <c r="H382" s="763"/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  <c r="Y382" s="763"/>
      <c r="Z382" s="763"/>
      <c r="AA382" s="763"/>
      <c r="AB382" s="763"/>
      <c r="AC382" s="763"/>
      <c r="AD382" s="763"/>
      <c r="AE382" s="763"/>
      <c r="AF382" s="763"/>
      <c r="AG382" s="763"/>
      <c r="AH382" s="763"/>
      <c r="AI382" s="763"/>
      <c r="AJ382" s="763"/>
      <c r="AK382" s="763"/>
      <c r="AL382" s="763"/>
      <c r="AM382" s="763"/>
      <c r="AN382" s="763"/>
      <c r="AO382" s="763"/>
    </row>
    <row r="383" spans="2:41" s="709" customFormat="1" ht="12.75" customHeight="1" x14ac:dyDescent="0.2">
      <c r="B383" s="762" t="str">
        <f t="shared" si="1"/>
        <v>1 kW</v>
      </c>
      <c r="C383" s="688"/>
      <c r="D383" s="763"/>
      <c r="E383" s="763"/>
      <c r="F383" s="763"/>
      <c r="G383" s="763"/>
      <c r="H383" s="763"/>
      <c r="I383" s="763"/>
      <c r="J383" s="763"/>
      <c r="K383" s="763"/>
      <c r="L383" s="763"/>
      <c r="M383" s="763"/>
      <c r="N383" s="763"/>
      <c r="O383" s="763"/>
      <c r="P383" s="763"/>
      <c r="Q383" s="763"/>
      <c r="R383" s="763"/>
      <c r="S383" s="763"/>
      <c r="T383" s="763"/>
      <c r="U383" s="763"/>
      <c r="V383" s="763"/>
      <c r="W383" s="763"/>
      <c r="X383" s="763"/>
      <c r="Y383" s="763"/>
      <c r="Z383" s="763"/>
      <c r="AA383" s="763"/>
      <c r="AB383" s="763"/>
      <c r="AC383" s="763"/>
      <c r="AD383" s="763"/>
      <c r="AE383" s="763"/>
      <c r="AF383" s="763"/>
      <c r="AG383" s="763"/>
      <c r="AH383" s="763"/>
      <c r="AI383" s="763"/>
      <c r="AJ383" s="763"/>
      <c r="AK383" s="763"/>
      <c r="AL383" s="763"/>
      <c r="AM383" s="763"/>
      <c r="AN383" s="763"/>
      <c r="AO383" s="763"/>
    </row>
    <row r="384" spans="2:41" ht="12.75" customHeight="1" x14ac:dyDescent="0.2">
      <c r="B384" s="535"/>
      <c r="C384" s="692"/>
      <c r="D384" s="534"/>
      <c r="E384" s="534"/>
      <c r="F384" s="534"/>
      <c r="G384" s="534"/>
      <c r="H384" s="534"/>
      <c r="I384" s="534"/>
      <c r="J384" s="534"/>
      <c r="K384" s="534"/>
      <c r="L384" s="534"/>
      <c r="M384" s="534"/>
      <c r="N384" s="534"/>
      <c r="O384" s="534"/>
      <c r="P384" s="534"/>
      <c r="Q384" s="534"/>
      <c r="R384" s="534"/>
      <c r="S384" s="534"/>
      <c r="T384" s="534"/>
      <c r="U384" s="534"/>
      <c r="V384" s="534"/>
      <c r="W384" s="534"/>
      <c r="X384" s="534"/>
      <c r="Y384" s="534"/>
      <c r="Z384" s="534"/>
      <c r="AA384" s="534"/>
      <c r="AB384" s="534"/>
      <c r="AC384" s="534"/>
      <c r="AD384" s="534"/>
      <c r="AE384" s="534"/>
      <c r="AF384" s="534"/>
      <c r="AG384" s="534"/>
      <c r="AH384" s="534"/>
      <c r="AI384" s="534"/>
      <c r="AJ384" s="534"/>
      <c r="AK384" s="534"/>
      <c r="AL384" s="534"/>
      <c r="AM384" s="534"/>
      <c r="AN384" s="534"/>
      <c r="AO384" s="534"/>
    </row>
    <row r="385" spans="2:41" ht="12.75" customHeight="1" x14ac:dyDescent="0.2">
      <c r="B385" s="535" t="s">
        <v>339</v>
      </c>
      <c r="C385" s="535"/>
      <c r="D385" s="754"/>
      <c r="E385" s="754"/>
      <c r="F385" s="754"/>
      <c r="G385" s="754"/>
      <c r="H385" s="754"/>
      <c r="I385" s="754"/>
      <c r="J385" s="754"/>
      <c r="K385" s="754"/>
      <c r="L385" s="754"/>
      <c r="M385" s="754"/>
      <c r="N385" s="754"/>
      <c r="O385" s="754"/>
      <c r="P385" s="754"/>
      <c r="Q385" s="754"/>
      <c r="R385" s="754"/>
      <c r="S385" s="754"/>
      <c r="T385" s="754"/>
      <c r="U385" s="754"/>
      <c r="V385" s="754"/>
      <c r="W385" s="754"/>
      <c r="X385" s="754"/>
      <c r="Y385" s="754"/>
      <c r="Z385" s="754"/>
      <c r="AA385" s="754"/>
      <c r="AB385" s="754"/>
      <c r="AC385" s="754"/>
      <c r="AD385" s="754"/>
      <c r="AE385" s="754"/>
      <c r="AF385" s="754"/>
      <c r="AG385" s="754"/>
      <c r="AH385" s="754"/>
      <c r="AI385" s="754"/>
      <c r="AJ385" s="754"/>
      <c r="AK385" s="754"/>
      <c r="AL385" s="754"/>
      <c r="AM385" s="754"/>
      <c r="AN385" s="754"/>
      <c r="AO385" s="754"/>
    </row>
    <row r="386" spans="2:41" ht="12.75" customHeight="1" x14ac:dyDescent="0.2">
      <c r="B386" s="535" t="s">
        <v>340</v>
      </c>
      <c r="C386" s="535"/>
      <c r="D386" s="696"/>
      <c r="E386" s="696"/>
      <c r="F386" s="696"/>
      <c r="G386" s="696"/>
      <c r="H386" s="696"/>
      <c r="I386" s="696"/>
      <c r="J386" s="696"/>
      <c r="K386" s="696"/>
      <c r="L386" s="696"/>
      <c r="M386" s="696"/>
      <c r="N386" s="696"/>
      <c r="O386" s="696"/>
      <c r="P386" s="696"/>
      <c r="Q386" s="696"/>
      <c r="R386" s="696"/>
      <c r="S386" s="696"/>
      <c r="T386" s="696"/>
      <c r="U386" s="696"/>
      <c r="V386" s="696"/>
      <c r="W386" s="696"/>
      <c r="X386" s="696"/>
      <c r="Y386" s="696"/>
      <c r="Z386" s="696"/>
      <c r="AA386" s="696"/>
      <c r="AB386" s="696"/>
      <c r="AC386" s="696"/>
      <c r="AD386" s="696"/>
      <c r="AE386" s="696"/>
      <c r="AF386" s="696"/>
      <c r="AG386" s="696"/>
      <c r="AH386" s="696"/>
      <c r="AI386" s="696"/>
      <c r="AJ386" s="696"/>
      <c r="AK386" s="696"/>
      <c r="AL386" s="696"/>
      <c r="AM386" s="696"/>
      <c r="AN386" s="696"/>
      <c r="AO386" s="696"/>
    </row>
    <row r="387" spans="2:41" ht="12.75" customHeight="1" x14ac:dyDescent="0.2">
      <c r="B387" s="535" t="s">
        <v>341</v>
      </c>
      <c r="C387" s="535"/>
      <c r="D387" s="696"/>
      <c r="E387" s="696"/>
      <c r="F387" s="696"/>
      <c r="G387" s="696"/>
      <c r="H387" s="696"/>
      <c r="I387" s="696"/>
      <c r="J387" s="696"/>
      <c r="K387" s="696"/>
      <c r="L387" s="696"/>
      <c r="M387" s="696"/>
      <c r="N387" s="696"/>
      <c r="O387" s="696"/>
      <c r="P387" s="696"/>
      <c r="Q387" s="696"/>
      <c r="R387" s="696"/>
      <c r="S387" s="696"/>
      <c r="T387" s="696"/>
      <c r="U387" s="696"/>
      <c r="V387" s="696"/>
      <c r="W387" s="696"/>
      <c r="X387" s="696"/>
      <c r="Y387" s="696"/>
      <c r="Z387" s="696"/>
      <c r="AA387" s="696"/>
      <c r="AB387" s="696"/>
      <c r="AC387" s="696"/>
      <c r="AD387" s="696"/>
      <c r="AE387" s="696"/>
      <c r="AF387" s="696"/>
      <c r="AG387" s="696"/>
      <c r="AH387" s="696"/>
      <c r="AI387" s="696"/>
      <c r="AJ387" s="696"/>
      <c r="AK387" s="696"/>
      <c r="AL387" s="696"/>
      <c r="AM387" s="696"/>
      <c r="AN387" s="696"/>
      <c r="AO387" s="696"/>
    </row>
    <row r="388" spans="2:41" ht="12.75" customHeight="1" thickBot="1" x14ac:dyDescent="0.25">
      <c r="B388" s="745">
        <v>0.5</v>
      </c>
      <c r="C388" s="741"/>
      <c r="D388" s="758"/>
      <c r="E388" s="758"/>
      <c r="F388" s="758"/>
      <c r="G388" s="758"/>
      <c r="H388" s="758"/>
      <c r="I388" s="758"/>
      <c r="J388" s="758"/>
      <c r="K388" s="758"/>
      <c r="L388" s="758"/>
      <c r="M388" s="758"/>
      <c r="N388" s="758"/>
      <c r="O388" s="758"/>
      <c r="P388" s="758"/>
      <c r="Q388" s="758"/>
      <c r="R388" s="758"/>
      <c r="S388" s="758"/>
      <c r="T388" s="758"/>
      <c r="U388" s="758"/>
      <c r="V388" s="758"/>
      <c r="W388" s="758"/>
      <c r="X388" s="758"/>
      <c r="Y388" s="758"/>
      <c r="Z388" s="758"/>
      <c r="AA388" s="758"/>
      <c r="AB388" s="758"/>
      <c r="AC388" s="758"/>
      <c r="AD388" s="758"/>
      <c r="AE388" s="758"/>
      <c r="AF388" s="758"/>
      <c r="AG388" s="758"/>
      <c r="AH388" s="758"/>
      <c r="AI388" s="758"/>
      <c r="AJ388" s="758"/>
      <c r="AK388" s="758"/>
      <c r="AL388" s="758"/>
      <c r="AM388" s="758"/>
      <c r="AN388" s="758"/>
      <c r="AO388" s="758"/>
    </row>
    <row r="389" spans="2:41" ht="12.75" customHeight="1" x14ac:dyDescent="0.2">
      <c r="B389" s="759" t="s">
        <v>27</v>
      </c>
      <c r="C389" s="692"/>
      <c r="D389" s="534"/>
      <c r="E389" s="534"/>
      <c r="F389" s="534"/>
      <c r="G389" s="534"/>
      <c r="H389" s="534"/>
      <c r="I389" s="534"/>
      <c r="J389" s="534"/>
      <c r="K389" s="534"/>
      <c r="L389" s="534"/>
      <c r="M389" s="534"/>
      <c r="N389" s="534"/>
      <c r="O389" s="534"/>
      <c r="P389" s="534"/>
      <c r="Q389" s="534"/>
      <c r="R389" s="534"/>
      <c r="S389" s="534"/>
      <c r="T389" s="534"/>
      <c r="U389" s="534"/>
      <c r="V389" s="534"/>
      <c r="W389" s="534"/>
      <c r="X389" s="760"/>
      <c r="Y389" s="760"/>
      <c r="Z389" s="760"/>
      <c r="AA389" s="760"/>
      <c r="AB389" s="760"/>
      <c r="AC389" s="760"/>
      <c r="AD389" s="760"/>
      <c r="AE389" s="760"/>
      <c r="AF389" s="760"/>
      <c r="AG389" s="760"/>
      <c r="AH389" s="760"/>
      <c r="AI389" s="760"/>
      <c r="AJ389" s="760"/>
      <c r="AK389" s="760"/>
      <c r="AL389" s="760"/>
      <c r="AM389" s="760"/>
      <c r="AN389" s="760"/>
      <c r="AO389" s="760"/>
    </row>
    <row r="390" spans="2:41" ht="12.75" customHeight="1" x14ac:dyDescent="0.2">
      <c r="B390" s="535"/>
      <c r="C390" s="535"/>
      <c r="D390" s="696"/>
      <c r="E390" s="696"/>
      <c r="F390" s="696"/>
      <c r="G390" s="696"/>
      <c r="H390" s="696"/>
      <c r="I390" s="696"/>
      <c r="J390" s="696"/>
      <c r="K390" s="696"/>
      <c r="L390" s="696"/>
      <c r="M390" s="696"/>
      <c r="N390" s="696"/>
      <c r="O390" s="696"/>
      <c r="P390" s="696"/>
      <c r="Q390" s="696"/>
      <c r="R390" s="696"/>
      <c r="S390" s="696"/>
      <c r="T390" s="696"/>
      <c r="U390" s="696"/>
      <c r="V390" s="696"/>
      <c r="W390" s="696"/>
      <c r="X390" s="696"/>
      <c r="Y390" s="696"/>
      <c r="Z390" s="696"/>
      <c r="AA390" s="696"/>
      <c r="AB390" s="696"/>
      <c r="AC390" s="696"/>
      <c r="AD390" s="696"/>
      <c r="AE390" s="696"/>
      <c r="AF390" s="696"/>
      <c r="AG390" s="696"/>
      <c r="AH390" s="696"/>
      <c r="AI390" s="696"/>
      <c r="AJ390" s="696"/>
      <c r="AK390" s="696"/>
      <c r="AL390" s="696"/>
      <c r="AM390" s="696"/>
      <c r="AN390" s="696"/>
      <c r="AO390" s="696"/>
    </row>
    <row r="391" spans="2:41" s="709" customFormat="1" ht="12.75" customHeight="1" x14ac:dyDescent="0.2">
      <c r="B391" s="688" t="s">
        <v>342</v>
      </c>
      <c r="C391" s="761"/>
      <c r="D391" s="749"/>
      <c r="E391" s="749"/>
      <c r="F391" s="749"/>
      <c r="G391" s="749"/>
      <c r="H391" s="749"/>
      <c r="I391" s="749"/>
      <c r="J391" s="749"/>
      <c r="K391" s="749"/>
      <c r="L391" s="749"/>
      <c r="M391" s="749"/>
      <c r="N391" s="749"/>
      <c r="O391" s="749"/>
      <c r="P391" s="749"/>
      <c r="Q391" s="749"/>
      <c r="R391" s="749"/>
      <c r="S391" s="749"/>
      <c r="T391" s="749"/>
      <c r="U391" s="749"/>
      <c r="V391" s="749"/>
      <c r="W391" s="749"/>
      <c r="X391" s="749"/>
      <c r="Y391" s="749"/>
      <c r="Z391" s="749"/>
      <c r="AA391" s="749"/>
      <c r="AB391" s="749"/>
      <c r="AC391" s="749"/>
      <c r="AD391" s="749"/>
      <c r="AE391" s="749"/>
      <c r="AF391" s="749"/>
      <c r="AG391" s="749"/>
      <c r="AH391" s="749"/>
      <c r="AI391" s="749"/>
      <c r="AJ391" s="749"/>
      <c r="AK391" s="749"/>
      <c r="AL391" s="749"/>
      <c r="AM391" s="749"/>
      <c r="AN391" s="749"/>
      <c r="AO391" s="749"/>
    </row>
    <row r="392" spans="2:41" s="709" customFormat="1" ht="12.75" customHeight="1" x14ac:dyDescent="0.2">
      <c r="B392" s="762" t="str">
        <f>+B388&amp;" kW"</f>
        <v>0,5 kW</v>
      </c>
      <c r="C392" s="688"/>
      <c r="D392" s="763"/>
      <c r="E392" s="763"/>
      <c r="F392" s="763"/>
      <c r="G392" s="763"/>
      <c r="H392" s="763"/>
      <c r="I392" s="763"/>
      <c r="J392" s="763"/>
      <c r="K392" s="763"/>
      <c r="L392" s="763"/>
      <c r="M392" s="763"/>
      <c r="N392" s="763"/>
      <c r="O392" s="763"/>
      <c r="P392" s="763"/>
      <c r="Q392" s="763"/>
      <c r="R392" s="763"/>
      <c r="S392" s="763"/>
      <c r="T392" s="763"/>
      <c r="U392" s="763"/>
      <c r="V392" s="763"/>
      <c r="W392" s="763"/>
      <c r="X392" s="763"/>
      <c r="Y392" s="763"/>
      <c r="Z392" s="763"/>
      <c r="AA392" s="763"/>
      <c r="AB392" s="763"/>
      <c r="AC392" s="763"/>
      <c r="AD392" s="763"/>
      <c r="AE392" s="763"/>
      <c r="AF392" s="763"/>
      <c r="AG392" s="763"/>
      <c r="AH392" s="763"/>
      <c r="AI392" s="763"/>
      <c r="AJ392" s="763"/>
      <c r="AK392" s="763"/>
      <c r="AL392" s="763"/>
      <c r="AM392" s="763"/>
      <c r="AN392" s="763"/>
      <c r="AO392" s="763"/>
    </row>
    <row r="393" spans="2:41" ht="12.75" customHeight="1" x14ac:dyDescent="0.2">
      <c r="B393" s="535"/>
      <c r="C393" s="692"/>
      <c r="D393" s="534"/>
      <c r="E393" s="534"/>
      <c r="F393" s="534"/>
      <c r="G393" s="534"/>
      <c r="H393" s="534"/>
      <c r="I393" s="534"/>
      <c r="J393" s="534"/>
      <c r="K393" s="534"/>
      <c r="L393" s="534"/>
      <c r="M393" s="534"/>
      <c r="N393" s="534"/>
      <c r="O393" s="534"/>
      <c r="P393" s="534"/>
      <c r="Q393" s="534"/>
      <c r="R393" s="534"/>
      <c r="S393" s="534"/>
      <c r="T393" s="534"/>
      <c r="U393" s="534"/>
      <c r="V393" s="534"/>
      <c r="W393" s="534"/>
      <c r="X393" s="534"/>
      <c r="Y393" s="534"/>
      <c r="Z393" s="534"/>
      <c r="AA393" s="534"/>
      <c r="AB393" s="534"/>
      <c r="AC393" s="534"/>
      <c r="AD393" s="534"/>
      <c r="AE393" s="534"/>
      <c r="AF393" s="534"/>
      <c r="AG393" s="534"/>
      <c r="AH393" s="534"/>
      <c r="AI393" s="534"/>
      <c r="AJ393" s="534"/>
      <c r="AK393" s="534"/>
      <c r="AL393" s="534"/>
      <c r="AM393" s="534"/>
      <c r="AN393" s="534"/>
      <c r="AO393" s="534"/>
    </row>
    <row r="394" spans="2:41" ht="12.75" customHeight="1" x14ac:dyDescent="0.2">
      <c r="D394" s="697"/>
      <c r="E394" s="697"/>
      <c r="F394" s="697"/>
      <c r="G394" s="697"/>
      <c r="H394" s="697"/>
      <c r="I394" s="697"/>
      <c r="J394" s="697"/>
      <c r="K394" s="697"/>
      <c r="L394" s="697"/>
      <c r="M394" s="697"/>
      <c r="N394" s="697"/>
      <c r="O394" s="697"/>
      <c r="P394" s="697"/>
      <c r="Q394" s="697"/>
      <c r="R394" s="697"/>
      <c r="S394" s="697"/>
      <c r="T394" s="697"/>
      <c r="U394" s="697"/>
      <c r="V394" s="697"/>
      <c r="W394" s="697"/>
      <c r="X394" s="697"/>
      <c r="Y394" s="697"/>
      <c r="Z394" s="697"/>
      <c r="AA394" s="697"/>
      <c r="AB394" s="697"/>
      <c r="AC394" s="697"/>
      <c r="AD394" s="697"/>
      <c r="AE394" s="697"/>
      <c r="AF394" s="697"/>
      <c r="AG394" s="697"/>
      <c r="AH394" s="697"/>
      <c r="AI394" s="697"/>
      <c r="AJ394" s="697"/>
      <c r="AK394" s="697"/>
      <c r="AL394" s="697"/>
      <c r="AM394" s="697"/>
      <c r="AN394" s="697"/>
      <c r="AO394" s="697"/>
    </row>
    <row r="395" spans="2:41" ht="12.75" customHeight="1" x14ac:dyDescent="0.2">
      <c r="B395" s="735" t="s">
        <v>343</v>
      </c>
      <c r="C395" s="736"/>
      <c r="D395" s="764"/>
      <c r="E395" s="764"/>
      <c r="F395" s="764"/>
      <c r="G395" s="764"/>
      <c r="H395" s="764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  <c r="AA395" s="764"/>
      <c r="AB395" s="764"/>
      <c r="AC395" s="764"/>
      <c r="AD395" s="764"/>
      <c r="AE395" s="764"/>
      <c r="AF395" s="764"/>
      <c r="AG395" s="764"/>
      <c r="AH395" s="764"/>
      <c r="AI395" s="764"/>
      <c r="AJ395" s="764"/>
      <c r="AK395" s="764"/>
      <c r="AL395" s="764"/>
      <c r="AM395" s="764"/>
      <c r="AN395" s="764"/>
      <c r="AO395" s="764"/>
    </row>
    <row r="396" spans="2:41" ht="12.75" customHeight="1" x14ac:dyDescent="0.2">
      <c r="C396" s="670"/>
      <c r="D396" s="670"/>
      <c r="E396" s="670"/>
      <c r="P396" s="670"/>
      <c r="Q396" s="670"/>
      <c r="R396" s="670"/>
      <c r="S396" s="670"/>
      <c r="T396" s="670"/>
      <c r="U396" s="670"/>
      <c r="V396" s="670"/>
      <c r="W396" s="670"/>
      <c r="X396" s="670"/>
      <c r="Y396" s="670"/>
      <c r="Z396" s="670"/>
      <c r="AA396" s="670"/>
      <c r="AB396" s="670"/>
      <c r="AC396" s="670"/>
      <c r="AD396" s="670"/>
      <c r="AE396" s="670"/>
      <c r="AF396" s="670"/>
      <c r="AG396" s="670"/>
      <c r="AH396" s="670"/>
      <c r="AI396" s="670"/>
      <c r="AJ396" s="670"/>
      <c r="AK396" s="670"/>
      <c r="AL396" s="670"/>
      <c r="AM396" s="670"/>
      <c r="AN396" s="670"/>
      <c r="AO396" s="670"/>
    </row>
    <row r="397" spans="2:41" ht="12.75" customHeight="1" x14ac:dyDescent="0.2">
      <c r="B397" s="688" t="s">
        <v>344</v>
      </c>
      <c r="C397" s="726"/>
      <c r="D397" s="696"/>
      <c r="E397" s="696"/>
      <c r="F397" s="696"/>
      <c r="G397" s="696"/>
      <c r="H397" s="696"/>
      <c r="I397" s="696"/>
      <c r="J397" s="696"/>
      <c r="K397" s="696"/>
      <c r="L397" s="696"/>
      <c r="M397" s="696"/>
      <c r="N397" s="696"/>
      <c r="O397" s="696"/>
      <c r="P397" s="696"/>
      <c r="Q397" s="696"/>
      <c r="R397" s="696"/>
      <c r="S397" s="696"/>
      <c r="T397" s="696"/>
      <c r="U397" s="696"/>
      <c r="V397" s="696"/>
      <c r="W397" s="696"/>
      <c r="X397" s="696"/>
      <c r="Y397" s="696"/>
      <c r="Z397" s="696"/>
      <c r="AA397" s="696"/>
      <c r="AB397" s="696"/>
      <c r="AC397" s="696"/>
      <c r="AD397" s="696"/>
      <c r="AE397" s="696"/>
      <c r="AF397" s="696"/>
      <c r="AG397" s="696"/>
      <c r="AH397" s="696"/>
      <c r="AI397" s="696"/>
      <c r="AJ397" s="696"/>
      <c r="AK397" s="696"/>
      <c r="AL397" s="696"/>
      <c r="AM397" s="696"/>
      <c r="AN397" s="696"/>
      <c r="AO397" s="696"/>
    </row>
    <row r="398" spans="2:41" ht="12.75" customHeight="1" x14ac:dyDescent="0.2">
      <c r="B398" s="688"/>
      <c r="C398" s="726"/>
      <c r="D398" s="696"/>
      <c r="E398" s="696"/>
      <c r="F398" s="696"/>
      <c r="G398" s="696"/>
      <c r="H398" s="696"/>
      <c r="I398" s="696"/>
      <c r="J398" s="696"/>
      <c r="K398" s="696"/>
      <c r="L398" s="696"/>
      <c r="M398" s="696"/>
      <c r="N398" s="696"/>
      <c r="O398" s="696"/>
      <c r="P398" s="696"/>
      <c r="Q398" s="696"/>
      <c r="R398" s="696"/>
      <c r="S398" s="696"/>
      <c r="T398" s="696"/>
      <c r="U398" s="696"/>
      <c r="V398" s="696"/>
      <c r="W398" s="696"/>
      <c r="X398" s="696"/>
      <c r="Y398" s="696"/>
      <c r="Z398" s="696"/>
      <c r="AA398" s="696"/>
      <c r="AB398" s="696"/>
      <c r="AC398" s="696"/>
      <c r="AD398" s="696"/>
      <c r="AE398" s="696"/>
      <c r="AF398" s="696"/>
      <c r="AG398" s="696"/>
      <c r="AH398" s="696"/>
      <c r="AI398" s="696"/>
      <c r="AJ398" s="696"/>
      <c r="AK398" s="696"/>
      <c r="AL398" s="696"/>
      <c r="AM398" s="696"/>
      <c r="AN398" s="696"/>
      <c r="AO398" s="696"/>
    </row>
    <row r="399" spans="2:41" ht="12.75" customHeight="1" x14ac:dyDescent="0.2">
      <c r="B399" s="535" t="s">
        <v>282</v>
      </c>
      <c r="C399" s="726"/>
      <c r="D399" s="696"/>
      <c r="E399" s="696"/>
      <c r="F399" s="696"/>
      <c r="G399" s="696"/>
      <c r="H399" s="696"/>
      <c r="I399" s="696"/>
      <c r="J399" s="696"/>
      <c r="K399" s="696"/>
      <c r="L399" s="696"/>
      <c r="M399" s="696"/>
      <c r="N399" s="696"/>
      <c r="O399" s="696"/>
      <c r="P399" s="696"/>
      <c r="Q399" s="696"/>
      <c r="R399" s="696"/>
      <c r="S399" s="696"/>
      <c r="T399" s="696"/>
      <c r="U399" s="696"/>
      <c r="V399" s="696"/>
      <c r="W399" s="696"/>
      <c r="X399" s="696"/>
      <c r="Y399" s="696"/>
      <c r="Z399" s="696"/>
      <c r="AA399" s="696"/>
      <c r="AB399" s="696"/>
      <c r="AC399" s="696"/>
      <c r="AD399" s="696"/>
      <c r="AE399" s="696"/>
      <c r="AF399" s="696"/>
      <c r="AG399" s="696"/>
      <c r="AH399" s="696"/>
      <c r="AI399" s="696"/>
      <c r="AJ399" s="696"/>
      <c r="AK399" s="696"/>
      <c r="AL399" s="696"/>
      <c r="AM399" s="696"/>
      <c r="AN399" s="696"/>
      <c r="AO399" s="696"/>
    </row>
    <row r="400" spans="2:41" ht="12.75" customHeight="1" x14ac:dyDescent="0.2">
      <c r="B400" s="685" t="s">
        <v>280</v>
      </c>
      <c r="C400" s="696"/>
      <c r="D400" s="696"/>
      <c r="E400" s="696"/>
      <c r="F400" s="696"/>
      <c r="G400" s="696"/>
      <c r="H400" s="696"/>
      <c r="I400" s="696"/>
      <c r="J400" s="696"/>
      <c r="K400" s="696"/>
      <c r="L400" s="696"/>
      <c r="M400" s="696"/>
      <c r="N400" s="696"/>
      <c r="O400" s="696"/>
      <c r="P400" s="696"/>
      <c r="Q400" s="696"/>
      <c r="R400" s="696"/>
      <c r="S400" s="696"/>
      <c r="T400" s="696"/>
      <c r="U400" s="696"/>
      <c r="V400" s="696"/>
      <c r="W400" s="696"/>
      <c r="X400" s="696"/>
      <c r="Y400" s="696"/>
      <c r="Z400" s="696"/>
      <c r="AA400" s="696"/>
      <c r="AB400" s="696"/>
      <c r="AC400" s="696"/>
      <c r="AD400" s="696"/>
      <c r="AE400" s="696"/>
      <c r="AF400" s="696"/>
      <c r="AG400" s="696"/>
      <c r="AH400" s="696"/>
      <c r="AI400" s="696"/>
      <c r="AJ400" s="696"/>
      <c r="AK400" s="696"/>
      <c r="AL400" s="696"/>
      <c r="AM400" s="696"/>
      <c r="AN400" s="696"/>
      <c r="AO400" s="696"/>
    </row>
    <row r="401" spans="2:41" ht="12.75" customHeight="1" x14ac:dyDescent="0.2">
      <c r="B401" s="685" t="s">
        <v>281</v>
      </c>
      <c r="C401" s="696"/>
      <c r="D401" s="696"/>
      <c r="E401" s="696"/>
      <c r="F401" s="696"/>
      <c r="G401" s="696"/>
      <c r="H401" s="696"/>
      <c r="I401" s="696"/>
      <c r="J401" s="696"/>
      <c r="K401" s="696"/>
      <c r="L401" s="696"/>
      <c r="M401" s="696"/>
      <c r="N401" s="696"/>
      <c r="O401" s="696"/>
      <c r="P401" s="696"/>
      <c r="Q401" s="696"/>
      <c r="R401" s="696"/>
      <c r="S401" s="696"/>
      <c r="T401" s="696"/>
      <c r="U401" s="696"/>
      <c r="V401" s="696"/>
      <c r="W401" s="696"/>
      <c r="X401" s="696"/>
      <c r="Y401" s="696"/>
      <c r="Z401" s="696"/>
      <c r="AA401" s="696"/>
      <c r="AB401" s="696"/>
      <c r="AC401" s="696"/>
      <c r="AD401" s="696"/>
      <c r="AE401" s="696"/>
      <c r="AF401" s="696"/>
      <c r="AG401" s="696"/>
      <c r="AH401" s="696"/>
      <c r="AI401" s="696"/>
      <c r="AJ401" s="696"/>
      <c r="AK401" s="696"/>
      <c r="AL401" s="696"/>
      <c r="AM401" s="696"/>
      <c r="AN401" s="696"/>
      <c r="AO401" s="696"/>
    </row>
    <row r="402" spans="2:41" ht="12.75" customHeight="1" x14ac:dyDescent="0.2">
      <c r="B402" s="687" t="s">
        <v>1124</v>
      </c>
      <c r="C402" s="696"/>
      <c r="D402" s="696"/>
      <c r="E402" s="696"/>
      <c r="F402" s="696"/>
      <c r="G402" s="696"/>
      <c r="H402" s="696"/>
      <c r="I402" s="696"/>
      <c r="J402" s="696"/>
      <c r="K402" s="696"/>
      <c r="L402" s="696"/>
      <c r="M402" s="696"/>
      <c r="N402" s="696"/>
      <c r="O402" s="696"/>
      <c r="P402" s="696"/>
      <c r="Q402" s="696"/>
      <c r="R402" s="696"/>
      <c r="S402" s="696"/>
      <c r="T402" s="696"/>
      <c r="U402" s="696"/>
      <c r="V402" s="696"/>
      <c r="W402" s="696"/>
      <c r="X402" s="696"/>
      <c r="Y402" s="696"/>
      <c r="Z402" s="696"/>
      <c r="AA402" s="696"/>
      <c r="AB402" s="696"/>
      <c r="AC402" s="696"/>
      <c r="AD402" s="696"/>
      <c r="AE402" s="696"/>
      <c r="AF402" s="696"/>
      <c r="AG402" s="696"/>
      <c r="AH402" s="696"/>
      <c r="AI402" s="696"/>
      <c r="AJ402" s="696"/>
      <c r="AK402" s="696"/>
      <c r="AL402" s="696"/>
      <c r="AM402" s="696"/>
      <c r="AN402" s="696"/>
      <c r="AO402" s="696"/>
    </row>
    <row r="403" spans="2:41" ht="12.75" customHeight="1" x14ac:dyDescent="0.2">
      <c r="B403" s="687" t="s">
        <v>1125</v>
      </c>
      <c r="C403" s="696"/>
      <c r="D403" s="696"/>
      <c r="E403" s="696"/>
      <c r="F403" s="696"/>
      <c r="G403" s="696"/>
      <c r="H403" s="696"/>
      <c r="I403" s="696"/>
      <c r="J403" s="696"/>
      <c r="K403" s="696"/>
      <c r="L403" s="696"/>
      <c r="M403" s="696"/>
      <c r="N403" s="696"/>
      <c r="O403" s="696"/>
      <c r="P403" s="696"/>
      <c r="Q403" s="696"/>
      <c r="R403" s="696"/>
      <c r="S403" s="696"/>
      <c r="T403" s="696"/>
      <c r="U403" s="696"/>
      <c r="V403" s="696"/>
      <c r="W403" s="696"/>
      <c r="X403" s="696"/>
      <c r="Y403" s="696"/>
      <c r="Z403" s="696"/>
      <c r="AA403" s="696"/>
      <c r="AB403" s="696"/>
      <c r="AC403" s="696"/>
      <c r="AD403" s="696"/>
      <c r="AE403" s="696"/>
      <c r="AF403" s="696"/>
      <c r="AG403" s="696"/>
      <c r="AH403" s="696"/>
      <c r="AI403" s="696"/>
      <c r="AJ403" s="696"/>
      <c r="AK403" s="696"/>
      <c r="AL403" s="696"/>
      <c r="AM403" s="696"/>
      <c r="AN403" s="696"/>
      <c r="AO403" s="696"/>
    </row>
    <row r="404" spans="2:41" ht="12.75" customHeight="1" x14ac:dyDescent="0.2">
      <c r="B404" s="535"/>
      <c r="C404" s="726"/>
      <c r="D404" s="696"/>
      <c r="E404" s="696"/>
      <c r="F404" s="696"/>
      <c r="G404" s="696"/>
      <c r="H404" s="696"/>
      <c r="I404" s="696"/>
      <c r="J404" s="696"/>
      <c r="K404" s="696"/>
      <c r="L404" s="696"/>
      <c r="M404" s="696"/>
      <c r="N404" s="696"/>
      <c r="O404" s="696"/>
      <c r="P404" s="696"/>
      <c r="Q404" s="696"/>
      <c r="R404" s="696"/>
      <c r="S404" s="696"/>
      <c r="T404" s="696"/>
      <c r="U404" s="696"/>
      <c r="V404" s="696"/>
      <c r="W404" s="696"/>
      <c r="X404" s="696"/>
      <c r="Y404" s="696"/>
      <c r="Z404" s="696"/>
      <c r="AA404" s="696"/>
      <c r="AB404" s="696"/>
      <c r="AC404" s="696"/>
      <c r="AD404" s="696"/>
      <c r="AE404" s="696"/>
      <c r="AF404" s="696"/>
      <c r="AG404" s="696"/>
      <c r="AH404" s="696"/>
      <c r="AI404" s="696"/>
      <c r="AJ404" s="696"/>
      <c r="AK404" s="696"/>
      <c r="AL404" s="696"/>
      <c r="AM404" s="696"/>
      <c r="AN404" s="696"/>
      <c r="AO404" s="696"/>
    </row>
    <row r="405" spans="2:41" ht="12.75" customHeight="1" x14ac:dyDescent="0.2">
      <c r="B405" s="535" t="s">
        <v>285</v>
      </c>
      <c r="C405" s="726"/>
      <c r="D405" s="696"/>
      <c r="E405" s="696"/>
      <c r="F405" s="696"/>
      <c r="G405" s="696"/>
      <c r="H405" s="696"/>
      <c r="I405" s="696"/>
      <c r="J405" s="696"/>
      <c r="K405" s="696"/>
      <c r="L405" s="696"/>
      <c r="M405" s="696"/>
      <c r="N405" s="696"/>
      <c r="O405" s="696"/>
      <c r="P405" s="696"/>
      <c r="Q405" s="696"/>
      <c r="R405" s="696"/>
      <c r="S405" s="696"/>
      <c r="T405" s="696"/>
      <c r="U405" s="696"/>
      <c r="V405" s="696"/>
      <c r="W405" s="696"/>
      <c r="X405" s="696"/>
      <c r="Y405" s="696"/>
      <c r="Z405" s="696"/>
      <c r="AA405" s="696"/>
      <c r="AB405" s="696"/>
      <c r="AC405" s="696"/>
      <c r="AD405" s="696"/>
      <c r="AE405" s="696"/>
      <c r="AF405" s="696"/>
      <c r="AG405" s="696"/>
      <c r="AH405" s="696"/>
      <c r="AI405" s="696"/>
      <c r="AJ405" s="696"/>
      <c r="AK405" s="696"/>
      <c r="AL405" s="696"/>
      <c r="AM405" s="696"/>
      <c r="AN405" s="696"/>
      <c r="AO405" s="696"/>
    </row>
    <row r="406" spans="2:41" ht="12.75" customHeight="1" x14ac:dyDescent="0.2">
      <c r="B406" s="685" t="s">
        <v>280</v>
      </c>
      <c r="C406" s="726"/>
      <c r="D406" s="696"/>
      <c r="E406" s="696"/>
      <c r="F406" s="696"/>
      <c r="G406" s="696"/>
      <c r="H406" s="696"/>
      <c r="I406" s="696"/>
      <c r="J406" s="696"/>
      <c r="K406" s="696"/>
      <c r="L406" s="696"/>
      <c r="M406" s="696"/>
      <c r="N406" s="696"/>
      <c r="O406" s="696"/>
      <c r="P406" s="696"/>
      <c r="Q406" s="696"/>
      <c r="R406" s="696"/>
      <c r="S406" s="696"/>
      <c r="T406" s="696"/>
      <c r="U406" s="696"/>
      <c r="V406" s="696"/>
      <c r="W406" s="696"/>
      <c r="X406" s="696"/>
      <c r="Y406" s="696"/>
      <c r="Z406" s="696"/>
      <c r="AA406" s="696"/>
      <c r="AB406" s="696"/>
      <c r="AC406" s="696"/>
      <c r="AD406" s="696"/>
      <c r="AE406" s="696"/>
      <c r="AF406" s="696"/>
      <c r="AG406" s="696"/>
      <c r="AH406" s="696"/>
      <c r="AI406" s="696"/>
      <c r="AJ406" s="696"/>
      <c r="AK406" s="696"/>
      <c r="AL406" s="696"/>
      <c r="AM406" s="696"/>
      <c r="AN406" s="696"/>
      <c r="AO406" s="696"/>
    </row>
    <row r="407" spans="2:41" ht="12.75" customHeight="1" x14ac:dyDescent="0.2">
      <c r="B407" s="685" t="s">
        <v>281</v>
      </c>
      <c r="C407" s="696"/>
      <c r="D407" s="696"/>
      <c r="E407" s="696"/>
      <c r="F407" s="696"/>
      <c r="G407" s="696"/>
      <c r="H407" s="696"/>
      <c r="I407" s="696"/>
      <c r="J407" s="696"/>
      <c r="K407" s="696"/>
      <c r="L407" s="696"/>
      <c r="M407" s="696"/>
      <c r="N407" s="696"/>
      <c r="O407" s="696"/>
      <c r="P407" s="696"/>
      <c r="Q407" s="696"/>
      <c r="R407" s="696"/>
      <c r="S407" s="696"/>
      <c r="T407" s="696"/>
      <c r="U407" s="696"/>
      <c r="V407" s="696"/>
      <c r="W407" s="696"/>
      <c r="X407" s="696"/>
      <c r="Y407" s="696"/>
      <c r="Z407" s="696"/>
      <c r="AA407" s="696"/>
      <c r="AB407" s="696"/>
      <c r="AC407" s="696"/>
      <c r="AD407" s="696"/>
      <c r="AE407" s="696"/>
      <c r="AF407" s="696"/>
      <c r="AG407" s="696"/>
      <c r="AH407" s="696"/>
      <c r="AI407" s="696"/>
      <c r="AJ407" s="696"/>
      <c r="AK407" s="696"/>
      <c r="AL407" s="696"/>
      <c r="AM407" s="696"/>
      <c r="AN407" s="696"/>
      <c r="AO407" s="696"/>
    </row>
    <row r="408" spans="2:41" ht="12.75" customHeight="1" x14ac:dyDescent="0.2">
      <c r="B408" s="687" t="s">
        <v>1124</v>
      </c>
      <c r="C408" s="696"/>
      <c r="D408" s="696"/>
      <c r="E408" s="696"/>
      <c r="F408" s="696"/>
      <c r="G408" s="696"/>
      <c r="H408" s="696"/>
      <c r="I408" s="696"/>
      <c r="J408" s="696"/>
      <c r="K408" s="696"/>
      <c r="L408" s="696"/>
      <c r="M408" s="696"/>
      <c r="N408" s="696"/>
      <c r="O408" s="696"/>
      <c r="P408" s="696"/>
      <c r="Q408" s="696"/>
      <c r="R408" s="696"/>
      <c r="S408" s="696"/>
      <c r="T408" s="696"/>
      <c r="U408" s="696"/>
      <c r="V408" s="696"/>
      <c r="W408" s="696"/>
      <c r="X408" s="696"/>
      <c r="Y408" s="696"/>
      <c r="Z408" s="696"/>
      <c r="AA408" s="696"/>
      <c r="AB408" s="696"/>
      <c r="AC408" s="696"/>
      <c r="AD408" s="696"/>
      <c r="AE408" s="696"/>
      <c r="AF408" s="696"/>
      <c r="AG408" s="696"/>
      <c r="AH408" s="696"/>
      <c r="AI408" s="696"/>
      <c r="AJ408" s="696"/>
      <c r="AK408" s="696"/>
      <c r="AL408" s="696"/>
      <c r="AM408" s="696"/>
      <c r="AN408" s="696"/>
      <c r="AO408" s="696"/>
    </row>
    <row r="409" spans="2:41" ht="12.75" customHeight="1" x14ac:dyDescent="0.2">
      <c r="B409" s="687" t="s">
        <v>1125</v>
      </c>
      <c r="C409" s="696"/>
      <c r="D409" s="696"/>
      <c r="E409" s="696"/>
      <c r="F409" s="696"/>
      <c r="G409" s="696"/>
      <c r="H409" s="696"/>
      <c r="I409" s="696"/>
      <c r="J409" s="696"/>
      <c r="K409" s="696"/>
      <c r="L409" s="696"/>
      <c r="M409" s="696"/>
      <c r="N409" s="696"/>
      <c r="O409" s="696"/>
      <c r="P409" s="696"/>
      <c r="Q409" s="696"/>
      <c r="R409" s="696"/>
      <c r="S409" s="696"/>
      <c r="T409" s="696"/>
      <c r="U409" s="696"/>
      <c r="V409" s="696"/>
      <c r="W409" s="696"/>
      <c r="X409" s="696"/>
      <c r="Y409" s="696"/>
      <c r="Z409" s="696"/>
      <c r="AA409" s="696"/>
      <c r="AB409" s="696"/>
      <c r="AC409" s="696"/>
      <c r="AD409" s="696"/>
      <c r="AE409" s="696"/>
      <c r="AF409" s="696"/>
      <c r="AG409" s="696"/>
      <c r="AH409" s="696"/>
      <c r="AI409" s="696"/>
      <c r="AJ409" s="696"/>
      <c r="AK409" s="696"/>
      <c r="AL409" s="696"/>
      <c r="AM409" s="696"/>
      <c r="AN409" s="696"/>
      <c r="AO409" s="696"/>
    </row>
    <row r="410" spans="2:41" ht="12.75" customHeight="1" x14ac:dyDescent="0.2">
      <c r="B410" s="535"/>
      <c r="C410" s="726"/>
      <c r="D410" s="696"/>
      <c r="E410" s="696"/>
      <c r="F410" s="696"/>
      <c r="G410" s="696"/>
      <c r="H410" s="696"/>
      <c r="I410" s="696"/>
      <c r="J410" s="696"/>
      <c r="K410" s="696"/>
      <c r="L410" s="696"/>
      <c r="M410" s="696"/>
      <c r="N410" s="696"/>
      <c r="O410" s="696"/>
      <c r="P410" s="696"/>
      <c r="Q410" s="696"/>
      <c r="R410" s="696"/>
      <c r="S410" s="696"/>
      <c r="T410" s="696"/>
      <c r="U410" s="696"/>
      <c r="V410" s="696"/>
      <c r="W410" s="696"/>
      <c r="X410" s="696"/>
      <c r="Y410" s="696"/>
      <c r="Z410" s="696"/>
      <c r="AA410" s="696"/>
      <c r="AB410" s="696"/>
      <c r="AC410" s="696"/>
      <c r="AD410" s="696"/>
      <c r="AE410" s="696"/>
      <c r="AF410" s="696"/>
      <c r="AG410" s="696"/>
      <c r="AH410" s="696"/>
      <c r="AI410" s="696"/>
      <c r="AJ410" s="696"/>
      <c r="AK410" s="696"/>
      <c r="AL410" s="696"/>
      <c r="AM410" s="696"/>
      <c r="AN410" s="696"/>
      <c r="AO410" s="696"/>
    </row>
    <row r="411" spans="2:41" ht="12.75" customHeight="1" x14ac:dyDescent="0.2">
      <c r="B411" s="535" t="s">
        <v>286</v>
      </c>
      <c r="C411" s="726"/>
      <c r="D411" s="696"/>
      <c r="E411" s="696"/>
      <c r="F411" s="696"/>
      <c r="G411" s="696"/>
      <c r="H411" s="696"/>
      <c r="I411" s="696"/>
      <c r="J411" s="696"/>
      <c r="K411" s="696"/>
      <c r="L411" s="696"/>
      <c r="M411" s="696"/>
      <c r="N411" s="696"/>
      <c r="O411" s="696"/>
      <c r="P411" s="696"/>
      <c r="Q411" s="696"/>
      <c r="R411" s="696"/>
      <c r="S411" s="696"/>
      <c r="T411" s="696"/>
      <c r="U411" s="696"/>
      <c r="V411" s="696"/>
      <c r="W411" s="696"/>
      <c r="X411" s="696"/>
      <c r="Y411" s="696"/>
      <c r="Z411" s="696"/>
      <c r="AA411" s="696"/>
      <c r="AB411" s="696"/>
      <c r="AC411" s="696"/>
      <c r="AD411" s="696"/>
      <c r="AE411" s="696"/>
      <c r="AF411" s="696"/>
      <c r="AG411" s="696"/>
      <c r="AH411" s="696"/>
      <c r="AI411" s="696"/>
      <c r="AJ411" s="696"/>
      <c r="AK411" s="696"/>
      <c r="AL411" s="696"/>
      <c r="AM411" s="696"/>
      <c r="AN411" s="696"/>
      <c r="AO411" s="696"/>
    </row>
    <row r="412" spans="2:41" ht="12.75" customHeight="1" x14ac:dyDescent="0.2">
      <c r="B412" s="685" t="s">
        <v>280</v>
      </c>
      <c r="C412" s="726"/>
      <c r="D412" s="696"/>
      <c r="E412" s="696"/>
      <c r="F412" s="696"/>
      <c r="G412" s="696"/>
      <c r="H412" s="696"/>
      <c r="I412" s="696"/>
      <c r="J412" s="696"/>
      <c r="K412" s="696"/>
      <c r="L412" s="696"/>
      <c r="M412" s="696"/>
      <c r="N412" s="696"/>
      <c r="O412" s="696"/>
      <c r="P412" s="696"/>
      <c r="Q412" s="696"/>
      <c r="R412" s="696"/>
      <c r="S412" s="696"/>
      <c r="T412" s="696"/>
      <c r="U412" s="696"/>
      <c r="V412" s="696"/>
      <c r="W412" s="696"/>
      <c r="X412" s="696"/>
      <c r="Y412" s="696"/>
      <c r="Z412" s="696"/>
      <c r="AA412" s="696"/>
      <c r="AB412" s="696"/>
      <c r="AC412" s="696"/>
      <c r="AD412" s="696"/>
      <c r="AE412" s="696"/>
      <c r="AF412" s="696"/>
      <c r="AG412" s="696"/>
      <c r="AH412" s="696"/>
      <c r="AI412" s="696"/>
      <c r="AJ412" s="696"/>
      <c r="AK412" s="696"/>
      <c r="AL412" s="696"/>
      <c r="AM412" s="696"/>
      <c r="AN412" s="696"/>
      <c r="AO412" s="696"/>
    </row>
    <row r="413" spans="2:41" ht="12.75" customHeight="1" x14ac:dyDescent="0.2">
      <c r="B413" s="685" t="s">
        <v>281</v>
      </c>
      <c r="C413" s="696"/>
      <c r="D413" s="696"/>
      <c r="E413" s="696"/>
      <c r="F413" s="696"/>
      <c r="G413" s="696"/>
      <c r="H413" s="696"/>
      <c r="I413" s="696"/>
      <c r="J413" s="696"/>
      <c r="K413" s="696"/>
      <c r="L413" s="696"/>
      <c r="M413" s="696"/>
      <c r="N413" s="696"/>
      <c r="O413" s="696"/>
      <c r="P413" s="696"/>
      <c r="Q413" s="696"/>
      <c r="R413" s="696"/>
      <c r="S413" s="696"/>
      <c r="T413" s="696"/>
      <c r="U413" s="696"/>
      <c r="V413" s="696"/>
      <c r="W413" s="696"/>
      <c r="X413" s="696"/>
      <c r="Y413" s="696"/>
      <c r="Z413" s="696"/>
      <c r="AA413" s="696"/>
      <c r="AB413" s="696"/>
      <c r="AC413" s="696"/>
      <c r="AD413" s="696"/>
      <c r="AE413" s="696"/>
      <c r="AF413" s="696"/>
      <c r="AG413" s="696"/>
      <c r="AH413" s="696"/>
      <c r="AI413" s="696"/>
      <c r="AJ413" s="696"/>
      <c r="AK413" s="696"/>
      <c r="AL413" s="696"/>
      <c r="AM413" s="696"/>
      <c r="AN413" s="696"/>
      <c r="AO413" s="696"/>
    </row>
    <row r="414" spans="2:41" ht="12.75" customHeight="1" x14ac:dyDescent="0.2">
      <c r="B414" s="687" t="s">
        <v>1124</v>
      </c>
      <c r="C414" s="696"/>
      <c r="D414" s="696"/>
      <c r="E414" s="696"/>
      <c r="F414" s="696"/>
      <c r="G414" s="696"/>
      <c r="H414" s="696"/>
      <c r="I414" s="696"/>
      <c r="J414" s="696"/>
      <c r="K414" s="696"/>
      <c r="L414" s="696"/>
      <c r="M414" s="696"/>
      <c r="N414" s="696"/>
      <c r="O414" s="696"/>
      <c r="P414" s="696"/>
      <c r="Q414" s="696"/>
      <c r="R414" s="696"/>
      <c r="S414" s="696"/>
      <c r="T414" s="696"/>
      <c r="U414" s="696"/>
      <c r="V414" s="696"/>
      <c r="W414" s="696"/>
      <c r="X414" s="696"/>
      <c r="Y414" s="696"/>
      <c r="Z414" s="696"/>
      <c r="AA414" s="696"/>
      <c r="AB414" s="696"/>
      <c r="AC414" s="696"/>
      <c r="AD414" s="696"/>
      <c r="AE414" s="696"/>
      <c r="AF414" s="696"/>
      <c r="AG414" s="696"/>
      <c r="AH414" s="696"/>
      <c r="AI414" s="696"/>
      <c r="AJ414" s="696"/>
      <c r="AK414" s="696"/>
      <c r="AL414" s="696"/>
      <c r="AM414" s="696"/>
      <c r="AN414" s="696"/>
      <c r="AO414" s="696"/>
    </row>
    <row r="415" spans="2:41" ht="12.75" customHeight="1" x14ac:dyDescent="0.2">
      <c r="B415" s="687" t="s">
        <v>1125</v>
      </c>
      <c r="C415" s="696"/>
      <c r="D415" s="696"/>
      <c r="E415" s="696"/>
      <c r="F415" s="696"/>
      <c r="G415" s="696"/>
      <c r="H415" s="696"/>
      <c r="I415" s="696"/>
      <c r="J415" s="696"/>
      <c r="K415" s="696"/>
      <c r="L415" s="696"/>
      <c r="M415" s="696"/>
      <c r="N415" s="696"/>
      <c r="O415" s="696"/>
      <c r="P415" s="696"/>
      <c r="Q415" s="696"/>
      <c r="R415" s="696"/>
      <c r="S415" s="696"/>
      <c r="T415" s="696"/>
      <c r="U415" s="696"/>
      <c r="V415" s="696"/>
      <c r="W415" s="696"/>
      <c r="X415" s="696"/>
      <c r="Y415" s="696"/>
      <c r="Z415" s="696"/>
      <c r="AA415" s="696"/>
      <c r="AB415" s="696"/>
      <c r="AC415" s="696"/>
      <c r="AD415" s="696"/>
      <c r="AE415" s="696"/>
      <c r="AF415" s="696"/>
      <c r="AG415" s="696"/>
      <c r="AH415" s="696"/>
      <c r="AI415" s="696"/>
      <c r="AJ415" s="696"/>
      <c r="AK415" s="696"/>
      <c r="AL415" s="696"/>
      <c r="AM415" s="696"/>
      <c r="AN415" s="696"/>
      <c r="AO415" s="696"/>
    </row>
    <row r="416" spans="2:41" ht="12.75" customHeight="1" x14ac:dyDescent="0.2">
      <c r="B416" s="535"/>
      <c r="C416" s="726"/>
      <c r="D416" s="696"/>
      <c r="E416" s="696"/>
      <c r="F416" s="696"/>
      <c r="G416" s="696"/>
      <c r="H416" s="696"/>
      <c r="I416" s="696"/>
      <c r="J416" s="696"/>
      <c r="K416" s="696"/>
      <c r="L416" s="696"/>
      <c r="M416" s="696"/>
      <c r="N416" s="696"/>
      <c r="O416" s="696"/>
      <c r="P416" s="696"/>
      <c r="Q416" s="696"/>
      <c r="R416" s="696"/>
      <c r="S416" s="696"/>
      <c r="T416" s="696"/>
      <c r="U416" s="696"/>
      <c r="V416" s="696"/>
      <c r="W416" s="696"/>
      <c r="X416" s="696"/>
      <c r="Y416" s="696"/>
      <c r="Z416" s="696"/>
      <c r="AA416" s="696"/>
      <c r="AB416" s="696"/>
      <c r="AC416" s="696"/>
      <c r="AD416" s="696"/>
      <c r="AE416" s="696"/>
      <c r="AF416" s="696"/>
      <c r="AG416" s="696"/>
      <c r="AH416" s="696"/>
      <c r="AI416" s="696"/>
      <c r="AJ416" s="696"/>
      <c r="AK416" s="696"/>
      <c r="AL416" s="696"/>
      <c r="AM416" s="696"/>
      <c r="AN416" s="696"/>
      <c r="AO416" s="696"/>
    </row>
    <row r="417" spans="2:41" ht="12.75" customHeight="1" x14ac:dyDescent="0.2">
      <c r="B417" s="688" t="s">
        <v>42</v>
      </c>
      <c r="C417" s="726"/>
      <c r="D417" s="696"/>
      <c r="E417" s="696"/>
      <c r="F417" s="696"/>
      <c r="G417" s="696"/>
      <c r="H417" s="696"/>
      <c r="I417" s="696"/>
      <c r="J417" s="696"/>
      <c r="K417" s="696"/>
      <c r="L417" s="696"/>
      <c r="M417" s="696"/>
      <c r="N417" s="696"/>
      <c r="O417" s="696"/>
      <c r="P417" s="696"/>
      <c r="Q417" s="696"/>
      <c r="R417" s="696"/>
      <c r="S417" s="696"/>
      <c r="T417" s="696"/>
      <c r="U417" s="696"/>
      <c r="V417" s="696"/>
      <c r="W417" s="696"/>
      <c r="X417" s="696"/>
      <c r="Y417" s="696"/>
      <c r="Z417" s="696"/>
      <c r="AA417" s="696"/>
      <c r="AB417" s="696"/>
      <c r="AC417" s="696"/>
      <c r="AD417" s="696"/>
      <c r="AE417" s="696"/>
      <c r="AF417" s="696"/>
      <c r="AG417" s="696"/>
      <c r="AH417" s="696"/>
      <c r="AI417" s="696"/>
      <c r="AJ417" s="696"/>
      <c r="AK417" s="696"/>
      <c r="AL417" s="696"/>
      <c r="AM417" s="696"/>
      <c r="AN417" s="696"/>
      <c r="AO417" s="696"/>
    </row>
    <row r="418" spans="2:41" ht="12.75" customHeight="1" x14ac:dyDescent="0.2">
      <c r="B418" s="688"/>
      <c r="C418" s="726"/>
      <c r="D418" s="696"/>
      <c r="E418" s="696"/>
      <c r="F418" s="696"/>
      <c r="G418" s="696"/>
      <c r="H418" s="696"/>
      <c r="I418" s="696"/>
      <c r="J418" s="696"/>
      <c r="K418" s="696"/>
      <c r="L418" s="696"/>
      <c r="M418" s="696"/>
      <c r="N418" s="696"/>
      <c r="O418" s="696"/>
      <c r="P418" s="696"/>
      <c r="Q418" s="696"/>
      <c r="R418" s="696"/>
      <c r="S418" s="696"/>
      <c r="T418" s="696"/>
      <c r="U418" s="696"/>
      <c r="V418" s="696"/>
      <c r="W418" s="696"/>
      <c r="X418" s="696"/>
      <c r="Y418" s="696"/>
      <c r="Z418" s="696"/>
      <c r="AA418" s="696"/>
      <c r="AB418" s="696"/>
      <c r="AC418" s="696"/>
      <c r="AD418" s="696"/>
      <c r="AE418" s="696"/>
      <c r="AF418" s="696"/>
      <c r="AG418" s="696"/>
      <c r="AH418" s="696"/>
      <c r="AI418" s="696"/>
      <c r="AJ418" s="696"/>
      <c r="AK418" s="696"/>
      <c r="AL418" s="696"/>
      <c r="AM418" s="696"/>
      <c r="AN418" s="696"/>
      <c r="AO418" s="696"/>
    </row>
    <row r="419" spans="2:41" ht="12.75" customHeight="1" x14ac:dyDescent="0.2">
      <c r="B419" s="535" t="s">
        <v>282</v>
      </c>
      <c r="C419" s="726"/>
      <c r="D419" s="696"/>
      <c r="E419" s="696"/>
      <c r="F419" s="696"/>
      <c r="G419" s="696"/>
      <c r="H419" s="696"/>
      <c r="I419" s="696"/>
      <c r="J419" s="696"/>
      <c r="K419" s="696"/>
      <c r="L419" s="696"/>
      <c r="M419" s="696"/>
      <c r="N419" s="696"/>
      <c r="O419" s="696"/>
      <c r="P419" s="696"/>
      <c r="Q419" s="696"/>
      <c r="R419" s="696"/>
      <c r="S419" s="696"/>
      <c r="T419" s="696"/>
      <c r="U419" s="696"/>
      <c r="V419" s="696"/>
      <c r="W419" s="696"/>
      <c r="X419" s="696"/>
      <c r="Y419" s="696"/>
      <c r="Z419" s="696"/>
      <c r="AA419" s="696"/>
      <c r="AB419" s="696"/>
      <c r="AC419" s="696"/>
      <c r="AD419" s="696"/>
      <c r="AE419" s="696"/>
      <c r="AF419" s="696"/>
      <c r="AG419" s="696"/>
      <c r="AH419" s="696"/>
      <c r="AI419" s="696"/>
      <c r="AJ419" s="696"/>
      <c r="AK419" s="696"/>
      <c r="AL419" s="696"/>
      <c r="AM419" s="696"/>
      <c r="AN419" s="696"/>
      <c r="AO419" s="696"/>
    </row>
    <row r="420" spans="2:41" ht="12.75" customHeight="1" x14ac:dyDescent="0.2">
      <c r="B420" s="685" t="s">
        <v>280</v>
      </c>
      <c r="C420" s="696"/>
      <c r="D420" s="696"/>
      <c r="E420" s="696"/>
      <c r="F420" s="696"/>
      <c r="G420" s="696"/>
      <c r="H420" s="696"/>
      <c r="I420" s="696"/>
      <c r="J420" s="696"/>
      <c r="K420" s="696"/>
      <c r="L420" s="696"/>
      <c r="M420" s="696"/>
      <c r="N420" s="696"/>
      <c r="O420" s="696"/>
      <c r="P420" s="696"/>
      <c r="Q420" s="696"/>
      <c r="R420" s="696"/>
      <c r="S420" s="696"/>
      <c r="T420" s="696"/>
      <c r="U420" s="696"/>
      <c r="V420" s="696"/>
      <c r="W420" s="696"/>
      <c r="X420" s="696"/>
      <c r="Y420" s="696"/>
      <c r="Z420" s="696"/>
      <c r="AA420" s="696"/>
      <c r="AB420" s="696"/>
      <c r="AC420" s="696"/>
      <c r="AD420" s="696"/>
      <c r="AE420" s="696"/>
      <c r="AF420" s="696"/>
      <c r="AG420" s="696"/>
      <c r="AH420" s="696"/>
      <c r="AI420" s="696"/>
      <c r="AJ420" s="696"/>
      <c r="AK420" s="696"/>
      <c r="AL420" s="696"/>
      <c r="AM420" s="696"/>
      <c r="AN420" s="696"/>
      <c r="AO420" s="696"/>
    </row>
    <row r="421" spans="2:41" ht="12.75" customHeight="1" x14ac:dyDescent="0.2">
      <c r="B421" s="685" t="s">
        <v>281</v>
      </c>
      <c r="C421" s="726"/>
      <c r="D421" s="696"/>
      <c r="E421" s="696"/>
      <c r="F421" s="696"/>
      <c r="G421" s="696"/>
      <c r="H421" s="696"/>
      <c r="I421" s="696"/>
      <c r="J421" s="696"/>
      <c r="K421" s="696"/>
      <c r="L421" s="696"/>
      <c r="M421" s="696"/>
      <c r="N421" s="696"/>
      <c r="O421" s="696"/>
      <c r="P421" s="696"/>
      <c r="Q421" s="696"/>
      <c r="R421" s="696"/>
      <c r="S421" s="696"/>
      <c r="T421" s="696"/>
      <c r="U421" s="696"/>
      <c r="V421" s="696"/>
      <c r="W421" s="696"/>
      <c r="X421" s="696"/>
      <c r="Y421" s="696"/>
      <c r="Z421" s="696"/>
      <c r="AA421" s="696"/>
      <c r="AB421" s="696"/>
      <c r="AC421" s="696"/>
      <c r="AD421" s="696"/>
      <c r="AE421" s="696"/>
      <c r="AF421" s="696"/>
      <c r="AG421" s="696"/>
      <c r="AH421" s="696"/>
      <c r="AI421" s="696"/>
      <c r="AJ421" s="696"/>
      <c r="AK421" s="696"/>
      <c r="AL421" s="696"/>
      <c r="AM421" s="696"/>
      <c r="AN421" s="696"/>
      <c r="AO421" s="696"/>
    </row>
    <row r="422" spans="2:41" ht="12.75" customHeight="1" x14ac:dyDescent="0.2">
      <c r="B422" s="535"/>
      <c r="C422" s="726"/>
      <c r="D422" s="696"/>
      <c r="E422" s="696"/>
      <c r="F422" s="696"/>
      <c r="G422" s="696"/>
      <c r="H422" s="696"/>
      <c r="I422" s="696"/>
      <c r="J422" s="696"/>
      <c r="K422" s="696"/>
      <c r="L422" s="696"/>
      <c r="M422" s="696"/>
      <c r="N422" s="696"/>
      <c r="O422" s="696"/>
      <c r="P422" s="696"/>
      <c r="Q422" s="696"/>
      <c r="R422" s="696"/>
      <c r="S422" s="696"/>
      <c r="T422" s="696"/>
      <c r="U422" s="696"/>
      <c r="V422" s="696"/>
      <c r="W422" s="696"/>
      <c r="X422" s="696"/>
      <c r="Y422" s="696"/>
      <c r="Z422" s="696"/>
      <c r="AA422" s="696"/>
      <c r="AB422" s="696"/>
      <c r="AC422" s="696"/>
      <c r="AD422" s="696"/>
      <c r="AE422" s="696"/>
      <c r="AF422" s="696"/>
      <c r="AG422" s="696"/>
      <c r="AH422" s="696"/>
      <c r="AI422" s="696"/>
      <c r="AJ422" s="696"/>
      <c r="AK422" s="696"/>
      <c r="AL422" s="696"/>
      <c r="AM422" s="696"/>
      <c r="AN422" s="696"/>
      <c r="AO422" s="696"/>
    </row>
    <row r="423" spans="2:41" ht="12.6" customHeight="1" x14ac:dyDescent="0.2">
      <c r="B423" s="535" t="s">
        <v>285</v>
      </c>
      <c r="C423" s="726"/>
      <c r="D423" s="696"/>
      <c r="E423" s="696"/>
      <c r="F423" s="696"/>
      <c r="G423" s="696"/>
      <c r="H423" s="696"/>
      <c r="I423" s="696"/>
      <c r="J423" s="696"/>
      <c r="K423" s="696"/>
      <c r="L423" s="696"/>
      <c r="M423" s="696"/>
      <c r="N423" s="696"/>
      <c r="O423" s="696"/>
      <c r="P423" s="696"/>
      <c r="Q423" s="696"/>
      <c r="R423" s="696"/>
      <c r="S423" s="696"/>
      <c r="T423" s="696"/>
      <c r="U423" s="696"/>
      <c r="V423" s="696"/>
      <c r="W423" s="696"/>
      <c r="X423" s="696"/>
      <c r="Y423" s="696"/>
      <c r="Z423" s="696"/>
      <c r="AA423" s="696"/>
      <c r="AB423" s="696"/>
      <c r="AC423" s="696"/>
      <c r="AD423" s="696"/>
      <c r="AE423" s="696"/>
      <c r="AF423" s="696"/>
      <c r="AG423" s="696"/>
      <c r="AH423" s="696"/>
      <c r="AI423" s="696"/>
      <c r="AJ423" s="696"/>
      <c r="AK423" s="696"/>
      <c r="AL423" s="696"/>
      <c r="AM423" s="696"/>
      <c r="AN423" s="696"/>
      <c r="AO423" s="696"/>
    </row>
    <row r="424" spans="2:41" ht="12.75" customHeight="1" x14ac:dyDescent="0.2">
      <c r="B424" s="685" t="s">
        <v>280</v>
      </c>
      <c r="C424" s="696"/>
      <c r="D424" s="696"/>
      <c r="E424" s="696"/>
      <c r="F424" s="696"/>
      <c r="G424" s="696"/>
      <c r="H424" s="696"/>
      <c r="I424" s="696"/>
      <c r="J424" s="696"/>
      <c r="K424" s="696"/>
      <c r="L424" s="696"/>
      <c r="M424" s="696"/>
      <c r="N424" s="696"/>
      <c r="O424" s="696"/>
      <c r="P424" s="696"/>
      <c r="Q424" s="696"/>
      <c r="R424" s="696"/>
      <c r="S424" s="696"/>
      <c r="T424" s="696"/>
      <c r="U424" s="696"/>
      <c r="V424" s="696"/>
      <c r="W424" s="696"/>
      <c r="X424" s="696"/>
      <c r="Y424" s="696"/>
      <c r="Z424" s="696"/>
      <c r="AA424" s="696"/>
      <c r="AB424" s="696"/>
      <c r="AC424" s="696"/>
      <c r="AD424" s="696"/>
      <c r="AE424" s="696"/>
      <c r="AF424" s="696"/>
      <c r="AG424" s="696"/>
      <c r="AH424" s="696"/>
      <c r="AI424" s="696"/>
      <c r="AJ424" s="696"/>
      <c r="AK424" s="696"/>
      <c r="AL424" s="696"/>
      <c r="AM424" s="696"/>
      <c r="AN424" s="696"/>
      <c r="AO424" s="696"/>
    </row>
    <row r="425" spans="2:41" ht="12.75" customHeight="1" x14ac:dyDescent="0.2">
      <c r="B425" s="685" t="s">
        <v>281</v>
      </c>
      <c r="C425" s="726"/>
      <c r="D425" s="696"/>
      <c r="E425" s="696"/>
      <c r="F425" s="696"/>
      <c r="G425" s="696"/>
      <c r="H425" s="696"/>
      <c r="I425" s="696"/>
      <c r="J425" s="696"/>
      <c r="K425" s="696"/>
      <c r="L425" s="696"/>
      <c r="M425" s="696"/>
      <c r="N425" s="696"/>
      <c r="O425" s="696"/>
      <c r="P425" s="696"/>
      <c r="Q425" s="696"/>
      <c r="R425" s="696"/>
      <c r="S425" s="696"/>
      <c r="T425" s="696"/>
      <c r="U425" s="696"/>
      <c r="V425" s="696"/>
      <c r="W425" s="696"/>
      <c r="X425" s="696"/>
      <c r="Y425" s="696"/>
      <c r="Z425" s="696"/>
      <c r="AA425" s="696"/>
      <c r="AB425" s="696"/>
      <c r="AC425" s="696"/>
      <c r="AD425" s="696"/>
      <c r="AE425" s="696"/>
      <c r="AF425" s="696"/>
      <c r="AG425" s="696"/>
      <c r="AH425" s="696"/>
      <c r="AI425" s="696"/>
      <c r="AJ425" s="696"/>
      <c r="AK425" s="696"/>
      <c r="AL425" s="696"/>
      <c r="AM425" s="696"/>
      <c r="AN425" s="696"/>
      <c r="AO425" s="696"/>
    </row>
    <row r="426" spans="2:41" ht="12.75" customHeight="1" x14ac:dyDescent="0.2">
      <c r="B426" s="535"/>
      <c r="C426" s="726"/>
      <c r="D426" s="696"/>
      <c r="E426" s="696"/>
      <c r="F426" s="696"/>
      <c r="G426" s="696"/>
      <c r="H426" s="696"/>
      <c r="I426" s="696"/>
      <c r="J426" s="696"/>
      <c r="K426" s="696"/>
      <c r="L426" s="696"/>
      <c r="M426" s="696"/>
      <c r="N426" s="696"/>
      <c r="O426" s="696"/>
      <c r="P426" s="696"/>
      <c r="Q426" s="696"/>
      <c r="R426" s="696"/>
      <c r="S426" s="696"/>
      <c r="T426" s="696"/>
      <c r="U426" s="696"/>
      <c r="V426" s="696"/>
      <c r="W426" s="696"/>
      <c r="X426" s="696"/>
      <c r="Y426" s="696"/>
      <c r="Z426" s="696"/>
      <c r="AA426" s="696"/>
      <c r="AB426" s="696"/>
      <c r="AC426" s="696"/>
      <c r="AD426" s="696"/>
      <c r="AE426" s="696"/>
      <c r="AF426" s="696"/>
      <c r="AG426" s="696"/>
      <c r="AH426" s="696"/>
      <c r="AI426" s="696"/>
      <c r="AJ426" s="696"/>
      <c r="AK426" s="696"/>
      <c r="AL426" s="696"/>
      <c r="AM426" s="696"/>
      <c r="AN426" s="696"/>
      <c r="AO426" s="696"/>
    </row>
    <row r="427" spans="2:41" ht="12.6" customHeight="1" x14ac:dyDescent="0.2">
      <c r="B427" s="535" t="s">
        <v>286</v>
      </c>
      <c r="C427" s="535"/>
      <c r="D427" s="696"/>
      <c r="E427" s="696"/>
      <c r="F427" s="696"/>
      <c r="G427" s="696"/>
      <c r="H427" s="696"/>
      <c r="I427" s="696"/>
      <c r="J427" s="696"/>
      <c r="K427" s="696"/>
      <c r="L427" s="696"/>
      <c r="M427" s="696"/>
      <c r="N427" s="696"/>
      <c r="O427" s="696"/>
      <c r="P427" s="696"/>
      <c r="Q427" s="696"/>
      <c r="R427" s="696"/>
      <c r="S427" s="696"/>
      <c r="T427" s="696"/>
      <c r="U427" s="696"/>
      <c r="V427" s="696"/>
      <c r="W427" s="696"/>
      <c r="X427" s="696"/>
      <c r="Y427" s="696"/>
      <c r="Z427" s="696"/>
      <c r="AA427" s="696"/>
      <c r="AB427" s="696"/>
      <c r="AC427" s="696"/>
      <c r="AD427" s="696"/>
      <c r="AE427" s="696"/>
      <c r="AF427" s="696"/>
      <c r="AG427" s="696"/>
      <c r="AH427" s="696"/>
      <c r="AI427" s="696"/>
      <c r="AJ427" s="696"/>
      <c r="AK427" s="696"/>
      <c r="AL427" s="696"/>
      <c r="AM427" s="696"/>
      <c r="AN427" s="696"/>
      <c r="AO427" s="696"/>
    </row>
    <row r="428" spans="2:41" ht="12.75" customHeight="1" x14ac:dyDescent="0.2">
      <c r="B428" s="685" t="s">
        <v>280</v>
      </c>
      <c r="C428" s="696"/>
      <c r="D428" s="696"/>
      <c r="E428" s="696"/>
      <c r="F428" s="696"/>
      <c r="G428" s="696"/>
      <c r="H428" s="696"/>
      <c r="I428" s="696"/>
      <c r="J428" s="696"/>
      <c r="K428" s="696"/>
      <c r="L428" s="696"/>
      <c r="M428" s="696"/>
      <c r="N428" s="696"/>
      <c r="O428" s="696"/>
      <c r="P428" s="696"/>
      <c r="Q428" s="696"/>
      <c r="R428" s="696"/>
      <c r="S428" s="696"/>
      <c r="T428" s="696"/>
      <c r="U428" s="696"/>
      <c r="V428" s="696"/>
      <c r="W428" s="696"/>
      <c r="X428" s="696"/>
      <c r="Y428" s="696"/>
      <c r="Z428" s="696"/>
      <c r="AA428" s="696"/>
      <c r="AB428" s="696"/>
      <c r="AC428" s="696"/>
      <c r="AD428" s="696"/>
      <c r="AE428" s="696"/>
      <c r="AF428" s="696"/>
      <c r="AG428" s="696"/>
      <c r="AH428" s="696"/>
      <c r="AI428" s="696"/>
      <c r="AJ428" s="696"/>
      <c r="AK428" s="696"/>
      <c r="AL428" s="696"/>
      <c r="AM428" s="696"/>
      <c r="AN428" s="696"/>
      <c r="AO428" s="696"/>
    </row>
    <row r="429" spans="2:41" ht="12.75" customHeight="1" x14ac:dyDescent="0.2">
      <c r="B429" s="685" t="s">
        <v>281</v>
      </c>
      <c r="C429" s="535"/>
      <c r="D429" s="696"/>
      <c r="E429" s="696"/>
      <c r="F429" s="696"/>
      <c r="G429" s="696"/>
      <c r="H429" s="696"/>
      <c r="I429" s="696"/>
      <c r="J429" s="696"/>
      <c r="K429" s="696"/>
      <c r="L429" s="696"/>
      <c r="M429" s="696"/>
      <c r="N429" s="696"/>
      <c r="O429" s="696"/>
      <c r="P429" s="696"/>
      <c r="Q429" s="696"/>
      <c r="R429" s="696"/>
      <c r="S429" s="696"/>
      <c r="T429" s="696"/>
      <c r="U429" s="696"/>
      <c r="V429" s="696"/>
      <c r="W429" s="696"/>
      <c r="X429" s="696"/>
      <c r="Y429" s="696"/>
      <c r="Z429" s="696"/>
      <c r="AA429" s="696"/>
      <c r="AB429" s="696"/>
      <c r="AC429" s="696"/>
      <c r="AD429" s="696"/>
      <c r="AE429" s="696"/>
      <c r="AF429" s="696"/>
      <c r="AG429" s="696"/>
      <c r="AH429" s="696"/>
      <c r="AI429" s="696"/>
      <c r="AJ429" s="696"/>
      <c r="AK429" s="696"/>
      <c r="AL429" s="696"/>
      <c r="AM429" s="696"/>
      <c r="AN429" s="696"/>
      <c r="AO429" s="696"/>
    </row>
    <row r="430" spans="2:41" ht="12.75" customHeight="1" x14ac:dyDescent="0.2">
      <c r="B430" s="535"/>
      <c r="C430" s="535"/>
      <c r="D430" s="696"/>
      <c r="E430" s="696"/>
      <c r="F430" s="696"/>
      <c r="G430" s="696"/>
      <c r="H430" s="696"/>
      <c r="I430" s="696"/>
      <c r="J430" s="696"/>
      <c r="K430" s="696"/>
      <c r="L430" s="696"/>
      <c r="M430" s="696"/>
      <c r="N430" s="696"/>
      <c r="O430" s="696"/>
      <c r="P430" s="696"/>
      <c r="Q430" s="696"/>
      <c r="R430" s="696"/>
      <c r="S430" s="696"/>
      <c r="T430" s="696"/>
      <c r="U430" s="696"/>
      <c r="V430" s="696"/>
      <c r="W430" s="696"/>
      <c r="X430" s="696"/>
      <c r="Y430" s="696"/>
      <c r="Z430" s="696"/>
      <c r="AA430" s="696"/>
      <c r="AB430" s="696"/>
      <c r="AC430" s="696"/>
      <c r="AD430" s="696"/>
      <c r="AE430" s="696"/>
      <c r="AF430" s="696"/>
      <c r="AG430" s="696"/>
      <c r="AH430" s="696"/>
      <c r="AI430" s="696"/>
      <c r="AJ430" s="696"/>
      <c r="AK430" s="696"/>
      <c r="AL430" s="696"/>
      <c r="AM430" s="696"/>
      <c r="AN430" s="696"/>
      <c r="AO430" s="696"/>
    </row>
    <row r="431" spans="2:41" ht="12.75" customHeight="1" x14ac:dyDescent="0.2">
      <c r="B431" s="688" t="s">
        <v>44</v>
      </c>
      <c r="C431" s="535"/>
      <c r="D431" s="696"/>
      <c r="E431" s="696"/>
      <c r="F431" s="696"/>
      <c r="G431" s="696"/>
      <c r="H431" s="696"/>
      <c r="I431" s="696"/>
      <c r="J431" s="696"/>
      <c r="K431" s="696"/>
      <c r="L431" s="696"/>
      <c r="M431" s="696"/>
      <c r="N431" s="696"/>
      <c r="O431" s="696"/>
      <c r="P431" s="696"/>
      <c r="Q431" s="696"/>
      <c r="R431" s="696"/>
      <c r="S431" s="696"/>
      <c r="T431" s="696"/>
      <c r="U431" s="696"/>
      <c r="V431" s="696"/>
      <c r="W431" s="696"/>
      <c r="X431" s="696"/>
      <c r="Y431" s="696"/>
      <c r="Z431" s="696"/>
      <c r="AA431" s="696"/>
      <c r="AB431" s="696"/>
      <c r="AC431" s="696"/>
      <c r="AD431" s="696"/>
      <c r="AE431" s="696"/>
      <c r="AF431" s="696"/>
      <c r="AG431" s="696"/>
      <c r="AH431" s="696"/>
      <c r="AI431" s="696"/>
      <c r="AJ431" s="696"/>
      <c r="AK431" s="696"/>
      <c r="AL431" s="696"/>
      <c r="AM431" s="696"/>
      <c r="AN431" s="696"/>
      <c r="AO431" s="696"/>
    </row>
    <row r="432" spans="2:41" ht="12.75" customHeight="1" x14ac:dyDescent="0.2">
      <c r="B432" s="685" t="s">
        <v>280</v>
      </c>
      <c r="C432" s="696"/>
      <c r="D432" s="696"/>
      <c r="E432" s="696"/>
      <c r="F432" s="696"/>
      <c r="G432" s="696"/>
      <c r="H432" s="696"/>
      <c r="I432" s="696"/>
      <c r="J432" s="696"/>
      <c r="K432" s="696"/>
      <c r="L432" s="696"/>
      <c r="M432" s="696"/>
      <c r="N432" s="696"/>
      <c r="O432" s="696"/>
      <c r="P432" s="696"/>
      <c r="Q432" s="696"/>
      <c r="R432" s="696"/>
      <c r="S432" s="696"/>
      <c r="T432" s="696"/>
      <c r="U432" s="696"/>
      <c r="V432" s="696"/>
      <c r="W432" s="696"/>
      <c r="X432" s="696"/>
      <c r="Y432" s="696"/>
      <c r="Z432" s="696"/>
      <c r="AA432" s="696"/>
      <c r="AB432" s="696"/>
      <c r="AC432" s="696"/>
      <c r="AD432" s="696"/>
      <c r="AE432" s="696"/>
      <c r="AF432" s="696"/>
      <c r="AG432" s="696"/>
      <c r="AH432" s="696"/>
      <c r="AI432" s="696"/>
      <c r="AJ432" s="696"/>
      <c r="AK432" s="696"/>
      <c r="AL432" s="696"/>
      <c r="AM432" s="696"/>
      <c r="AN432" s="696"/>
      <c r="AO432" s="696"/>
    </row>
    <row r="433" spans="2:41" ht="12.75" customHeight="1" x14ac:dyDescent="0.2">
      <c r="B433" s="685" t="s">
        <v>281</v>
      </c>
      <c r="C433" s="696"/>
      <c r="D433" s="696"/>
      <c r="E433" s="696"/>
      <c r="F433" s="696"/>
      <c r="G433" s="696"/>
      <c r="H433" s="696"/>
      <c r="I433" s="696"/>
      <c r="J433" s="696"/>
      <c r="K433" s="696"/>
      <c r="L433" s="696"/>
      <c r="M433" s="696"/>
      <c r="N433" s="696"/>
      <c r="O433" s="696"/>
      <c r="P433" s="696"/>
      <c r="Q433" s="696"/>
      <c r="R433" s="696"/>
      <c r="S433" s="696"/>
      <c r="T433" s="696"/>
      <c r="U433" s="696"/>
      <c r="V433" s="696"/>
      <c r="W433" s="696"/>
      <c r="X433" s="696"/>
      <c r="Y433" s="696"/>
      <c r="Z433" s="696"/>
      <c r="AA433" s="696"/>
      <c r="AB433" s="696"/>
      <c r="AC433" s="696"/>
      <c r="AD433" s="696"/>
      <c r="AE433" s="696"/>
      <c r="AF433" s="696"/>
      <c r="AG433" s="696"/>
      <c r="AH433" s="696"/>
      <c r="AI433" s="696"/>
      <c r="AJ433" s="696"/>
      <c r="AK433" s="696"/>
      <c r="AL433" s="696"/>
      <c r="AM433" s="696"/>
      <c r="AN433" s="696"/>
      <c r="AO433" s="696"/>
    </row>
    <row r="434" spans="2:41" ht="12.75" customHeight="1" x14ac:dyDescent="0.2">
      <c r="B434" s="688"/>
      <c r="C434" s="535"/>
      <c r="D434" s="696"/>
      <c r="E434" s="696"/>
      <c r="F434" s="696"/>
      <c r="G434" s="696"/>
      <c r="H434" s="696"/>
      <c r="I434" s="696"/>
      <c r="J434" s="696"/>
      <c r="K434" s="696"/>
      <c r="L434" s="696"/>
      <c r="M434" s="696"/>
      <c r="N434" s="696"/>
      <c r="O434" s="696"/>
      <c r="P434" s="696"/>
      <c r="Q434" s="696"/>
      <c r="R434" s="696"/>
      <c r="S434" s="696"/>
      <c r="T434" s="696"/>
      <c r="U434" s="696"/>
      <c r="V434" s="696"/>
      <c r="W434" s="696"/>
      <c r="X434" s="696"/>
      <c r="Y434" s="696"/>
      <c r="Z434" s="696"/>
      <c r="AA434" s="696"/>
      <c r="AB434" s="696"/>
      <c r="AC434" s="696"/>
      <c r="AD434" s="696"/>
      <c r="AE434" s="696"/>
      <c r="AF434" s="696"/>
      <c r="AG434" s="696"/>
      <c r="AH434" s="696"/>
      <c r="AI434" s="696"/>
      <c r="AJ434" s="696"/>
      <c r="AK434" s="696"/>
      <c r="AL434" s="696"/>
      <c r="AM434" s="696"/>
      <c r="AN434" s="696"/>
      <c r="AO434" s="696"/>
    </row>
    <row r="435" spans="2:41" ht="12.75" customHeight="1" x14ac:dyDescent="0.2">
      <c r="B435" s="688" t="s">
        <v>345</v>
      </c>
      <c r="C435" s="535"/>
      <c r="D435" s="696"/>
      <c r="E435" s="696"/>
      <c r="F435" s="696"/>
      <c r="G435" s="696"/>
      <c r="H435" s="696"/>
      <c r="I435" s="696"/>
      <c r="J435" s="696"/>
      <c r="K435" s="696"/>
      <c r="L435" s="696"/>
      <c r="M435" s="696"/>
      <c r="N435" s="696"/>
      <c r="O435" s="696"/>
      <c r="P435" s="696"/>
      <c r="Q435" s="696"/>
      <c r="R435" s="696"/>
      <c r="S435" s="696"/>
      <c r="T435" s="696"/>
      <c r="U435" s="696"/>
      <c r="V435" s="696"/>
      <c r="W435" s="696"/>
      <c r="X435" s="696"/>
      <c r="Y435" s="696"/>
      <c r="Z435" s="696"/>
      <c r="AA435" s="696"/>
      <c r="AB435" s="696"/>
      <c r="AC435" s="696"/>
      <c r="AD435" s="696"/>
      <c r="AE435" s="696"/>
      <c r="AF435" s="696"/>
      <c r="AG435" s="696"/>
      <c r="AH435" s="696"/>
      <c r="AI435" s="696"/>
      <c r="AJ435" s="696"/>
      <c r="AK435" s="696"/>
      <c r="AL435" s="696"/>
      <c r="AM435" s="696"/>
      <c r="AN435" s="696"/>
      <c r="AO435" s="696"/>
    </row>
    <row r="436" spans="2:41" ht="12.75" customHeight="1" x14ac:dyDescent="0.2">
      <c r="B436" s="685" t="s">
        <v>280</v>
      </c>
      <c r="C436" s="535"/>
      <c r="D436" s="696"/>
      <c r="E436" s="696"/>
      <c r="F436" s="696"/>
      <c r="G436" s="696"/>
      <c r="H436" s="696"/>
      <c r="I436" s="696"/>
      <c r="J436" s="696"/>
      <c r="K436" s="696"/>
      <c r="L436" s="696"/>
      <c r="M436" s="696"/>
      <c r="N436" s="696"/>
      <c r="O436" s="696"/>
      <c r="P436" s="696"/>
      <c r="Q436" s="696"/>
      <c r="R436" s="696"/>
      <c r="S436" s="696"/>
      <c r="T436" s="696"/>
      <c r="U436" s="696"/>
      <c r="V436" s="696"/>
      <c r="W436" s="696"/>
      <c r="X436" s="696"/>
      <c r="Y436" s="696"/>
      <c r="Z436" s="696"/>
      <c r="AA436" s="696"/>
      <c r="AB436" s="696"/>
      <c r="AC436" s="696"/>
      <c r="AD436" s="696"/>
      <c r="AE436" s="696"/>
      <c r="AF436" s="696"/>
      <c r="AG436" s="696"/>
      <c r="AH436" s="696"/>
      <c r="AI436" s="696"/>
      <c r="AJ436" s="696"/>
      <c r="AK436" s="696"/>
      <c r="AL436" s="696"/>
      <c r="AM436" s="696"/>
      <c r="AN436" s="696"/>
      <c r="AO436" s="696"/>
    </row>
    <row r="437" spans="2:41" ht="12.75" customHeight="1" x14ac:dyDescent="0.2">
      <c r="B437" s="685" t="s">
        <v>281</v>
      </c>
      <c r="C437" s="535"/>
      <c r="D437" s="696"/>
      <c r="E437" s="696"/>
      <c r="F437" s="696"/>
      <c r="G437" s="696"/>
      <c r="H437" s="696"/>
      <c r="I437" s="696"/>
      <c r="J437" s="696"/>
      <c r="K437" s="696"/>
      <c r="L437" s="696"/>
      <c r="M437" s="696"/>
      <c r="N437" s="696"/>
      <c r="O437" s="696"/>
      <c r="P437" s="696"/>
      <c r="Q437" s="696"/>
      <c r="R437" s="696"/>
      <c r="S437" s="696"/>
      <c r="T437" s="696"/>
      <c r="U437" s="696"/>
      <c r="V437" s="696"/>
      <c r="W437" s="696"/>
      <c r="X437" s="696"/>
      <c r="Y437" s="696"/>
      <c r="Z437" s="696"/>
      <c r="AA437" s="696"/>
      <c r="AB437" s="696"/>
      <c r="AC437" s="696"/>
      <c r="AD437" s="696"/>
      <c r="AE437" s="696"/>
      <c r="AF437" s="696"/>
      <c r="AG437" s="696"/>
      <c r="AH437" s="696"/>
      <c r="AI437" s="696"/>
      <c r="AJ437" s="696"/>
      <c r="AK437" s="696"/>
      <c r="AL437" s="696"/>
      <c r="AM437" s="696"/>
      <c r="AN437" s="696"/>
      <c r="AO437" s="696"/>
    </row>
    <row r="438" spans="2:41" ht="12.75" customHeight="1" x14ac:dyDescent="0.2">
      <c r="B438" s="688"/>
      <c r="C438" s="535"/>
      <c r="D438" s="696"/>
      <c r="E438" s="696"/>
      <c r="F438" s="696"/>
      <c r="G438" s="696"/>
      <c r="H438" s="696"/>
      <c r="I438" s="696"/>
      <c r="J438" s="696"/>
      <c r="K438" s="696"/>
      <c r="L438" s="696"/>
      <c r="M438" s="696"/>
      <c r="N438" s="696"/>
      <c r="O438" s="696"/>
      <c r="P438" s="696"/>
      <c r="Q438" s="696"/>
      <c r="R438" s="696"/>
      <c r="S438" s="696"/>
      <c r="T438" s="696"/>
      <c r="U438" s="696"/>
      <c r="V438" s="696"/>
      <c r="W438" s="696"/>
      <c r="X438" s="696"/>
      <c r="Y438" s="696"/>
      <c r="Z438" s="696"/>
      <c r="AA438" s="696"/>
      <c r="AB438" s="696"/>
      <c r="AC438" s="696"/>
      <c r="AD438" s="696"/>
      <c r="AE438" s="696"/>
      <c r="AF438" s="696"/>
      <c r="AG438" s="696"/>
      <c r="AH438" s="696"/>
      <c r="AI438" s="696"/>
      <c r="AJ438" s="696"/>
      <c r="AK438" s="696"/>
      <c r="AL438" s="696"/>
      <c r="AM438" s="696"/>
      <c r="AN438" s="696"/>
      <c r="AO438" s="696"/>
    </row>
    <row r="439" spans="2:41" ht="12.75" customHeight="1" x14ac:dyDescent="0.2">
      <c r="B439" s="688" t="s">
        <v>56</v>
      </c>
      <c r="C439" s="535"/>
      <c r="D439" s="696"/>
      <c r="E439" s="696"/>
      <c r="F439" s="696"/>
      <c r="G439" s="696"/>
      <c r="H439" s="696"/>
      <c r="I439" s="696"/>
      <c r="J439" s="696"/>
      <c r="K439" s="696"/>
      <c r="L439" s="696"/>
      <c r="M439" s="696"/>
      <c r="N439" s="696"/>
      <c r="O439" s="696"/>
      <c r="P439" s="696"/>
      <c r="Q439" s="696"/>
      <c r="R439" s="696"/>
      <c r="S439" s="696"/>
      <c r="T439" s="696"/>
      <c r="U439" s="696"/>
      <c r="V439" s="696"/>
      <c r="W439" s="696"/>
      <c r="X439" s="696"/>
      <c r="Y439" s="696"/>
      <c r="Z439" s="696"/>
      <c r="AA439" s="696"/>
      <c r="AB439" s="696"/>
      <c r="AC439" s="696"/>
      <c r="AD439" s="696"/>
      <c r="AE439" s="696"/>
      <c r="AF439" s="696"/>
      <c r="AG439" s="696"/>
      <c r="AH439" s="696"/>
      <c r="AI439" s="696"/>
      <c r="AJ439" s="696"/>
      <c r="AK439" s="696"/>
      <c r="AL439" s="696"/>
      <c r="AM439" s="696"/>
      <c r="AN439" s="696"/>
      <c r="AO439" s="696"/>
    </row>
    <row r="440" spans="2:41" ht="12.75" customHeight="1" x14ac:dyDescent="0.2">
      <c r="B440" s="535"/>
      <c r="C440" s="535"/>
      <c r="D440" s="696"/>
      <c r="E440" s="696"/>
      <c r="F440" s="696"/>
      <c r="G440" s="696"/>
      <c r="H440" s="696"/>
      <c r="I440" s="696"/>
      <c r="J440" s="696"/>
      <c r="K440" s="696"/>
      <c r="L440" s="696"/>
      <c r="M440" s="696"/>
      <c r="N440" s="696"/>
      <c r="O440" s="696"/>
      <c r="P440" s="696"/>
      <c r="Q440" s="696"/>
      <c r="R440" s="696"/>
      <c r="S440" s="696"/>
      <c r="T440" s="696"/>
      <c r="U440" s="696"/>
      <c r="V440" s="696"/>
      <c r="W440" s="696"/>
      <c r="X440" s="696"/>
      <c r="Y440" s="696"/>
      <c r="Z440" s="696"/>
      <c r="AA440" s="696"/>
      <c r="AB440" s="696"/>
      <c r="AC440" s="696"/>
      <c r="AD440" s="696"/>
      <c r="AE440" s="696"/>
      <c r="AF440" s="696"/>
      <c r="AG440" s="696"/>
      <c r="AH440" s="696"/>
      <c r="AI440" s="696"/>
      <c r="AJ440" s="696"/>
      <c r="AK440" s="696"/>
      <c r="AL440" s="696"/>
      <c r="AM440" s="696"/>
      <c r="AN440" s="696"/>
      <c r="AO440" s="696"/>
    </row>
    <row r="441" spans="2:41" ht="12.75" customHeight="1" x14ac:dyDescent="0.2">
      <c r="B441" s="535" t="s">
        <v>346</v>
      </c>
      <c r="C441" s="696"/>
      <c r="D441" s="696"/>
      <c r="E441" s="696"/>
      <c r="F441" s="696"/>
      <c r="G441" s="696"/>
      <c r="H441" s="696"/>
      <c r="I441" s="696"/>
      <c r="J441" s="696"/>
      <c r="K441" s="696"/>
      <c r="L441" s="696"/>
      <c r="M441" s="696"/>
      <c r="N441" s="696"/>
      <c r="O441" s="696"/>
      <c r="P441" s="696"/>
      <c r="Q441" s="696"/>
      <c r="R441" s="696"/>
      <c r="S441" s="696"/>
      <c r="T441" s="696"/>
      <c r="U441" s="696"/>
      <c r="V441" s="696"/>
      <c r="W441" s="696"/>
      <c r="X441" s="696"/>
      <c r="Y441" s="696"/>
      <c r="Z441" s="696"/>
      <c r="AA441" s="696"/>
      <c r="AB441" s="696"/>
      <c r="AC441" s="696"/>
      <c r="AD441" s="696"/>
      <c r="AE441" s="696"/>
      <c r="AF441" s="696"/>
      <c r="AG441" s="696"/>
      <c r="AH441" s="696"/>
      <c r="AI441" s="696"/>
      <c r="AJ441" s="696"/>
      <c r="AK441" s="696"/>
      <c r="AL441" s="696"/>
      <c r="AM441" s="696"/>
      <c r="AN441" s="696"/>
      <c r="AO441" s="696"/>
    </row>
    <row r="442" spans="2:41" ht="12.75" customHeight="1" x14ac:dyDescent="0.2">
      <c r="B442" s="685" t="s">
        <v>347</v>
      </c>
      <c r="C442" s="707"/>
      <c r="D442" s="752"/>
      <c r="E442" s="752"/>
      <c r="F442" s="752"/>
      <c r="G442" s="752"/>
      <c r="H442" s="752"/>
      <c r="I442" s="752"/>
      <c r="J442" s="752"/>
      <c r="K442" s="752"/>
      <c r="L442" s="752"/>
      <c r="M442" s="752"/>
      <c r="N442" s="752"/>
      <c r="O442" s="752"/>
      <c r="P442" s="752"/>
      <c r="Q442" s="752"/>
      <c r="R442" s="752"/>
      <c r="S442" s="752"/>
      <c r="T442" s="752"/>
      <c r="U442" s="752"/>
      <c r="V442" s="752"/>
      <c r="W442" s="752"/>
      <c r="X442" s="752"/>
      <c r="Y442" s="752"/>
      <c r="Z442" s="752"/>
      <c r="AA442" s="752"/>
      <c r="AB442" s="752"/>
      <c r="AC442" s="752"/>
      <c r="AD442" s="752"/>
      <c r="AE442" s="752"/>
      <c r="AF442" s="752"/>
      <c r="AG442" s="752"/>
      <c r="AH442" s="752"/>
      <c r="AI442" s="752"/>
      <c r="AJ442" s="752"/>
      <c r="AK442" s="752"/>
      <c r="AL442" s="752"/>
      <c r="AM442" s="752"/>
      <c r="AN442" s="752"/>
      <c r="AO442" s="752"/>
    </row>
    <row r="443" spans="2:41" ht="12.75" customHeight="1" x14ac:dyDescent="0.2">
      <c r="B443" s="685" t="s">
        <v>348</v>
      </c>
      <c r="C443" s="707"/>
      <c r="D443" s="752"/>
      <c r="E443" s="752"/>
      <c r="F443" s="752"/>
      <c r="G443" s="752"/>
      <c r="H443" s="752"/>
      <c r="I443" s="752"/>
      <c r="J443" s="752"/>
      <c r="K443" s="752"/>
      <c r="L443" s="752"/>
      <c r="M443" s="752"/>
      <c r="N443" s="752"/>
      <c r="O443" s="752"/>
      <c r="P443" s="752"/>
      <c r="Q443" s="752"/>
      <c r="R443" s="752"/>
      <c r="S443" s="752"/>
      <c r="T443" s="752"/>
      <c r="U443" s="752"/>
      <c r="V443" s="752"/>
      <c r="W443" s="752"/>
      <c r="X443" s="752"/>
      <c r="Y443" s="752"/>
      <c r="Z443" s="752"/>
      <c r="AA443" s="752"/>
      <c r="AB443" s="752"/>
      <c r="AC443" s="752"/>
      <c r="AD443" s="752"/>
      <c r="AE443" s="752"/>
      <c r="AF443" s="752"/>
      <c r="AG443" s="752"/>
      <c r="AH443" s="752"/>
      <c r="AI443" s="752"/>
      <c r="AJ443" s="752"/>
      <c r="AK443" s="752"/>
      <c r="AL443" s="752"/>
      <c r="AM443" s="752"/>
      <c r="AN443" s="752"/>
      <c r="AO443" s="752"/>
    </row>
    <row r="444" spans="2:41" ht="12.75" customHeight="1" x14ac:dyDescent="0.2">
      <c r="B444" s="685" t="s">
        <v>349</v>
      </c>
      <c r="C444" s="707"/>
      <c r="D444" s="752"/>
      <c r="E444" s="752"/>
      <c r="F444" s="752"/>
      <c r="G444" s="752"/>
      <c r="H444" s="752"/>
      <c r="I444" s="752"/>
      <c r="J444" s="752"/>
      <c r="K444" s="752"/>
      <c r="L444" s="752"/>
      <c r="M444" s="752"/>
      <c r="N444" s="752"/>
      <c r="O444" s="752"/>
      <c r="P444" s="752"/>
      <c r="Q444" s="752"/>
      <c r="R444" s="752"/>
      <c r="S444" s="752"/>
      <c r="T444" s="752"/>
      <c r="U444" s="752"/>
      <c r="V444" s="752"/>
      <c r="W444" s="752"/>
      <c r="X444" s="752"/>
      <c r="Y444" s="752"/>
      <c r="Z444" s="752"/>
      <c r="AA444" s="752"/>
      <c r="AB444" s="752"/>
      <c r="AC444" s="752"/>
      <c r="AD444" s="752"/>
      <c r="AE444" s="752"/>
      <c r="AF444" s="752"/>
      <c r="AG444" s="752"/>
      <c r="AH444" s="752"/>
      <c r="AI444" s="752"/>
      <c r="AJ444" s="752"/>
      <c r="AK444" s="752"/>
      <c r="AL444" s="752"/>
      <c r="AM444" s="752"/>
      <c r="AN444" s="752"/>
      <c r="AO444" s="752"/>
    </row>
    <row r="445" spans="2:41" ht="12.75" customHeight="1" x14ac:dyDescent="0.2">
      <c r="B445" s="685" t="s">
        <v>350</v>
      </c>
      <c r="C445" s="707"/>
      <c r="D445" s="752"/>
      <c r="E445" s="752"/>
      <c r="F445" s="752"/>
      <c r="G445" s="752"/>
      <c r="H445" s="752"/>
      <c r="I445" s="752"/>
      <c r="J445" s="752"/>
      <c r="K445" s="752"/>
      <c r="L445" s="752"/>
      <c r="M445" s="752"/>
      <c r="N445" s="752"/>
      <c r="O445" s="752"/>
      <c r="P445" s="752"/>
      <c r="Q445" s="752"/>
      <c r="R445" s="752"/>
      <c r="S445" s="752"/>
      <c r="T445" s="752"/>
      <c r="U445" s="752"/>
      <c r="V445" s="752"/>
      <c r="W445" s="752"/>
      <c r="X445" s="752"/>
      <c r="Y445" s="752"/>
      <c r="Z445" s="752"/>
      <c r="AA445" s="752"/>
      <c r="AB445" s="752"/>
      <c r="AC445" s="752"/>
      <c r="AD445" s="752"/>
      <c r="AE445" s="752"/>
      <c r="AF445" s="752"/>
      <c r="AG445" s="752"/>
      <c r="AH445" s="752"/>
      <c r="AI445" s="752"/>
      <c r="AJ445" s="752"/>
      <c r="AK445" s="752"/>
      <c r="AL445" s="752"/>
      <c r="AM445" s="752"/>
      <c r="AN445" s="752"/>
      <c r="AO445" s="752"/>
    </row>
    <row r="446" spans="2:41" ht="12.75" customHeight="1" x14ac:dyDescent="0.2">
      <c r="B446" s="685" t="s">
        <v>351</v>
      </c>
      <c r="C446" s="707"/>
      <c r="D446" s="752"/>
      <c r="E446" s="752"/>
      <c r="F446" s="752"/>
      <c r="G446" s="752"/>
      <c r="H446" s="752"/>
      <c r="I446" s="752"/>
      <c r="J446" s="752"/>
      <c r="K446" s="752"/>
      <c r="L446" s="752"/>
      <c r="M446" s="752"/>
      <c r="N446" s="752"/>
      <c r="O446" s="752"/>
      <c r="P446" s="752"/>
      <c r="Q446" s="752"/>
      <c r="R446" s="752"/>
      <c r="S446" s="752"/>
      <c r="T446" s="752"/>
      <c r="U446" s="752"/>
      <c r="V446" s="752"/>
      <c r="W446" s="752"/>
      <c r="X446" s="752"/>
      <c r="Y446" s="752"/>
      <c r="Z446" s="752"/>
      <c r="AA446" s="752"/>
      <c r="AB446" s="752"/>
      <c r="AC446" s="752"/>
      <c r="AD446" s="752"/>
      <c r="AE446" s="752"/>
      <c r="AF446" s="752"/>
      <c r="AG446" s="752"/>
      <c r="AH446" s="752"/>
      <c r="AI446" s="752"/>
      <c r="AJ446" s="752"/>
      <c r="AK446" s="752"/>
      <c r="AL446" s="752"/>
      <c r="AM446" s="752"/>
      <c r="AN446" s="752"/>
      <c r="AO446" s="752"/>
    </row>
    <row r="447" spans="2:41" ht="12.75" customHeight="1" x14ac:dyDescent="0.2">
      <c r="B447" s="685" t="s">
        <v>352</v>
      </c>
      <c r="C447" s="707"/>
      <c r="D447" s="752"/>
      <c r="E447" s="752"/>
      <c r="F447" s="752"/>
      <c r="G447" s="752"/>
      <c r="H447" s="752"/>
      <c r="I447" s="752"/>
      <c r="J447" s="752"/>
      <c r="K447" s="752"/>
      <c r="L447" s="752"/>
      <c r="M447" s="752"/>
      <c r="N447" s="752"/>
      <c r="O447" s="752"/>
      <c r="P447" s="752"/>
      <c r="Q447" s="752"/>
      <c r="R447" s="752"/>
      <c r="S447" s="752"/>
      <c r="T447" s="752"/>
      <c r="U447" s="752"/>
      <c r="V447" s="752"/>
      <c r="W447" s="752"/>
      <c r="X447" s="752"/>
      <c r="Y447" s="752"/>
      <c r="Z447" s="752"/>
      <c r="AA447" s="752"/>
      <c r="AB447" s="752"/>
      <c r="AC447" s="752"/>
      <c r="AD447" s="752"/>
      <c r="AE447" s="752"/>
      <c r="AF447" s="752"/>
      <c r="AG447" s="752"/>
      <c r="AH447" s="752"/>
      <c r="AI447" s="752"/>
      <c r="AJ447" s="752"/>
      <c r="AK447" s="752"/>
      <c r="AL447" s="752"/>
      <c r="AM447" s="752"/>
      <c r="AN447" s="752"/>
      <c r="AO447" s="752"/>
    </row>
    <row r="448" spans="2:41" ht="12.75" customHeight="1" x14ac:dyDescent="0.2">
      <c r="B448" s="535"/>
      <c r="C448" s="696"/>
      <c r="D448" s="696"/>
      <c r="E448" s="696"/>
      <c r="F448" s="696"/>
      <c r="G448" s="696"/>
      <c r="H448" s="696"/>
      <c r="I448" s="696"/>
      <c r="J448" s="696"/>
      <c r="K448" s="696"/>
      <c r="L448" s="696"/>
      <c r="M448" s="696"/>
      <c r="N448" s="696"/>
      <c r="O448" s="696"/>
      <c r="P448" s="696"/>
      <c r="Q448" s="696"/>
      <c r="R448" s="696"/>
      <c r="S448" s="696"/>
      <c r="T448" s="696"/>
      <c r="U448" s="696"/>
      <c r="V448" s="696"/>
      <c r="W448" s="696"/>
      <c r="X448" s="696"/>
      <c r="Y448" s="696"/>
      <c r="Z448" s="696"/>
      <c r="AA448" s="696"/>
      <c r="AB448" s="696"/>
      <c r="AC448" s="696"/>
      <c r="AD448" s="696"/>
      <c r="AE448" s="696"/>
      <c r="AF448" s="696"/>
      <c r="AG448" s="696"/>
      <c r="AH448" s="696"/>
      <c r="AI448" s="696"/>
      <c r="AJ448" s="696"/>
      <c r="AK448" s="696"/>
      <c r="AL448" s="696"/>
      <c r="AM448" s="696"/>
      <c r="AN448" s="696"/>
      <c r="AO448" s="696"/>
    </row>
    <row r="449" spans="2:41" ht="12.75" customHeight="1" x14ac:dyDescent="0.2">
      <c r="B449" s="535" t="s">
        <v>353</v>
      </c>
      <c r="C449" s="696"/>
      <c r="D449" s="696"/>
      <c r="E449" s="696"/>
      <c r="F449" s="696"/>
      <c r="G449" s="696"/>
      <c r="H449" s="696"/>
      <c r="I449" s="696"/>
      <c r="J449" s="696"/>
      <c r="K449" s="696"/>
      <c r="L449" s="696"/>
      <c r="M449" s="696"/>
      <c r="N449" s="696"/>
      <c r="O449" s="696"/>
      <c r="P449" s="696"/>
      <c r="Q449" s="696"/>
      <c r="R449" s="696"/>
      <c r="S449" s="696"/>
      <c r="T449" s="696"/>
      <c r="U449" s="696"/>
      <c r="V449" s="696"/>
      <c r="W449" s="696"/>
      <c r="X449" s="696"/>
      <c r="Y449" s="696"/>
      <c r="Z449" s="696"/>
      <c r="AA449" s="696"/>
      <c r="AB449" s="696"/>
      <c r="AC449" s="696"/>
      <c r="AD449" s="696"/>
      <c r="AE449" s="696"/>
      <c r="AF449" s="696"/>
      <c r="AG449" s="696"/>
      <c r="AH449" s="696"/>
      <c r="AI449" s="696"/>
      <c r="AJ449" s="696"/>
      <c r="AK449" s="696"/>
      <c r="AL449" s="696"/>
      <c r="AM449" s="696"/>
      <c r="AN449" s="696"/>
      <c r="AO449" s="696"/>
    </row>
    <row r="450" spans="2:41" ht="12.75" customHeight="1" x14ac:dyDescent="0.2">
      <c r="B450" s="685" t="s">
        <v>354</v>
      </c>
      <c r="C450" s="696"/>
      <c r="D450" s="696"/>
      <c r="E450" s="696"/>
      <c r="F450" s="696"/>
      <c r="G450" s="696"/>
      <c r="H450" s="696"/>
      <c r="I450" s="696"/>
      <c r="J450" s="696"/>
      <c r="K450" s="696"/>
      <c r="L450" s="696"/>
      <c r="M450" s="696"/>
      <c r="N450" s="696"/>
      <c r="O450" s="696"/>
      <c r="P450" s="696"/>
      <c r="Q450" s="696"/>
      <c r="R450" s="696"/>
      <c r="S450" s="696"/>
      <c r="T450" s="696"/>
      <c r="U450" s="696"/>
      <c r="V450" s="696"/>
      <c r="W450" s="696"/>
      <c r="X450" s="696"/>
      <c r="Y450" s="696"/>
      <c r="Z450" s="696"/>
      <c r="AA450" s="696"/>
      <c r="AB450" s="696"/>
      <c r="AC450" s="696"/>
      <c r="AD450" s="696"/>
      <c r="AE450" s="696"/>
      <c r="AF450" s="696"/>
      <c r="AG450" s="696"/>
      <c r="AH450" s="696"/>
      <c r="AI450" s="696"/>
      <c r="AJ450" s="696"/>
      <c r="AK450" s="696"/>
      <c r="AL450" s="696"/>
      <c r="AM450" s="696"/>
      <c r="AN450" s="696"/>
      <c r="AO450" s="696"/>
    </row>
    <row r="451" spans="2:41" ht="12.75" customHeight="1" x14ac:dyDescent="0.2">
      <c r="B451" s="685" t="s">
        <v>355</v>
      </c>
      <c r="C451" s="696"/>
      <c r="D451" s="696"/>
      <c r="E451" s="696"/>
      <c r="F451" s="696"/>
      <c r="G451" s="696"/>
      <c r="H451" s="696"/>
      <c r="I451" s="696"/>
      <c r="J451" s="696"/>
      <c r="K451" s="696"/>
      <c r="L451" s="696"/>
      <c r="M451" s="696"/>
      <c r="N451" s="696"/>
      <c r="O451" s="696"/>
      <c r="P451" s="696"/>
      <c r="Q451" s="696"/>
      <c r="R451" s="696"/>
      <c r="S451" s="696"/>
      <c r="T451" s="696"/>
      <c r="U451" s="696"/>
      <c r="V451" s="696"/>
      <c r="W451" s="696"/>
      <c r="X451" s="696"/>
      <c r="Y451" s="696"/>
      <c r="Z451" s="696"/>
      <c r="AA451" s="696"/>
      <c r="AB451" s="696"/>
      <c r="AC451" s="696"/>
      <c r="AD451" s="696"/>
      <c r="AE451" s="696"/>
      <c r="AF451" s="696"/>
      <c r="AG451" s="696"/>
      <c r="AH451" s="696"/>
      <c r="AI451" s="696"/>
      <c r="AJ451" s="696"/>
      <c r="AK451" s="696"/>
      <c r="AL451" s="696"/>
      <c r="AM451" s="696"/>
      <c r="AN451" s="696"/>
      <c r="AO451" s="696"/>
    </row>
    <row r="452" spans="2:41" ht="12.75" customHeight="1" x14ac:dyDescent="0.2">
      <c r="B452" s="685" t="s">
        <v>356</v>
      </c>
      <c r="C452" s="696"/>
      <c r="D452" s="696"/>
      <c r="E452" s="696"/>
      <c r="F452" s="696"/>
      <c r="G452" s="696"/>
      <c r="H452" s="696"/>
      <c r="I452" s="696"/>
      <c r="J452" s="696"/>
      <c r="K452" s="696"/>
      <c r="L452" s="696"/>
      <c r="M452" s="696"/>
      <c r="N452" s="696"/>
      <c r="O452" s="696"/>
      <c r="P452" s="696"/>
      <c r="Q452" s="696"/>
      <c r="R452" s="696"/>
      <c r="S452" s="696"/>
      <c r="T452" s="696"/>
      <c r="U452" s="696"/>
      <c r="V452" s="696"/>
      <c r="W452" s="696"/>
      <c r="X452" s="696"/>
      <c r="Y452" s="696"/>
      <c r="Z452" s="696"/>
      <c r="AA452" s="696"/>
      <c r="AB452" s="696"/>
      <c r="AC452" s="696"/>
      <c r="AD452" s="696"/>
      <c r="AE452" s="696"/>
      <c r="AF452" s="696"/>
      <c r="AG452" s="696"/>
      <c r="AH452" s="696"/>
      <c r="AI452" s="696"/>
      <c r="AJ452" s="696"/>
      <c r="AK452" s="696"/>
      <c r="AL452" s="696"/>
      <c r="AM452" s="696"/>
      <c r="AN452" s="696"/>
      <c r="AO452" s="696"/>
    </row>
    <row r="453" spans="2:41" ht="12.75" customHeight="1" x14ac:dyDescent="0.2">
      <c r="B453" s="685" t="s">
        <v>357</v>
      </c>
      <c r="C453" s="696"/>
      <c r="D453" s="696"/>
      <c r="E453" s="696"/>
      <c r="F453" s="696"/>
      <c r="G453" s="696"/>
      <c r="H453" s="696"/>
      <c r="I453" s="696"/>
      <c r="J453" s="696"/>
      <c r="K453" s="696"/>
      <c r="L453" s="696"/>
      <c r="M453" s="696"/>
      <c r="N453" s="696"/>
      <c r="O453" s="696"/>
      <c r="P453" s="696"/>
      <c r="Q453" s="696"/>
      <c r="R453" s="696"/>
      <c r="S453" s="696"/>
      <c r="T453" s="696"/>
      <c r="U453" s="696"/>
      <c r="V453" s="696"/>
      <c r="W453" s="696"/>
      <c r="X453" s="696"/>
      <c r="Y453" s="696"/>
      <c r="Z453" s="696"/>
      <c r="AA453" s="696"/>
      <c r="AB453" s="696"/>
      <c r="AC453" s="696"/>
      <c r="AD453" s="696"/>
      <c r="AE453" s="696"/>
      <c r="AF453" s="696"/>
      <c r="AG453" s="696"/>
      <c r="AH453" s="696"/>
      <c r="AI453" s="696"/>
      <c r="AJ453" s="696"/>
      <c r="AK453" s="696"/>
      <c r="AL453" s="696"/>
      <c r="AM453" s="696"/>
      <c r="AN453" s="696"/>
      <c r="AO453" s="696"/>
    </row>
    <row r="454" spans="2:41" ht="12.75" customHeight="1" x14ac:dyDescent="0.2">
      <c r="B454" s="685" t="s">
        <v>358</v>
      </c>
      <c r="C454" s="696"/>
      <c r="D454" s="696"/>
      <c r="E454" s="696"/>
      <c r="F454" s="696"/>
      <c r="G454" s="696"/>
      <c r="H454" s="696"/>
      <c r="I454" s="696"/>
      <c r="J454" s="696"/>
      <c r="K454" s="696"/>
      <c r="L454" s="696"/>
      <c r="M454" s="696"/>
      <c r="N454" s="696"/>
      <c r="O454" s="696"/>
      <c r="P454" s="696"/>
      <c r="Q454" s="696"/>
      <c r="R454" s="696"/>
      <c r="S454" s="696"/>
      <c r="T454" s="696"/>
      <c r="U454" s="696"/>
      <c r="V454" s="696"/>
      <c r="W454" s="696"/>
      <c r="X454" s="696"/>
      <c r="Y454" s="696"/>
      <c r="Z454" s="696"/>
      <c r="AA454" s="696"/>
      <c r="AB454" s="696"/>
      <c r="AC454" s="696"/>
      <c r="AD454" s="696"/>
      <c r="AE454" s="696"/>
      <c r="AF454" s="696"/>
      <c r="AG454" s="696"/>
      <c r="AH454" s="696"/>
      <c r="AI454" s="696"/>
      <c r="AJ454" s="696"/>
      <c r="AK454" s="696"/>
      <c r="AL454" s="696"/>
      <c r="AM454" s="696"/>
      <c r="AN454" s="696"/>
      <c r="AO454" s="696"/>
    </row>
    <row r="455" spans="2:41" ht="12.75" customHeight="1" thickBot="1" x14ac:dyDescent="0.25">
      <c r="B455" s="738" t="s">
        <v>359</v>
      </c>
      <c r="C455" s="739"/>
      <c r="D455" s="696"/>
      <c r="E455" s="696"/>
      <c r="F455" s="696"/>
      <c r="G455" s="696"/>
      <c r="H455" s="696"/>
      <c r="I455" s="696"/>
      <c r="J455" s="696"/>
      <c r="K455" s="696"/>
      <c r="L455" s="696"/>
      <c r="M455" s="696"/>
      <c r="N455" s="696"/>
      <c r="O455" s="696"/>
      <c r="P455" s="696"/>
      <c r="Q455" s="696"/>
      <c r="R455" s="696"/>
      <c r="S455" s="696"/>
      <c r="T455" s="696"/>
      <c r="U455" s="696"/>
      <c r="V455" s="696"/>
      <c r="W455" s="696"/>
      <c r="X455" s="696"/>
      <c r="Y455" s="696"/>
      <c r="Z455" s="696"/>
      <c r="AA455" s="696"/>
      <c r="AB455" s="696"/>
      <c r="AC455" s="696"/>
      <c r="AD455" s="696"/>
      <c r="AE455" s="696"/>
      <c r="AF455" s="696"/>
      <c r="AG455" s="696"/>
      <c r="AH455" s="696"/>
      <c r="AI455" s="696"/>
      <c r="AJ455" s="696"/>
      <c r="AK455" s="696"/>
      <c r="AL455" s="696"/>
      <c r="AM455" s="696"/>
      <c r="AN455" s="696"/>
      <c r="AO455" s="696"/>
    </row>
    <row r="456" spans="2:41" ht="12.75" customHeight="1" x14ac:dyDescent="0.2">
      <c r="B456" s="765" t="s">
        <v>360</v>
      </c>
      <c r="C456" s="534"/>
      <c r="D456" s="696"/>
      <c r="E456" s="696"/>
      <c r="F456" s="696"/>
      <c r="G456" s="696"/>
      <c r="H456" s="696"/>
      <c r="I456" s="696"/>
      <c r="J456" s="696"/>
      <c r="K456" s="696"/>
      <c r="L456" s="696"/>
      <c r="M456" s="696"/>
      <c r="N456" s="696"/>
      <c r="O456" s="696"/>
      <c r="P456" s="696"/>
      <c r="Q456" s="696"/>
      <c r="R456" s="696"/>
      <c r="S456" s="696"/>
      <c r="T456" s="696"/>
      <c r="U456" s="696"/>
      <c r="V456" s="696"/>
      <c r="W456" s="696"/>
      <c r="X456" s="696"/>
      <c r="Y456" s="696"/>
      <c r="Z456" s="696"/>
      <c r="AA456" s="696"/>
      <c r="AB456" s="696"/>
      <c r="AC456" s="696"/>
      <c r="AD456" s="696"/>
      <c r="AE456" s="696"/>
      <c r="AF456" s="696"/>
      <c r="AG456" s="696"/>
      <c r="AH456" s="696"/>
      <c r="AI456" s="696"/>
      <c r="AJ456" s="696"/>
      <c r="AK456" s="696"/>
      <c r="AL456" s="696"/>
      <c r="AM456" s="696"/>
      <c r="AN456" s="696"/>
      <c r="AO456" s="696"/>
    </row>
    <row r="457" spans="2:41" ht="12.75" customHeight="1" x14ac:dyDescent="0.2">
      <c r="B457" s="690" t="s">
        <v>361</v>
      </c>
      <c r="C457" s="696"/>
      <c r="D457" s="696"/>
      <c r="E457" s="696"/>
      <c r="F457" s="696"/>
      <c r="G457" s="696"/>
      <c r="H457" s="696"/>
      <c r="I457" s="696"/>
      <c r="J457" s="696"/>
      <c r="K457" s="696"/>
      <c r="L457" s="696"/>
      <c r="M457" s="696"/>
      <c r="N457" s="696"/>
      <c r="O457" s="696"/>
      <c r="P457" s="696"/>
      <c r="Q457" s="696"/>
      <c r="R457" s="696"/>
      <c r="S457" s="696"/>
      <c r="T457" s="696"/>
      <c r="U457" s="696"/>
      <c r="V457" s="696"/>
      <c r="W457" s="696"/>
      <c r="X457" s="696"/>
      <c r="Y457" s="696"/>
      <c r="Z457" s="696"/>
      <c r="AA457" s="696"/>
      <c r="AB457" s="696"/>
      <c r="AC457" s="696"/>
      <c r="AD457" s="696"/>
      <c r="AE457" s="696"/>
      <c r="AF457" s="696"/>
      <c r="AG457" s="696"/>
      <c r="AH457" s="696"/>
      <c r="AI457" s="696"/>
      <c r="AJ457" s="696"/>
      <c r="AK457" s="696"/>
      <c r="AL457" s="696"/>
      <c r="AM457" s="696"/>
      <c r="AN457" s="696"/>
      <c r="AO457" s="696"/>
    </row>
    <row r="458" spans="2:41" ht="12.75" customHeight="1" x14ac:dyDescent="0.2">
      <c r="B458" s="690" t="s">
        <v>362</v>
      </c>
      <c r="C458" s="696"/>
      <c r="D458" s="696"/>
      <c r="E458" s="696"/>
      <c r="F458" s="696"/>
      <c r="G458" s="696"/>
      <c r="H458" s="696"/>
      <c r="I458" s="696"/>
      <c r="J458" s="696"/>
      <c r="K458" s="696"/>
      <c r="L458" s="696"/>
      <c r="M458" s="696"/>
      <c r="N458" s="696"/>
      <c r="O458" s="696"/>
      <c r="P458" s="696"/>
      <c r="Q458" s="696"/>
      <c r="R458" s="696"/>
      <c r="S458" s="696"/>
      <c r="T458" s="696"/>
      <c r="U458" s="696"/>
      <c r="V458" s="696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</row>
    <row r="459" spans="2:41" ht="12.75" customHeight="1" x14ac:dyDescent="0.2">
      <c r="B459" s="690"/>
      <c r="C459" s="696"/>
      <c r="D459" s="696"/>
      <c r="E459" s="696"/>
      <c r="F459" s="696"/>
      <c r="G459" s="696"/>
      <c r="H459" s="696"/>
      <c r="I459" s="696"/>
      <c r="J459" s="696"/>
      <c r="K459" s="696"/>
      <c r="L459" s="696"/>
      <c r="M459" s="696"/>
      <c r="N459" s="696"/>
      <c r="O459" s="696"/>
      <c r="P459" s="696"/>
      <c r="Q459" s="696"/>
      <c r="R459" s="696"/>
      <c r="S459" s="696"/>
      <c r="T459" s="696"/>
      <c r="U459" s="696"/>
      <c r="V459" s="696"/>
      <c r="W459" s="696"/>
      <c r="X459" s="696"/>
      <c r="Y459" s="696"/>
      <c r="Z459" s="696"/>
      <c r="AA459" s="696"/>
      <c r="AB459" s="696"/>
      <c r="AC459" s="696"/>
      <c r="AD459" s="696"/>
      <c r="AE459" s="696"/>
      <c r="AF459" s="696"/>
      <c r="AG459" s="696"/>
      <c r="AH459" s="696"/>
      <c r="AI459" s="696"/>
      <c r="AJ459" s="696"/>
      <c r="AK459" s="696"/>
      <c r="AL459" s="696"/>
      <c r="AM459" s="696"/>
      <c r="AN459" s="696"/>
      <c r="AO459" s="696"/>
    </row>
    <row r="460" spans="2:41" ht="12.75" customHeight="1" x14ac:dyDescent="0.2">
      <c r="B460" s="690" t="s">
        <v>1127</v>
      </c>
      <c r="C460" s="696"/>
      <c r="D460" s="696"/>
      <c r="E460" s="696"/>
      <c r="F460" s="696"/>
      <c r="G460" s="696"/>
      <c r="H460" s="696"/>
      <c r="I460" s="696"/>
      <c r="J460" s="696"/>
      <c r="K460" s="696"/>
      <c r="L460" s="696"/>
      <c r="M460" s="696"/>
      <c r="N460" s="696"/>
      <c r="O460" s="696"/>
      <c r="P460" s="696"/>
      <c r="Q460" s="696"/>
      <c r="R460" s="696"/>
      <c r="S460" s="696"/>
      <c r="T460" s="696"/>
      <c r="U460" s="696"/>
      <c r="V460" s="696"/>
      <c r="W460" s="696"/>
      <c r="X460" s="696"/>
      <c r="Y460" s="696"/>
      <c r="Z460" s="696"/>
      <c r="AA460" s="696"/>
      <c r="AB460" s="696"/>
      <c r="AC460" s="696"/>
      <c r="AD460" s="696"/>
      <c r="AE460" s="696"/>
      <c r="AF460" s="696"/>
      <c r="AG460" s="696"/>
      <c r="AH460" s="696"/>
      <c r="AI460" s="696"/>
      <c r="AJ460" s="696"/>
      <c r="AK460" s="696"/>
      <c r="AL460" s="696"/>
      <c r="AM460" s="696"/>
      <c r="AN460" s="696"/>
      <c r="AO460" s="696"/>
    </row>
    <row r="461" spans="2:41" ht="12.75" customHeight="1" x14ac:dyDescent="0.2">
      <c r="B461" s="687" t="s">
        <v>1124</v>
      </c>
      <c r="C461" s="696"/>
      <c r="D461" s="696"/>
      <c r="E461" s="696"/>
      <c r="F461" s="696"/>
      <c r="G461" s="696"/>
      <c r="H461" s="696"/>
      <c r="I461" s="696"/>
      <c r="J461" s="696"/>
      <c r="K461" s="696"/>
      <c r="L461" s="696"/>
      <c r="M461" s="696"/>
      <c r="N461" s="696"/>
      <c r="O461" s="696"/>
      <c r="P461" s="696"/>
      <c r="Q461" s="696"/>
      <c r="R461" s="696"/>
      <c r="S461" s="696"/>
      <c r="T461" s="696"/>
      <c r="U461" s="696"/>
      <c r="V461" s="696"/>
      <c r="W461" s="696"/>
      <c r="X461" s="696"/>
      <c r="Y461" s="696"/>
      <c r="Z461" s="696"/>
      <c r="AA461" s="696"/>
      <c r="AB461" s="696"/>
      <c r="AC461" s="696"/>
      <c r="AD461" s="696"/>
      <c r="AE461" s="696"/>
      <c r="AF461" s="696"/>
      <c r="AG461" s="696"/>
      <c r="AH461" s="696"/>
      <c r="AI461" s="696"/>
      <c r="AJ461" s="696"/>
      <c r="AK461" s="696"/>
      <c r="AL461" s="696"/>
      <c r="AM461" s="696"/>
      <c r="AN461" s="696"/>
      <c r="AO461" s="696"/>
    </row>
    <row r="462" spans="2:41" ht="12.75" customHeight="1" x14ac:dyDescent="0.2">
      <c r="B462" s="687" t="s">
        <v>1125</v>
      </c>
      <c r="C462" s="696"/>
      <c r="D462" s="696"/>
      <c r="E462" s="696"/>
      <c r="F462" s="696"/>
      <c r="G462" s="696"/>
      <c r="H462" s="696"/>
      <c r="I462" s="696"/>
      <c r="J462" s="696"/>
      <c r="K462" s="696"/>
      <c r="L462" s="696"/>
      <c r="M462" s="696"/>
      <c r="N462" s="696"/>
      <c r="O462" s="696"/>
      <c r="P462" s="696"/>
      <c r="Q462" s="696"/>
      <c r="R462" s="696"/>
      <c r="S462" s="696"/>
      <c r="T462" s="696"/>
      <c r="U462" s="696"/>
      <c r="V462" s="696"/>
      <c r="W462" s="696"/>
      <c r="X462" s="696"/>
      <c r="Y462" s="696"/>
      <c r="Z462" s="696"/>
      <c r="AA462" s="696"/>
      <c r="AB462" s="696"/>
      <c r="AC462" s="696"/>
      <c r="AD462" s="696"/>
      <c r="AE462" s="696"/>
      <c r="AF462" s="696"/>
      <c r="AG462" s="696"/>
      <c r="AH462" s="696"/>
      <c r="AI462" s="696"/>
      <c r="AJ462" s="696"/>
      <c r="AK462" s="696"/>
      <c r="AL462" s="696"/>
      <c r="AM462" s="696"/>
      <c r="AN462" s="696"/>
      <c r="AO462" s="696"/>
    </row>
    <row r="463" spans="2:41" ht="12.75" customHeight="1" x14ac:dyDescent="0.2">
      <c r="B463" s="766" t="s">
        <v>1128</v>
      </c>
      <c r="C463" s="696"/>
      <c r="D463" s="696"/>
      <c r="E463" s="696"/>
      <c r="F463" s="696"/>
      <c r="G463" s="696"/>
      <c r="H463" s="696"/>
      <c r="I463" s="696"/>
      <c r="J463" s="696"/>
      <c r="K463" s="696"/>
      <c r="L463" s="696"/>
      <c r="M463" s="696"/>
      <c r="N463" s="696"/>
      <c r="O463" s="696"/>
      <c r="P463" s="696"/>
      <c r="Q463" s="696"/>
      <c r="R463" s="696"/>
      <c r="S463" s="696"/>
      <c r="T463" s="696"/>
      <c r="U463" s="696"/>
      <c r="V463" s="696"/>
      <c r="W463" s="696"/>
      <c r="X463" s="696"/>
      <c r="Y463" s="696"/>
      <c r="Z463" s="696"/>
      <c r="AA463" s="696"/>
      <c r="AB463" s="696"/>
      <c r="AC463" s="696"/>
      <c r="AD463" s="696"/>
      <c r="AE463" s="696"/>
      <c r="AF463" s="696"/>
      <c r="AG463" s="696"/>
      <c r="AH463" s="696"/>
      <c r="AI463" s="696"/>
      <c r="AJ463" s="696"/>
      <c r="AK463" s="696"/>
      <c r="AL463" s="696"/>
      <c r="AM463" s="696"/>
      <c r="AN463" s="696"/>
      <c r="AO463" s="696"/>
    </row>
    <row r="464" spans="2:41" ht="12.75" customHeight="1" x14ac:dyDescent="0.2">
      <c r="B464" s="690"/>
      <c r="C464" s="696"/>
      <c r="D464" s="696"/>
      <c r="E464" s="696"/>
      <c r="F464" s="696"/>
      <c r="G464" s="696"/>
      <c r="H464" s="696"/>
      <c r="I464" s="696"/>
      <c r="J464" s="696"/>
      <c r="K464" s="696"/>
      <c r="L464" s="696"/>
      <c r="M464" s="696"/>
      <c r="N464" s="696"/>
      <c r="O464" s="696"/>
      <c r="P464" s="696"/>
      <c r="Q464" s="696"/>
      <c r="R464" s="696"/>
      <c r="S464" s="696"/>
      <c r="T464" s="696"/>
      <c r="U464" s="696"/>
      <c r="V464" s="696"/>
      <c r="W464" s="696"/>
      <c r="X464" s="696"/>
      <c r="Y464" s="696"/>
      <c r="Z464" s="696"/>
      <c r="AA464" s="696"/>
      <c r="AB464" s="696"/>
      <c r="AC464" s="696"/>
      <c r="AD464" s="696"/>
      <c r="AE464" s="696"/>
      <c r="AF464" s="696"/>
      <c r="AG464" s="696"/>
      <c r="AH464" s="696"/>
      <c r="AI464" s="696"/>
      <c r="AJ464" s="696"/>
      <c r="AK464" s="696"/>
      <c r="AL464" s="696"/>
      <c r="AM464" s="696"/>
      <c r="AN464" s="696"/>
      <c r="AO464" s="696"/>
    </row>
    <row r="465" spans="2:41" ht="12.75" customHeight="1" x14ac:dyDescent="0.2">
      <c r="B465" s="686"/>
      <c r="C465" s="707"/>
      <c r="D465" s="767"/>
      <c r="E465" s="752"/>
      <c r="F465" s="752"/>
      <c r="G465" s="752"/>
      <c r="H465" s="752"/>
      <c r="I465" s="752"/>
      <c r="J465" s="752"/>
      <c r="K465" s="752"/>
      <c r="L465" s="752"/>
      <c r="M465" s="752"/>
      <c r="N465" s="752"/>
      <c r="O465" s="752"/>
      <c r="P465" s="752"/>
      <c r="Q465" s="752"/>
      <c r="R465" s="752"/>
      <c r="S465" s="752"/>
      <c r="T465" s="752"/>
      <c r="U465" s="752"/>
      <c r="V465" s="752"/>
      <c r="W465" s="752"/>
      <c r="X465" s="752"/>
      <c r="Y465" s="752"/>
      <c r="Z465" s="752"/>
      <c r="AA465" s="752"/>
      <c r="AB465" s="752"/>
      <c r="AC465" s="752"/>
      <c r="AD465" s="752"/>
      <c r="AE465" s="752"/>
      <c r="AF465" s="752"/>
      <c r="AG465" s="752"/>
      <c r="AH465" s="752"/>
      <c r="AI465" s="752"/>
      <c r="AJ465" s="752"/>
      <c r="AK465" s="752"/>
      <c r="AL465" s="752"/>
      <c r="AM465" s="752"/>
      <c r="AN465" s="752"/>
      <c r="AO465" s="752"/>
    </row>
    <row r="466" spans="2:41" s="709" customFormat="1" ht="12.75" customHeight="1" x14ac:dyDescent="0.2">
      <c r="B466" s="688" t="s">
        <v>363</v>
      </c>
      <c r="C466" s="749"/>
      <c r="D466" s="749"/>
      <c r="E466" s="749"/>
      <c r="F466" s="749"/>
      <c r="G466" s="749"/>
      <c r="H466" s="749"/>
      <c r="I466" s="749"/>
      <c r="J466" s="749"/>
      <c r="K466" s="749"/>
      <c r="L466" s="749"/>
      <c r="M466" s="749"/>
      <c r="N466" s="749"/>
      <c r="O466" s="749"/>
      <c r="P466" s="749"/>
      <c r="Q466" s="749"/>
      <c r="R466" s="749"/>
      <c r="S466" s="749"/>
      <c r="T466" s="749"/>
      <c r="U466" s="749"/>
      <c r="V466" s="749"/>
      <c r="W466" s="749"/>
      <c r="X466" s="749"/>
      <c r="Y466" s="749"/>
      <c r="Z466" s="749"/>
      <c r="AA466" s="749"/>
      <c r="AB466" s="749"/>
      <c r="AC466" s="749"/>
      <c r="AD466" s="749"/>
      <c r="AE466" s="749"/>
      <c r="AF466" s="749"/>
      <c r="AG466" s="749"/>
      <c r="AH466" s="749"/>
      <c r="AI466" s="749"/>
      <c r="AJ466" s="749"/>
      <c r="AK466" s="749"/>
      <c r="AL466" s="749"/>
      <c r="AM466" s="749"/>
      <c r="AN466" s="749"/>
      <c r="AO466" s="749"/>
    </row>
    <row r="467" spans="2:41" ht="12.75" customHeight="1" x14ac:dyDescent="0.2">
      <c r="B467" s="750" t="s">
        <v>319</v>
      </c>
      <c r="C467" s="749"/>
      <c r="D467" s="749"/>
      <c r="E467" s="749"/>
      <c r="F467" s="749"/>
      <c r="G467" s="749"/>
      <c r="H467" s="749"/>
      <c r="I467" s="749"/>
      <c r="J467" s="749"/>
      <c r="K467" s="749"/>
      <c r="L467" s="749"/>
      <c r="M467" s="749"/>
      <c r="N467" s="749"/>
      <c r="O467" s="749"/>
      <c r="P467" s="749"/>
      <c r="Q467" s="749"/>
      <c r="R467" s="749"/>
      <c r="S467" s="749"/>
      <c r="T467" s="749"/>
      <c r="U467" s="749"/>
      <c r="V467" s="749"/>
      <c r="W467" s="749"/>
      <c r="X467" s="749"/>
      <c r="Y467" s="749"/>
      <c r="Z467" s="749"/>
      <c r="AA467" s="749"/>
      <c r="AB467" s="749"/>
      <c r="AC467" s="749"/>
      <c r="AD467" s="749"/>
      <c r="AE467" s="749"/>
      <c r="AF467" s="749"/>
      <c r="AG467" s="749"/>
      <c r="AH467" s="749"/>
      <c r="AI467" s="749"/>
      <c r="AJ467" s="749"/>
      <c r="AK467" s="749"/>
      <c r="AL467" s="749"/>
      <c r="AM467" s="749"/>
      <c r="AN467" s="749"/>
      <c r="AO467" s="749"/>
    </row>
    <row r="468" spans="2:41" ht="12.6" customHeight="1" x14ac:dyDescent="0.2">
      <c r="B468" s="535"/>
      <c r="C468" s="696"/>
      <c r="D468" s="696"/>
      <c r="E468" s="696"/>
      <c r="F468" s="696"/>
      <c r="G468" s="696"/>
      <c r="H468" s="696"/>
      <c r="I468" s="696"/>
      <c r="J468" s="696"/>
      <c r="K468" s="696"/>
      <c r="L468" s="696"/>
      <c r="M468" s="696"/>
      <c r="N468" s="696"/>
      <c r="O468" s="696"/>
      <c r="P468" s="696"/>
      <c r="Q468" s="696"/>
      <c r="R468" s="696"/>
      <c r="S468" s="696"/>
      <c r="T468" s="696"/>
      <c r="U468" s="696"/>
      <c r="V468" s="696"/>
      <c r="W468" s="696"/>
      <c r="X468" s="696"/>
      <c r="Y468" s="696"/>
      <c r="Z468" s="696"/>
      <c r="AA468" s="696"/>
      <c r="AB468" s="696"/>
      <c r="AC468" s="696"/>
      <c r="AD468" s="696"/>
      <c r="AE468" s="696"/>
      <c r="AF468" s="696"/>
      <c r="AG468" s="696"/>
      <c r="AH468" s="696"/>
      <c r="AI468" s="696"/>
      <c r="AJ468" s="696"/>
      <c r="AK468" s="696"/>
      <c r="AL468" s="696"/>
      <c r="AM468" s="696"/>
      <c r="AN468" s="696"/>
      <c r="AO468" s="696"/>
    </row>
    <row r="469" spans="2:41" ht="12.75" customHeight="1" x14ac:dyDescent="0.2">
      <c r="B469" s="686" t="s">
        <v>364</v>
      </c>
      <c r="C469" s="707"/>
      <c r="D469" s="696"/>
      <c r="E469" s="696"/>
      <c r="F469" s="696"/>
      <c r="G469" s="696"/>
      <c r="H469" s="696"/>
      <c r="I469" s="696"/>
      <c r="J469" s="696"/>
      <c r="K469" s="696"/>
      <c r="L469" s="696"/>
      <c r="M469" s="696"/>
      <c r="N469" s="696"/>
      <c r="O469" s="696"/>
      <c r="P469" s="696"/>
      <c r="Q469" s="696"/>
      <c r="R469" s="696"/>
      <c r="S469" s="696"/>
      <c r="T469" s="696"/>
      <c r="U469" s="696"/>
      <c r="V469" s="696"/>
      <c r="W469" s="696"/>
      <c r="X469" s="696"/>
      <c r="Y469" s="696"/>
      <c r="Z469" s="696"/>
      <c r="AA469" s="696"/>
      <c r="AB469" s="696"/>
      <c r="AC469" s="696"/>
      <c r="AD469" s="696"/>
      <c r="AE469" s="696"/>
      <c r="AF469" s="696"/>
      <c r="AG469" s="696"/>
      <c r="AH469" s="696"/>
      <c r="AI469" s="696"/>
      <c r="AJ469" s="696"/>
      <c r="AK469" s="696"/>
      <c r="AL469" s="696"/>
      <c r="AM469" s="696"/>
      <c r="AN469" s="696"/>
      <c r="AO469" s="696"/>
    </row>
    <row r="470" spans="2:41" ht="12.75" customHeight="1" x14ac:dyDescent="0.2">
      <c r="B470" s="686" t="s">
        <v>365</v>
      </c>
      <c r="C470" s="707"/>
      <c r="D470" s="696"/>
      <c r="E470" s="696"/>
      <c r="F470" s="696"/>
      <c r="G470" s="696"/>
      <c r="H470" s="696"/>
      <c r="I470" s="696"/>
      <c r="J470" s="696"/>
      <c r="K470" s="696"/>
      <c r="L470" s="696"/>
      <c r="M470" s="696"/>
      <c r="N470" s="696"/>
      <c r="O470" s="696"/>
      <c r="P470" s="696"/>
      <c r="Q470" s="696"/>
      <c r="R470" s="696"/>
      <c r="S470" s="696"/>
      <c r="T470" s="696"/>
      <c r="U470" s="696"/>
      <c r="V470" s="696"/>
      <c r="W470" s="696"/>
      <c r="X470" s="696"/>
      <c r="Y470" s="696"/>
      <c r="Z470" s="696"/>
      <c r="AA470" s="696"/>
      <c r="AB470" s="696"/>
      <c r="AC470" s="696"/>
      <c r="AD470" s="696"/>
      <c r="AE470" s="696"/>
      <c r="AF470" s="696"/>
      <c r="AG470" s="696"/>
      <c r="AH470" s="696"/>
      <c r="AI470" s="696"/>
      <c r="AJ470" s="696"/>
      <c r="AK470" s="696"/>
      <c r="AL470" s="696"/>
      <c r="AM470" s="696"/>
      <c r="AN470" s="696"/>
      <c r="AO470" s="696"/>
    </row>
    <row r="471" spans="2:41" ht="12.75" customHeight="1" x14ac:dyDescent="0.2">
      <c r="B471" s="686" t="s">
        <v>366</v>
      </c>
      <c r="C471" s="707"/>
      <c r="D471" s="696"/>
      <c r="E471" s="696"/>
      <c r="F471" s="696"/>
      <c r="G471" s="696"/>
      <c r="H471" s="696"/>
      <c r="I471" s="696"/>
      <c r="J471" s="696"/>
      <c r="K471" s="696"/>
      <c r="L471" s="696"/>
      <c r="M471" s="696"/>
      <c r="N471" s="696"/>
      <c r="O471" s="696"/>
      <c r="P471" s="696"/>
      <c r="Q471" s="696"/>
      <c r="R471" s="696"/>
      <c r="S471" s="696"/>
      <c r="T471" s="696"/>
      <c r="U471" s="696"/>
      <c r="V471" s="696"/>
      <c r="W471" s="696"/>
      <c r="X471" s="696"/>
      <c r="Y471" s="696"/>
      <c r="Z471" s="696"/>
      <c r="AA471" s="696"/>
      <c r="AB471" s="696"/>
      <c r="AC471" s="696"/>
      <c r="AD471" s="696"/>
      <c r="AE471" s="696"/>
      <c r="AF471" s="696"/>
      <c r="AG471" s="696"/>
      <c r="AH471" s="696"/>
      <c r="AI471" s="696"/>
      <c r="AJ471" s="696"/>
      <c r="AK471" s="696"/>
      <c r="AL471" s="696"/>
      <c r="AM471" s="696"/>
      <c r="AN471" s="696"/>
      <c r="AO471" s="696"/>
    </row>
    <row r="472" spans="2:41" ht="12.75" customHeight="1" x14ac:dyDescent="0.2">
      <c r="B472" s="686" t="s">
        <v>367</v>
      </c>
      <c r="C472" s="707"/>
      <c r="D472" s="696"/>
      <c r="E472" s="696"/>
      <c r="F472" s="696"/>
      <c r="G472" s="696"/>
      <c r="H472" s="696"/>
      <c r="I472" s="696"/>
      <c r="J472" s="696"/>
      <c r="K472" s="696"/>
      <c r="L472" s="696"/>
      <c r="M472" s="696"/>
      <c r="N472" s="696"/>
      <c r="O472" s="696"/>
      <c r="P472" s="696"/>
      <c r="Q472" s="696"/>
      <c r="R472" s="696"/>
      <c r="S472" s="696"/>
      <c r="T472" s="696"/>
      <c r="U472" s="696"/>
      <c r="V472" s="696"/>
      <c r="W472" s="696"/>
      <c r="X472" s="696"/>
      <c r="Y472" s="696"/>
      <c r="Z472" s="696"/>
      <c r="AA472" s="696"/>
      <c r="AB472" s="696"/>
      <c r="AC472" s="696"/>
      <c r="AD472" s="696"/>
      <c r="AE472" s="696"/>
      <c r="AF472" s="696"/>
      <c r="AG472" s="696"/>
      <c r="AH472" s="696"/>
      <c r="AI472" s="696"/>
      <c r="AJ472" s="696"/>
      <c r="AK472" s="696"/>
      <c r="AL472" s="696"/>
      <c r="AM472" s="696"/>
      <c r="AN472" s="696"/>
      <c r="AO472" s="696"/>
    </row>
    <row r="473" spans="2:41" ht="12.75" customHeight="1" x14ac:dyDescent="0.2">
      <c r="B473" s="686" t="s">
        <v>368</v>
      </c>
      <c r="C473" s="707"/>
      <c r="D473" s="696"/>
      <c r="E473" s="696"/>
      <c r="F473" s="696"/>
      <c r="G473" s="696"/>
      <c r="H473" s="696"/>
      <c r="I473" s="696"/>
      <c r="J473" s="696"/>
      <c r="K473" s="696"/>
      <c r="L473" s="696"/>
      <c r="M473" s="696"/>
      <c r="N473" s="696"/>
      <c r="O473" s="696"/>
      <c r="P473" s="696"/>
      <c r="Q473" s="696"/>
      <c r="R473" s="696"/>
      <c r="S473" s="696"/>
      <c r="T473" s="696"/>
      <c r="U473" s="696"/>
      <c r="V473" s="696"/>
      <c r="W473" s="696"/>
      <c r="X473" s="696"/>
      <c r="Y473" s="696"/>
      <c r="Z473" s="696"/>
      <c r="AA473" s="696"/>
      <c r="AB473" s="696"/>
      <c r="AC473" s="696"/>
      <c r="AD473" s="696"/>
      <c r="AE473" s="696"/>
      <c r="AF473" s="696"/>
      <c r="AG473" s="696"/>
      <c r="AH473" s="696"/>
      <c r="AI473" s="696"/>
      <c r="AJ473" s="696"/>
      <c r="AK473" s="696"/>
      <c r="AL473" s="696"/>
      <c r="AM473" s="696"/>
      <c r="AN473" s="696"/>
      <c r="AO473" s="696"/>
    </row>
    <row r="474" spans="2:41" ht="12.75" customHeight="1" x14ac:dyDescent="0.2">
      <c r="B474" s="686" t="s">
        <v>369</v>
      </c>
      <c r="C474" s="707"/>
      <c r="D474" s="696"/>
      <c r="E474" s="696"/>
      <c r="F474" s="696"/>
      <c r="G474" s="696"/>
      <c r="H474" s="696"/>
      <c r="I474" s="696"/>
      <c r="J474" s="696"/>
      <c r="K474" s="696"/>
      <c r="L474" s="696"/>
      <c r="M474" s="696"/>
      <c r="N474" s="696"/>
      <c r="O474" s="696"/>
      <c r="P474" s="696"/>
      <c r="Q474" s="696"/>
      <c r="R474" s="696"/>
      <c r="S474" s="696"/>
      <c r="T474" s="696"/>
      <c r="U474" s="696"/>
      <c r="V474" s="696"/>
      <c r="W474" s="696"/>
      <c r="X474" s="696"/>
      <c r="Y474" s="696"/>
      <c r="Z474" s="696"/>
      <c r="AA474" s="696"/>
      <c r="AB474" s="696"/>
      <c r="AC474" s="696"/>
      <c r="AD474" s="696"/>
      <c r="AE474" s="696"/>
      <c r="AF474" s="696"/>
      <c r="AG474" s="696"/>
      <c r="AH474" s="696"/>
      <c r="AI474" s="696"/>
      <c r="AJ474" s="696"/>
      <c r="AK474" s="696"/>
      <c r="AL474" s="696"/>
      <c r="AM474" s="696"/>
      <c r="AN474" s="696"/>
      <c r="AO474" s="696"/>
    </row>
    <row r="475" spans="2:41" ht="12.75" customHeight="1" x14ac:dyDescent="0.2">
      <c r="B475" s="686"/>
      <c r="C475" s="535"/>
      <c r="D475" s="752"/>
      <c r="E475" s="752"/>
      <c r="F475" s="752"/>
      <c r="G475" s="752"/>
      <c r="H475" s="752"/>
      <c r="I475" s="752"/>
      <c r="J475" s="752"/>
      <c r="K475" s="752"/>
      <c r="L475" s="752"/>
      <c r="M475" s="752"/>
      <c r="N475" s="752"/>
      <c r="O475" s="752"/>
      <c r="P475" s="752"/>
      <c r="Q475" s="752"/>
      <c r="R475" s="752"/>
      <c r="S475" s="752"/>
      <c r="T475" s="752"/>
      <c r="U475" s="752"/>
      <c r="V475" s="752"/>
      <c r="W475" s="752"/>
      <c r="X475" s="752"/>
      <c r="Y475" s="752"/>
      <c r="Z475" s="752"/>
      <c r="AA475" s="752"/>
      <c r="AB475" s="752"/>
      <c r="AC475" s="752"/>
      <c r="AD475" s="752"/>
      <c r="AE475" s="752"/>
      <c r="AF475" s="752"/>
      <c r="AG475" s="752"/>
      <c r="AH475" s="752"/>
      <c r="AI475" s="752"/>
      <c r="AJ475" s="752"/>
      <c r="AK475" s="752"/>
      <c r="AL475" s="752"/>
      <c r="AM475" s="752"/>
      <c r="AN475" s="752"/>
      <c r="AO475" s="752"/>
    </row>
    <row r="476" spans="2:41" ht="12.75" customHeight="1" x14ac:dyDescent="0.2">
      <c r="B476" s="686" t="s">
        <v>370</v>
      </c>
      <c r="C476" s="535"/>
      <c r="D476" s="752"/>
      <c r="E476" s="752"/>
      <c r="F476" s="752"/>
      <c r="G476" s="752"/>
      <c r="H476" s="752"/>
      <c r="I476" s="752"/>
      <c r="J476" s="752"/>
      <c r="K476" s="752"/>
      <c r="L476" s="752"/>
      <c r="M476" s="752"/>
      <c r="N476" s="752"/>
      <c r="O476" s="752"/>
      <c r="P476" s="752"/>
      <c r="Q476" s="752"/>
      <c r="R476" s="752"/>
      <c r="S476" s="752"/>
      <c r="T476" s="752"/>
      <c r="U476" s="752"/>
      <c r="V476" s="752"/>
      <c r="W476" s="752"/>
      <c r="X476" s="752"/>
      <c r="Y476" s="752"/>
      <c r="Z476" s="752"/>
      <c r="AA476" s="752"/>
      <c r="AB476" s="752"/>
      <c r="AC476" s="752"/>
      <c r="AD476" s="752"/>
      <c r="AE476" s="752"/>
      <c r="AF476" s="752"/>
      <c r="AG476" s="752"/>
      <c r="AH476" s="752"/>
      <c r="AI476" s="752"/>
      <c r="AJ476" s="752"/>
      <c r="AK476" s="752"/>
      <c r="AL476" s="752"/>
      <c r="AM476" s="752"/>
      <c r="AN476" s="752"/>
      <c r="AO476" s="752"/>
    </row>
    <row r="477" spans="2:41" ht="12.75" customHeight="1" x14ac:dyDescent="0.2">
      <c r="B477" s="686" t="s">
        <v>371</v>
      </c>
      <c r="C477" s="535"/>
      <c r="D477" s="752"/>
      <c r="E477" s="752"/>
      <c r="F477" s="752"/>
      <c r="G477" s="752"/>
      <c r="H477" s="752"/>
      <c r="I477" s="752"/>
      <c r="J477" s="752"/>
      <c r="K477" s="752"/>
      <c r="L477" s="752"/>
      <c r="M477" s="752"/>
      <c r="N477" s="752"/>
      <c r="O477" s="752"/>
      <c r="P477" s="752"/>
      <c r="Q477" s="752"/>
      <c r="R477" s="752"/>
      <c r="S477" s="752"/>
      <c r="T477" s="752"/>
      <c r="U477" s="752"/>
      <c r="V477" s="752"/>
      <c r="W477" s="752"/>
      <c r="X477" s="752"/>
      <c r="Y477" s="752"/>
      <c r="Z477" s="752"/>
      <c r="AA477" s="752"/>
      <c r="AB477" s="752"/>
      <c r="AC477" s="752"/>
      <c r="AD477" s="752"/>
      <c r="AE477" s="752"/>
      <c r="AF477" s="752"/>
      <c r="AG477" s="752"/>
      <c r="AH477" s="752"/>
      <c r="AI477" s="752"/>
      <c r="AJ477" s="752"/>
      <c r="AK477" s="752"/>
      <c r="AL477" s="752"/>
      <c r="AM477" s="752"/>
      <c r="AN477" s="752"/>
      <c r="AO477" s="752"/>
    </row>
    <row r="478" spans="2:41" ht="12.75" customHeight="1" x14ac:dyDescent="0.2">
      <c r="B478" s="685"/>
      <c r="C478" s="535"/>
      <c r="D478" s="752"/>
      <c r="E478" s="752"/>
      <c r="F478" s="752"/>
      <c r="G478" s="752"/>
      <c r="H478" s="752"/>
      <c r="I478" s="752"/>
      <c r="J478" s="752"/>
      <c r="K478" s="752"/>
      <c r="L478" s="752"/>
      <c r="M478" s="752"/>
      <c r="N478" s="752"/>
      <c r="O478" s="752"/>
      <c r="P478" s="752"/>
      <c r="Q478" s="752"/>
      <c r="R478" s="752"/>
      <c r="S478" s="752"/>
      <c r="T478" s="752"/>
      <c r="U478" s="752"/>
      <c r="V478" s="752"/>
      <c r="W478" s="752"/>
      <c r="X478" s="752"/>
      <c r="Y478" s="752"/>
      <c r="Z478" s="752"/>
      <c r="AA478" s="752"/>
      <c r="AB478" s="752"/>
      <c r="AC478" s="752"/>
      <c r="AD478" s="752"/>
      <c r="AE478" s="752"/>
      <c r="AF478" s="752"/>
      <c r="AG478" s="752"/>
      <c r="AH478" s="752"/>
      <c r="AI478" s="752"/>
      <c r="AJ478" s="752"/>
      <c r="AK478" s="752"/>
      <c r="AL478" s="752"/>
      <c r="AM478" s="752"/>
      <c r="AN478" s="752"/>
      <c r="AO478" s="752"/>
    </row>
    <row r="479" spans="2:41" ht="12.75" customHeight="1" x14ac:dyDescent="0.2">
      <c r="B479" s="693" t="s">
        <v>372</v>
      </c>
      <c r="C479" s="535"/>
      <c r="D479" s="752"/>
      <c r="E479" s="752"/>
      <c r="F479" s="752"/>
      <c r="G479" s="752"/>
      <c r="H479" s="752"/>
      <c r="I479" s="752"/>
      <c r="J479" s="752"/>
      <c r="K479" s="752"/>
      <c r="L479" s="752"/>
      <c r="M479" s="752"/>
      <c r="N479" s="752"/>
      <c r="O479" s="752"/>
      <c r="P479" s="752"/>
      <c r="Q479" s="752"/>
      <c r="R479" s="752"/>
      <c r="S479" s="752"/>
      <c r="T479" s="752"/>
      <c r="U479" s="752"/>
      <c r="V479" s="752"/>
      <c r="W479" s="752"/>
      <c r="X479" s="752"/>
      <c r="Y479" s="752"/>
      <c r="Z479" s="752"/>
      <c r="AA479" s="752"/>
      <c r="AB479" s="752"/>
      <c r="AC479" s="752"/>
      <c r="AD479" s="752"/>
      <c r="AE479" s="752"/>
      <c r="AF479" s="752"/>
      <c r="AG479" s="752"/>
      <c r="AH479" s="752"/>
      <c r="AI479" s="752"/>
      <c r="AJ479" s="752"/>
      <c r="AK479" s="752"/>
      <c r="AL479" s="752"/>
      <c r="AM479" s="752"/>
      <c r="AN479" s="752"/>
      <c r="AO479" s="752"/>
    </row>
    <row r="480" spans="2:41" ht="12.75" customHeight="1" x14ac:dyDescent="0.2">
      <c r="B480" s="535" t="s">
        <v>373</v>
      </c>
      <c r="C480" s="535"/>
      <c r="D480" s="696"/>
      <c r="E480" s="696"/>
      <c r="F480" s="696"/>
      <c r="G480" s="696"/>
      <c r="H480" s="696"/>
      <c r="I480" s="696"/>
      <c r="J480" s="696"/>
      <c r="K480" s="696"/>
      <c r="L480" s="696"/>
      <c r="M480" s="696"/>
      <c r="N480" s="696"/>
      <c r="O480" s="696"/>
      <c r="P480" s="696"/>
      <c r="Q480" s="696"/>
      <c r="R480" s="696"/>
      <c r="S480" s="696"/>
      <c r="T480" s="696"/>
      <c r="U480" s="696"/>
      <c r="V480" s="696"/>
      <c r="W480" s="696"/>
      <c r="X480" s="696"/>
      <c r="Y480" s="696"/>
      <c r="Z480" s="696"/>
      <c r="AA480" s="696"/>
      <c r="AB480" s="696"/>
      <c r="AC480" s="696"/>
      <c r="AD480" s="696"/>
      <c r="AE480" s="696"/>
      <c r="AF480" s="696"/>
      <c r="AG480" s="696"/>
      <c r="AH480" s="696"/>
      <c r="AI480" s="696"/>
      <c r="AJ480" s="696"/>
      <c r="AK480" s="696"/>
      <c r="AL480" s="696"/>
      <c r="AM480" s="696"/>
      <c r="AN480" s="696"/>
      <c r="AO480" s="696"/>
    </row>
    <row r="481" spans="2:41" ht="12.75" customHeight="1" x14ac:dyDescent="0.2">
      <c r="B481" s="535" t="s">
        <v>374</v>
      </c>
      <c r="C481" s="600"/>
      <c r="D481" s="767"/>
      <c r="E481" s="767"/>
      <c r="F481" s="696"/>
      <c r="G481" s="696"/>
      <c r="H481" s="696"/>
      <c r="I481" s="696"/>
      <c r="J481" s="696"/>
      <c r="K481" s="696"/>
      <c r="L481" s="696"/>
      <c r="M481" s="696"/>
      <c r="N481" s="696"/>
      <c r="O481" s="696"/>
      <c r="P481" s="696"/>
      <c r="Q481" s="696"/>
      <c r="R481" s="696"/>
      <c r="S481" s="696"/>
      <c r="T481" s="696"/>
      <c r="U481" s="696"/>
      <c r="V481" s="696"/>
      <c r="W481" s="696"/>
      <c r="X481" s="696"/>
      <c r="Y481" s="696"/>
      <c r="Z481" s="696"/>
      <c r="AA481" s="696"/>
      <c r="AB481" s="696"/>
      <c r="AC481" s="696"/>
      <c r="AD481" s="696"/>
      <c r="AE481" s="696"/>
      <c r="AF481" s="696"/>
      <c r="AG481" s="696"/>
      <c r="AH481" s="696"/>
      <c r="AI481" s="696"/>
      <c r="AJ481" s="696"/>
      <c r="AK481" s="696"/>
      <c r="AL481" s="696"/>
      <c r="AM481" s="696"/>
      <c r="AN481" s="696"/>
      <c r="AO481" s="696"/>
    </row>
    <row r="482" spans="2:41" ht="12.75" customHeight="1" x14ac:dyDescent="0.2">
      <c r="B482" s="535"/>
      <c r="C482" s="600"/>
      <c r="D482" s="696"/>
      <c r="E482" s="696"/>
      <c r="F482" s="696"/>
      <c r="G482" s="696"/>
      <c r="H482" s="696"/>
      <c r="I482" s="696"/>
      <c r="J482" s="696"/>
      <c r="K482" s="696"/>
      <c r="L482" s="696"/>
      <c r="M482" s="696"/>
      <c r="N482" s="696"/>
      <c r="O482" s="696"/>
      <c r="P482" s="696"/>
      <c r="Q482" s="696"/>
      <c r="R482" s="696"/>
      <c r="S482" s="696"/>
      <c r="T482" s="696"/>
      <c r="U482" s="696"/>
      <c r="V482" s="696"/>
      <c r="W482" s="696"/>
      <c r="X482" s="696"/>
      <c r="Y482" s="696"/>
      <c r="Z482" s="696"/>
      <c r="AA482" s="696"/>
      <c r="AB482" s="696"/>
      <c r="AC482" s="696"/>
      <c r="AD482" s="696"/>
      <c r="AE482" s="696"/>
      <c r="AF482" s="696"/>
      <c r="AG482" s="696"/>
      <c r="AH482" s="696"/>
      <c r="AI482" s="696"/>
      <c r="AJ482" s="696"/>
      <c r="AK482" s="696"/>
      <c r="AL482" s="696"/>
      <c r="AM482" s="696"/>
      <c r="AN482" s="696"/>
      <c r="AO482" s="696"/>
    </row>
    <row r="483" spans="2:41" ht="12.75" customHeight="1" x14ac:dyDescent="0.2">
      <c r="B483" s="535" t="s">
        <v>375</v>
      </c>
      <c r="C483" s="600"/>
      <c r="D483" s="754"/>
      <c r="E483" s="754"/>
      <c r="F483" s="754"/>
      <c r="G483" s="754"/>
      <c r="H483" s="754"/>
      <c r="I483" s="754"/>
      <c r="J483" s="754"/>
      <c r="K483" s="754"/>
      <c r="L483" s="754"/>
      <c r="M483" s="754"/>
      <c r="N483" s="754"/>
      <c r="O483" s="754"/>
      <c r="P483" s="754"/>
      <c r="Q483" s="754"/>
      <c r="R483" s="754"/>
      <c r="S483" s="754"/>
      <c r="T483" s="754"/>
      <c r="U483" s="754"/>
      <c r="V483" s="754"/>
      <c r="W483" s="754"/>
      <c r="X483" s="754"/>
      <c r="Y483" s="754"/>
      <c r="Z483" s="754"/>
      <c r="AA483" s="754"/>
      <c r="AB483" s="754"/>
      <c r="AC483" s="754"/>
      <c r="AD483" s="754"/>
      <c r="AE483" s="754"/>
      <c r="AF483" s="754"/>
      <c r="AG483" s="754"/>
      <c r="AH483" s="754"/>
      <c r="AI483" s="754"/>
      <c r="AJ483" s="754"/>
      <c r="AK483" s="754"/>
      <c r="AL483" s="754"/>
      <c r="AM483" s="754"/>
      <c r="AN483" s="754"/>
      <c r="AO483" s="754"/>
    </row>
    <row r="484" spans="2:41" ht="12.75" customHeight="1" x14ac:dyDescent="0.2">
      <c r="B484" s="535" t="s">
        <v>376</v>
      </c>
      <c r="C484" s="600"/>
      <c r="D484" s="767"/>
      <c r="E484" s="767"/>
      <c r="F484" s="696"/>
      <c r="G484" s="696"/>
      <c r="H484" s="696"/>
      <c r="I484" s="696"/>
      <c r="J484" s="696"/>
      <c r="K484" s="696"/>
      <c r="L484" s="696"/>
      <c r="M484" s="696"/>
      <c r="N484" s="696"/>
      <c r="O484" s="696"/>
      <c r="P484" s="696"/>
      <c r="Q484" s="696"/>
      <c r="R484" s="696"/>
      <c r="S484" s="696"/>
      <c r="T484" s="696"/>
      <c r="U484" s="696"/>
      <c r="V484" s="696"/>
      <c r="W484" s="696"/>
      <c r="X484" s="696"/>
      <c r="Y484" s="696"/>
      <c r="Z484" s="696"/>
      <c r="AA484" s="696"/>
      <c r="AB484" s="696"/>
      <c r="AC484" s="696"/>
      <c r="AD484" s="696"/>
      <c r="AE484" s="696"/>
      <c r="AF484" s="696"/>
      <c r="AG484" s="696"/>
      <c r="AH484" s="696"/>
      <c r="AI484" s="696"/>
      <c r="AJ484" s="696"/>
      <c r="AK484" s="696"/>
      <c r="AL484" s="696"/>
      <c r="AM484" s="696"/>
      <c r="AN484" s="696"/>
      <c r="AO484" s="696"/>
    </row>
    <row r="485" spans="2:41" ht="12.75" customHeight="1" x14ac:dyDescent="0.2">
      <c r="B485" s="535" t="s">
        <v>331</v>
      </c>
      <c r="C485" s="707"/>
      <c r="D485" s="755"/>
      <c r="E485" s="755"/>
      <c r="F485" s="755"/>
      <c r="G485" s="755"/>
      <c r="H485" s="755"/>
      <c r="I485" s="755"/>
      <c r="J485" s="755"/>
      <c r="K485" s="755"/>
      <c r="L485" s="755"/>
      <c r="M485" s="755"/>
      <c r="N485" s="755"/>
      <c r="O485" s="755"/>
      <c r="P485" s="755"/>
      <c r="Q485" s="755"/>
      <c r="R485" s="755"/>
      <c r="S485" s="755"/>
      <c r="T485" s="755"/>
      <c r="U485" s="755"/>
      <c r="V485" s="755"/>
      <c r="W485" s="755"/>
      <c r="X485" s="755"/>
      <c r="Y485" s="755"/>
      <c r="Z485" s="755"/>
      <c r="AA485" s="755"/>
      <c r="AB485" s="755"/>
      <c r="AC485" s="755"/>
      <c r="AD485" s="755"/>
      <c r="AE485" s="755"/>
      <c r="AF485" s="755"/>
      <c r="AG485" s="755"/>
      <c r="AH485" s="755"/>
      <c r="AI485" s="755"/>
      <c r="AJ485" s="755"/>
      <c r="AK485" s="755"/>
      <c r="AL485" s="755"/>
      <c r="AM485" s="755"/>
      <c r="AN485" s="755"/>
      <c r="AO485" s="755"/>
    </row>
    <row r="486" spans="2:41" ht="12.75" customHeight="1" x14ac:dyDescent="0.2">
      <c r="B486" s="535"/>
      <c r="C486" s="707"/>
      <c r="D486" s="696"/>
      <c r="E486" s="696"/>
      <c r="F486" s="696"/>
      <c r="G486" s="696"/>
      <c r="H486" s="696"/>
      <c r="I486" s="696"/>
      <c r="J486" s="696"/>
      <c r="K486" s="696"/>
      <c r="L486" s="696"/>
      <c r="M486" s="696"/>
      <c r="N486" s="696"/>
      <c r="O486" s="696"/>
      <c r="P486" s="696"/>
      <c r="Q486" s="696"/>
      <c r="R486" s="696"/>
      <c r="S486" s="696"/>
      <c r="T486" s="696"/>
      <c r="U486" s="696"/>
      <c r="V486" s="696"/>
      <c r="W486" s="696"/>
      <c r="X486" s="696"/>
      <c r="Y486" s="696"/>
      <c r="Z486" s="696"/>
      <c r="AA486" s="696"/>
      <c r="AB486" s="696"/>
      <c r="AC486" s="696"/>
      <c r="AD486" s="696"/>
      <c r="AE486" s="696"/>
      <c r="AF486" s="696"/>
      <c r="AG486" s="696"/>
      <c r="AH486" s="696"/>
      <c r="AI486" s="696"/>
      <c r="AJ486" s="696"/>
      <c r="AK486" s="696"/>
      <c r="AL486" s="696"/>
      <c r="AM486" s="696"/>
      <c r="AN486" s="696"/>
      <c r="AO486" s="696"/>
    </row>
    <row r="487" spans="2:41" ht="12.75" customHeight="1" x14ac:dyDescent="0.2">
      <c r="B487" s="535" t="s">
        <v>377</v>
      </c>
      <c r="C487" s="535"/>
      <c r="D487" s="696"/>
      <c r="E487" s="696"/>
      <c r="F487" s="696"/>
      <c r="G487" s="696"/>
      <c r="H487" s="696"/>
      <c r="I487" s="696"/>
      <c r="J487" s="696"/>
      <c r="K487" s="696"/>
      <c r="L487" s="696"/>
      <c r="M487" s="696"/>
      <c r="N487" s="696"/>
      <c r="O487" s="696"/>
      <c r="P487" s="696"/>
      <c r="Q487" s="696"/>
      <c r="R487" s="696"/>
      <c r="S487" s="696"/>
      <c r="T487" s="696"/>
      <c r="U487" s="696"/>
      <c r="V487" s="696"/>
      <c r="W487" s="696"/>
      <c r="X487" s="696"/>
      <c r="Y487" s="696"/>
      <c r="Z487" s="696"/>
      <c r="AA487" s="696"/>
      <c r="AB487" s="696"/>
      <c r="AC487" s="696"/>
      <c r="AD487" s="696"/>
      <c r="AE487" s="696"/>
      <c r="AF487" s="696"/>
      <c r="AG487" s="696"/>
      <c r="AH487" s="696"/>
      <c r="AI487" s="696"/>
      <c r="AJ487" s="696"/>
      <c r="AK487" s="696"/>
      <c r="AL487" s="696"/>
      <c r="AM487" s="696"/>
      <c r="AN487" s="696"/>
      <c r="AO487" s="696"/>
    </row>
    <row r="488" spans="2:41" ht="12.75" customHeight="1" x14ac:dyDescent="0.2">
      <c r="B488" s="745">
        <v>5</v>
      </c>
      <c r="C488" s="535"/>
      <c r="D488" s="754"/>
      <c r="E488" s="754"/>
      <c r="F488" s="754"/>
      <c r="G488" s="754"/>
      <c r="H488" s="754"/>
      <c r="I488" s="754"/>
      <c r="J488" s="754"/>
      <c r="K488" s="754"/>
      <c r="L488" s="754"/>
      <c r="M488" s="754"/>
      <c r="N488" s="754"/>
      <c r="O488" s="754"/>
      <c r="P488" s="754"/>
      <c r="Q488" s="754"/>
      <c r="R488" s="754"/>
      <c r="S488" s="754"/>
      <c r="T488" s="754"/>
      <c r="U488" s="754"/>
      <c r="V488" s="754"/>
      <c r="W488" s="754"/>
      <c r="X488" s="754"/>
      <c r="Y488" s="754"/>
      <c r="Z488" s="754"/>
      <c r="AA488" s="754"/>
      <c r="AB488" s="754"/>
      <c r="AC488" s="754"/>
      <c r="AD488" s="754"/>
      <c r="AE488" s="754"/>
      <c r="AF488" s="754"/>
      <c r="AG488" s="754"/>
      <c r="AH488" s="754"/>
      <c r="AI488" s="754"/>
      <c r="AJ488" s="754"/>
      <c r="AK488" s="754"/>
      <c r="AL488" s="754"/>
      <c r="AM488" s="754"/>
      <c r="AN488" s="754"/>
      <c r="AO488" s="754"/>
    </row>
    <row r="489" spans="2:41" ht="12.75" customHeight="1" x14ac:dyDescent="0.2">
      <c r="B489" s="745">
        <v>3</v>
      </c>
      <c r="C489" s="535"/>
      <c r="D489" s="754"/>
      <c r="E489" s="754"/>
      <c r="F489" s="754"/>
      <c r="G489" s="754"/>
      <c r="H489" s="754"/>
      <c r="I489" s="754"/>
      <c r="J489" s="754"/>
      <c r="K489" s="754"/>
      <c r="L489" s="754"/>
      <c r="M489" s="754"/>
      <c r="N489" s="754"/>
      <c r="O489" s="754"/>
      <c r="P489" s="754"/>
      <c r="Q489" s="754"/>
      <c r="R489" s="754"/>
      <c r="S489" s="754"/>
      <c r="T489" s="754"/>
      <c r="U489" s="754"/>
      <c r="V489" s="754"/>
      <c r="W489" s="754"/>
      <c r="X489" s="754"/>
      <c r="Y489" s="754"/>
      <c r="Z489" s="754"/>
      <c r="AA489" s="754"/>
      <c r="AB489" s="754"/>
      <c r="AC489" s="754"/>
      <c r="AD489" s="754"/>
      <c r="AE489" s="754"/>
      <c r="AF489" s="754"/>
      <c r="AG489" s="754"/>
      <c r="AH489" s="754"/>
      <c r="AI489" s="754"/>
      <c r="AJ489" s="754"/>
      <c r="AK489" s="754"/>
      <c r="AL489" s="754"/>
      <c r="AM489" s="754"/>
      <c r="AN489" s="754"/>
      <c r="AO489" s="754"/>
    </row>
    <row r="490" spans="2:41" ht="12.75" customHeight="1" x14ac:dyDescent="0.2">
      <c r="B490" s="745">
        <v>2.5</v>
      </c>
      <c r="C490" s="535"/>
      <c r="D490" s="754"/>
      <c r="E490" s="754"/>
      <c r="F490" s="754"/>
      <c r="G490" s="754"/>
      <c r="H490" s="754"/>
      <c r="I490" s="754"/>
      <c r="J490" s="754"/>
      <c r="K490" s="754"/>
      <c r="L490" s="754"/>
      <c r="M490" s="754"/>
      <c r="N490" s="754"/>
      <c r="O490" s="754"/>
      <c r="P490" s="754"/>
      <c r="Q490" s="754"/>
      <c r="R490" s="754"/>
      <c r="S490" s="754"/>
      <c r="T490" s="754"/>
      <c r="U490" s="754"/>
      <c r="V490" s="754"/>
      <c r="W490" s="754"/>
      <c r="X490" s="754"/>
      <c r="Y490" s="754"/>
      <c r="Z490" s="754"/>
      <c r="AA490" s="754"/>
      <c r="AB490" s="754"/>
      <c r="AC490" s="754"/>
      <c r="AD490" s="754"/>
      <c r="AE490" s="754"/>
      <c r="AF490" s="754"/>
      <c r="AG490" s="754"/>
      <c r="AH490" s="754"/>
      <c r="AI490" s="754"/>
      <c r="AJ490" s="754"/>
      <c r="AK490" s="754"/>
      <c r="AL490" s="754"/>
      <c r="AM490" s="754"/>
      <c r="AN490" s="754"/>
      <c r="AO490" s="754"/>
    </row>
    <row r="491" spans="2:41" ht="12.75" customHeight="1" x14ac:dyDescent="0.2">
      <c r="B491" s="745">
        <v>2</v>
      </c>
      <c r="C491" s="535"/>
      <c r="D491" s="754"/>
      <c r="E491" s="754"/>
      <c r="F491" s="754"/>
      <c r="G491" s="754"/>
      <c r="H491" s="754"/>
      <c r="I491" s="754"/>
      <c r="J491" s="754"/>
      <c r="K491" s="754"/>
      <c r="L491" s="754"/>
      <c r="M491" s="754"/>
      <c r="N491" s="754"/>
      <c r="O491" s="754"/>
      <c r="P491" s="754"/>
      <c r="Q491" s="754"/>
      <c r="R491" s="754"/>
      <c r="S491" s="754"/>
      <c r="T491" s="754"/>
      <c r="U491" s="754"/>
      <c r="V491" s="754"/>
      <c r="W491" s="754"/>
      <c r="X491" s="754"/>
      <c r="Y491" s="754"/>
      <c r="Z491" s="754"/>
      <c r="AA491" s="754"/>
      <c r="AB491" s="754"/>
      <c r="AC491" s="754"/>
      <c r="AD491" s="754"/>
      <c r="AE491" s="754"/>
      <c r="AF491" s="754"/>
      <c r="AG491" s="754"/>
      <c r="AH491" s="754"/>
      <c r="AI491" s="754"/>
      <c r="AJ491" s="754"/>
      <c r="AK491" s="754"/>
      <c r="AL491" s="754"/>
      <c r="AM491" s="754"/>
      <c r="AN491" s="754"/>
      <c r="AO491" s="754"/>
    </row>
    <row r="492" spans="2:41" ht="12.75" customHeight="1" x14ac:dyDescent="0.2">
      <c r="B492" s="745">
        <v>1</v>
      </c>
      <c r="C492" s="535"/>
      <c r="D492" s="754"/>
      <c r="E492" s="754"/>
      <c r="F492" s="754"/>
      <c r="G492" s="754"/>
      <c r="H492" s="754"/>
      <c r="I492" s="754"/>
      <c r="J492" s="754"/>
      <c r="K492" s="754"/>
      <c r="L492" s="754"/>
      <c r="M492" s="754"/>
      <c r="N492" s="754"/>
      <c r="O492" s="754"/>
      <c r="P492" s="754"/>
      <c r="Q492" s="754"/>
      <c r="R492" s="754"/>
      <c r="S492" s="754"/>
      <c r="T492" s="754"/>
      <c r="U492" s="754"/>
      <c r="V492" s="754"/>
      <c r="W492" s="754"/>
      <c r="X492" s="754"/>
      <c r="Y492" s="754"/>
      <c r="Z492" s="754"/>
      <c r="AA492" s="754"/>
      <c r="AB492" s="754"/>
      <c r="AC492" s="754"/>
      <c r="AD492" s="754"/>
      <c r="AE492" s="754"/>
      <c r="AF492" s="754"/>
      <c r="AG492" s="754"/>
      <c r="AH492" s="754"/>
      <c r="AI492" s="754"/>
      <c r="AJ492" s="754"/>
      <c r="AK492" s="754"/>
      <c r="AL492" s="754"/>
      <c r="AM492" s="754"/>
      <c r="AN492" s="754"/>
      <c r="AO492" s="754"/>
    </row>
    <row r="493" spans="2:41" ht="12.75" customHeight="1" x14ac:dyDescent="0.2">
      <c r="B493" s="745">
        <v>0.5</v>
      </c>
      <c r="C493" s="535"/>
      <c r="D493" s="754"/>
      <c r="E493" s="754"/>
      <c r="F493" s="754"/>
      <c r="G493" s="754"/>
      <c r="H493" s="754"/>
      <c r="I493" s="754"/>
      <c r="J493" s="754"/>
      <c r="K493" s="754"/>
      <c r="L493" s="754"/>
      <c r="M493" s="754"/>
      <c r="N493" s="754"/>
      <c r="O493" s="754"/>
      <c r="P493" s="754"/>
      <c r="Q493" s="754"/>
      <c r="R493" s="754"/>
      <c r="S493" s="754"/>
      <c r="T493" s="754"/>
      <c r="U493" s="754"/>
      <c r="V493" s="754"/>
      <c r="W493" s="754"/>
      <c r="X493" s="754"/>
      <c r="Y493" s="754"/>
      <c r="Z493" s="754"/>
      <c r="AA493" s="754"/>
      <c r="AB493" s="754"/>
      <c r="AC493" s="754"/>
      <c r="AD493" s="754"/>
      <c r="AE493" s="754"/>
      <c r="AF493" s="754"/>
      <c r="AG493" s="754"/>
      <c r="AH493" s="754"/>
      <c r="AI493" s="754"/>
      <c r="AJ493" s="754"/>
      <c r="AK493" s="754"/>
      <c r="AL493" s="754"/>
      <c r="AM493" s="754"/>
      <c r="AN493" s="754"/>
      <c r="AO493" s="754"/>
    </row>
    <row r="494" spans="2:41" ht="12.75" customHeight="1" x14ac:dyDescent="0.2">
      <c r="B494" s="745">
        <v>0.3</v>
      </c>
      <c r="C494" s="768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  <c r="N494" s="769"/>
      <c r="O494" s="769"/>
      <c r="P494" s="769"/>
      <c r="Q494" s="769"/>
      <c r="R494" s="769"/>
      <c r="S494" s="769"/>
      <c r="T494" s="769"/>
      <c r="U494" s="769"/>
      <c r="V494" s="769"/>
      <c r="W494" s="769"/>
      <c r="X494" s="769"/>
      <c r="Y494" s="769"/>
      <c r="Z494" s="769"/>
      <c r="AA494" s="769"/>
      <c r="AB494" s="769"/>
      <c r="AC494" s="769"/>
      <c r="AD494" s="769"/>
      <c r="AE494" s="769"/>
      <c r="AF494" s="769"/>
      <c r="AG494" s="769"/>
      <c r="AH494" s="769"/>
      <c r="AI494" s="769"/>
      <c r="AJ494" s="769"/>
      <c r="AK494" s="769"/>
      <c r="AL494" s="769"/>
      <c r="AM494" s="769"/>
      <c r="AN494" s="769"/>
      <c r="AO494" s="769"/>
    </row>
    <row r="495" spans="2:41" ht="12.75" customHeight="1" thickBot="1" x14ac:dyDescent="0.25">
      <c r="B495" s="745">
        <v>0.2</v>
      </c>
      <c r="C495" s="741"/>
      <c r="D495" s="758"/>
      <c r="E495" s="758"/>
      <c r="F495" s="758"/>
      <c r="G495" s="758"/>
      <c r="H495" s="758"/>
      <c r="I495" s="758"/>
      <c r="J495" s="758"/>
      <c r="K495" s="758"/>
      <c r="L495" s="758"/>
      <c r="M495" s="758"/>
      <c r="N495" s="758"/>
      <c r="O495" s="758"/>
      <c r="P495" s="758"/>
      <c r="Q495" s="758"/>
      <c r="R495" s="758"/>
      <c r="S495" s="758"/>
      <c r="T495" s="758"/>
      <c r="U495" s="758"/>
      <c r="V495" s="758"/>
      <c r="W495" s="758"/>
      <c r="X495" s="758"/>
      <c r="Y495" s="758"/>
      <c r="Z495" s="758"/>
      <c r="AA495" s="758"/>
      <c r="AB495" s="758"/>
      <c r="AC495" s="758"/>
      <c r="AD495" s="758"/>
      <c r="AE495" s="758"/>
      <c r="AF495" s="758"/>
      <c r="AG495" s="758"/>
      <c r="AH495" s="758"/>
      <c r="AI495" s="758"/>
      <c r="AJ495" s="758"/>
      <c r="AK495" s="758"/>
      <c r="AL495" s="758"/>
      <c r="AM495" s="758"/>
      <c r="AN495" s="758"/>
      <c r="AO495" s="758"/>
    </row>
    <row r="496" spans="2:41" ht="12.75" customHeight="1" x14ac:dyDescent="0.2">
      <c r="B496" s="759" t="s">
        <v>27</v>
      </c>
      <c r="C496" s="692"/>
      <c r="D496" s="534"/>
      <c r="E496" s="534"/>
      <c r="F496" s="534"/>
      <c r="G496" s="534"/>
      <c r="H496" s="534"/>
      <c r="I496" s="534"/>
      <c r="J496" s="534"/>
      <c r="K496" s="534"/>
      <c r="L496" s="534"/>
      <c r="M496" s="534"/>
      <c r="N496" s="534"/>
      <c r="O496" s="534"/>
      <c r="P496" s="534"/>
      <c r="Q496" s="534"/>
      <c r="R496" s="534"/>
      <c r="S496" s="534"/>
      <c r="T496" s="534"/>
      <c r="U496" s="534"/>
      <c r="V496" s="534"/>
      <c r="W496" s="534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L496" s="760"/>
      <c r="AM496" s="760"/>
      <c r="AN496" s="760"/>
      <c r="AO496" s="760"/>
    </row>
    <row r="497" spans="2:41" ht="12.75" customHeight="1" x14ac:dyDescent="0.2">
      <c r="B497" s="535"/>
      <c r="C497" s="535"/>
      <c r="D497" s="696"/>
      <c r="E497" s="696"/>
      <c r="F497" s="696"/>
      <c r="G497" s="696"/>
      <c r="H497" s="696"/>
      <c r="I497" s="696"/>
      <c r="J497" s="696"/>
      <c r="K497" s="696"/>
      <c r="L497" s="696"/>
      <c r="M497" s="696"/>
      <c r="N497" s="696"/>
      <c r="O497" s="696"/>
      <c r="P497" s="696"/>
      <c r="Q497" s="696"/>
      <c r="R497" s="696"/>
      <c r="S497" s="696"/>
      <c r="T497" s="696"/>
      <c r="U497" s="696"/>
      <c r="V497" s="696"/>
      <c r="W497" s="696"/>
      <c r="X497" s="696"/>
      <c r="Y497" s="696"/>
      <c r="Z497" s="696"/>
      <c r="AA497" s="696"/>
      <c r="AB497" s="696"/>
      <c r="AC497" s="696"/>
      <c r="AD497" s="696"/>
      <c r="AE497" s="696"/>
      <c r="AF497" s="696"/>
      <c r="AG497" s="696"/>
      <c r="AH497" s="696"/>
      <c r="AI497" s="696"/>
      <c r="AJ497" s="696"/>
      <c r="AK497" s="696"/>
      <c r="AL497" s="696"/>
      <c r="AM497" s="696"/>
      <c r="AN497" s="696"/>
      <c r="AO497" s="696"/>
    </row>
    <row r="498" spans="2:41" s="709" customFormat="1" ht="12.75" customHeight="1" x14ac:dyDescent="0.2">
      <c r="B498" s="688" t="s">
        <v>378</v>
      </c>
      <c r="C498" s="761"/>
      <c r="D498" s="749"/>
      <c r="E498" s="749"/>
      <c r="F498" s="749"/>
      <c r="G498" s="749"/>
      <c r="H498" s="749"/>
      <c r="I498" s="749"/>
      <c r="J498" s="749"/>
      <c r="K498" s="749"/>
      <c r="L498" s="749"/>
      <c r="M498" s="749"/>
      <c r="N498" s="749"/>
      <c r="O498" s="749"/>
      <c r="P498" s="749"/>
      <c r="Q498" s="749"/>
      <c r="R498" s="749"/>
      <c r="S498" s="749"/>
      <c r="T498" s="749"/>
      <c r="U498" s="749"/>
      <c r="V498" s="749"/>
      <c r="W498" s="749"/>
      <c r="X498" s="749"/>
      <c r="Y498" s="749"/>
      <c r="Z498" s="749"/>
      <c r="AA498" s="749"/>
      <c r="AB498" s="749"/>
      <c r="AC498" s="749"/>
      <c r="AD498" s="749"/>
      <c r="AE498" s="749"/>
      <c r="AF498" s="749"/>
      <c r="AG498" s="749"/>
      <c r="AH498" s="749"/>
      <c r="AI498" s="749"/>
      <c r="AJ498" s="749"/>
      <c r="AK498" s="749"/>
      <c r="AL498" s="749"/>
      <c r="AM498" s="749"/>
      <c r="AN498" s="749"/>
      <c r="AO498" s="749"/>
    </row>
    <row r="499" spans="2:41" s="709" customFormat="1" ht="12.75" customHeight="1" x14ac:dyDescent="0.2">
      <c r="B499" s="762" t="str">
        <f t="shared" ref="B499:B506" si="2">+B488&amp;" kW"</f>
        <v>5 kW</v>
      </c>
      <c r="C499" s="688"/>
      <c r="D499" s="763"/>
      <c r="E499" s="763"/>
      <c r="F499" s="763"/>
      <c r="G499" s="763"/>
      <c r="H499" s="763"/>
      <c r="I499" s="763"/>
      <c r="J499" s="763"/>
      <c r="K499" s="763"/>
      <c r="L499" s="763"/>
      <c r="M499" s="763"/>
      <c r="N499" s="763"/>
      <c r="O499" s="763"/>
      <c r="P499" s="763"/>
      <c r="Q499" s="763"/>
      <c r="R499" s="763"/>
      <c r="S499" s="763"/>
      <c r="T499" s="763"/>
      <c r="U499" s="763"/>
      <c r="V499" s="763"/>
      <c r="W499" s="763"/>
      <c r="X499" s="763"/>
      <c r="Y499" s="763"/>
      <c r="Z499" s="763"/>
      <c r="AA499" s="763"/>
      <c r="AB499" s="763"/>
      <c r="AC499" s="763"/>
      <c r="AD499" s="763"/>
      <c r="AE499" s="763"/>
      <c r="AF499" s="763"/>
      <c r="AG499" s="763"/>
      <c r="AH499" s="763"/>
      <c r="AI499" s="763"/>
      <c r="AJ499" s="763"/>
      <c r="AK499" s="763"/>
      <c r="AL499" s="763"/>
      <c r="AM499" s="763"/>
      <c r="AN499" s="763"/>
      <c r="AO499" s="763"/>
    </row>
    <row r="500" spans="2:41" s="709" customFormat="1" ht="12.75" customHeight="1" x14ac:dyDescent="0.2">
      <c r="B500" s="762" t="str">
        <f t="shared" si="2"/>
        <v>3 kW</v>
      </c>
      <c r="C500" s="688"/>
      <c r="D500" s="763"/>
      <c r="E500" s="763"/>
      <c r="F500" s="763"/>
      <c r="G500" s="763"/>
      <c r="H500" s="763"/>
      <c r="I500" s="763"/>
      <c r="J500" s="763"/>
      <c r="K500" s="763"/>
      <c r="L500" s="763"/>
      <c r="M500" s="763"/>
      <c r="N500" s="763"/>
      <c r="O500" s="763"/>
      <c r="P500" s="763"/>
      <c r="Q500" s="763"/>
      <c r="R500" s="763"/>
      <c r="S500" s="763"/>
      <c r="T500" s="763"/>
      <c r="U500" s="763"/>
      <c r="V500" s="763"/>
      <c r="W500" s="763"/>
      <c r="X500" s="763"/>
      <c r="Y500" s="763"/>
      <c r="Z500" s="763"/>
      <c r="AA500" s="763"/>
      <c r="AB500" s="763"/>
      <c r="AC500" s="763"/>
      <c r="AD500" s="763"/>
      <c r="AE500" s="763"/>
      <c r="AF500" s="763"/>
      <c r="AG500" s="763"/>
      <c r="AH500" s="763"/>
      <c r="AI500" s="763"/>
      <c r="AJ500" s="763"/>
      <c r="AK500" s="763"/>
      <c r="AL500" s="763"/>
      <c r="AM500" s="763"/>
      <c r="AN500" s="763"/>
      <c r="AO500" s="763"/>
    </row>
    <row r="501" spans="2:41" s="709" customFormat="1" ht="12.75" customHeight="1" x14ac:dyDescent="0.2">
      <c r="B501" s="762" t="str">
        <f t="shared" si="2"/>
        <v>2,5 kW</v>
      </c>
      <c r="C501" s="688"/>
      <c r="D501" s="763"/>
      <c r="E501" s="763"/>
      <c r="F501" s="763"/>
      <c r="G501" s="763"/>
      <c r="H501" s="763"/>
      <c r="I501" s="763"/>
      <c r="J501" s="763"/>
      <c r="K501" s="763"/>
      <c r="L501" s="763"/>
      <c r="M501" s="763"/>
      <c r="N501" s="763"/>
      <c r="O501" s="763"/>
      <c r="P501" s="763"/>
      <c r="Q501" s="763"/>
      <c r="R501" s="763"/>
      <c r="S501" s="763"/>
      <c r="T501" s="763"/>
      <c r="U501" s="763"/>
      <c r="V501" s="763"/>
      <c r="W501" s="763"/>
      <c r="X501" s="763"/>
      <c r="Y501" s="763"/>
      <c r="Z501" s="763"/>
      <c r="AA501" s="763"/>
      <c r="AB501" s="763"/>
      <c r="AC501" s="763"/>
      <c r="AD501" s="763"/>
      <c r="AE501" s="763"/>
      <c r="AF501" s="763"/>
      <c r="AG501" s="763"/>
      <c r="AH501" s="763"/>
      <c r="AI501" s="763"/>
      <c r="AJ501" s="763"/>
      <c r="AK501" s="763"/>
      <c r="AL501" s="763"/>
      <c r="AM501" s="763"/>
      <c r="AN501" s="763"/>
      <c r="AO501" s="763"/>
    </row>
    <row r="502" spans="2:41" s="709" customFormat="1" ht="12.75" customHeight="1" x14ac:dyDescent="0.2">
      <c r="B502" s="762" t="str">
        <f t="shared" si="2"/>
        <v>2 kW</v>
      </c>
      <c r="C502" s="688"/>
      <c r="D502" s="763"/>
      <c r="E502" s="763"/>
      <c r="F502" s="763"/>
      <c r="G502" s="763"/>
      <c r="H502" s="763"/>
      <c r="I502" s="763"/>
      <c r="J502" s="763"/>
      <c r="K502" s="763"/>
      <c r="L502" s="763"/>
      <c r="M502" s="763"/>
      <c r="N502" s="763"/>
      <c r="O502" s="763"/>
      <c r="P502" s="763"/>
      <c r="Q502" s="763"/>
      <c r="R502" s="763"/>
      <c r="S502" s="763"/>
      <c r="T502" s="763"/>
      <c r="U502" s="763"/>
      <c r="V502" s="763"/>
      <c r="W502" s="763"/>
      <c r="X502" s="763"/>
      <c r="Y502" s="763"/>
      <c r="Z502" s="763"/>
      <c r="AA502" s="763"/>
      <c r="AB502" s="763"/>
      <c r="AC502" s="763"/>
      <c r="AD502" s="763"/>
      <c r="AE502" s="763"/>
      <c r="AF502" s="763"/>
      <c r="AG502" s="763"/>
      <c r="AH502" s="763"/>
      <c r="AI502" s="763"/>
      <c r="AJ502" s="763"/>
      <c r="AK502" s="763"/>
      <c r="AL502" s="763"/>
      <c r="AM502" s="763"/>
      <c r="AN502" s="763"/>
      <c r="AO502" s="763"/>
    </row>
    <row r="503" spans="2:41" s="709" customFormat="1" ht="12.75" customHeight="1" x14ac:dyDescent="0.2">
      <c r="B503" s="762" t="str">
        <f t="shared" si="2"/>
        <v>1 kW</v>
      </c>
      <c r="C503" s="688"/>
      <c r="D503" s="763"/>
      <c r="E503" s="763"/>
      <c r="F503" s="763"/>
      <c r="G503" s="763"/>
      <c r="H503" s="763"/>
      <c r="I503" s="763"/>
      <c r="J503" s="763"/>
      <c r="K503" s="763"/>
      <c r="L503" s="763"/>
      <c r="M503" s="763"/>
      <c r="N503" s="763"/>
      <c r="O503" s="763"/>
      <c r="P503" s="763"/>
      <c r="Q503" s="763"/>
      <c r="R503" s="763"/>
      <c r="S503" s="763"/>
      <c r="T503" s="763"/>
      <c r="U503" s="763"/>
      <c r="V503" s="763"/>
      <c r="W503" s="763"/>
      <c r="X503" s="763"/>
      <c r="Y503" s="763"/>
      <c r="Z503" s="763"/>
      <c r="AA503" s="763"/>
      <c r="AB503" s="763"/>
      <c r="AC503" s="763"/>
      <c r="AD503" s="763"/>
      <c r="AE503" s="763"/>
      <c r="AF503" s="763"/>
      <c r="AG503" s="763"/>
      <c r="AH503" s="763"/>
      <c r="AI503" s="763"/>
      <c r="AJ503" s="763"/>
      <c r="AK503" s="763"/>
      <c r="AL503" s="763"/>
      <c r="AM503" s="763"/>
      <c r="AN503" s="763"/>
      <c r="AO503" s="763"/>
    </row>
    <row r="504" spans="2:41" s="709" customFormat="1" ht="12.75" customHeight="1" x14ac:dyDescent="0.2">
      <c r="B504" s="762" t="str">
        <f t="shared" si="2"/>
        <v>0,5 kW</v>
      </c>
      <c r="C504" s="688"/>
      <c r="D504" s="763"/>
      <c r="E504" s="763"/>
      <c r="F504" s="763"/>
      <c r="G504" s="763"/>
      <c r="H504" s="763"/>
      <c r="I504" s="763"/>
      <c r="J504" s="763"/>
      <c r="K504" s="763"/>
      <c r="L504" s="763"/>
      <c r="M504" s="763"/>
      <c r="N504" s="763"/>
      <c r="O504" s="763"/>
      <c r="P504" s="763"/>
      <c r="Q504" s="763"/>
      <c r="R504" s="763"/>
      <c r="S504" s="763"/>
      <c r="T504" s="763"/>
      <c r="U504" s="763"/>
      <c r="V504" s="763"/>
      <c r="W504" s="763"/>
      <c r="X504" s="763"/>
      <c r="Y504" s="763"/>
      <c r="Z504" s="763"/>
      <c r="AA504" s="763"/>
      <c r="AB504" s="763"/>
      <c r="AC504" s="763"/>
      <c r="AD504" s="763"/>
      <c r="AE504" s="763"/>
      <c r="AF504" s="763"/>
      <c r="AG504" s="763"/>
      <c r="AH504" s="763"/>
      <c r="AI504" s="763"/>
      <c r="AJ504" s="763"/>
      <c r="AK504" s="763"/>
      <c r="AL504" s="763"/>
      <c r="AM504" s="763"/>
      <c r="AN504" s="763"/>
      <c r="AO504" s="763"/>
    </row>
    <row r="505" spans="2:41" s="709" customFormat="1" ht="12.75" customHeight="1" x14ac:dyDescent="0.2">
      <c r="B505" s="762" t="str">
        <f t="shared" si="2"/>
        <v>0,3 kW</v>
      </c>
      <c r="C505" s="688"/>
      <c r="D505" s="763"/>
      <c r="E505" s="763"/>
      <c r="F505" s="763"/>
      <c r="G505" s="763"/>
      <c r="H505" s="763"/>
      <c r="I505" s="763"/>
      <c r="J505" s="763"/>
      <c r="K505" s="763"/>
      <c r="L505" s="763"/>
      <c r="M505" s="763"/>
      <c r="N505" s="763"/>
      <c r="O505" s="763"/>
      <c r="P505" s="763"/>
      <c r="Q505" s="763"/>
      <c r="R505" s="763"/>
      <c r="S505" s="763"/>
      <c r="T505" s="763"/>
      <c r="U505" s="763"/>
      <c r="V505" s="763"/>
      <c r="W505" s="763"/>
      <c r="X505" s="763"/>
      <c r="Y505" s="763"/>
      <c r="Z505" s="763"/>
      <c r="AA505" s="763"/>
      <c r="AB505" s="763"/>
      <c r="AC505" s="763"/>
      <c r="AD505" s="763"/>
      <c r="AE505" s="763"/>
      <c r="AF505" s="763"/>
      <c r="AG505" s="763"/>
      <c r="AH505" s="763"/>
      <c r="AI505" s="763"/>
      <c r="AJ505" s="763"/>
      <c r="AK505" s="763"/>
      <c r="AL505" s="763"/>
      <c r="AM505" s="763"/>
      <c r="AN505" s="763"/>
      <c r="AO505" s="763"/>
    </row>
    <row r="506" spans="2:41" s="709" customFormat="1" ht="12.75" customHeight="1" x14ac:dyDescent="0.2">
      <c r="B506" s="762" t="str">
        <f t="shared" si="2"/>
        <v>0,2 kW</v>
      </c>
      <c r="C506" s="688"/>
      <c r="D506" s="763"/>
      <c r="E506" s="763"/>
      <c r="F506" s="763"/>
      <c r="G506" s="763"/>
      <c r="H506" s="763"/>
      <c r="I506" s="763"/>
      <c r="J506" s="763"/>
      <c r="K506" s="763"/>
      <c r="L506" s="763"/>
      <c r="M506" s="763"/>
      <c r="N506" s="763"/>
      <c r="O506" s="763"/>
      <c r="P506" s="763"/>
      <c r="Q506" s="763"/>
      <c r="R506" s="763"/>
      <c r="S506" s="763"/>
      <c r="T506" s="763"/>
      <c r="U506" s="763"/>
      <c r="V506" s="763"/>
      <c r="W506" s="763"/>
      <c r="X506" s="763"/>
      <c r="Y506" s="763"/>
      <c r="Z506" s="763"/>
      <c r="AA506" s="763"/>
      <c r="AB506" s="763"/>
      <c r="AC506" s="763"/>
      <c r="AD506" s="763"/>
      <c r="AE506" s="763"/>
      <c r="AF506" s="763"/>
      <c r="AG506" s="763"/>
      <c r="AH506" s="763"/>
      <c r="AI506" s="763"/>
      <c r="AJ506" s="763"/>
      <c r="AK506" s="763"/>
      <c r="AL506" s="763"/>
      <c r="AM506" s="763"/>
      <c r="AN506" s="763"/>
      <c r="AO506" s="763"/>
    </row>
    <row r="507" spans="2:41" s="709" customFormat="1" ht="12.75" customHeight="1" x14ac:dyDescent="0.2">
      <c r="B507" s="762"/>
      <c r="C507" s="742"/>
      <c r="D507" s="770"/>
      <c r="E507" s="770"/>
      <c r="F507" s="770"/>
      <c r="G507" s="770"/>
      <c r="H507" s="770"/>
      <c r="I507" s="770"/>
      <c r="J507" s="770"/>
      <c r="K507" s="770"/>
      <c r="L507" s="770"/>
      <c r="M507" s="770"/>
      <c r="N507" s="770"/>
      <c r="O507" s="770"/>
      <c r="P507" s="770"/>
      <c r="Q507" s="770"/>
      <c r="R507" s="770"/>
      <c r="S507" s="770"/>
      <c r="T507" s="770"/>
      <c r="U507" s="770"/>
      <c r="V507" s="770"/>
      <c r="W507" s="770"/>
      <c r="X507" s="770"/>
      <c r="Y507" s="770"/>
      <c r="Z507" s="770"/>
      <c r="AA507" s="770"/>
      <c r="AB507" s="770"/>
      <c r="AC507" s="770"/>
      <c r="AD507" s="770"/>
      <c r="AE507" s="770"/>
      <c r="AF507" s="770"/>
      <c r="AG507" s="770"/>
      <c r="AH507" s="770"/>
      <c r="AI507" s="770"/>
      <c r="AJ507" s="770"/>
      <c r="AK507" s="770"/>
      <c r="AL507" s="770"/>
      <c r="AM507" s="770"/>
      <c r="AN507" s="770"/>
      <c r="AO507" s="770"/>
    </row>
    <row r="508" spans="2:41" ht="12.75" customHeight="1" x14ac:dyDescent="0.2">
      <c r="B508" s="693" t="s">
        <v>379</v>
      </c>
      <c r="C508" s="535"/>
      <c r="D508" s="752"/>
      <c r="E508" s="752"/>
      <c r="F508" s="752"/>
      <c r="G508" s="752"/>
      <c r="H508" s="752"/>
      <c r="I508" s="752"/>
      <c r="J508" s="752"/>
      <c r="K508" s="752"/>
      <c r="L508" s="752"/>
      <c r="M508" s="752"/>
      <c r="N508" s="752"/>
      <c r="O508" s="752"/>
      <c r="P508" s="752"/>
      <c r="Q508" s="752"/>
      <c r="R508" s="752"/>
      <c r="S508" s="752"/>
      <c r="T508" s="752"/>
      <c r="U508" s="752"/>
      <c r="V508" s="752"/>
      <c r="W508" s="752"/>
      <c r="X508" s="752"/>
      <c r="Y508" s="752"/>
      <c r="Z508" s="752"/>
      <c r="AA508" s="752"/>
      <c r="AB508" s="752"/>
      <c r="AC508" s="752"/>
      <c r="AD508" s="752"/>
      <c r="AE508" s="752"/>
      <c r="AF508" s="752"/>
      <c r="AG508" s="752"/>
      <c r="AH508" s="752"/>
      <c r="AI508" s="752"/>
      <c r="AJ508" s="752"/>
      <c r="AK508" s="752"/>
      <c r="AL508" s="752"/>
      <c r="AM508" s="752"/>
      <c r="AN508" s="752"/>
      <c r="AO508" s="752"/>
    </row>
    <row r="509" spans="2:41" ht="12.75" customHeight="1" x14ac:dyDescent="0.2">
      <c r="B509" s="535" t="s">
        <v>380</v>
      </c>
      <c r="C509" s="535"/>
      <c r="D509" s="696"/>
      <c r="E509" s="696"/>
      <c r="F509" s="696"/>
      <c r="G509" s="696"/>
      <c r="H509" s="696"/>
      <c r="I509" s="696"/>
      <c r="J509" s="696"/>
      <c r="K509" s="696"/>
      <c r="L509" s="696"/>
      <c r="M509" s="696"/>
      <c r="N509" s="696"/>
      <c r="O509" s="696"/>
      <c r="P509" s="696"/>
      <c r="Q509" s="696"/>
      <c r="R509" s="696"/>
      <c r="S509" s="696"/>
      <c r="T509" s="696"/>
      <c r="U509" s="696"/>
      <c r="V509" s="696"/>
      <c r="W509" s="696"/>
      <c r="X509" s="696"/>
      <c r="Y509" s="696"/>
      <c r="Z509" s="696"/>
      <c r="AA509" s="696"/>
      <c r="AB509" s="696"/>
      <c r="AC509" s="696"/>
      <c r="AD509" s="696"/>
      <c r="AE509" s="696"/>
      <c r="AF509" s="696"/>
      <c r="AG509" s="696"/>
      <c r="AH509" s="696"/>
      <c r="AI509" s="696"/>
      <c r="AJ509" s="696"/>
      <c r="AK509" s="696"/>
      <c r="AL509" s="696"/>
      <c r="AM509" s="696"/>
      <c r="AN509" s="696"/>
      <c r="AO509" s="696"/>
    </row>
    <row r="510" spans="2:41" ht="12.75" customHeight="1" x14ac:dyDescent="0.2">
      <c r="B510" s="535" t="s">
        <v>374</v>
      </c>
      <c r="C510" s="535"/>
      <c r="D510" s="696"/>
      <c r="E510" s="696"/>
      <c r="F510" s="696"/>
      <c r="G510" s="696"/>
      <c r="H510" s="696"/>
      <c r="I510" s="696"/>
      <c r="J510" s="696"/>
      <c r="K510" s="696"/>
      <c r="L510" s="696"/>
      <c r="M510" s="696"/>
      <c r="N510" s="696"/>
      <c r="O510" s="696"/>
      <c r="P510" s="696"/>
      <c r="Q510" s="696"/>
      <c r="R510" s="696"/>
      <c r="S510" s="696"/>
      <c r="T510" s="696"/>
      <c r="U510" s="696"/>
      <c r="V510" s="696"/>
      <c r="W510" s="696"/>
      <c r="X510" s="696"/>
      <c r="Y510" s="696"/>
      <c r="Z510" s="696"/>
      <c r="AA510" s="696"/>
      <c r="AB510" s="696"/>
      <c r="AC510" s="696"/>
      <c r="AD510" s="696"/>
      <c r="AE510" s="696"/>
      <c r="AF510" s="696"/>
      <c r="AG510" s="696"/>
      <c r="AH510" s="696"/>
      <c r="AI510" s="696"/>
      <c r="AJ510" s="696"/>
      <c r="AK510" s="696"/>
      <c r="AL510" s="696"/>
      <c r="AM510" s="696"/>
      <c r="AN510" s="696"/>
      <c r="AO510" s="696"/>
    </row>
    <row r="511" spans="2:41" ht="12.75" customHeight="1" x14ac:dyDescent="0.2">
      <c r="B511" s="535"/>
      <c r="C511" s="535"/>
      <c r="D511" s="696"/>
      <c r="E511" s="696"/>
      <c r="F511" s="696"/>
      <c r="G511" s="696"/>
      <c r="H511" s="696"/>
      <c r="I511" s="696"/>
      <c r="J511" s="696"/>
      <c r="K511" s="696"/>
      <c r="L511" s="696"/>
      <c r="M511" s="696"/>
      <c r="N511" s="696"/>
      <c r="O511" s="696"/>
      <c r="P511" s="696"/>
      <c r="Q511" s="696"/>
      <c r="R511" s="696"/>
      <c r="S511" s="696"/>
      <c r="T511" s="696"/>
      <c r="U511" s="696"/>
      <c r="V511" s="696"/>
      <c r="W511" s="696"/>
      <c r="X511" s="696"/>
      <c r="Y511" s="696"/>
      <c r="Z511" s="696"/>
      <c r="AA511" s="696"/>
      <c r="AB511" s="696"/>
      <c r="AC511" s="696"/>
      <c r="AD511" s="696"/>
      <c r="AE511" s="696"/>
      <c r="AF511" s="696"/>
      <c r="AG511" s="696"/>
      <c r="AH511" s="696"/>
      <c r="AI511" s="696"/>
      <c r="AJ511" s="696"/>
      <c r="AK511" s="696"/>
      <c r="AL511" s="696"/>
      <c r="AM511" s="696"/>
      <c r="AN511" s="696"/>
      <c r="AO511" s="696"/>
    </row>
    <row r="512" spans="2:41" ht="12.75" customHeight="1" x14ac:dyDescent="0.2">
      <c r="B512" s="535" t="s">
        <v>381</v>
      </c>
      <c r="C512" s="535"/>
      <c r="D512" s="754"/>
      <c r="E512" s="754"/>
      <c r="F512" s="754"/>
      <c r="G512" s="754"/>
      <c r="H512" s="754"/>
      <c r="I512" s="754"/>
      <c r="J512" s="754"/>
      <c r="K512" s="754"/>
      <c r="L512" s="754"/>
      <c r="M512" s="754"/>
      <c r="N512" s="754"/>
      <c r="O512" s="754"/>
      <c r="P512" s="754"/>
      <c r="Q512" s="754"/>
      <c r="R512" s="754"/>
      <c r="S512" s="754"/>
      <c r="T512" s="754"/>
      <c r="U512" s="754"/>
      <c r="V512" s="754"/>
      <c r="W512" s="754"/>
      <c r="X512" s="754"/>
      <c r="Y512" s="754"/>
      <c r="Z512" s="754"/>
      <c r="AA512" s="754"/>
      <c r="AB512" s="754"/>
      <c r="AC512" s="754"/>
      <c r="AD512" s="754"/>
      <c r="AE512" s="754"/>
      <c r="AF512" s="754"/>
      <c r="AG512" s="754"/>
      <c r="AH512" s="754"/>
      <c r="AI512" s="754"/>
      <c r="AJ512" s="754"/>
      <c r="AK512" s="754"/>
      <c r="AL512" s="754"/>
      <c r="AM512" s="754"/>
      <c r="AN512" s="754"/>
      <c r="AO512" s="754"/>
    </row>
    <row r="513" spans="2:41" ht="12.75" customHeight="1" x14ac:dyDescent="0.2">
      <c r="B513" s="535" t="s">
        <v>382</v>
      </c>
      <c r="C513" s="535"/>
      <c r="D513" s="696"/>
      <c r="E513" s="696"/>
      <c r="F513" s="696"/>
      <c r="G513" s="696"/>
      <c r="H513" s="696"/>
      <c r="I513" s="696"/>
      <c r="J513" s="696"/>
      <c r="K513" s="696"/>
      <c r="L513" s="696"/>
      <c r="M513" s="696"/>
      <c r="N513" s="696"/>
      <c r="O513" s="696"/>
      <c r="P513" s="696"/>
      <c r="Q513" s="696"/>
      <c r="R513" s="696"/>
      <c r="S513" s="696"/>
      <c r="T513" s="696"/>
      <c r="U513" s="696"/>
      <c r="V513" s="696"/>
      <c r="W513" s="696"/>
      <c r="X513" s="696"/>
      <c r="Y513" s="696"/>
      <c r="Z513" s="696"/>
      <c r="AA513" s="696"/>
      <c r="AB513" s="696"/>
      <c r="AC513" s="696"/>
      <c r="AD513" s="696"/>
      <c r="AE513" s="696"/>
      <c r="AF513" s="696"/>
      <c r="AG513" s="696"/>
      <c r="AH513" s="696"/>
      <c r="AI513" s="696"/>
      <c r="AJ513" s="696"/>
      <c r="AK513" s="696"/>
      <c r="AL513" s="696"/>
      <c r="AM513" s="696"/>
      <c r="AN513" s="696"/>
      <c r="AO513" s="696"/>
    </row>
    <row r="514" spans="2:41" ht="12.75" customHeight="1" x14ac:dyDescent="0.2">
      <c r="B514" s="535" t="s">
        <v>383</v>
      </c>
      <c r="C514" s="535"/>
      <c r="D514" s="696"/>
      <c r="E514" s="696"/>
      <c r="F514" s="696"/>
      <c r="G514" s="696"/>
      <c r="H514" s="696"/>
      <c r="I514" s="696"/>
      <c r="J514" s="696"/>
      <c r="K514" s="696"/>
      <c r="L514" s="696"/>
      <c r="M514" s="696"/>
      <c r="N514" s="696"/>
      <c r="O514" s="696"/>
      <c r="P514" s="696"/>
      <c r="Q514" s="696"/>
      <c r="R514" s="696"/>
      <c r="S514" s="696"/>
      <c r="T514" s="696"/>
      <c r="U514" s="696"/>
      <c r="V514" s="696"/>
      <c r="W514" s="696"/>
      <c r="X514" s="696"/>
      <c r="Y514" s="696"/>
      <c r="Z514" s="696"/>
      <c r="AA514" s="696"/>
      <c r="AB514" s="696"/>
      <c r="AC514" s="696"/>
      <c r="AD514" s="696"/>
      <c r="AE514" s="696"/>
      <c r="AF514" s="696"/>
      <c r="AG514" s="696"/>
      <c r="AH514" s="696"/>
      <c r="AI514" s="696"/>
      <c r="AJ514" s="696"/>
      <c r="AK514" s="696"/>
      <c r="AL514" s="696"/>
      <c r="AM514" s="696"/>
      <c r="AN514" s="696"/>
      <c r="AO514" s="696"/>
    </row>
    <row r="515" spans="2:41" ht="12.75" customHeight="1" x14ac:dyDescent="0.2">
      <c r="B515" s="771">
        <v>10</v>
      </c>
      <c r="C515" s="535"/>
      <c r="D515" s="754"/>
      <c r="E515" s="754"/>
      <c r="F515" s="754"/>
      <c r="G515" s="754"/>
      <c r="H515" s="754"/>
      <c r="I515" s="754"/>
      <c r="J515" s="754"/>
      <c r="K515" s="754"/>
      <c r="L515" s="754"/>
      <c r="M515" s="754"/>
      <c r="N515" s="754"/>
      <c r="O515" s="754"/>
      <c r="P515" s="754"/>
      <c r="Q515" s="754"/>
      <c r="R515" s="754"/>
      <c r="S515" s="754"/>
      <c r="T515" s="754"/>
      <c r="U515" s="754"/>
      <c r="V515" s="754"/>
      <c r="W515" s="754"/>
      <c r="X515" s="754"/>
      <c r="Y515" s="754"/>
      <c r="Z515" s="754"/>
      <c r="AA515" s="754"/>
      <c r="AB515" s="754"/>
      <c r="AC515" s="754"/>
      <c r="AD515" s="754"/>
      <c r="AE515" s="754"/>
      <c r="AF515" s="754"/>
      <c r="AG515" s="754"/>
      <c r="AH515" s="754"/>
      <c r="AI515" s="754"/>
      <c r="AJ515" s="754"/>
      <c r="AK515" s="754"/>
      <c r="AL515" s="754"/>
      <c r="AM515" s="754"/>
      <c r="AN515" s="754"/>
      <c r="AO515" s="754"/>
    </row>
    <row r="516" spans="2:41" ht="12.75" customHeight="1" x14ac:dyDescent="0.2">
      <c r="B516" s="771">
        <v>5</v>
      </c>
      <c r="C516" s="535"/>
      <c r="D516" s="754"/>
      <c r="E516" s="754"/>
      <c r="F516" s="754"/>
      <c r="G516" s="754"/>
      <c r="H516" s="754"/>
      <c r="I516" s="754"/>
      <c r="J516" s="754"/>
      <c r="K516" s="754"/>
      <c r="L516" s="754"/>
      <c r="M516" s="754"/>
      <c r="N516" s="754"/>
      <c r="O516" s="754"/>
      <c r="P516" s="754"/>
      <c r="Q516" s="754"/>
      <c r="R516" s="754"/>
      <c r="S516" s="754"/>
      <c r="T516" s="754"/>
      <c r="U516" s="754"/>
      <c r="V516" s="754"/>
      <c r="W516" s="754"/>
      <c r="X516" s="754"/>
      <c r="Y516" s="754"/>
      <c r="Z516" s="754"/>
      <c r="AA516" s="754"/>
      <c r="AB516" s="754"/>
      <c r="AC516" s="754"/>
      <c r="AD516" s="754"/>
      <c r="AE516" s="754"/>
      <c r="AF516" s="754"/>
      <c r="AG516" s="754"/>
      <c r="AH516" s="754"/>
      <c r="AI516" s="754"/>
      <c r="AJ516" s="754"/>
      <c r="AK516" s="754"/>
      <c r="AL516" s="754"/>
      <c r="AM516" s="754"/>
      <c r="AN516" s="754"/>
      <c r="AO516" s="754"/>
    </row>
    <row r="517" spans="2:41" ht="12.75" customHeight="1" x14ac:dyDescent="0.2">
      <c r="B517" s="771">
        <v>3</v>
      </c>
      <c r="C517" s="535"/>
      <c r="D517" s="754"/>
      <c r="E517" s="754"/>
      <c r="F517" s="754"/>
      <c r="G517" s="754"/>
      <c r="H517" s="754"/>
      <c r="I517" s="754"/>
      <c r="J517" s="754"/>
      <c r="K517" s="754"/>
      <c r="L517" s="754"/>
      <c r="M517" s="754"/>
      <c r="N517" s="754"/>
      <c r="O517" s="754"/>
      <c r="P517" s="754"/>
      <c r="Q517" s="754"/>
      <c r="R517" s="754"/>
      <c r="S517" s="754"/>
      <c r="T517" s="754"/>
      <c r="U517" s="754"/>
      <c r="V517" s="754"/>
      <c r="W517" s="754"/>
      <c r="X517" s="754"/>
      <c r="Y517" s="754"/>
      <c r="Z517" s="754"/>
      <c r="AA517" s="754"/>
      <c r="AB517" s="754"/>
      <c r="AC517" s="754"/>
      <c r="AD517" s="754"/>
      <c r="AE517" s="754"/>
      <c r="AF517" s="754"/>
      <c r="AG517" s="754"/>
      <c r="AH517" s="754"/>
      <c r="AI517" s="754"/>
      <c r="AJ517" s="754"/>
      <c r="AK517" s="754"/>
      <c r="AL517" s="754"/>
      <c r="AM517" s="754"/>
      <c r="AN517" s="754"/>
      <c r="AO517" s="754"/>
    </row>
    <row r="518" spans="2:41" ht="12.75" customHeight="1" x14ac:dyDescent="0.2">
      <c r="B518" s="771">
        <v>2.5</v>
      </c>
      <c r="C518" s="535"/>
      <c r="D518" s="754"/>
      <c r="E518" s="754"/>
      <c r="F518" s="754"/>
      <c r="G518" s="754"/>
      <c r="H518" s="754"/>
      <c r="I518" s="754"/>
      <c r="J518" s="754"/>
      <c r="K518" s="754"/>
      <c r="L518" s="754"/>
      <c r="M518" s="754"/>
      <c r="N518" s="754"/>
      <c r="O518" s="754"/>
      <c r="P518" s="754"/>
      <c r="Q518" s="754"/>
      <c r="R518" s="754"/>
      <c r="S518" s="754"/>
      <c r="T518" s="754"/>
      <c r="U518" s="754"/>
      <c r="V518" s="754"/>
      <c r="W518" s="754"/>
      <c r="X518" s="754"/>
      <c r="Y518" s="754"/>
      <c r="Z518" s="754"/>
      <c r="AA518" s="754"/>
      <c r="AB518" s="754"/>
      <c r="AC518" s="754"/>
      <c r="AD518" s="754"/>
      <c r="AE518" s="754"/>
      <c r="AF518" s="754"/>
      <c r="AG518" s="754"/>
      <c r="AH518" s="754"/>
      <c r="AI518" s="754"/>
      <c r="AJ518" s="754"/>
      <c r="AK518" s="754"/>
      <c r="AL518" s="754"/>
      <c r="AM518" s="754"/>
      <c r="AN518" s="754"/>
      <c r="AO518" s="754"/>
    </row>
    <row r="519" spans="2:41" ht="12.75" customHeight="1" x14ac:dyDescent="0.2">
      <c r="B519" s="771">
        <v>2</v>
      </c>
      <c r="C519" s="535"/>
      <c r="D519" s="754"/>
      <c r="E519" s="754"/>
      <c r="F519" s="754"/>
      <c r="G519" s="754"/>
      <c r="H519" s="754"/>
      <c r="I519" s="754"/>
      <c r="J519" s="754"/>
      <c r="K519" s="754"/>
      <c r="L519" s="754"/>
      <c r="M519" s="754"/>
      <c r="N519" s="754"/>
      <c r="O519" s="754"/>
      <c r="P519" s="754"/>
      <c r="Q519" s="754"/>
      <c r="R519" s="754"/>
      <c r="S519" s="754"/>
      <c r="T519" s="754"/>
      <c r="U519" s="754"/>
      <c r="V519" s="754"/>
      <c r="W519" s="754"/>
      <c r="X519" s="754"/>
      <c r="Y519" s="754"/>
      <c r="Z519" s="754"/>
      <c r="AA519" s="754"/>
      <c r="AB519" s="754"/>
      <c r="AC519" s="754"/>
      <c r="AD519" s="754"/>
      <c r="AE519" s="754"/>
      <c r="AF519" s="754"/>
      <c r="AG519" s="754"/>
      <c r="AH519" s="754"/>
      <c r="AI519" s="754"/>
      <c r="AJ519" s="754"/>
      <c r="AK519" s="754"/>
      <c r="AL519" s="754"/>
      <c r="AM519" s="754"/>
      <c r="AN519" s="754"/>
      <c r="AO519" s="754"/>
    </row>
    <row r="520" spans="2:41" ht="12.75" customHeight="1" x14ac:dyDescent="0.2">
      <c r="B520" s="771">
        <v>1</v>
      </c>
      <c r="C520" s="535"/>
      <c r="D520" s="754"/>
      <c r="E520" s="754"/>
      <c r="F520" s="754"/>
      <c r="G520" s="754"/>
      <c r="H520" s="754"/>
      <c r="I520" s="754"/>
      <c r="J520" s="754"/>
      <c r="K520" s="754"/>
      <c r="L520" s="754"/>
      <c r="M520" s="754"/>
      <c r="N520" s="754"/>
      <c r="O520" s="754"/>
      <c r="P520" s="754"/>
      <c r="Q520" s="754"/>
      <c r="R520" s="754"/>
      <c r="S520" s="754"/>
      <c r="T520" s="754"/>
      <c r="U520" s="754"/>
      <c r="V520" s="754"/>
      <c r="W520" s="754"/>
      <c r="X520" s="754"/>
      <c r="Y520" s="754"/>
      <c r="Z520" s="754"/>
      <c r="AA520" s="754"/>
      <c r="AB520" s="754"/>
      <c r="AC520" s="754"/>
      <c r="AD520" s="754"/>
      <c r="AE520" s="754"/>
      <c r="AF520" s="754"/>
      <c r="AG520" s="754"/>
      <c r="AH520" s="754"/>
      <c r="AI520" s="754"/>
      <c r="AJ520" s="754"/>
      <c r="AK520" s="754"/>
      <c r="AL520" s="754"/>
      <c r="AM520" s="754"/>
      <c r="AN520" s="754"/>
      <c r="AO520" s="754"/>
    </row>
    <row r="521" spans="2:41" ht="12.75" customHeight="1" x14ac:dyDescent="0.2">
      <c r="B521" s="771">
        <v>0.5</v>
      </c>
      <c r="C521" s="535"/>
      <c r="D521" s="754"/>
      <c r="E521" s="754"/>
      <c r="F521" s="754"/>
      <c r="G521" s="754"/>
      <c r="H521" s="754"/>
      <c r="I521" s="754"/>
      <c r="J521" s="754"/>
      <c r="K521" s="754"/>
      <c r="L521" s="754"/>
      <c r="M521" s="754"/>
      <c r="N521" s="754"/>
      <c r="O521" s="754"/>
      <c r="P521" s="754"/>
      <c r="Q521" s="754"/>
      <c r="R521" s="754"/>
      <c r="S521" s="754"/>
      <c r="T521" s="754"/>
      <c r="U521" s="754"/>
      <c r="V521" s="754"/>
      <c r="W521" s="754"/>
      <c r="X521" s="754"/>
      <c r="Y521" s="754"/>
      <c r="Z521" s="754"/>
      <c r="AA521" s="754"/>
      <c r="AB521" s="754"/>
      <c r="AC521" s="754"/>
      <c r="AD521" s="754"/>
      <c r="AE521" s="754"/>
      <c r="AF521" s="754"/>
      <c r="AG521" s="754"/>
      <c r="AH521" s="754"/>
      <c r="AI521" s="754"/>
      <c r="AJ521" s="754"/>
      <c r="AK521" s="754"/>
      <c r="AL521" s="754"/>
      <c r="AM521" s="754"/>
      <c r="AN521" s="754"/>
      <c r="AO521" s="754"/>
    </row>
    <row r="522" spans="2:41" ht="12.75" customHeight="1" x14ac:dyDescent="0.2">
      <c r="B522" s="772">
        <v>0.3</v>
      </c>
      <c r="C522" s="773"/>
      <c r="D522" s="774"/>
      <c r="E522" s="774"/>
      <c r="F522" s="774"/>
      <c r="G522" s="774"/>
      <c r="H522" s="774"/>
      <c r="I522" s="774"/>
      <c r="J522" s="774"/>
      <c r="K522" s="774"/>
      <c r="L522" s="774"/>
      <c r="M522" s="774"/>
      <c r="N522" s="774"/>
      <c r="O522" s="774"/>
      <c r="P522" s="774"/>
      <c r="Q522" s="774"/>
      <c r="R522" s="774"/>
      <c r="S522" s="774"/>
      <c r="T522" s="774"/>
      <c r="U522" s="774"/>
      <c r="V522" s="774"/>
      <c r="W522" s="774"/>
      <c r="X522" s="774"/>
      <c r="Y522" s="774"/>
      <c r="Z522" s="774"/>
      <c r="AA522" s="774"/>
      <c r="AB522" s="774"/>
      <c r="AC522" s="774"/>
      <c r="AD522" s="774"/>
      <c r="AE522" s="774"/>
      <c r="AF522" s="774"/>
      <c r="AG522" s="774"/>
      <c r="AH522" s="774"/>
      <c r="AI522" s="774"/>
      <c r="AJ522" s="774"/>
      <c r="AK522" s="774"/>
      <c r="AL522" s="774"/>
      <c r="AM522" s="774"/>
      <c r="AN522" s="774"/>
      <c r="AO522" s="774"/>
    </row>
    <row r="523" spans="2:41" ht="12.75" customHeight="1" thickBot="1" x14ac:dyDescent="0.25">
      <c r="B523" s="772">
        <v>0.1</v>
      </c>
      <c r="C523" s="741"/>
      <c r="D523" s="758"/>
      <c r="E523" s="758"/>
      <c r="F523" s="758"/>
      <c r="G523" s="758"/>
      <c r="H523" s="758"/>
      <c r="I523" s="758"/>
      <c r="J523" s="758"/>
      <c r="K523" s="758"/>
      <c r="L523" s="758"/>
      <c r="M523" s="758"/>
      <c r="N523" s="758"/>
      <c r="O523" s="758"/>
      <c r="P523" s="758"/>
      <c r="Q523" s="758"/>
      <c r="R523" s="758"/>
      <c r="S523" s="758"/>
      <c r="T523" s="758"/>
      <c r="U523" s="758"/>
      <c r="V523" s="758"/>
      <c r="W523" s="758"/>
      <c r="X523" s="758"/>
      <c r="Y523" s="758"/>
      <c r="Z523" s="758"/>
      <c r="AA523" s="758"/>
      <c r="AB523" s="758"/>
      <c r="AC523" s="758"/>
      <c r="AD523" s="758"/>
      <c r="AE523" s="758"/>
      <c r="AF523" s="758"/>
      <c r="AG523" s="758"/>
      <c r="AH523" s="758"/>
      <c r="AI523" s="758"/>
      <c r="AJ523" s="758"/>
      <c r="AK523" s="758"/>
      <c r="AL523" s="758"/>
      <c r="AM523" s="758"/>
      <c r="AN523" s="758"/>
      <c r="AO523" s="758"/>
    </row>
    <row r="524" spans="2:41" ht="12.75" customHeight="1" x14ac:dyDescent="0.2">
      <c r="B524" s="759" t="s">
        <v>27</v>
      </c>
      <c r="C524" s="692"/>
      <c r="D524" s="534"/>
      <c r="E524" s="534"/>
      <c r="F524" s="534"/>
      <c r="G524" s="534"/>
      <c r="H524" s="534"/>
      <c r="I524" s="534"/>
      <c r="J524" s="534"/>
      <c r="K524" s="534"/>
      <c r="L524" s="534"/>
      <c r="M524" s="534"/>
      <c r="N524" s="534"/>
      <c r="O524" s="534"/>
      <c r="P524" s="534"/>
      <c r="Q524" s="534"/>
      <c r="R524" s="534"/>
      <c r="S524" s="534"/>
      <c r="T524" s="534"/>
      <c r="U524" s="534"/>
      <c r="V524" s="534"/>
      <c r="W524" s="534"/>
      <c r="X524" s="760"/>
      <c r="Y524" s="760"/>
      <c r="Z524" s="760"/>
      <c r="AA524" s="760"/>
      <c r="AB524" s="760"/>
      <c r="AC524" s="760"/>
      <c r="AD524" s="760"/>
      <c r="AE524" s="760"/>
      <c r="AF524" s="760"/>
      <c r="AG524" s="760"/>
      <c r="AH524" s="760"/>
      <c r="AI524" s="760"/>
      <c r="AJ524" s="760"/>
      <c r="AK524" s="760"/>
      <c r="AL524" s="760"/>
      <c r="AM524" s="760"/>
      <c r="AN524" s="760"/>
      <c r="AO524" s="760"/>
    </row>
    <row r="525" spans="2:41" ht="12.75" customHeight="1" x14ac:dyDescent="0.2">
      <c r="B525" s="535"/>
      <c r="C525" s="535"/>
      <c r="D525" s="696"/>
      <c r="E525" s="696"/>
      <c r="F525" s="696"/>
      <c r="G525" s="696"/>
      <c r="H525" s="696"/>
      <c r="I525" s="696"/>
      <c r="J525" s="696"/>
      <c r="K525" s="696"/>
      <c r="L525" s="696"/>
      <c r="M525" s="696"/>
      <c r="N525" s="696"/>
      <c r="O525" s="696"/>
      <c r="P525" s="696"/>
      <c r="Q525" s="696"/>
      <c r="R525" s="696"/>
      <c r="S525" s="696"/>
      <c r="T525" s="696"/>
      <c r="U525" s="696"/>
      <c r="V525" s="696"/>
      <c r="W525" s="696"/>
      <c r="X525" s="696"/>
      <c r="Y525" s="696"/>
      <c r="Z525" s="696"/>
      <c r="AA525" s="696"/>
      <c r="AB525" s="696"/>
      <c r="AC525" s="696"/>
      <c r="AD525" s="696"/>
      <c r="AE525" s="696"/>
      <c r="AF525" s="696"/>
      <c r="AG525" s="696"/>
      <c r="AH525" s="696"/>
      <c r="AI525" s="696"/>
      <c r="AJ525" s="696"/>
      <c r="AK525" s="696"/>
      <c r="AL525" s="696"/>
      <c r="AM525" s="696"/>
      <c r="AN525" s="696"/>
      <c r="AO525" s="696"/>
    </row>
    <row r="526" spans="2:41" s="709" customFormat="1" ht="12.75" customHeight="1" x14ac:dyDescent="0.2">
      <c r="B526" s="688" t="s">
        <v>384</v>
      </c>
      <c r="C526" s="761"/>
      <c r="D526" s="749"/>
      <c r="E526" s="749"/>
      <c r="F526" s="749"/>
      <c r="G526" s="749"/>
      <c r="H526" s="749"/>
      <c r="I526" s="749"/>
      <c r="J526" s="749"/>
      <c r="K526" s="749"/>
      <c r="L526" s="749"/>
      <c r="M526" s="749"/>
      <c r="N526" s="749"/>
      <c r="O526" s="749"/>
      <c r="P526" s="749"/>
      <c r="Q526" s="749"/>
      <c r="R526" s="749"/>
      <c r="S526" s="749"/>
      <c r="T526" s="749"/>
      <c r="U526" s="749"/>
      <c r="V526" s="749"/>
      <c r="W526" s="749"/>
      <c r="X526" s="749"/>
      <c r="Y526" s="749"/>
      <c r="Z526" s="749"/>
      <c r="AA526" s="749"/>
      <c r="AB526" s="749"/>
      <c r="AC526" s="749"/>
      <c r="AD526" s="749"/>
      <c r="AE526" s="749"/>
      <c r="AF526" s="749"/>
      <c r="AG526" s="749"/>
      <c r="AH526" s="749"/>
      <c r="AI526" s="749"/>
      <c r="AJ526" s="749"/>
      <c r="AK526" s="749"/>
      <c r="AL526" s="749"/>
      <c r="AM526" s="749"/>
      <c r="AN526" s="749"/>
      <c r="AO526" s="749"/>
    </row>
    <row r="527" spans="2:41" s="709" customFormat="1" ht="12.75" customHeight="1" x14ac:dyDescent="0.2">
      <c r="B527" s="762" t="str">
        <f t="shared" ref="B527:B535" si="3">+B515&amp;" kW"</f>
        <v>10 kW</v>
      </c>
      <c r="C527" s="688"/>
      <c r="D527" s="763"/>
      <c r="E527" s="763"/>
      <c r="F527" s="763"/>
      <c r="G527" s="763"/>
      <c r="H527" s="763"/>
      <c r="I527" s="763"/>
      <c r="J527" s="763"/>
      <c r="K527" s="763"/>
      <c r="L527" s="763"/>
      <c r="M527" s="763"/>
      <c r="N527" s="763"/>
      <c r="O527" s="763"/>
      <c r="P527" s="763"/>
      <c r="Q527" s="763"/>
      <c r="R527" s="763"/>
      <c r="S527" s="763"/>
      <c r="T527" s="763"/>
      <c r="U527" s="763"/>
      <c r="V527" s="763"/>
      <c r="W527" s="763"/>
      <c r="X527" s="763"/>
      <c r="Y527" s="763"/>
      <c r="Z527" s="763"/>
      <c r="AA527" s="763"/>
      <c r="AB527" s="763"/>
      <c r="AC527" s="763"/>
      <c r="AD527" s="763"/>
      <c r="AE527" s="763"/>
      <c r="AF527" s="763"/>
      <c r="AG527" s="763"/>
      <c r="AH527" s="763"/>
      <c r="AI527" s="763"/>
      <c r="AJ527" s="763"/>
      <c r="AK527" s="763"/>
      <c r="AL527" s="763"/>
      <c r="AM527" s="763"/>
      <c r="AN527" s="763"/>
      <c r="AO527" s="763"/>
    </row>
    <row r="528" spans="2:41" s="709" customFormat="1" ht="12.75" customHeight="1" x14ac:dyDescent="0.2">
      <c r="B528" s="762" t="str">
        <f t="shared" si="3"/>
        <v>5 kW</v>
      </c>
      <c r="C528" s="688"/>
      <c r="D528" s="763"/>
      <c r="E528" s="763"/>
      <c r="F528" s="763"/>
      <c r="G528" s="763"/>
      <c r="H528" s="763"/>
      <c r="I528" s="763"/>
      <c r="J528" s="763"/>
      <c r="K528" s="763"/>
      <c r="L528" s="763"/>
      <c r="M528" s="763"/>
      <c r="N528" s="763"/>
      <c r="O528" s="763"/>
      <c r="P528" s="763"/>
      <c r="Q528" s="763"/>
      <c r="R528" s="763"/>
      <c r="S528" s="763"/>
      <c r="T528" s="763"/>
      <c r="U528" s="763"/>
      <c r="V528" s="763"/>
      <c r="W528" s="763"/>
      <c r="X528" s="763"/>
      <c r="Y528" s="763"/>
      <c r="Z528" s="763"/>
      <c r="AA528" s="763"/>
      <c r="AB528" s="763"/>
      <c r="AC528" s="763"/>
      <c r="AD528" s="763"/>
      <c r="AE528" s="763"/>
      <c r="AF528" s="763"/>
      <c r="AG528" s="763"/>
      <c r="AH528" s="763"/>
      <c r="AI528" s="763"/>
      <c r="AJ528" s="763"/>
      <c r="AK528" s="763"/>
      <c r="AL528" s="763"/>
      <c r="AM528" s="763"/>
      <c r="AN528" s="763"/>
      <c r="AO528" s="763"/>
    </row>
    <row r="529" spans="2:41" s="709" customFormat="1" ht="12.75" customHeight="1" x14ac:dyDescent="0.2">
      <c r="B529" s="762" t="str">
        <f t="shared" si="3"/>
        <v>3 kW</v>
      </c>
      <c r="C529" s="688"/>
      <c r="D529" s="763"/>
      <c r="E529" s="763"/>
      <c r="F529" s="763"/>
      <c r="G529" s="763"/>
      <c r="H529" s="763"/>
      <c r="I529" s="763"/>
      <c r="J529" s="763"/>
      <c r="K529" s="763"/>
      <c r="L529" s="763"/>
      <c r="M529" s="763"/>
      <c r="N529" s="763"/>
      <c r="O529" s="763"/>
      <c r="P529" s="763"/>
      <c r="Q529" s="763"/>
      <c r="R529" s="763"/>
      <c r="S529" s="763"/>
      <c r="T529" s="763"/>
      <c r="U529" s="763"/>
      <c r="V529" s="763"/>
      <c r="W529" s="763"/>
      <c r="X529" s="763"/>
      <c r="Y529" s="763"/>
      <c r="Z529" s="763"/>
      <c r="AA529" s="763"/>
      <c r="AB529" s="763"/>
      <c r="AC529" s="763"/>
      <c r="AD529" s="763"/>
      <c r="AE529" s="763"/>
      <c r="AF529" s="763"/>
      <c r="AG529" s="763"/>
      <c r="AH529" s="763"/>
      <c r="AI529" s="763"/>
      <c r="AJ529" s="763"/>
      <c r="AK529" s="763"/>
      <c r="AL529" s="763"/>
      <c r="AM529" s="763"/>
      <c r="AN529" s="763"/>
      <c r="AO529" s="763"/>
    </row>
    <row r="530" spans="2:41" s="709" customFormat="1" ht="12.75" customHeight="1" x14ac:dyDescent="0.2">
      <c r="B530" s="762" t="str">
        <f t="shared" si="3"/>
        <v>2,5 kW</v>
      </c>
      <c r="C530" s="688"/>
      <c r="D530" s="763"/>
      <c r="E530" s="763"/>
      <c r="F530" s="763"/>
      <c r="G530" s="763"/>
      <c r="H530" s="763"/>
      <c r="I530" s="763"/>
      <c r="J530" s="763"/>
      <c r="K530" s="763"/>
      <c r="L530" s="763"/>
      <c r="M530" s="763"/>
      <c r="N530" s="763"/>
      <c r="O530" s="763"/>
      <c r="P530" s="763"/>
      <c r="Q530" s="763"/>
      <c r="R530" s="763"/>
      <c r="S530" s="763"/>
      <c r="T530" s="763"/>
      <c r="U530" s="763"/>
      <c r="V530" s="763"/>
      <c r="W530" s="763"/>
      <c r="X530" s="763"/>
      <c r="Y530" s="763"/>
      <c r="Z530" s="763"/>
      <c r="AA530" s="763"/>
      <c r="AB530" s="763"/>
      <c r="AC530" s="763"/>
      <c r="AD530" s="763"/>
      <c r="AE530" s="763"/>
      <c r="AF530" s="763"/>
      <c r="AG530" s="763"/>
      <c r="AH530" s="763"/>
      <c r="AI530" s="763"/>
      <c r="AJ530" s="763"/>
      <c r="AK530" s="763"/>
      <c r="AL530" s="763"/>
      <c r="AM530" s="763"/>
      <c r="AN530" s="763"/>
      <c r="AO530" s="763"/>
    </row>
    <row r="531" spans="2:41" s="709" customFormat="1" ht="12.75" customHeight="1" x14ac:dyDescent="0.2">
      <c r="B531" s="762" t="str">
        <f t="shared" si="3"/>
        <v>2 kW</v>
      </c>
      <c r="C531" s="688"/>
      <c r="D531" s="763"/>
      <c r="E531" s="763"/>
      <c r="F531" s="763"/>
      <c r="G531" s="763"/>
      <c r="H531" s="763"/>
      <c r="I531" s="763"/>
      <c r="J531" s="763"/>
      <c r="K531" s="763"/>
      <c r="L531" s="763"/>
      <c r="M531" s="763"/>
      <c r="N531" s="763"/>
      <c r="O531" s="763"/>
      <c r="P531" s="763"/>
      <c r="Q531" s="763"/>
      <c r="R531" s="763"/>
      <c r="S531" s="763"/>
      <c r="T531" s="763"/>
      <c r="U531" s="763"/>
      <c r="V531" s="763"/>
      <c r="W531" s="763"/>
      <c r="X531" s="763"/>
      <c r="Y531" s="763"/>
      <c r="Z531" s="763"/>
      <c r="AA531" s="763"/>
      <c r="AB531" s="763"/>
      <c r="AC531" s="763"/>
      <c r="AD531" s="763"/>
      <c r="AE531" s="763"/>
      <c r="AF531" s="763"/>
      <c r="AG531" s="763"/>
      <c r="AH531" s="763"/>
      <c r="AI531" s="763"/>
      <c r="AJ531" s="763"/>
      <c r="AK531" s="763"/>
      <c r="AL531" s="763"/>
      <c r="AM531" s="763"/>
      <c r="AN531" s="763"/>
      <c r="AO531" s="763"/>
    </row>
    <row r="532" spans="2:41" s="709" customFormat="1" ht="12.75" customHeight="1" x14ac:dyDescent="0.2">
      <c r="B532" s="762" t="str">
        <f t="shared" si="3"/>
        <v>1 kW</v>
      </c>
      <c r="C532" s="688"/>
      <c r="D532" s="763"/>
      <c r="E532" s="763"/>
      <c r="F532" s="763"/>
      <c r="G532" s="763"/>
      <c r="H532" s="763"/>
      <c r="I532" s="763"/>
      <c r="J532" s="763"/>
      <c r="K532" s="763"/>
      <c r="L532" s="763"/>
      <c r="M532" s="763"/>
      <c r="N532" s="763"/>
      <c r="O532" s="763"/>
      <c r="P532" s="763"/>
      <c r="Q532" s="763"/>
      <c r="R532" s="763"/>
      <c r="S532" s="763"/>
      <c r="T532" s="763"/>
      <c r="U532" s="763"/>
      <c r="V532" s="763"/>
      <c r="W532" s="763"/>
      <c r="X532" s="763"/>
      <c r="Y532" s="763"/>
      <c r="Z532" s="763"/>
      <c r="AA532" s="763"/>
      <c r="AB532" s="763"/>
      <c r="AC532" s="763"/>
      <c r="AD532" s="763"/>
      <c r="AE532" s="763"/>
      <c r="AF532" s="763"/>
      <c r="AG532" s="763"/>
      <c r="AH532" s="763"/>
      <c r="AI532" s="763"/>
      <c r="AJ532" s="763"/>
      <c r="AK532" s="763"/>
      <c r="AL532" s="763"/>
      <c r="AM532" s="763"/>
      <c r="AN532" s="763"/>
      <c r="AO532" s="763"/>
    </row>
    <row r="533" spans="2:41" s="709" customFormat="1" ht="12.75" customHeight="1" x14ac:dyDescent="0.2">
      <c r="B533" s="762" t="str">
        <f t="shared" si="3"/>
        <v>0,5 kW</v>
      </c>
      <c r="C533" s="688"/>
      <c r="D533" s="763"/>
      <c r="E533" s="763"/>
      <c r="F533" s="763"/>
      <c r="G533" s="763"/>
      <c r="H533" s="763"/>
      <c r="I533" s="763"/>
      <c r="J533" s="763"/>
      <c r="K533" s="763"/>
      <c r="L533" s="763"/>
      <c r="M533" s="763"/>
      <c r="N533" s="763"/>
      <c r="O533" s="763"/>
      <c r="P533" s="763"/>
      <c r="Q533" s="763"/>
      <c r="R533" s="763"/>
      <c r="S533" s="763"/>
      <c r="T533" s="763"/>
      <c r="U533" s="763"/>
      <c r="V533" s="763"/>
      <c r="W533" s="763"/>
      <c r="X533" s="763"/>
      <c r="Y533" s="763"/>
      <c r="Z533" s="763"/>
      <c r="AA533" s="763"/>
      <c r="AB533" s="763"/>
      <c r="AC533" s="763"/>
      <c r="AD533" s="763"/>
      <c r="AE533" s="763"/>
      <c r="AF533" s="763"/>
      <c r="AG533" s="763"/>
      <c r="AH533" s="763"/>
      <c r="AI533" s="763"/>
      <c r="AJ533" s="763"/>
      <c r="AK533" s="763"/>
      <c r="AL533" s="763"/>
      <c r="AM533" s="763"/>
      <c r="AN533" s="763"/>
      <c r="AO533" s="763"/>
    </row>
    <row r="534" spans="2:41" s="709" customFormat="1" ht="12.75" customHeight="1" x14ac:dyDescent="0.2">
      <c r="B534" s="762" t="str">
        <f t="shared" si="3"/>
        <v>0,3 kW</v>
      </c>
      <c r="C534" s="742"/>
      <c r="D534" s="763"/>
      <c r="E534" s="763"/>
      <c r="F534" s="763"/>
      <c r="G534" s="763"/>
      <c r="H534" s="763"/>
      <c r="I534" s="763"/>
      <c r="J534" s="763"/>
      <c r="K534" s="763"/>
      <c r="L534" s="763"/>
      <c r="M534" s="763"/>
      <c r="N534" s="763"/>
      <c r="O534" s="763"/>
      <c r="P534" s="763"/>
      <c r="Q534" s="763"/>
      <c r="R534" s="763"/>
      <c r="S534" s="763"/>
      <c r="T534" s="763"/>
      <c r="U534" s="763"/>
      <c r="V534" s="763"/>
      <c r="W534" s="763"/>
      <c r="X534" s="763"/>
      <c r="Y534" s="763"/>
      <c r="Z534" s="763"/>
      <c r="AA534" s="763"/>
      <c r="AB534" s="763"/>
      <c r="AC534" s="763"/>
      <c r="AD534" s="763"/>
      <c r="AE534" s="763"/>
      <c r="AF534" s="763"/>
      <c r="AG534" s="763"/>
      <c r="AH534" s="763"/>
      <c r="AI534" s="763"/>
      <c r="AJ534" s="763"/>
      <c r="AK534" s="763"/>
      <c r="AL534" s="763"/>
      <c r="AM534" s="763"/>
      <c r="AN534" s="763"/>
      <c r="AO534" s="770"/>
    </row>
    <row r="535" spans="2:41" s="709" customFormat="1" ht="12.75" customHeight="1" x14ac:dyDescent="0.2">
      <c r="B535" s="762" t="str">
        <f t="shared" si="3"/>
        <v>0,1 kW</v>
      </c>
      <c r="C535" s="742"/>
      <c r="D535" s="763"/>
      <c r="E535" s="763"/>
      <c r="F535" s="763"/>
      <c r="G535" s="763"/>
      <c r="H535" s="763"/>
      <c r="I535" s="763"/>
      <c r="J535" s="763"/>
      <c r="K535" s="763"/>
      <c r="L535" s="763"/>
      <c r="M535" s="763"/>
      <c r="N535" s="763"/>
      <c r="O535" s="763"/>
      <c r="P535" s="763"/>
      <c r="Q535" s="763"/>
      <c r="R535" s="763"/>
      <c r="S535" s="763"/>
      <c r="T535" s="763"/>
      <c r="U535" s="763"/>
      <c r="V535" s="763"/>
      <c r="W535" s="763"/>
      <c r="X535" s="763"/>
      <c r="Y535" s="763"/>
      <c r="Z535" s="763"/>
      <c r="AA535" s="763"/>
      <c r="AB535" s="763"/>
      <c r="AC535" s="763"/>
      <c r="AD535" s="763"/>
      <c r="AE535" s="763"/>
      <c r="AF535" s="763"/>
      <c r="AG535" s="763"/>
      <c r="AH535" s="763"/>
      <c r="AI535" s="763"/>
      <c r="AJ535" s="763"/>
      <c r="AK535" s="763"/>
      <c r="AL535" s="763"/>
      <c r="AM535" s="763"/>
      <c r="AN535" s="763"/>
      <c r="AO535" s="770"/>
    </row>
    <row r="536" spans="2:41" s="709" customFormat="1" ht="12.75" customHeight="1" x14ac:dyDescent="0.2">
      <c r="B536" s="762"/>
      <c r="C536" s="742"/>
      <c r="D536" s="770"/>
      <c r="E536" s="770"/>
      <c r="F536" s="770"/>
      <c r="G536" s="770"/>
      <c r="H536" s="770"/>
      <c r="I536" s="770"/>
      <c r="J536" s="770"/>
      <c r="K536" s="770"/>
      <c r="L536" s="770"/>
      <c r="M536" s="770"/>
      <c r="N536" s="770"/>
      <c r="O536" s="770"/>
      <c r="P536" s="770"/>
      <c r="Q536" s="770"/>
      <c r="R536" s="770"/>
      <c r="S536" s="770"/>
      <c r="T536" s="770"/>
      <c r="U536" s="770"/>
      <c r="V536" s="770"/>
      <c r="W536" s="770"/>
      <c r="X536" s="770"/>
      <c r="Y536" s="770"/>
      <c r="Z536" s="770"/>
      <c r="AA536" s="770"/>
      <c r="AB536" s="770"/>
      <c r="AC536" s="770"/>
      <c r="AD536" s="770"/>
      <c r="AE536" s="770"/>
      <c r="AF536" s="770"/>
      <c r="AG536" s="770"/>
      <c r="AH536" s="770"/>
      <c r="AI536" s="770"/>
      <c r="AJ536" s="770"/>
      <c r="AK536" s="770"/>
      <c r="AL536" s="770"/>
      <c r="AM536" s="770"/>
      <c r="AN536" s="770"/>
      <c r="AO536" s="770"/>
    </row>
    <row r="537" spans="2:41" ht="12.75" customHeight="1" x14ac:dyDescent="0.2">
      <c r="B537" s="693" t="s">
        <v>385</v>
      </c>
      <c r="C537" s="535"/>
      <c r="D537" s="752"/>
      <c r="E537" s="752"/>
      <c r="F537" s="752"/>
      <c r="G537" s="752"/>
      <c r="H537" s="752"/>
      <c r="I537" s="752"/>
      <c r="J537" s="752"/>
      <c r="K537" s="752"/>
      <c r="L537" s="752"/>
      <c r="M537" s="752"/>
      <c r="N537" s="752"/>
      <c r="O537" s="752"/>
      <c r="P537" s="752"/>
      <c r="Q537" s="752"/>
      <c r="R537" s="752"/>
      <c r="S537" s="752"/>
      <c r="T537" s="752"/>
      <c r="U537" s="752"/>
      <c r="V537" s="752"/>
      <c r="W537" s="752"/>
      <c r="X537" s="752"/>
      <c r="Y537" s="752"/>
      <c r="Z537" s="752"/>
      <c r="AA537" s="752"/>
      <c r="AB537" s="752"/>
      <c r="AC537" s="752"/>
      <c r="AD537" s="752"/>
      <c r="AE537" s="752"/>
      <c r="AF537" s="752"/>
      <c r="AG537" s="752"/>
      <c r="AH537" s="752"/>
      <c r="AI537" s="752"/>
      <c r="AJ537" s="752"/>
      <c r="AK537" s="752"/>
      <c r="AL537" s="752"/>
      <c r="AM537" s="752"/>
      <c r="AN537" s="752"/>
      <c r="AO537" s="752"/>
    </row>
    <row r="538" spans="2:41" ht="12.75" customHeight="1" x14ac:dyDescent="0.2">
      <c r="B538" s="535" t="s">
        <v>386</v>
      </c>
      <c r="C538" s="535"/>
      <c r="D538" s="696"/>
      <c r="E538" s="696"/>
      <c r="F538" s="696"/>
      <c r="G538" s="696"/>
      <c r="H538" s="696"/>
      <c r="I538" s="696"/>
      <c r="J538" s="696"/>
      <c r="K538" s="696"/>
      <c r="L538" s="696"/>
      <c r="M538" s="696"/>
      <c r="N538" s="696"/>
      <c r="O538" s="696"/>
      <c r="P538" s="696"/>
      <c r="Q538" s="696"/>
      <c r="R538" s="696"/>
      <c r="S538" s="696"/>
      <c r="T538" s="696"/>
      <c r="U538" s="696"/>
      <c r="V538" s="696"/>
      <c r="W538" s="696"/>
      <c r="X538" s="696"/>
      <c r="Y538" s="696"/>
      <c r="Z538" s="696"/>
      <c r="AA538" s="696"/>
      <c r="AB538" s="696"/>
      <c r="AC538" s="696"/>
      <c r="AD538" s="696"/>
      <c r="AE538" s="696"/>
      <c r="AF538" s="696"/>
      <c r="AG538" s="696"/>
      <c r="AH538" s="696"/>
      <c r="AI538" s="696"/>
      <c r="AJ538" s="696"/>
      <c r="AK538" s="696"/>
      <c r="AL538" s="696"/>
      <c r="AM538" s="696"/>
      <c r="AN538" s="696"/>
      <c r="AO538" s="696"/>
    </row>
    <row r="539" spans="2:41" ht="12.75" customHeight="1" x14ac:dyDescent="0.2">
      <c r="B539" s="535" t="s">
        <v>374</v>
      </c>
      <c r="C539" s="535"/>
      <c r="D539" s="696"/>
      <c r="E539" s="696"/>
      <c r="F539" s="696"/>
      <c r="G539" s="696"/>
      <c r="H539" s="696"/>
      <c r="I539" s="696"/>
      <c r="J539" s="696"/>
      <c r="K539" s="696"/>
      <c r="L539" s="696"/>
      <c r="M539" s="696"/>
      <c r="N539" s="696"/>
      <c r="O539" s="696"/>
      <c r="P539" s="696"/>
      <c r="Q539" s="696"/>
      <c r="R539" s="696"/>
      <c r="S539" s="696"/>
      <c r="T539" s="696"/>
      <c r="U539" s="696"/>
      <c r="V539" s="696"/>
      <c r="W539" s="696"/>
      <c r="X539" s="696"/>
      <c r="Y539" s="696"/>
      <c r="Z539" s="696"/>
      <c r="AA539" s="696"/>
      <c r="AB539" s="696"/>
      <c r="AC539" s="696"/>
      <c r="AD539" s="696"/>
      <c r="AE539" s="696"/>
      <c r="AF539" s="696"/>
      <c r="AG539" s="696"/>
      <c r="AH539" s="696"/>
      <c r="AI539" s="696"/>
      <c r="AJ539" s="696"/>
      <c r="AK539" s="696"/>
      <c r="AL539" s="696"/>
      <c r="AM539" s="696"/>
      <c r="AN539" s="696"/>
      <c r="AO539" s="696"/>
    </row>
    <row r="540" spans="2:41" ht="12.75" customHeight="1" x14ac:dyDescent="0.2">
      <c r="B540" s="535"/>
      <c r="C540" s="535"/>
      <c r="D540" s="696"/>
      <c r="E540" s="696"/>
      <c r="F540" s="696"/>
      <c r="G540" s="696"/>
      <c r="H540" s="696"/>
      <c r="I540" s="696"/>
      <c r="J540" s="696"/>
      <c r="K540" s="696"/>
      <c r="L540" s="696"/>
      <c r="M540" s="696"/>
      <c r="N540" s="696"/>
      <c r="O540" s="696"/>
      <c r="P540" s="696"/>
      <c r="Q540" s="696"/>
      <c r="R540" s="696"/>
      <c r="S540" s="696"/>
      <c r="T540" s="696"/>
      <c r="U540" s="696"/>
      <c r="V540" s="696"/>
      <c r="W540" s="696"/>
      <c r="X540" s="696"/>
      <c r="Y540" s="696"/>
      <c r="Z540" s="696"/>
      <c r="AA540" s="696"/>
      <c r="AB540" s="696"/>
      <c r="AC540" s="696"/>
      <c r="AD540" s="696"/>
      <c r="AE540" s="696"/>
      <c r="AF540" s="696"/>
      <c r="AG540" s="696"/>
      <c r="AH540" s="696"/>
      <c r="AI540" s="696"/>
      <c r="AJ540" s="696"/>
      <c r="AK540" s="696"/>
      <c r="AL540" s="696"/>
      <c r="AM540" s="696"/>
      <c r="AN540" s="696"/>
      <c r="AO540" s="696"/>
    </row>
    <row r="541" spans="2:41" ht="12.75" customHeight="1" x14ac:dyDescent="0.2">
      <c r="B541" s="535" t="s">
        <v>387</v>
      </c>
      <c r="C541" s="535"/>
      <c r="D541" s="754"/>
      <c r="E541" s="754"/>
      <c r="F541" s="754"/>
      <c r="G541" s="754"/>
      <c r="H541" s="754"/>
      <c r="I541" s="754"/>
      <c r="J541" s="754"/>
      <c r="K541" s="754"/>
      <c r="L541" s="754"/>
      <c r="M541" s="754"/>
      <c r="N541" s="754"/>
      <c r="O541" s="754"/>
      <c r="P541" s="754"/>
      <c r="Q541" s="754"/>
      <c r="R541" s="754"/>
      <c r="S541" s="754"/>
      <c r="T541" s="754"/>
      <c r="U541" s="754"/>
      <c r="V541" s="754"/>
      <c r="W541" s="754"/>
      <c r="X541" s="754"/>
      <c r="Y541" s="754"/>
      <c r="Z541" s="754"/>
      <c r="AA541" s="754"/>
      <c r="AB541" s="754"/>
      <c r="AC541" s="754"/>
      <c r="AD541" s="754"/>
      <c r="AE541" s="754"/>
      <c r="AF541" s="754"/>
      <c r="AG541" s="754"/>
      <c r="AH541" s="754"/>
      <c r="AI541" s="754"/>
      <c r="AJ541" s="754"/>
      <c r="AK541" s="754"/>
      <c r="AL541" s="754"/>
      <c r="AM541" s="754"/>
      <c r="AN541" s="754"/>
      <c r="AO541" s="754"/>
    </row>
    <row r="542" spans="2:41" ht="12.75" customHeight="1" x14ac:dyDescent="0.2">
      <c r="B542" s="535" t="s">
        <v>388</v>
      </c>
      <c r="C542" s="535"/>
      <c r="D542" s="696"/>
      <c r="E542" s="696"/>
      <c r="F542" s="696"/>
      <c r="G542" s="696"/>
      <c r="H542" s="696"/>
      <c r="I542" s="696"/>
      <c r="J542" s="696"/>
      <c r="K542" s="696"/>
      <c r="L542" s="696"/>
      <c r="M542" s="696"/>
      <c r="N542" s="696"/>
      <c r="O542" s="696"/>
      <c r="P542" s="696"/>
      <c r="Q542" s="696"/>
      <c r="R542" s="696"/>
      <c r="S542" s="696"/>
      <c r="T542" s="696"/>
      <c r="U542" s="696"/>
      <c r="V542" s="696"/>
      <c r="W542" s="696"/>
      <c r="X542" s="696"/>
      <c r="Y542" s="696"/>
      <c r="Z542" s="696"/>
      <c r="AA542" s="696"/>
      <c r="AB542" s="696"/>
      <c r="AC542" s="696"/>
      <c r="AD542" s="696"/>
      <c r="AE542" s="696"/>
      <c r="AF542" s="696"/>
      <c r="AG542" s="696"/>
      <c r="AH542" s="696"/>
      <c r="AI542" s="696"/>
      <c r="AJ542" s="696"/>
      <c r="AK542" s="696"/>
      <c r="AL542" s="696"/>
      <c r="AM542" s="696"/>
      <c r="AN542" s="696"/>
      <c r="AO542" s="696"/>
    </row>
    <row r="543" spans="2:41" ht="12.75" customHeight="1" x14ac:dyDescent="0.2">
      <c r="B543" s="535" t="s">
        <v>389</v>
      </c>
      <c r="C543" s="535"/>
      <c r="D543" s="696"/>
      <c r="E543" s="696"/>
      <c r="F543" s="696"/>
      <c r="G543" s="696"/>
      <c r="H543" s="696"/>
      <c r="I543" s="696"/>
      <c r="J543" s="696"/>
      <c r="K543" s="696"/>
      <c r="L543" s="696"/>
      <c r="M543" s="696"/>
      <c r="N543" s="696"/>
      <c r="O543" s="696"/>
      <c r="P543" s="696"/>
      <c r="Q543" s="696"/>
      <c r="R543" s="696"/>
      <c r="S543" s="696"/>
      <c r="T543" s="696"/>
      <c r="U543" s="696"/>
      <c r="V543" s="696"/>
      <c r="W543" s="696"/>
      <c r="X543" s="696"/>
      <c r="Y543" s="696"/>
      <c r="Z543" s="696"/>
      <c r="AA543" s="696"/>
      <c r="AB543" s="696"/>
      <c r="AC543" s="696"/>
      <c r="AD543" s="696"/>
      <c r="AE543" s="696"/>
      <c r="AF543" s="696"/>
      <c r="AG543" s="696"/>
      <c r="AH543" s="696"/>
      <c r="AI543" s="696"/>
      <c r="AJ543" s="696"/>
      <c r="AK543" s="696"/>
      <c r="AL543" s="696"/>
      <c r="AM543" s="696"/>
      <c r="AN543" s="696"/>
      <c r="AO543" s="696"/>
    </row>
    <row r="544" spans="2:41" ht="12.75" customHeight="1" x14ac:dyDescent="0.2">
      <c r="B544" s="745">
        <v>5</v>
      </c>
      <c r="C544" s="535"/>
      <c r="D544" s="754"/>
      <c r="E544" s="754"/>
      <c r="F544" s="754"/>
      <c r="G544" s="754"/>
      <c r="H544" s="754"/>
      <c r="I544" s="754"/>
      <c r="J544" s="754"/>
      <c r="K544" s="754"/>
      <c r="L544" s="754"/>
      <c r="M544" s="754"/>
      <c r="N544" s="754"/>
      <c r="O544" s="754"/>
      <c r="P544" s="754"/>
      <c r="Q544" s="754"/>
      <c r="R544" s="754"/>
      <c r="S544" s="754"/>
      <c r="T544" s="754"/>
      <c r="U544" s="754"/>
      <c r="V544" s="754"/>
      <c r="W544" s="754"/>
      <c r="X544" s="754"/>
      <c r="Y544" s="754"/>
      <c r="Z544" s="754"/>
      <c r="AA544" s="754"/>
      <c r="AB544" s="754"/>
      <c r="AC544" s="754"/>
      <c r="AD544" s="754"/>
      <c r="AE544" s="754"/>
      <c r="AF544" s="754"/>
      <c r="AG544" s="754"/>
      <c r="AH544" s="754"/>
      <c r="AI544" s="754"/>
      <c r="AJ544" s="754"/>
      <c r="AK544" s="754"/>
      <c r="AL544" s="754"/>
      <c r="AM544" s="754"/>
      <c r="AN544" s="754"/>
      <c r="AO544" s="754"/>
    </row>
    <row r="545" spans="2:41" ht="12.75" customHeight="1" x14ac:dyDescent="0.2">
      <c r="B545" s="745">
        <v>3</v>
      </c>
      <c r="C545" s="535"/>
      <c r="D545" s="754"/>
      <c r="E545" s="754"/>
      <c r="F545" s="754"/>
      <c r="G545" s="754"/>
      <c r="H545" s="754"/>
      <c r="I545" s="754"/>
      <c r="J545" s="754"/>
      <c r="K545" s="754"/>
      <c r="L545" s="754"/>
      <c r="M545" s="754"/>
      <c r="N545" s="754"/>
      <c r="O545" s="754"/>
      <c r="P545" s="754"/>
      <c r="Q545" s="754"/>
      <c r="R545" s="754"/>
      <c r="S545" s="754"/>
      <c r="T545" s="754"/>
      <c r="U545" s="754"/>
      <c r="V545" s="754"/>
      <c r="W545" s="754"/>
      <c r="X545" s="754"/>
      <c r="Y545" s="754"/>
      <c r="Z545" s="754"/>
      <c r="AA545" s="754"/>
      <c r="AB545" s="754"/>
      <c r="AC545" s="754"/>
      <c r="AD545" s="754"/>
      <c r="AE545" s="754"/>
      <c r="AF545" s="754"/>
      <c r="AG545" s="754"/>
      <c r="AH545" s="754"/>
      <c r="AI545" s="754"/>
      <c r="AJ545" s="754"/>
      <c r="AK545" s="754"/>
      <c r="AL545" s="754"/>
      <c r="AM545" s="754"/>
      <c r="AN545" s="754"/>
      <c r="AO545" s="754"/>
    </row>
    <row r="546" spans="2:41" ht="12.75" customHeight="1" x14ac:dyDescent="0.2">
      <c r="B546" s="745">
        <v>2.5</v>
      </c>
      <c r="C546" s="535"/>
      <c r="D546" s="754"/>
      <c r="E546" s="754"/>
      <c r="F546" s="754"/>
      <c r="G546" s="754"/>
      <c r="H546" s="754"/>
      <c r="I546" s="754"/>
      <c r="J546" s="754"/>
      <c r="K546" s="754"/>
      <c r="L546" s="754"/>
      <c r="M546" s="754"/>
      <c r="N546" s="754"/>
      <c r="O546" s="754"/>
      <c r="P546" s="754"/>
      <c r="Q546" s="754"/>
      <c r="R546" s="754"/>
      <c r="S546" s="754"/>
      <c r="T546" s="754"/>
      <c r="U546" s="754"/>
      <c r="V546" s="754"/>
      <c r="W546" s="754"/>
      <c r="X546" s="754"/>
      <c r="Y546" s="754"/>
      <c r="Z546" s="754"/>
      <c r="AA546" s="754"/>
      <c r="AB546" s="754"/>
      <c r="AC546" s="754"/>
      <c r="AD546" s="754"/>
      <c r="AE546" s="754"/>
      <c r="AF546" s="754"/>
      <c r="AG546" s="754"/>
      <c r="AH546" s="754"/>
      <c r="AI546" s="754"/>
      <c r="AJ546" s="754"/>
      <c r="AK546" s="754"/>
      <c r="AL546" s="754"/>
      <c r="AM546" s="754"/>
      <c r="AN546" s="754"/>
      <c r="AO546" s="754"/>
    </row>
    <row r="547" spans="2:41" ht="12.75" customHeight="1" x14ac:dyDescent="0.2">
      <c r="B547" s="745">
        <v>2</v>
      </c>
      <c r="C547" s="535"/>
      <c r="D547" s="754"/>
      <c r="E547" s="754"/>
      <c r="F547" s="754"/>
      <c r="G547" s="754"/>
      <c r="H547" s="754"/>
      <c r="I547" s="754"/>
      <c r="J547" s="754"/>
      <c r="K547" s="754"/>
      <c r="L547" s="754"/>
      <c r="M547" s="754"/>
      <c r="N547" s="754"/>
      <c r="O547" s="754"/>
      <c r="P547" s="754"/>
      <c r="Q547" s="754"/>
      <c r="R547" s="754"/>
      <c r="S547" s="754"/>
      <c r="T547" s="754"/>
      <c r="U547" s="754"/>
      <c r="V547" s="754"/>
      <c r="W547" s="754"/>
      <c r="X547" s="754"/>
      <c r="Y547" s="754"/>
      <c r="Z547" s="754"/>
      <c r="AA547" s="754"/>
      <c r="AB547" s="754"/>
      <c r="AC547" s="754"/>
      <c r="AD547" s="754"/>
      <c r="AE547" s="754"/>
      <c r="AF547" s="754"/>
      <c r="AG547" s="754"/>
      <c r="AH547" s="754"/>
      <c r="AI547" s="754"/>
      <c r="AJ547" s="754"/>
      <c r="AK547" s="754"/>
      <c r="AL547" s="754"/>
      <c r="AM547" s="754"/>
      <c r="AN547" s="754"/>
      <c r="AO547" s="754"/>
    </row>
    <row r="548" spans="2:41" ht="12.75" customHeight="1" x14ac:dyDescent="0.2">
      <c r="B548" s="745">
        <v>1</v>
      </c>
      <c r="C548" s="535"/>
      <c r="D548" s="754"/>
      <c r="E548" s="754"/>
      <c r="F548" s="754"/>
      <c r="G548" s="754"/>
      <c r="H548" s="754"/>
      <c r="I548" s="754"/>
      <c r="J548" s="754"/>
      <c r="K548" s="754"/>
      <c r="L548" s="754"/>
      <c r="M548" s="754"/>
      <c r="N548" s="754"/>
      <c r="O548" s="754"/>
      <c r="P548" s="754"/>
      <c r="Q548" s="754"/>
      <c r="R548" s="754"/>
      <c r="S548" s="754"/>
      <c r="T548" s="754"/>
      <c r="U548" s="754"/>
      <c r="V548" s="754"/>
      <c r="W548" s="754"/>
      <c r="X548" s="754"/>
      <c r="Y548" s="754"/>
      <c r="Z548" s="754"/>
      <c r="AA548" s="754"/>
      <c r="AB548" s="754"/>
      <c r="AC548" s="754"/>
      <c r="AD548" s="754"/>
      <c r="AE548" s="754"/>
      <c r="AF548" s="754"/>
      <c r="AG548" s="754"/>
      <c r="AH548" s="754"/>
      <c r="AI548" s="754"/>
      <c r="AJ548" s="754"/>
      <c r="AK548" s="754"/>
      <c r="AL548" s="754"/>
      <c r="AM548" s="754"/>
      <c r="AN548" s="754"/>
      <c r="AO548" s="754"/>
    </row>
    <row r="549" spans="2:41" ht="12.75" customHeight="1" x14ac:dyDescent="0.2">
      <c r="B549" s="745">
        <v>0.5</v>
      </c>
      <c r="C549" s="535"/>
      <c r="D549" s="754"/>
      <c r="E549" s="754"/>
      <c r="F549" s="754"/>
      <c r="G549" s="754"/>
      <c r="H549" s="754"/>
      <c r="I549" s="754"/>
      <c r="J549" s="754"/>
      <c r="K549" s="754"/>
      <c r="L549" s="754"/>
      <c r="M549" s="754"/>
      <c r="N549" s="754"/>
      <c r="O549" s="754"/>
      <c r="P549" s="754"/>
      <c r="Q549" s="754"/>
      <c r="R549" s="754"/>
      <c r="S549" s="754"/>
      <c r="T549" s="754"/>
      <c r="U549" s="754"/>
      <c r="V549" s="754"/>
      <c r="W549" s="754"/>
      <c r="X549" s="754"/>
      <c r="Y549" s="754"/>
      <c r="Z549" s="754"/>
      <c r="AA549" s="754"/>
      <c r="AB549" s="754"/>
      <c r="AC549" s="754"/>
      <c r="AD549" s="754"/>
      <c r="AE549" s="754"/>
      <c r="AF549" s="754"/>
      <c r="AG549" s="754"/>
      <c r="AH549" s="754"/>
      <c r="AI549" s="754"/>
      <c r="AJ549" s="754"/>
      <c r="AK549" s="754"/>
      <c r="AL549" s="754"/>
      <c r="AM549" s="754"/>
      <c r="AN549" s="754"/>
      <c r="AO549" s="754"/>
    </row>
    <row r="550" spans="2:41" ht="12.75" customHeight="1" thickBot="1" x14ac:dyDescent="0.25">
      <c r="B550" s="745">
        <v>0.3</v>
      </c>
      <c r="C550" s="741"/>
      <c r="D550" s="758"/>
      <c r="E550" s="758"/>
      <c r="F550" s="758"/>
      <c r="G550" s="758"/>
      <c r="H550" s="758"/>
      <c r="I550" s="758"/>
      <c r="J550" s="758"/>
      <c r="K550" s="758"/>
      <c r="L550" s="758"/>
      <c r="M550" s="758"/>
      <c r="N550" s="758"/>
      <c r="O550" s="758"/>
      <c r="P550" s="758"/>
      <c r="Q550" s="758"/>
      <c r="R550" s="758"/>
      <c r="S550" s="758"/>
      <c r="T550" s="758"/>
      <c r="U550" s="758"/>
      <c r="V550" s="758"/>
      <c r="W550" s="758"/>
      <c r="X550" s="758"/>
      <c r="Y550" s="758"/>
      <c r="Z550" s="758"/>
      <c r="AA550" s="758"/>
      <c r="AB550" s="758"/>
      <c r="AC550" s="758"/>
      <c r="AD550" s="758"/>
      <c r="AE550" s="758"/>
      <c r="AF550" s="758"/>
      <c r="AG550" s="758"/>
      <c r="AH550" s="758"/>
      <c r="AI550" s="758"/>
      <c r="AJ550" s="758"/>
      <c r="AK550" s="758"/>
      <c r="AL550" s="758"/>
      <c r="AM550" s="758"/>
      <c r="AN550" s="758"/>
      <c r="AO550" s="758"/>
    </row>
    <row r="551" spans="2:41" ht="12.75" customHeight="1" x14ac:dyDescent="0.2">
      <c r="B551" s="759" t="s">
        <v>27</v>
      </c>
      <c r="C551" s="692"/>
      <c r="D551" s="534"/>
      <c r="E551" s="534"/>
      <c r="F551" s="534"/>
      <c r="G551" s="534"/>
      <c r="H551" s="534"/>
      <c r="I551" s="534"/>
      <c r="J551" s="534"/>
      <c r="K551" s="534"/>
      <c r="L551" s="534"/>
      <c r="M551" s="534"/>
      <c r="N551" s="534"/>
      <c r="O551" s="534"/>
      <c r="P551" s="534"/>
      <c r="Q551" s="534"/>
      <c r="R551" s="534"/>
      <c r="S551" s="534"/>
      <c r="T551" s="534"/>
      <c r="U551" s="534"/>
      <c r="V551" s="534"/>
      <c r="W551" s="534"/>
      <c r="X551" s="760"/>
      <c r="Y551" s="760"/>
      <c r="Z551" s="760"/>
      <c r="AA551" s="760"/>
      <c r="AB551" s="760"/>
      <c r="AC551" s="760"/>
      <c r="AD551" s="760"/>
      <c r="AE551" s="760"/>
      <c r="AF551" s="760"/>
      <c r="AG551" s="760"/>
      <c r="AH551" s="760"/>
      <c r="AI551" s="760"/>
      <c r="AJ551" s="760"/>
      <c r="AK551" s="760"/>
      <c r="AL551" s="760"/>
      <c r="AM551" s="760"/>
      <c r="AN551" s="760"/>
      <c r="AO551" s="760"/>
    </row>
    <row r="552" spans="2:41" ht="12.75" customHeight="1" x14ac:dyDescent="0.2">
      <c r="B552" s="535"/>
      <c r="C552" s="535"/>
      <c r="D552" s="696"/>
      <c r="E552" s="696"/>
      <c r="F552" s="696"/>
      <c r="G552" s="696"/>
      <c r="H552" s="696"/>
      <c r="I552" s="696"/>
      <c r="J552" s="696"/>
      <c r="K552" s="696"/>
      <c r="L552" s="696"/>
      <c r="M552" s="696"/>
      <c r="N552" s="696"/>
      <c r="O552" s="696"/>
      <c r="P552" s="696"/>
      <c r="Q552" s="696"/>
      <c r="R552" s="696"/>
      <c r="S552" s="696"/>
      <c r="T552" s="696"/>
      <c r="U552" s="696"/>
      <c r="V552" s="696"/>
      <c r="W552" s="696"/>
      <c r="X552" s="696"/>
      <c r="Y552" s="696"/>
      <c r="Z552" s="696"/>
      <c r="AA552" s="696"/>
      <c r="AB552" s="696"/>
      <c r="AC552" s="696"/>
      <c r="AD552" s="696"/>
      <c r="AE552" s="696"/>
      <c r="AF552" s="696"/>
      <c r="AG552" s="696"/>
      <c r="AH552" s="696"/>
      <c r="AI552" s="696"/>
      <c r="AJ552" s="696"/>
      <c r="AK552" s="696"/>
      <c r="AL552" s="696"/>
      <c r="AM552" s="696"/>
      <c r="AN552" s="696"/>
      <c r="AO552" s="696"/>
    </row>
    <row r="553" spans="2:41" s="709" customFormat="1" ht="12.75" customHeight="1" x14ac:dyDescent="0.2">
      <c r="B553" s="688" t="s">
        <v>390</v>
      </c>
      <c r="C553" s="761"/>
      <c r="D553" s="749"/>
      <c r="E553" s="749"/>
      <c r="F553" s="749"/>
      <c r="G553" s="749"/>
      <c r="H553" s="749"/>
      <c r="I553" s="749"/>
      <c r="J553" s="749"/>
      <c r="K553" s="749"/>
      <c r="L553" s="749"/>
      <c r="M553" s="749"/>
      <c r="N553" s="749"/>
      <c r="O553" s="749"/>
      <c r="P553" s="749"/>
      <c r="Q553" s="749"/>
      <c r="R553" s="749"/>
      <c r="S553" s="749"/>
      <c r="T553" s="749"/>
      <c r="U553" s="749"/>
      <c r="V553" s="749"/>
      <c r="W553" s="749"/>
      <c r="X553" s="749"/>
      <c r="Y553" s="749"/>
      <c r="Z553" s="749"/>
      <c r="AA553" s="749"/>
      <c r="AB553" s="749"/>
      <c r="AC553" s="749"/>
      <c r="AD553" s="749"/>
      <c r="AE553" s="749"/>
      <c r="AF553" s="749"/>
      <c r="AG553" s="749"/>
      <c r="AH553" s="749"/>
      <c r="AI553" s="749"/>
      <c r="AJ553" s="749"/>
      <c r="AK553" s="749"/>
      <c r="AL553" s="749"/>
      <c r="AM553" s="749"/>
      <c r="AN553" s="749"/>
      <c r="AO553" s="749"/>
    </row>
    <row r="554" spans="2:41" s="709" customFormat="1" ht="12.75" customHeight="1" x14ac:dyDescent="0.2">
      <c r="B554" s="762" t="str">
        <f>+B544&amp;" kW"</f>
        <v>5 kW</v>
      </c>
      <c r="C554" s="688"/>
      <c r="D554" s="763"/>
      <c r="E554" s="763"/>
      <c r="F554" s="763"/>
      <c r="G554" s="763"/>
      <c r="H554" s="763"/>
      <c r="I554" s="763"/>
      <c r="J554" s="763"/>
      <c r="K554" s="763"/>
      <c r="L554" s="763"/>
      <c r="M554" s="763"/>
      <c r="N554" s="763"/>
      <c r="O554" s="763"/>
      <c r="P554" s="763"/>
      <c r="Q554" s="763"/>
      <c r="R554" s="763"/>
      <c r="S554" s="763"/>
      <c r="T554" s="763"/>
      <c r="U554" s="763"/>
      <c r="V554" s="763"/>
      <c r="W554" s="763"/>
      <c r="X554" s="763"/>
      <c r="Y554" s="763"/>
      <c r="Z554" s="763"/>
      <c r="AA554" s="763"/>
      <c r="AB554" s="763"/>
      <c r="AC554" s="763"/>
      <c r="AD554" s="763"/>
      <c r="AE554" s="763"/>
      <c r="AF554" s="763"/>
      <c r="AG554" s="763"/>
      <c r="AH554" s="763"/>
      <c r="AI554" s="763"/>
      <c r="AJ554" s="763"/>
      <c r="AK554" s="763"/>
      <c r="AL554" s="763"/>
      <c r="AM554" s="763"/>
      <c r="AN554" s="763"/>
      <c r="AO554" s="763"/>
    </row>
    <row r="555" spans="2:41" s="709" customFormat="1" ht="12.75" customHeight="1" x14ac:dyDescent="0.2">
      <c r="B555" s="762" t="str">
        <f t="shared" ref="B555:B560" si="4">+B545&amp;" kW"</f>
        <v>3 kW</v>
      </c>
      <c r="C555" s="688"/>
      <c r="D555" s="763"/>
      <c r="E555" s="763"/>
      <c r="F555" s="763"/>
      <c r="G555" s="763"/>
      <c r="H555" s="763"/>
      <c r="I555" s="763"/>
      <c r="J555" s="763"/>
      <c r="K555" s="763"/>
      <c r="L555" s="763"/>
      <c r="M555" s="763"/>
      <c r="N555" s="763"/>
      <c r="O555" s="763"/>
      <c r="P555" s="763"/>
      <c r="Q555" s="763"/>
      <c r="R555" s="763"/>
      <c r="S555" s="763"/>
      <c r="T555" s="763"/>
      <c r="U555" s="763"/>
      <c r="V555" s="763"/>
      <c r="W555" s="763"/>
      <c r="X555" s="763"/>
      <c r="Y555" s="763"/>
      <c r="Z555" s="763"/>
      <c r="AA555" s="763"/>
      <c r="AB555" s="763"/>
      <c r="AC555" s="763"/>
      <c r="AD555" s="763"/>
      <c r="AE555" s="763"/>
      <c r="AF555" s="763"/>
      <c r="AG555" s="763"/>
      <c r="AH555" s="763"/>
      <c r="AI555" s="763"/>
      <c r="AJ555" s="763"/>
      <c r="AK555" s="763"/>
      <c r="AL555" s="763"/>
      <c r="AM555" s="763"/>
      <c r="AN555" s="763"/>
      <c r="AO555" s="763"/>
    </row>
    <row r="556" spans="2:41" s="709" customFormat="1" ht="12.75" customHeight="1" x14ac:dyDescent="0.2">
      <c r="B556" s="762" t="str">
        <f t="shared" si="4"/>
        <v>2,5 kW</v>
      </c>
      <c r="C556" s="688"/>
      <c r="D556" s="763"/>
      <c r="E556" s="763"/>
      <c r="F556" s="763"/>
      <c r="G556" s="763"/>
      <c r="H556" s="763"/>
      <c r="I556" s="763"/>
      <c r="J556" s="763"/>
      <c r="K556" s="763"/>
      <c r="L556" s="763"/>
      <c r="M556" s="763"/>
      <c r="N556" s="763"/>
      <c r="O556" s="763"/>
      <c r="P556" s="763"/>
      <c r="Q556" s="763"/>
      <c r="R556" s="763"/>
      <c r="S556" s="763"/>
      <c r="T556" s="763"/>
      <c r="U556" s="763"/>
      <c r="V556" s="763"/>
      <c r="W556" s="763"/>
      <c r="X556" s="763"/>
      <c r="Y556" s="763"/>
      <c r="Z556" s="763"/>
      <c r="AA556" s="763"/>
      <c r="AB556" s="763"/>
      <c r="AC556" s="763"/>
      <c r="AD556" s="763"/>
      <c r="AE556" s="763"/>
      <c r="AF556" s="763"/>
      <c r="AG556" s="763"/>
      <c r="AH556" s="763"/>
      <c r="AI556" s="763"/>
      <c r="AJ556" s="763"/>
      <c r="AK556" s="763"/>
      <c r="AL556" s="763"/>
      <c r="AM556" s="763"/>
      <c r="AN556" s="763"/>
      <c r="AO556" s="763"/>
    </row>
    <row r="557" spans="2:41" s="709" customFormat="1" ht="12.75" customHeight="1" x14ac:dyDescent="0.2">
      <c r="B557" s="762" t="str">
        <f t="shared" si="4"/>
        <v>2 kW</v>
      </c>
      <c r="C557" s="688"/>
      <c r="D557" s="763"/>
      <c r="E557" s="763"/>
      <c r="F557" s="763"/>
      <c r="G557" s="763"/>
      <c r="H557" s="763"/>
      <c r="I557" s="763"/>
      <c r="J557" s="763"/>
      <c r="K557" s="763"/>
      <c r="L557" s="763"/>
      <c r="M557" s="763"/>
      <c r="N557" s="763"/>
      <c r="O557" s="763"/>
      <c r="P557" s="763"/>
      <c r="Q557" s="763"/>
      <c r="R557" s="763"/>
      <c r="S557" s="763"/>
      <c r="T557" s="763"/>
      <c r="U557" s="763"/>
      <c r="V557" s="763"/>
      <c r="W557" s="763"/>
      <c r="X557" s="763"/>
      <c r="Y557" s="763"/>
      <c r="Z557" s="763"/>
      <c r="AA557" s="763"/>
      <c r="AB557" s="763"/>
      <c r="AC557" s="763"/>
      <c r="AD557" s="763"/>
      <c r="AE557" s="763"/>
      <c r="AF557" s="763"/>
      <c r="AG557" s="763"/>
      <c r="AH557" s="763"/>
      <c r="AI557" s="763"/>
      <c r="AJ557" s="763"/>
      <c r="AK557" s="763"/>
      <c r="AL557" s="763"/>
      <c r="AM557" s="763"/>
      <c r="AN557" s="763"/>
      <c r="AO557" s="763"/>
    </row>
    <row r="558" spans="2:41" s="709" customFormat="1" ht="12.75" customHeight="1" x14ac:dyDescent="0.2">
      <c r="B558" s="762" t="str">
        <f t="shared" si="4"/>
        <v>1 kW</v>
      </c>
      <c r="C558" s="688"/>
      <c r="D558" s="763"/>
      <c r="E558" s="763"/>
      <c r="F558" s="763"/>
      <c r="G558" s="763"/>
      <c r="H558" s="763"/>
      <c r="I558" s="763"/>
      <c r="J558" s="763"/>
      <c r="K558" s="763"/>
      <c r="L558" s="763"/>
      <c r="M558" s="763"/>
      <c r="N558" s="763"/>
      <c r="O558" s="763"/>
      <c r="P558" s="763"/>
      <c r="Q558" s="763"/>
      <c r="R558" s="763"/>
      <c r="S558" s="763"/>
      <c r="T558" s="763"/>
      <c r="U558" s="763"/>
      <c r="V558" s="763"/>
      <c r="W558" s="763"/>
      <c r="X558" s="763"/>
      <c r="Y558" s="763"/>
      <c r="Z558" s="763"/>
      <c r="AA558" s="763"/>
      <c r="AB558" s="763"/>
      <c r="AC558" s="763"/>
      <c r="AD558" s="763"/>
      <c r="AE558" s="763"/>
      <c r="AF558" s="763"/>
      <c r="AG558" s="763"/>
      <c r="AH558" s="763"/>
      <c r="AI558" s="763"/>
      <c r="AJ558" s="763"/>
      <c r="AK558" s="763"/>
      <c r="AL558" s="763"/>
      <c r="AM558" s="763"/>
      <c r="AN558" s="763"/>
      <c r="AO558" s="763"/>
    </row>
    <row r="559" spans="2:41" s="709" customFormat="1" ht="12.75" customHeight="1" x14ac:dyDescent="0.2">
      <c r="B559" s="762" t="str">
        <f t="shared" si="4"/>
        <v>0,5 kW</v>
      </c>
      <c r="C559" s="688"/>
      <c r="D559" s="763"/>
      <c r="E559" s="763"/>
      <c r="F559" s="763"/>
      <c r="G559" s="763"/>
      <c r="H559" s="763"/>
      <c r="I559" s="763"/>
      <c r="J559" s="763"/>
      <c r="K559" s="763"/>
      <c r="L559" s="763"/>
      <c r="M559" s="763"/>
      <c r="N559" s="763"/>
      <c r="O559" s="763"/>
      <c r="P559" s="763"/>
      <c r="Q559" s="763"/>
      <c r="R559" s="763"/>
      <c r="S559" s="763"/>
      <c r="T559" s="763"/>
      <c r="U559" s="763"/>
      <c r="V559" s="763"/>
      <c r="W559" s="763"/>
      <c r="X559" s="763"/>
      <c r="Y559" s="763"/>
      <c r="Z559" s="763"/>
      <c r="AA559" s="763"/>
      <c r="AB559" s="763"/>
      <c r="AC559" s="763"/>
      <c r="AD559" s="763"/>
      <c r="AE559" s="763"/>
      <c r="AF559" s="763"/>
      <c r="AG559" s="763"/>
      <c r="AH559" s="763"/>
      <c r="AI559" s="763"/>
      <c r="AJ559" s="763"/>
      <c r="AK559" s="763"/>
      <c r="AL559" s="763"/>
      <c r="AM559" s="763"/>
      <c r="AN559" s="763"/>
      <c r="AO559" s="763"/>
    </row>
    <row r="560" spans="2:41" s="709" customFormat="1" ht="12.75" customHeight="1" x14ac:dyDescent="0.2">
      <c r="B560" s="762" t="str">
        <f t="shared" si="4"/>
        <v>0,3 kW</v>
      </c>
      <c r="C560" s="688"/>
      <c r="D560" s="763"/>
      <c r="E560" s="763"/>
      <c r="F560" s="763"/>
      <c r="G560" s="763"/>
      <c r="H560" s="763"/>
      <c r="I560" s="763"/>
      <c r="J560" s="763"/>
      <c r="K560" s="763"/>
      <c r="L560" s="763"/>
      <c r="M560" s="763"/>
      <c r="N560" s="763"/>
      <c r="O560" s="763"/>
      <c r="P560" s="763"/>
      <c r="Q560" s="763"/>
      <c r="R560" s="763"/>
      <c r="S560" s="763"/>
      <c r="T560" s="763"/>
      <c r="U560" s="763"/>
      <c r="V560" s="763"/>
      <c r="W560" s="763"/>
      <c r="X560" s="763"/>
      <c r="Y560" s="763"/>
      <c r="Z560" s="763"/>
      <c r="AA560" s="763"/>
      <c r="AB560" s="763"/>
      <c r="AC560" s="763"/>
      <c r="AD560" s="763"/>
      <c r="AE560" s="763"/>
      <c r="AF560" s="763"/>
      <c r="AG560" s="763"/>
      <c r="AH560" s="763"/>
      <c r="AI560" s="763"/>
      <c r="AJ560" s="763"/>
      <c r="AK560" s="763"/>
      <c r="AL560" s="763"/>
      <c r="AM560" s="763"/>
      <c r="AN560" s="763"/>
      <c r="AO560" s="763"/>
    </row>
    <row r="561" spans="2:41" s="709" customFormat="1" ht="12.75" customHeight="1" x14ac:dyDescent="0.2">
      <c r="B561" s="762"/>
      <c r="C561" s="742"/>
      <c r="D561" s="770"/>
      <c r="E561" s="770"/>
      <c r="F561" s="770"/>
      <c r="G561" s="770"/>
      <c r="H561" s="770"/>
      <c r="I561" s="770"/>
      <c r="J561" s="770"/>
      <c r="K561" s="770"/>
      <c r="L561" s="770"/>
      <c r="M561" s="770"/>
      <c r="N561" s="770"/>
      <c r="O561" s="770"/>
      <c r="P561" s="770"/>
      <c r="Q561" s="770"/>
      <c r="R561" s="770"/>
      <c r="S561" s="770"/>
      <c r="T561" s="770"/>
      <c r="U561" s="770"/>
      <c r="V561" s="770"/>
      <c r="W561" s="770"/>
      <c r="X561" s="770"/>
      <c r="Y561" s="770"/>
      <c r="Z561" s="770"/>
      <c r="AA561" s="770"/>
      <c r="AB561" s="770"/>
      <c r="AC561" s="770"/>
      <c r="AD561" s="770"/>
      <c r="AE561" s="770"/>
      <c r="AF561" s="770"/>
      <c r="AG561" s="770"/>
      <c r="AH561" s="770"/>
      <c r="AI561" s="770"/>
      <c r="AJ561" s="770"/>
      <c r="AK561" s="770"/>
      <c r="AL561" s="770"/>
      <c r="AM561" s="770"/>
      <c r="AN561" s="770"/>
      <c r="AO561" s="770"/>
    </row>
    <row r="562" spans="2:41" ht="12.75" customHeight="1" x14ac:dyDescent="0.2">
      <c r="B562" s="535"/>
      <c r="C562" s="692"/>
      <c r="D562" s="534"/>
      <c r="E562" s="534"/>
      <c r="F562" s="534"/>
      <c r="G562" s="534"/>
      <c r="H562" s="534"/>
      <c r="I562" s="534"/>
      <c r="J562" s="534"/>
      <c r="K562" s="534"/>
      <c r="L562" s="534"/>
      <c r="M562" s="534"/>
      <c r="N562" s="534"/>
      <c r="O562" s="534"/>
      <c r="P562" s="534"/>
      <c r="Q562" s="534"/>
      <c r="R562" s="534"/>
      <c r="S562" s="534"/>
      <c r="T562" s="534"/>
      <c r="U562" s="534"/>
      <c r="V562" s="534"/>
      <c r="W562" s="534"/>
      <c r="X562" s="534"/>
      <c r="Y562" s="534"/>
      <c r="Z562" s="534"/>
      <c r="AA562" s="534"/>
      <c r="AB562" s="534"/>
      <c r="AC562" s="534"/>
      <c r="AD562" s="534"/>
      <c r="AE562" s="534"/>
      <c r="AF562" s="534"/>
      <c r="AG562" s="534"/>
      <c r="AH562" s="534"/>
      <c r="AI562" s="534"/>
      <c r="AJ562" s="534"/>
      <c r="AK562" s="534"/>
      <c r="AL562" s="534"/>
      <c r="AM562" s="534"/>
      <c r="AN562" s="534"/>
      <c r="AO562" s="534"/>
    </row>
    <row r="563" spans="2:41" ht="12.75" customHeight="1" x14ac:dyDescent="0.2">
      <c r="B563" s="693" t="s">
        <v>391</v>
      </c>
      <c r="C563" s="535"/>
      <c r="D563" s="752"/>
      <c r="E563" s="752"/>
      <c r="F563" s="752"/>
      <c r="G563" s="752"/>
      <c r="H563" s="752"/>
      <c r="I563" s="752"/>
      <c r="J563" s="752"/>
      <c r="K563" s="752"/>
      <c r="L563" s="752"/>
      <c r="M563" s="752"/>
      <c r="N563" s="752"/>
      <c r="O563" s="752"/>
      <c r="P563" s="752"/>
      <c r="Q563" s="752"/>
      <c r="R563" s="752"/>
      <c r="S563" s="752"/>
      <c r="T563" s="767"/>
      <c r="U563" s="752"/>
      <c r="V563" s="752"/>
      <c r="W563" s="752"/>
      <c r="X563" s="752"/>
      <c r="Y563" s="752"/>
      <c r="Z563" s="752"/>
      <c r="AA563" s="752"/>
      <c r="AB563" s="752"/>
      <c r="AC563" s="752"/>
      <c r="AD563" s="752"/>
      <c r="AE563" s="752"/>
      <c r="AF563" s="752"/>
      <c r="AG563" s="752"/>
      <c r="AH563" s="752"/>
      <c r="AI563" s="752"/>
      <c r="AJ563" s="752"/>
      <c r="AK563" s="752"/>
      <c r="AL563" s="752"/>
      <c r="AM563" s="752"/>
      <c r="AN563" s="752"/>
      <c r="AO563" s="752"/>
    </row>
    <row r="564" spans="2:41" ht="12.75" customHeight="1" x14ac:dyDescent="0.2">
      <c r="B564" s="535" t="s">
        <v>392</v>
      </c>
      <c r="C564" s="535"/>
      <c r="D564" s="696"/>
      <c r="E564" s="696"/>
      <c r="F564" s="696"/>
      <c r="G564" s="696"/>
      <c r="H564" s="696"/>
      <c r="I564" s="696"/>
      <c r="J564" s="696"/>
      <c r="K564" s="696"/>
      <c r="L564" s="696"/>
      <c r="M564" s="696"/>
      <c r="N564" s="696"/>
      <c r="O564" s="696"/>
      <c r="P564" s="696"/>
      <c r="Q564" s="696"/>
      <c r="R564" s="696"/>
      <c r="S564" s="696"/>
      <c r="T564" s="696"/>
      <c r="U564" s="696"/>
      <c r="V564" s="696"/>
      <c r="W564" s="696"/>
      <c r="X564" s="696"/>
      <c r="Y564" s="696"/>
      <c r="Z564" s="696"/>
      <c r="AA564" s="696"/>
      <c r="AB564" s="696"/>
      <c r="AC564" s="696"/>
      <c r="AD564" s="696"/>
      <c r="AE564" s="696"/>
      <c r="AF564" s="696"/>
      <c r="AG564" s="696"/>
      <c r="AH564" s="696"/>
      <c r="AI564" s="696"/>
      <c r="AJ564" s="696"/>
      <c r="AK564" s="696"/>
      <c r="AL564" s="696"/>
      <c r="AM564" s="696"/>
      <c r="AN564" s="696"/>
      <c r="AO564" s="696"/>
    </row>
    <row r="565" spans="2:41" ht="12.75" customHeight="1" x14ac:dyDescent="0.2">
      <c r="B565" s="535" t="s">
        <v>374</v>
      </c>
      <c r="C565" s="535"/>
      <c r="D565" s="696"/>
      <c r="E565" s="696"/>
      <c r="F565" s="696"/>
      <c r="G565" s="696"/>
      <c r="H565" s="696"/>
      <c r="I565" s="696"/>
      <c r="J565" s="696"/>
      <c r="K565" s="696"/>
      <c r="L565" s="696"/>
      <c r="M565" s="696"/>
      <c r="N565" s="696"/>
      <c r="O565" s="696"/>
      <c r="P565" s="696"/>
      <c r="Q565" s="696"/>
      <c r="R565" s="696"/>
      <c r="S565" s="696"/>
      <c r="T565" s="696"/>
      <c r="U565" s="696"/>
      <c r="V565" s="696"/>
      <c r="W565" s="696"/>
      <c r="X565" s="696"/>
      <c r="Y565" s="696"/>
      <c r="Z565" s="696"/>
      <c r="AA565" s="696"/>
      <c r="AB565" s="696"/>
      <c r="AC565" s="696"/>
      <c r="AD565" s="696"/>
      <c r="AE565" s="696"/>
      <c r="AF565" s="696"/>
      <c r="AG565" s="696"/>
      <c r="AH565" s="696"/>
      <c r="AI565" s="696"/>
      <c r="AJ565" s="696"/>
      <c r="AK565" s="696"/>
      <c r="AL565" s="696"/>
      <c r="AM565" s="696"/>
      <c r="AN565" s="696"/>
      <c r="AO565" s="696"/>
    </row>
    <row r="566" spans="2:41" ht="12.75" customHeight="1" x14ac:dyDescent="0.2">
      <c r="B566" s="535"/>
      <c r="C566" s="535"/>
      <c r="D566" s="696"/>
      <c r="E566" s="696"/>
      <c r="F566" s="696"/>
      <c r="G566" s="696"/>
      <c r="H566" s="696"/>
      <c r="I566" s="696"/>
      <c r="J566" s="696"/>
      <c r="K566" s="696"/>
      <c r="L566" s="696"/>
      <c r="M566" s="696"/>
      <c r="N566" s="696"/>
      <c r="O566" s="696"/>
      <c r="P566" s="696"/>
      <c r="Q566" s="696"/>
      <c r="R566" s="696"/>
      <c r="S566" s="696"/>
      <c r="T566" s="775"/>
      <c r="U566" s="696"/>
      <c r="V566" s="696"/>
      <c r="W566" s="696"/>
      <c r="X566" s="696"/>
      <c r="Y566" s="696"/>
      <c r="Z566" s="696"/>
      <c r="AA566" s="696"/>
      <c r="AB566" s="696"/>
      <c r="AC566" s="696"/>
      <c r="AD566" s="696"/>
      <c r="AE566" s="696"/>
      <c r="AF566" s="696"/>
      <c r="AG566" s="696"/>
      <c r="AH566" s="696"/>
      <c r="AI566" s="696"/>
      <c r="AJ566" s="696"/>
      <c r="AK566" s="696"/>
      <c r="AL566" s="696"/>
      <c r="AM566" s="696"/>
      <c r="AN566" s="696"/>
      <c r="AO566" s="696"/>
    </row>
    <row r="567" spans="2:41" ht="12.75" customHeight="1" x14ac:dyDescent="0.2">
      <c r="B567" s="535" t="s">
        <v>393</v>
      </c>
      <c r="C567" s="535"/>
      <c r="D567" s="754"/>
      <c r="E567" s="754"/>
      <c r="F567" s="754"/>
      <c r="G567" s="754"/>
      <c r="H567" s="754"/>
      <c r="I567" s="754"/>
      <c r="J567" s="754"/>
      <c r="K567" s="754"/>
      <c r="L567" s="754"/>
      <c r="M567" s="754"/>
      <c r="N567" s="754"/>
      <c r="O567" s="754"/>
      <c r="P567" s="754"/>
      <c r="Q567" s="754"/>
      <c r="R567" s="754"/>
      <c r="S567" s="754"/>
      <c r="T567" s="754"/>
      <c r="U567" s="754"/>
      <c r="V567" s="754"/>
      <c r="W567" s="754"/>
      <c r="X567" s="754"/>
      <c r="Y567" s="754"/>
      <c r="Z567" s="754"/>
      <c r="AA567" s="754"/>
      <c r="AB567" s="754"/>
      <c r="AC567" s="754"/>
      <c r="AD567" s="754"/>
      <c r="AE567" s="754"/>
      <c r="AF567" s="754"/>
      <c r="AG567" s="754"/>
      <c r="AH567" s="754"/>
      <c r="AI567" s="754"/>
      <c r="AJ567" s="754"/>
      <c r="AK567" s="754"/>
      <c r="AL567" s="754"/>
      <c r="AM567" s="754"/>
      <c r="AN567" s="754"/>
      <c r="AO567" s="754"/>
    </row>
    <row r="568" spans="2:41" ht="12.75" customHeight="1" x14ac:dyDescent="0.2">
      <c r="B568" s="535" t="s">
        <v>394</v>
      </c>
      <c r="C568" s="535"/>
      <c r="D568" s="696"/>
      <c r="E568" s="696"/>
      <c r="F568" s="696"/>
      <c r="G568" s="696"/>
      <c r="H568" s="696"/>
      <c r="I568" s="696"/>
      <c r="J568" s="696"/>
      <c r="K568" s="696"/>
      <c r="L568" s="696"/>
      <c r="M568" s="696"/>
      <c r="N568" s="696"/>
      <c r="O568" s="696"/>
      <c r="P568" s="696"/>
      <c r="Q568" s="696"/>
      <c r="R568" s="696"/>
      <c r="S568" s="696"/>
      <c r="T568" s="696"/>
      <c r="U568" s="696"/>
      <c r="V568" s="696"/>
      <c r="W568" s="696"/>
      <c r="X568" s="696"/>
      <c r="Y568" s="696"/>
      <c r="Z568" s="696"/>
      <c r="AA568" s="696"/>
      <c r="AB568" s="696"/>
      <c r="AC568" s="696"/>
      <c r="AD568" s="696"/>
      <c r="AE568" s="696"/>
      <c r="AF568" s="696"/>
      <c r="AG568" s="696"/>
      <c r="AH568" s="696"/>
      <c r="AI568" s="696"/>
      <c r="AJ568" s="696"/>
      <c r="AK568" s="696"/>
      <c r="AL568" s="696"/>
      <c r="AM568" s="696"/>
      <c r="AN568" s="696"/>
      <c r="AO568" s="696"/>
    </row>
    <row r="569" spans="2:41" ht="12.75" customHeight="1" x14ac:dyDescent="0.2">
      <c r="B569" s="535" t="s">
        <v>395</v>
      </c>
      <c r="C569" s="535"/>
      <c r="D569" s="696"/>
      <c r="E569" s="696"/>
      <c r="F569" s="696"/>
      <c r="G569" s="696"/>
      <c r="H569" s="696"/>
      <c r="I569" s="696"/>
      <c r="J569" s="696"/>
      <c r="K569" s="696"/>
      <c r="L569" s="696"/>
      <c r="M569" s="696"/>
      <c r="N569" s="696"/>
      <c r="O569" s="696"/>
      <c r="P569" s="696"/>
      <c r="Q569" s="696"/>
      <c r="R569" s="696"/>
      <c r="S569" s="696"/>
      <c r="T569" s="775"/>
      <c r="U569" s="696"/>
      <c r="V569" s="696"/>
      <c r="W569" s="696"/>
      <c r="X569" s="696"/>
      <c r="Y569" s="696"/>
      <c r="Z569" s="696"/>
      <c r="AA569" s="696"/>
      <c r="AB569" s="696"/>
      <c r="AC569" s="696"/>
      <c r="AD569" s="696"/>
      <c r="AE569" s="696"/>
      <c r="AF569" s="696"/>
      <c r="AG569" s="696"/>
      <c r="AH569" s="696"/>
      <c r="AI569" s="696"/>
      <c r="AJ569" s="696"/>
      <c r="AK569" s="696"/>
      <c r="AL569" s="696"/>
      <c r="AM569" s="696"/>
      <c r="AN569" s="696"/>
      <c r="AO569" s="696"/>
    </row>
    <row r="570" spans="2:41" ht="12.75" customHeight="1" x14ac:dyDescent="0.2">
      <c r="B570" s="745">
        <v>3</v>
      </c>
      <c r="C570" s="535"/>
      <c r="D570" s="754"/>
      <c r="E570" s="754"/>
      <c r="F570" s="754"/>
      <c r="G570" s="754"/>
      <c r="H570" s="754"/>
      <c r="I570" s="754"/>
      <c r="J570" s="754"/>
      <c r="K570" s="754"/>
      <c r="L570" s="754"/>
      <c r="M570" s="754"/>
      <c r="N570" s="754"/>
      <c r="O570" s="754"/>
      <c r="P570" s="754"/>
      <c r="Q570" s="754"/>
      <c r="R570" s="754"/>
      <c r="S570" s="754"/>
      <c r="T570" s="754"/>
      <c r="U570" s="754"/>
      <c r="V570" s="754"/>
      <c r="W570" s="754"/>
      <c r="X570" s="754"/>
      <c r="Y570" s="754"/>
      <c r="Z570" s="754"/>
      <c r="AA570" s="754"/>
      <c r="AB570" s="754"/>
      <c r="AC570" s="754"/>
      <c r="AD570" s="754"/>
      <c r="AE570" s="754"/>
      <c r="AF570" s="754"/>
      <c r="AG570" s="754"/>
      <c r="AH570" s="754"/>
      <c r="AI570" s="754"/>
      <c r="AJ570" s="754"/>
      <c r="AK570" s="754"/>
      <c r="AL570" s="754"/>
      <c r="AM570" s="754"/>
      <c r="AN570" s="754"/>
      <c r="AO570" s="754"/>
    </row>
    <row r="571" spans="2:41" ht="12.75" customHeight="1" x14ac:dyDescent="0.2">
      <c r="B571" s="745">
        <v>2.5</v>
      </c>
      <c r="C571" s="535"/>
      <c r="D571" s="754"/>
      <c r="E571" s="754"/>
      <c r="F571" s="754"/>
      <c r="G571" s="754"/>
      <c r="H571" s="754"/>
      <c r="I571" s="754"/>
      <c r="J571" s="754"/>
      <c r="K571" s="754"/>
      <c r="L571" s="754"/>
      <c r="M571" s="754"/>
      <c r="N571" s="754"/>
      <c r="O571" s="754"/>
      <c r="P571" s="754"/>
      <c r="Q571" s="754"/>
      <c r="R571" s="754"/>
      <c r="S571" s="754"/>
      <c r="T571" s="754"/>
      <c r="U571" s="754"/>
      <c r="V571" s="754"/>
      <c r="W571" s="754"/>
      <c r="X571" s="754"/>
      <c r="Y571" s="754"/>
      <c r="Z571" s="754"/>
      <c r="AA571" s="754"/>
      <c r="AB571" s="754"/>
      <c r="AC571" s="754"/>
      <c r="AD571" s="754"/>
      <c r="AE571" s="754"/>
      <c r="AF571" s="754"/>
      <c r="AG571" s="754"/>
      <c r="AH571" s="754"/>
      <c r="AI571" s="754"/>
      <c r="AJ571" s="754"/>
      <c r="AK571" s="754"/>
      <c r="AL571" s="754"/>
      <c r="AM571" s="754"/>
      <c r="AN571" s="754"/>
      <c r="AO571" s="754"/>
    </row>
    <row r="572" spans="2:41" ht="12.75" customHeight="1" x14ac:dyDescent="0.2">
      <c r="B572" s="745">
        <v>2</v>
      </c>
      <c r="C572" s="535"/>
      <c r="D572" s="754"/>
      <c r="E572" s="754"/>
      <c r="F572" s="754"/>
      <c r="G572" s="754"/>
      <c r="H572" s="754"/>
      <c r="I572" s="754"/>
      <c r="J572" s="754"/>
      <c r="K572" s="754"/>
      <c r="L572" s="754"/>
      <c r="M572" s="754"/>
      <c r="N572" s="754"/>
      <c r="O572" s="754"/>
      <c r="P572" s="754"/>
      <c r="Q572" s="754"/>
      <c r="R572" s="754"/>
      <c r="S572" s="754"/>
      <c r="T572" s="754"/>
      <c r="U572" s="754"/>
      <c r="V572" s="754"/>
      <c r="W572" s="754"/>
      <c r="X572" s="754"/>
      <c r="Y572" s="754"/>
      <c r="Z572" s="754"/>
      <c r="AA572" s="754"/>
      <c r="AB572" s="754"/>
      <c r="AC572" s="754"/>
      <c r="AD572" s="754"/>
      <c r="AE572" s="754"/>
      <c r="AF572" s="754"/>
      <c r="AG572" s="754"/>
      <c r="AH572" s="754"/>
      <c r="AI572" s="754"/>
      <c r="AJ572" s="754"/>
      <c r="AK572" s="754"/>
      <c r="AL572" s="754"/>
      <c r="AM572" s="754"/>
      <c r="AN572" s="754"/>
      <c r="AO572" s="754"/>
    </row>
    <row r="573" spans="2:41" ht="12.75" customHeight="1" x14ac:dyDescent="0.2">
      <c r="B573" s="745">
        <v>1</v>
      </c>
      <c r="C573" s="768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  <c r="N573" s="769"/>
      <c r="O573" s="769"/>
      <c r="P573" s="769"/>
      <c r="Q573" s="769"/>
      <c r="R573" s="769"/>
      <c r="S573" s="769"/>
      <c r="T573" s="769"/>
      <c r="U573" s="769"/>
      <c r="V573" s="769"/>
      <c r="W573" s="769"/>
      <c r="X573" s="769"/>
      <c r="Y573" s="769"/>
      <c r="Z573" s="769"/>
      <c r="AA573" s="769"/>
      <c r="AB573" s="769"/>
      <c r="AC573" s="769"/>
      <c r="AD573" s="769"/>
      <c r="AE573" s="769"/>
      <c r="AF573" s="769"/>
      <c r="AG573" s="769"/>
      <c r="AH573" s="769"/>
      <c r="AI573" s="769"/>
      <c r="AJ573" s="769"/>
      <c r="AK573" s="769"/>
      <c r="AL573" s="769"/>
      <c r="AM573" s="769"/>
      <c r="AN573" s="769"/>
      <c r="AO573" s="769"/>
    </row>
    <row r="574" spans="2:41" ht="12.75" customHeight="1" thickBot="1" x14ac:dyDescent="0.25">
      <c r="B574" s="776">
        <v>0.5</v>
      </c>
      <c r="C574" s="741"/>
      <c r="D574" s="758"/>
      <c r="E574" s="758"/>
      <c r="F574" s="758"/>
      <c r="G574" s="758"/>
      <c r="H574" s="758"/>
      <c r="I574" s="758"/>
      <c r="J574" s="758"/>
      <c r="K574" s="758"/>
      <c r="L574" s="758"/>
      <c r="M574" s="758"/>
      <c r="N574" s="758"/>
      <c r="O574" s="758"/>
      <c r="P574" s="758"/>
      <c r="Q574" s="758"/>
      <c r="R574" s="758"/>
      <c r="S574" s="758"/>
      <c r="T574" s="758"/>
      <c r="U574" s="758"/>
      <c r="V574" s="758"/>
      <c r="W574" s="758"/>
      <c r="X574" s="758"/>
      <c r="Y574" s="758"/>
      <c r="Z574" s="758"/>
      <c r="AA574" s="758"/>
      <c r="AB574" s="758"/>
      <c r="AC574" s="758"/>
      <c r="AD574" s="758"/>
      <c r="AE574" s="758"/>
      <c r="AF574" s="758"/>
      <c r="AG574" s="758"/>
      <c r="AH574" s="758"/>
      <c r="AI574" s="758"/>
      <c r="AJ574" s="758"/>
      <c r="AK574" s="758"/>
      <c r="AL574" s="758"/>
      <c r="AM574" s="758"/>
      <c r="AN574" s="758"/>
      <c r="AO574" s="758"/>
    </row>
    <row r="575" spans="2:41" ht="12.75" customHeight="1" x14ac:dyDescent="0.2">
      <c r="B575" s="759" t="s">
        <v>27</v>
      </c>
      <c r="C575" s="692"/>
      <c r="D575" s="534"/>
      <c r="E575" s="534"/>
      <c r="F575" s="534"/>
      <c r="G575" s="534"/>
      <c r="H575" s="534"/>
      <c r="I575" s="534"/>
      <c r="J575" s="534"/>
      <c r="K575" s="534"/>
      <c r="L575" s="534"/>
      <c r="M575" s="534"/>
      <c r="N575" s="534"/>
      <c r="O575" s="534"/>
      <c r="P575" s="534"/>
      <c r="Q575" s="534"/>
      <c r="R575" s="534"/>
      <c r="S575" s="534"/>
      <c r="T575" s="534"/>
      <c r="U575" s="534"/>
      <c r="V575" s="534"/>
      <c r="W575" s="534"/>
      <c r="X575" s="760"/>
      <c r="Y575" s="760"/>
      <c r="Z575" s="760"/>
      <c r="AA575" s="760"/>
      <c r="AB575" s="760"/>
      <c r="AC575" s="760"/>
      <c r="AD575" s="760"/>
      <c r="AE575" s="760"/>
      <c r="AF575" s="760"/>
      <c r="AG575" s="760"/>
      <c r="AH575" s="760"/>
      <c r="AI575" s="760"/>
      <c r="AJ575" s="760"/>
      <c r="AK575" s="760"/>
      <c r="AL575" s="760"/>
      <c r="AM575" s="760"/>
      <c r="AN575" s="760"/>
      <c r="AO575" s="760"/>
    </row>
    <row r="576" spans="2:41" ht="12.75" customHeight="1" x14ac:dyDescent="0.2">
      <c r="B576" s="535"/>
      <c r="C576" s="535"/>
      <c r="D576" s="696"/>
      <c r="E576" s="696"/>
      <c r="F576" s="696"/>
      <c r="G576" s="696"/>
      <c r="H576" s="696"/>
      <c r="I576" s="696"/>
      <c r="J576" s="696"/>
      <c r="K576" s="696"/>
      <c r="L576" s="696"/>
      <c r="M576" s="696"/>
      <c r="N576" s="696"/>
      <c r="O576" s="696"/>
      <c r="P576" s="696"/>
      <c r="Q576" s="696"/>
      <c r="R576" s="696"/>
      <c r="S576" s="696"/>
      <c r="T576" s="696"/>
      <c r="U576" s="696"/>
      <c r="V576" s="696"/>
      <c r="W576" s="696"/>
      <c r="X576" s="696"/>
      <c r="Y576" s="696"/>
      <c r="Z576" s="696"/>
      <c r="AA576" s="696"/>
      <c r="AB576" s="696"/>
      <c r="AC576" s="696"/>
      <c r="AD576" s="696"/>
      <c r="AE576" s="696"/>
      <c r="AF576" s="696"/>
      <c r="AG576" s="696"/>
      <c r="AH576" s="696"/>
      <c r="AI576" s="696"/>
      <c r="AJ576" s="696"/>
      <c r="AK576" s="696"/>
      <c r="AL576" s="696"/>
      <c r="AM576" s="696"/>
      <c r="AN576" s="696"/>
      <c r="AO576" s="696"/>
    </row>
    <row r="577" spans="2:41" s="709" customFormat="1" ht="12.75" customHeight="1" x14ac:dyDescent="0.2">
      <c r="B577" s="688" t="s">
        <v>396</v>
      </c>
      <c r="C577" s="761"/>
      <c r="D577" s="749"/>
      <c r="E577" s="749"/>
      <c r="F577" s="749"/>
      <c r="G577" s="749"/>
      <c r="H577" s="749"/>
      <c r="I577" s="749"/>
      <c r="J577" s="749"/>
      <c r="K577" s="749"/>
      <c r="L577" s="749"/>
      <c r="M577" s="749"/>
      <c r="N577" s="749"/>
      <c r="O577" s="749"/>
      <c r="P577" s="749"/>
      <c r="Q577" s="749"/>
      <c r="R577" s="749"/>
      <c r="S577" s="749"/>
      <c r="T577" s="749"/>
      <c r="U577" s="749"/>
      <c r="V577" s="749"/>
      <c r="W577" s="749"/>
      <c r="X577" s="749"/>
      <c r="Y577" s="749"/>
      <c r="Z577" s="749"/>
      <c r="AA577" s="749"/>
      <c r="AB577" s="749"/>
      <c r="AC577" s="749"/>
      <c r="AD577" s="749"/>
      <c r="AE577" s="749"/>
      <c r="AF577" s="749"/>
      <c r="AG577" s="749"/>
      <c r="AH577" s="749"/>
      <c r="AI577" s="749"/>
      <c r="AJ577" s="749"/>
      <c r="AK577" s="749"/>
      <c r="AL577" s="749"/>
      <c r="AM577" s="749"/>
      <c r="AN577" s="749"/>
      <c r="AO577" s="749"/>
    </row>
    <row r="578" spans="2:41" s="709" customFormat="1" ht="12.75" customHeight="1" x14ac:dyDescent="0.2">
      <c r="B578" s="762" t="str">
        <f>+B570&amp;" kW"</f>
        <v>3 kW</v>
      </c>
      <c r="C578" s="688"/>
      <c r="D578" s="763"/>
      <c r="E578" s="763"/>
      <c r="F578" s="763"/>
      <c r="G578" s="763"/>
      <c r="H578" s="763"/>
      <c r="I578" s="763"/>
      <c r="J578" s="763"/>
      <c r="K578" s="763"/>
      <c r="L578" s="763"/>
      <c r="M578" s="763"/>
      <c r="N578" s="763"/>
      <c r="O578" s="763"/>
      <c r="P578" s="763"/>
      <c r="Q578" s="763"/>
      <c r="R578" s="763"/>
      <c r="S578" s="763"/>
      <c r="T578" s="763"/>
      <c r="U578" s="763"/>
      <c r="V578" s="763"/>
      <c r="W578" s="763"/>
      <c r="X578" s="763"/>
      <c r="Y578" s="763"/>
      <c r="Z578" s="763"/>
      <c r="AA578" s="763"/>
      <c r="AB578" s="763"/>
      <c r="AC578" s="763"/>
      <c r="AD578" s="763"/>
      <c r="AE578" s="763"/>
      <c r="AF578" s="763"/>
      <c r="AG578" s="763"/>
      <c r="AH578" s="763"/>
      <c r="AI578" s="763"/>
      <c r="AJ578" s="763"/>
      <c r="AK578" s="763"/>
      <c r="AL578" s="763"/>
      <c r="AM578" s="763"/>
      <c r="AN578" s="763"/>
      <c r="AO578" s="763"/>
    </row>
    <row r="579" spans="2:41" s="709" customFormat="1" ht="12.75" customHeight="1" x14ac:dyDescent="0.2">
      <c r="B579" s="762" t="str">
        <f>+B571&amp;" kW"</f>
        <v>2,5 kW</v>
      </c>
      <c r="C579" s="688"/>
      <c r="D579" s="763"/>
      <c r="E579" s="763"/>
      <c r="F579" s="763"/>
      <c r="G579" s="763"/>
      <c r="H579" s="763"/>
      <c r="I579" s="763"/>
      <c r="J579" s="763"/>
      <c r="K579" s="763"/>
      <c r="L579" s="763"/>
      <c r="M579" s="763"/>
      <c r="N579" s="763"/>
      <c r="O579" s="763"/>
      <c r="P579" s="763"/>
      <c r="Q579" s="763"/>
      <c r="R579" s="763"/>
      <c r="S579" s="763"/>
      <c r="T579" s="763"/>
      <c r="U579" s="763"/>
      <c r="V579" s="763"/>
      <c r="W579" s="763"/>
      <c r="X579" s="763"/>
      <c r="Y579" s="763"/>
      <c r="Z579" s="763"/>
      <c r="AA579" s="763"/>
      <c r="AB579" s="763"/>
      <c r="AC579" s="763"/>
      <c r="AD579" s="763"/>
      <c r="AE579" s="763"/>
      <c r="AF579" s="763"/>
      <c r="AG579" s="763"/>
      <c r="AH579" s="763"/>
      <c r="AI579" s="763"/>
      <c r="AJ579" s="763"/>
      <c r="AK579" s="763"/>
      <c r="AL579" s="763"/>
      <c r="AM579" s="763"/>
      <c r="AN579" s="763"/>
      <c r="AO579" s="763"/>
    </row>
    <row r="580" spans="2:41" s="709" customFormat="1" ht="12.75" customHeight="1" x14ac:dyDescent="0.2">
      <c r="B580" s="762" t="str">
        <f>+B572&amp;" kW"</f>
        <v>2 kW</v>
      </c>
      <c r="C580" s="688"/>
      <c r="D580" s="763"/>
      <c r="E580" s="763"/>
      <c r="F580" s="763"/>
      <c r="G580" s="763"/>
      <c r="H580" s="763"/>
      <c r="I580" s="763"/>
      <c r="J580" s="763"/>
      <c r="K580" s="763"/>
      <c r="L580" s="763"/>
      <c r="M580" s="763"/>
      <c r="N580" s="763"/>
      <c r="O580" s="763"/>
      <c r="P580" s="763"/>
      <c r="Q580" s="763"/>
      <c r="R580" s="763"/>
      <c r="S580" s="763"/>
      <c r="T580" s="763"/>
      <c r="U580" s="763"/>
      <c r="V580" s="763"/>
      <c r="W580" s="763"/>
      <c r="X580" s="763"/>
      <c r="Y580" s="763"/>
      <c r="Z580" s="763"/>
      <c r="AA580" s="763"/>
      <c r="AB580" s="763"/>
      <c r="AC580" s="763"/>
      <c r="AD580" s="763"/>
      <c r="AE580" s="763"/>
      <c r="AF580" s="763"/>
      <c r="AG580" s="763"/>
      <c r="AH580" s="763"/>
      <c r="AI580" s="763"/>
      <c r="AJ580" s="763"/>
      <c r="AK580" s="763"/>
      <c r="AL580" s="763"/>
      <c r="AM580" s="763"/>
      <c r="AN580" s="763"/>
      <c r="AO580" s="763"/>
    </row>
    <row r="581" spans="2:41" s="709" customFormat="1" ht="12.75" customHeight="1" x14ac:dyDescent="0.2">
      <c r="B581" s="762" t="str">
        <f>+B573&amp;" kW"</f>
        <v>1 kW</v>
      </c>
      <c r="C581" s="688"/>
      <c r="D581" s="763"/>
      <c r="E581" s="763"/>
      <c r="F581" s="763"/>
      <c r="G581" s="763"/>
      <c r="H581" s="763"/>
      <c r="I581" s="763"/>
      <c r="J581" s="763"/>
      <c r="K581" s="763"/>
      <c r="L581" s="763"/>
      <c r="M581" s="763"/>
      <c r="N581" s="763"/>
      <c r="O581" s="763"/>
      <c r="P581" s="763"/>
      <c r="Q581" s="763"/>
      <c r="R581" s="763"/>
      <c r="S581" s="763"/>
      <c r="T581" s="763"/>
      <c r="U581" s="763"/>
      <c r="V581" s="763"/>
      <c r="W581" s="763"/>
      <c r="X581" s="763"/>
      <c r="Y581" s="763"/>
      <c r="Z581" s="763"/>
      <c r="AA581" s="763"/>
      <c r="AB581" s="763"/>
      <c r="AC581" s="763"/>
      <c r="AD581" s="763"/>
      <c r="AE581" s="763"/>
      <c r="AF581" s="763"/>
      <c r="AG581" s="763"/>
      <c r="AH581" s="763"/>
      <c r="AI581" s="763"/>
      <c r="AJ581" s="763"/>
      <c r="AK581" s="763"/>
      <c r="AL581" s="763"/>
      <c r="AM581" s="763"/>
      <c r="AN581" s="763"/>
      <c r="AO581" s="763"/>
    </row>
    <row r="582" spans="2:41" s="709" customFormat="1" ht="12.75" customHeight="1" x14ac:dyDescent="0.2">
      <c r="B582" s="762" t="str">
        <f>+B574&amp;" kW"</f>
        <v>0,5 kW</v>
      </c>
      <c r="C582" s="742"/>
      <c r="D582" s="763"/>
      <c r="E582" s="770"/>
      <c r="F582" s="770"/>
      <c r="G582" s="770"/>
      <c r="H582" s="770"/>
      <c r="I582" s="770"/>
      <c r="J582" s="770"/>
      <c r="K582" s="770"/>
      <c r="L582" s="770"/>
      <c r="M582" s="770"/>
      <c r="N582" s="770"/>
      <c r="O582" s="770"/>
      <c r="P582" s="770"/>
      <c r="Q582" s="770"/>
      <c r="R582" s="770"/>
      <c r="S582" s="770"/>
      <c r="T582" s="770"/>
      <c r="U582" s="770"/>
      <c r="V582" s="770"/>
      <c r="W582" s="770"/>
      <c r="X582" s="770"/>
      <c r="Y582" s="770"/>
      <c r="Z582" s="770"/>
      <c r="AA582" s="770"/>
      <c r="AB582" s="770"/>
      <c r="AC582" s="770"/>
      <c r="AD582" s="770"/>
      <c r="AE582" s="770"/>
      <c r="AF582" s="770"/>
      <c r="AG582" s="770"/>
      <c r="AH582" s="770"/>
      <c r="AI582" s="770"/>
      <c r="AJ582" s="770"/>
      <c r="AK582" s="770"/>
      <c r="AL582" s="770"/>
      <c r="AM582" s="770"/>
      <c r="AN582" s="770"/>
      <c r="AO582" s="770"/>
    </row>
    <row r="583" spans="2:41" s="709" customFormat="1" ht="12.75" customHeight="1" x14ac:dyDescent="0.2">
      <c r="B583" s="762"/>
      <c r="C583" s="742"/>
      <c r="D583" s="777"/>
      <c r="E583" s="777"/>
      <c r="F583" s="777"/>
      <c r="G583" s="777"/>
      <c r="H583" s="777"/>
      <c r="I583" s="777"/>
      <c r="J583" s="777"/>
      <c r="K583" s="777"/>
      <c r="L583" s="777"/>
      <c r="M583" s="777"/>
      <c r="N583" s="777"/>
      <c r="O583" s="777"/>
      <c r="P583" s="777"/>
      <c r="Q583" s="777"/>
      <c r="R583" s="777"/>
      <c r="S583" s="777"/>
      <c r="T583" s="777"/>
      <c r="U583" s="777"/>
      <c r="V583" s="777"/>
      <c r="W583" s="777"/>
      <c r="X583" s="777"/>
      <c r="Y583" s="777"/>
      <c r="Z583" s="777"/>
      <c r="AA583" s="777"/>
      <c r="AB583" s="777"/>
      <c r="AC583" s="777"/>
      <c r="AD583" s="777"/>
      <c r="AE583" s="777"/>
      <c r="AF583" s="777"/>
      <c r="AG583" s="777"/>
      <c r="AH583" s="777"/>
      <c r="AI583" s="777"/>
      <c r="AJ583" s="777"/>
      <c r="AK583" s="777"/>
      <c r="AL583" s="777"/>
      <c r="AM583" s="777"/>
      <c r="AN583" s="777"/>
      <c r="AO583" s="777"/>
    </row>
    <row r="584" spans="2:41" ht="12.75" customHeight="1" x14ac:dyDescent="0.2">
      <c r="B584" s="693" t="s">
        <v>397</v>
      </c>
      <c r="C584" s="535"/>
      <c r="D584" s="752"/>
      <c r="E584" s="752"/>
      <c r="F584" s="752"/>
      <c r="G584" s="752"/>
      <c r="H584" s="752"/>
      <c r="I584" s="752"/>
      <c r="J584" s="752"/>
      <c r="K584" s="752"/>
      <c r="L584" s="752"/>
      <c r="M584" s="752"/>
      <c r="N584" s="752"/>
      <c r="O584" s="752"/>
      <c r="P584" s="752"/>
      <c r="Q584" s="752"/>
      <c r="R584" s="752"/>
      <c r="S584" s="752"/>
      <c r="T584" s="752"/>
      <c r="U584" s="752"/>
      <c r="V584" s="752"/>
      <c r="W584" s="752"/>
      <c r="X584" s="752"/>
      <c r="Y584" s="752"/>
      <c r="Z584" s="752"/>
      <c r="AA584" s="752"/>
      <c r="AB584" s="752"/>
      <c r="AC584" s="752"/>
      <c r="AD584" s="752"/>
      <c r="AE584" s="752"/>
      <c r="AF584" s="752"/>
      <c r="AG584" s="752"/>
      <c r="AH584" s="752"/>
      <c r="AI584" s="752"/>
      <c r="AJ584" s="752"/>
      <c r="AK584" s="752"/>
      <c r="AL584" s="752"/>
      <c r="AM584" s="752"/>
      <c r="AN584" s="752"/>
      <c r="AO584" s="752"/>
    </row>
    <row r="585" spans="2:41" ht="12.75" customHeight="1" x14ac:dyDescent="0.2">
      <c r="B585" s="535" t="s">
        <v>398</v>
      </c>
      <c r="C585" s="535"/>
      <c r="D585" s="696"/>
      <c r="E585" s="696"/>
      <c r="F585" s="696"/>
      <c r="G585" s="696"/>
      <c r="H585" s="696"/>
      <c r="I585" s="696"/>
      <c r="J585" s="696"/>
      <c r="K585" s="696"/>
      <c r="L585" s="696"/>
      <c r="M585" s="696"/>
      <c r="N585" s="696"/>
      <c r="O585" s="696"/>
      <c r="P585" s="696"/>
      <c r="Q585" s="696"/>
      <c r="R585" s="696"/>
      <c r="S585" s="696"/>
      <c r="T585" s="696"/>
      <c r="U585" s="696"/>
      <c r="V585" s="696"/>
      <c r="W585" s="696"/>
      <c r="X585" s="696"/>
      <c r="Y585" s="696"/>
      <c r="Z585" s="696"/>
      <c r="AA585" s="696"/>
      <c r="AB585" s="696"/>
      <c r="AC585" s="696"/>
      <c r="AD585" s="696"/>
      <c r="AE585" s="696"/>
      <c r="AF585" s="696"/>
      <c r="AG585" s="696"/>
      <c r="AH585" s="696"/>
      <c r="AI585" s="696"/>
      <c r="AJ585" s="696"/>
      <c r="AK585" s="696"/>
      <c r="AL585" s="696"/>
      <c r="AM585" s="696"/>
      <c r="AN585" s="696"/>
      <c r="AO585" s="696"/>
    </row>
    <row r="586" spans="2:41" ht="12.75" customHeight="1" x14ac:dyDescent="0.2">
      <c r="B586" s="535" t="s">
        <v>374</v>
      </c>
      <c r="C586" s="535"/>
      <c r="D586" s="696"/>
      <c r="E586" s="696"/>
      <c r="F586" s="696"/>
      <c r="G586" s="696"/>
      <c r="H586" s="696"/>
      <c r="I586" s="696"/>
      <c r="J586" s="696"/>
      <c r="K586" s="696"/>
      <c r="L586" s="696"/>
      <c r="M586" s="696"/>
      <c r="N586" s="696"/>
      <c r="O586" s="696"/>
      <c r="P586" s="696"/>
      <c r="Q586" s="696"/>
      <c r="R586" s="696"/>
      <c r="S586" s="696"/>
      <c r="T586" s="696"/>
      <c r="U586" s="696"/>
      <c r="V586" s="696"/>
      <c r="W586" s="696"/>
      <c r="X586" s="696"/>
      <c r="Y586" s="696"/>
      <c r="Z586" s="696"/>
      <c r="AA586" s="696"/>
      <c r="AB586" s="696"/>
      <c r="AC586" s="696"/>
      <c r="AD586" s="696"/>
      <c r="AE586" s="696"/>
      <c r="AF586" s="696"/>
      <c r="AG586" s="696"/>
      <c r="AH586" s="696"/>
      <c r="AI586" s="696"/>
      <c r="AJ586" s="696"/>
      <c r="AK586" s="696"/>
      <c r="AL586" s="696"/>
      <c r="AM586" s="696"/>
      <c r="AN586" s="696"/>
      <c r="AO586" s="696"/>
    </row>
    <row r="587" spans="2:41" ht="12.75" customHeight="1" x14ac:dyDescent="0.2">
      <c r="B587" s="535"/>
      <c r="C587" s="535"/>
      <c r="D587" s="696"/>
      <c r="E587" s="696"/>
      <c r="F587" s="696"/>
      <c r="G587" s="696"/>
      <c r="H587" s="696"/>
      <c r="I587" s="696"/>
      <c r="J587" s="696"/>
      <c r="K587" s="696"/>
      <c r="L587" s="696"/>
      <c r="M587" s="696"/>
      <c r="N587" s="696"/>
      <c r="O587" s="696"/>
      <c r="P587" s="696"/>
      <c r="Q587" s="696"/>
      <c r="R587" s="696"/>
      <c r="S587" s="696"/>
      <c r="T587" s="696"/>
      <c r="U587" s="696"/>
      <c r="V587" s="696"/>
      <c r="W587" s="696"/>
      <c r="X587" s="696"/>
      <c r="Y587" s="696"/>
      <c r="Z587" s="696"/>
      <c r="AA587" s="696"/>
      <c r="AB587" s="696"/>
      <c r="AC587" s="696"/>
      <c r="AD587" s="696"/>
      <c r="AE587" s="696"/>
      <c r="AF587" s="696"/>
      <c r="AG587" s="696"/>
      <c r="AH587" s="696"/>
      <c r="AI587" s="696"/>
      <c r="AJ587" s="696"/>
      <c r="AK587" s="696"/>
      <c r="AL587" s="696"/>
      <c r="AM587" s="696"/>
      <c r="AN587" s="696"/>
      <c r="AO587" s="696"/>
    </row>
    <row r="588" spans="2:41" ht="12.75" customHeight="1" x14ac:dyDescent="0.2">
      <c r="B588" s="535" t="s">
        <v>399</v>
      </c>
      <c r="C588" s="535"/>
      <c r="D588" s="754"/>
      <c r="E588" s="754"/>
      <c r="F588" s="754"/>
      <c r="G588" s="754"/>
      <c r="H588" s="754"/>
      <c r="I588" s="754"/>
      <c r="J588" s="754"/>
      <c r="K588" s="754"/>
      <c r="L588" s="754"/>
      <c r="M588" s="754"/>
      <c r="N588" s="754"/>
      <c r="O588" s="754"/>
      <c r="P588" s="754"/>
      <c r="Q588" s="754"/>
      <c r="R588" s="754"/>
      <c r="S588" s="754"/>
      <c r="T588" s="754"/>
      <c r="U588" s="754"/>
      <c r="V588" s="754"/>
      <c r="W588" s="754"/>
      <c r="X588" s="754"/>
      <c r="Y588" s="754"/>
      <c r="Z588" s="754"/>
      <c r="AA588" s="754"/>
      <c r="AB588" s="754"/>
      <c r="AC588" s="754"/>
      <c r="AD588" s="754"/>
      <c r="AE588" s="754"/>
      <c r="AF588" s="754"/>
      <c r="AG588" s="754"/>
      <c r="AH588" s="754"/>
      <c r="AI588" s="754"/>
      <c r="AJ588" s="754"/>
      <c r="AK588" s="754"/>
      <c r="AL588" s="754"/>
      <c r="AM588" s="754"/>
      <c r="AN588" s="754"/>
      <c r="AO588" s="754"/>
    </row>
    <row r="589" spans="2:41" ht="12.75" customHeight="1" x14ac:dyDescent="0.2">
      <c r="B589" s="535" t="s">
        <v>400</v>
      </c>
      <c r="C589" s="535"/>
      <c r="D589" s="696"/>
      <c r="E589" s="696"/>
      <c r="F589" s="696"/>
      <c r="G589" s="696"/>
      <c r="H589" s="696"/>
      <c r="I589" s="696"/>
      <c r="J589" s="696"/>
      <c r="K589" s="696"/>
      <c r="L589" s="696"/>
      <c r="M589" s="696"/>
      <c r="N589" s="696"/>
      <c r="O589" s="696"/>
      <c r="P589" s="696"/>
      <c r="Q589" s="696"/>
      <c r="R589" s="696"/>
      <c r="S589" s="696"/>
      <c r="T589" s="696"/>
      <c r="U589" s="696"/>
      <c r="V589" s="696"/>
      <c r="W589" s="696"/>
      <c r="X589" s="696"/>
      <c r="Y589" s="696"/>
      <c r="Z589" s="696"/>
      <c r="AA589" s="696"/>
      <c r="AB589" s="696"/>
      <c r="AC589" s="696"/>
      <c r="AD589" s="696"/>
      <c r="AE589" s="696"/>
      <c r="AF589" s="696"/>
      <c r="AG589" s="696"/>
      <c r="AH589" s="696"/>
      <c r="AI589" s="696"/>
      <c r="AJ589" s="696"/>
      <c r="AK589" s="696"/>
      <c r="AL589" s="696"/>
      <c r="AM589" s="696"/>
      <c r="AN589" s="696"/>
      <c r="AO589" s="696"/>
    </row>
    <row r="590" spans="2:41" ht="12.75" customHeight="1" x14ac:dyDescent="0.2">
      <c r="B590" s="535" t="s">
        <v>401</v>
      </c>
      <c r="C590" s="535"/>
      <c r="D590" s="696"/>
      <c r="E590" s="696"/>
      <c r="F590" s="696"/>
      <c r="G590" s="696"/>
      <c r="H590" s="696"/>
      <c r="I590" s="696"/>
      <c r="J590" s="696"/>
      <c r="K590" s="696"/>
      <c r="L590" s="696"/>
      <c r="M590" s="696"/>
      <c r="N590" s="696"/>
      <c r="O590" s="696"/>
      <c r="P590" s="696"/>
      <c r="Q590" s="696"/>
      <c r="R590" s="696"/>
      <c r="S590" s="696"/>
      <c r="T590" s="696"/>
      <c r="U590" s="696"/>
      <c r="V590" s="696"/>
      <c r="W590" s="696"/>
      <c r="X590" s="696"/>
      <c r="Y590" s="696"/>
      <c r="Z590" s="696"/>
      <c r="AA590" s="696"/>
      <c r="AB590" s="696"/>
      <c r="AC590" s="696"/>
      <c r="AD590" s="696"/>
      <c r="AE590" s="696"/>
      <c r="AF590" s="696"/>
      <c r="AG590" s="696"/>
      <c r="AH590" s="696"/>
      <c r="AI590" s="696"/>
      <c r="AJ590" s="696"/>
      <c r="AK590" s="696"/>
      <c r="AL590" s="696"/>
      <c r="AM590" s="696"/>
      <c r="AN590" s="696"/>
      <c r="AO590" s="696"/>
    </row>
    <row r="591" spans="2:41" ht="12.75" customHeight="1" x14ac:dyDescent="0.2">
      <c r="B591" s="745">
        <v>3</v>
      </c>
      <c r="C591" s="535"/>
      <c r="D591" s="754"/>
      <c r="E591" s="754"/>
      <c r="F591" s="754"/>
      <c r="G591" s="754"/>
      <c r="H591" s="754"/>
      <c r="I591" s="754"/>
      <c r="J591" s="754"/>
      <c r="K591" s="754"/>
      <c r="L591" s="754"/>
      <c r="M591" s="754"/>
      <c r="N591" s="754"/>
      <c r="O591" s="754"/>
      <c r="P591" s="754"/>
      <c r="Q591" s="754"/>
      <c r="R591" s="754"/>
      <c r="S591" s="754"/>
      <c r="T591" s="754"/>
      <c r="U591" s="754"/>
      <c r="V591" s="754"/>
      <c r="W591" s="754"/>
      <c r="X591" s="754"/>
      <c r="Y591" s="754"/>
      <c r="Z591" s="754"/>
      <c r="AA591" s="754"/>
      <c r="AB591" s="754"/>
      <c r="AC591" s="754"/>
      <c r="AD591" s="754"/>
      <c r="AE591" s="754"/>
      <c r="AF591" s="754"/>
      <c r="AG591" s="754"/>
      <c r="AH591" s="754"/>
      <c r="AI591" s="754"/>
      <c r="AJ591" s="754"/>
      <c r="AK591" s="754"/>
      <c r="AL591" s="754"/>
      <c r="AM591" s="754"/>
      <c r="AN591" s="754"/>
      <c r="AO591" s="754"/>
    </row>
    <row r="592" spans="2:41" ht="12.75" customHeight="1" x14ac:dyDescent="0.2">
      <c r="B592" s="745">
        <v>2.5</v>
      </c>
      <c r="C592" s="768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  <c r="N592" s="769"/>
      <c r="O592" s="769"/>
      <c r="P592" s="769"/>
      <c r="Q592" s="769"/>
      <c r="R592" s="769"/>
      <c r="S592" s="769"/>
      <c r="T592" s="769"/>
      <c r="U592" s="769"/>
      <c r="V592" s="769"/>
      <c r="W592" s="769"/>
      <c r="X592" s="769"/>
      <c r="Y592" s="769"/>
      <c r="Z592" s="769"/>
      <c r="AA592" s="769"/>
      <c r="AB592" s="769"/>
      <c r="AC592" s="769"/>
      <c r="AD592" s="769"/>
      <c r="AE592" s="769"/>
      <c r="AF592" s="769"/>
      <c r="AG592" s="769"/>
      <c r="AH592" s="769"/>
      <c r="AI592" s="769"/>
      <c r="AJ592" s="769"/>
      <c r="AK592" s="769"/>
      <c r="AL592" s="769"/>
      <c r="AM592" s="769"/>
      <c r="AN592" s="769"/>
      <c r="AO592" s="769"/>
    </row>
    <row r="593" spans="2:41" ht="12.75" customHeight="1" x14ac:dyDescent="0.2">
      <c r="B593" s="745">
        <v>0.5</v>
      </c>
      <c r="C593" s="768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  <c r="N593" s="769"/>
      <c r="O593" s="769"/>
      <c r="P593" s="769"/>
      <c r="Q593" s="769"/>
      <c r="R593" s="769"/>
      <c r="S593" s="769"/>
      <c r="T593" s="769"/>
      <c r="U593" s="769"/>
      <c r="V593" s="769"/>
      <c r="W593" s="769"/>
      <c r="X593" s="769"/>
      <c r="Y593" s="769"/>
      <c r="Z593" s="769"/>
      <c r="AA593" s="769"/>
      <c r="AB593" s="769"/>
      <c r="AC593" s="769"/>
      <c r="AD593" s="769"/>
      <c r="AE593" s="769"/>
      <c r="AF593" s="769"/>
      <c r="AG593" s="769"/>
      <c r="AH593" s="769"/>
      <c r="AI593" s="769"/>
      <c r="AJ593" s="769"/>
      <c r="AK593" s="769"/>
      <c r="AL593" s="769"/>
      <c r="AM593" s="769"/>
      <c r="AN593" s="769"/>
      <c r="AO593" s="769"/>
    </row>
    <row r="594" spans="2:41" ht="12.75" customHeight="1" thickBot="1" x14ac:dyDescent="0.25">
      <c r="B594" s="745">
        <v>0.3</v>
      </c>
      <c r="C594" s="741"/>
      <c r="D594" s="758"/>
      <c r="E594" s="758"/>
      <c r="F594" s="758"/>
      <c r="G594" s="758"/>
      <c r="H594" s="758"/>
      <c r="I594" s="758"/>
      <c r="J594" s="758"/>
      <c r="K594" s="758"/>
      <c r="L594" s="758"/>
      <c r="M594" s="758"/>
      <c r="N594" s="758"/>
      <c r="O594" s="758"/>
      <c r="P594" s="758"/>
      <c r="Q594" s="758"/>
      <c r="R594" s="758"/>
      <c r="S594" s="758"/>
      <c r="T594" s="758"/>
      <c r="U594" s="758"/>
      <c r="V594" s="758"/>
      <c r="W594" s="758"/>
      <c r="X594" s="758"/>
      <c r="Y594" s="758"/>
      <c r="Z594" s="758"/>
      <c r="AA594" s="758"/>
      <c r="AB594" s="758"/>
      <c r="AC594" s="758"/>
      <c r="AD594" s="758"/>
      <c r="AE594" s="758"/>
      <c r="AF594" s="758"/>
      <c r="AG594" s="758"/>
      <c r="AH594" s="758"/>
      <c r="AI594" s="758"/>
      <c r="AJ594" s="758"/>
      <c r="AK594" s="758"/>
      <c r="AL594" s="758"/>
      <c r="AM594" s="758"/>
      <c r="AN594" s="758"/>
      <c r="AO594" s="758"/>
    </row>
    <row r="595" spans="2:41" ht="12.75" customHeight="1" x14ac:dyDescent="0.2">
      <c r="B595" s="759" t="s">
        <v>27</v>
      </c>
      <c r="C595" s="692"/>
      <c r="D595" s="534"/>
      <c r="E595" s="534"/>
      <c r="F595" s="534"/>
      <c r="G595" s="534"/>
      <c r="H595" s="534"/>
      <c r="I595" s="534"/>
      <c r="J595" s="534"/>
      <c r="K595" s="534"/>
      <c r="L595" s="534"/>
      <c r="M595" s="534"/>
      <c r="N595" s="534"/>
      <c r="O595" s="534"/>
      <c r="P595" s="534"/>
      <c r="Q595" s="534"/>
      <c r="R595" s="534"/>
      <c r="S595" s="534"/>
      <c r="T595" s="534"/>
      <c r="U595" s="534"/>
      <c r="V595" s="534"/>
      <c r="W595" s="534"/>
      <c r="X595" s="760"/>
      <c r="Y595" s="760"/>
      <c r="Z595" s="760"/>
      <c r="AA595" s="760"/>
      <c r="AB595" s="760"/>
      <c r="AC595" s="760"/>
      <c r="AD595" s="760"/>
      <c r="AE595" s="760"/>
      <c r="AF595" s="760"/>
      <c r="AG595" s="760"/>
      <c r="AH595" s="760"/>
      <c r="AI595" s="760"/>
      <c r="AJ595" s="760"/>
      <c r="AK595" s="760"/>
      <c r="AL595" s="760"/>
      <c r="AM595" s="760"/>
      <c r="AN595" s="760"/>
      <c r="AO595" s="760"/>
    </row>
    <row r="596" spans="2:41" ht="12.75" customHeight="1" x14ac:dyDescent="0.2">
      <c r="B596" s="535"/>
      <c r="C596" s="535"/>
      <c r="D596" s="696"/>
      <c r="E596" s="696"/>
      <c r="F596" s="696"/>
      <c r="G596" s="696"/>
      <c r="H596" s="696"/>
      <c r="I596" s="696"/>
      <c r="J596" s="696"/>
      <c r="K596" s="696"/>
      <c r="L596" s="696"/>
      <c r="M596" s="696"/>
      <c r="N596" s="696"/>
      <c r="O596" s="696"/>
      <c r="P596" s="696"/>
      <c r="Q596" s="696"/>
      <c r="R596" s="696"/>
      <c r="S596" s="696"/>
      <c r="T596" s="696"/>
      <c r="U596" s="696"/>
      <c r="V596" s="696"/>
      <c r="W596" s="696"/>
      <c r="X596" s="696"/>
      <c r="Y596" s="696"/>
      <c r="Z596" s="696"/>
      <c r="AA596" s="696"/>
      <c r="AB596" s="696"/>
      <c r="AC596" s="696"/>
      <c r="AD596" s="696"/>
      <c r="AE596" s="696"/>
      <c r="AF596" s="696"/>
      <c r="AG596" s="696"/>
      <c r="AH596" s="696"/>
      <c r="AI596" s="696"/>
      <c r="AJ596" s="696"/>
      <c r="AK596" s="696"/>
      <c r="AL596" s="696"/>
      <c r="AM596" s="696"/>
      <c r="AN596" s="696"/>
      <c r="AO596" s="696"/>
    </row>
    <row r="597" spans="2:41" s="709" customFormat="1" ht="12.75" customHeight="1" x14ac:dyDescent="0.2">
      <c r="B597" s="688" t="s">
        <v>402</v>
      </c>
      <c r="C597" s="761"/>
      <c r="D597" s="749"/>
      <c r="E597" s="749"/>
      <c r="F597" s="749"/>
      <c r="G597" s="749"/>
      <c r="H597" s="749"/>
      <c r="I597" s="749"/>
      <c r="J597" s="749"/>
      <c r="K597" s="749"/>
      <c r="L597" s="749"/>
      <c r="M597" s="749"/>
      <c r="N597" s="749"/>
      <c r="O597" s="749"/>
      <c r="P597" s="749"/>
      <c r="Q597" s="749"/>
      <c r="R597" s="749"/>
      <c r="S597" s="749"/>
      <c r="T597" s="749"/>
      <c r="U597" s="749"/>
      <c r="V597" s="749"/>
      <c r="W597" s="749"/>
      <c r="X597" s="749"/>
      <c r="Y597" s="749"/>
      <c r="Z597" s="749"/>
      <c r="AA597" s="749"/>
      <c r="AB597" s="749"/>
      <c r="AC597" s="749"/>
      <c r="AD597" s="749"/>
      <c r="AE597" s="749"/>
      <c r="AF597" s="749"/>
      <c r="AG597" s="749"/>
      <c r="AH597" s="749"/>
      <c r="AI597" s="749"/>
      <c r="AJ597" s="749"/>
      <c r="AK597" s="749"/>
      <c r="AL597" s="749"/>
      <c r="AM597" s="749"/>
      <c r="AN597" s="749"/>
      <c r="AO597" s="749"/>
    </row>
    <row r="598" spans="2:41" s="709" customFormat="1" ht="12.75" customHeight="1" x14ac:dyDescent="0.2">
      <c r="B598" s="762" t="str">
        <f>+B591&amp;" kW"</f>
        <v>3 kW</v>
      </c>
      <c r="C598" s="688"/>
      <c r="D598" s="763"/>
      <c r="E598" s="763"/>
      <c r="F598" s="763"/>
      <c r="G598" s="763"/>
      <c r="H598" s="763"/>
      <c r="I598" s="763"/>
      <c r="J598" s="763"/>
      <c r="K598" s="763"/>
      <c r="L598" s="763"/>
      <c r="M598" s="763"/>
      <c r="N598" s="763"/>
      <c r="O598" s="763"/>
      <c r="P598" s="763"/>
      <c r="Q598" s="763"/>
      <c r="R598" s="763"/>
      <c r="S598" s="763"/>
      <c r="T598" s="763"/>
      <c r="U598" s="763"/>
      <c r="V598" s="763"/>
      <c r="W598" s="763"/>
      <c r="X598" s="763"/>
      <c r="Y598" s="763"/>
      <c r="Z598" s="763"/>
      <c r="AA598" s="763"/>
      <c r="AB598" s="763"/>
      <c r="AC598" s="763"/>
      <c r="AD598" s="763"/>
      <c r="AE598" s="763"/>
      <c r="AF598" s="763"/>
      <c r="AG598" s="763"/>
      <c r="AH598" s="763"/>
      <c r="AI598" s="763"/>
      <c r="AJ598" s="763"/>
      <c r="AK598" s="763"/>
      <c r="AL598" s="763"/>
      <c r="AM598" s="763"/>
      <c r="AN598" s="763"/>
      <c r="AO598" s="763"/>
    </row>
    <row r="599" spans="2:41" s="709" customFormat="1" ht="12.75" customHeight="1" x14ac:dyDescent="0.2">
      <c r="B599" s="762" t="str">
        <f>+B592&amp;" kW"</f>
        <v>2,5 kW</v>
      </c>
      <c r="C599" s="688"/>
      <c r="D599" s="763"/>
      <c r="E599" s="763"/>
      <c r="F599" s="763"/>
      <c r="G599" s="763"/>
      <c r="H599" s="763"/>
      <c r="I599" s="763"/>
      <c r="J599" s="763"/>
      <c r="K599" s="763"/>
      <c r="L599" s="763"/>
      <c r="M599" s="763"/>
      <c r="N599" s="763"/>
      <c r="O599" s="763"/>
      <c r="P599" s="763"/>
      <c r="Q599" s="763"/>
      <c r="R599" s="763"/>
      <c r="S599" s="763"/>
      <c r="T599" s="763"/>
      <c r="U599" s="763"/>
      <c r="V599" s="763"/>
      <c r="W599" s="763"/>
      <c r="X599" s="763"/>
      <c r="Y599" s="763"/>
      <c r="Z599" s="763"/>
      <c r="AA599" s="763"/>
      <c r="AB599" s="763"/>
      <c r="AC599" s="763"/>
      <c r="AD599" s="763"/>
      <c r="AE599" s="763"/>
      <c r="AF599" s="763"/>
      <c r="AG599" s="763"/>
      <c r="AH599" s="763"/>
      <c r="AI599" s="763"/>
      <c r="AJ599" s="763"/>
      <c r="AK599" s="763"/>
      <c r="AL599" s="763"/>
      <c r="AM599" s="763"/>
      <c r="AN599" s="763"/>
      <c r="AO599" s="763"/>
    </row>
    <row r="600" spans="2:41" s="709" customFormat="1" ht="12.75" customHeight="1" x14ac:dyDescent="0.2">
      <c r="B600" s="762" t="str">
        <f>+B593&amp;" kW"</f>
        <v>0,5 kW</v>
      </c>
      <c r="C600" s="688"/>
      <c r="D600" s="763"/>
      <c r="E600" s="763"/>
      <c r="F600" s="763"/>
      <c r="G600" s="763"/>
      <c r="H600" s="763"/>
      <c r="I600" s="763"/>
      <c r="J600" s="763"/>
      <c r="K600" s="763"/>
      <c r="L600" s="763"/>
      <c r="M600" s="763"/>
      <c r="N600" s="763"/>
      <c r="O600" s="763"/>
      <c r="P600" s="763"/>
      <c r="Q600" s="763"/>
      <c r="R600" s="763"/>
      <c r="S600" s="763"/>
      <c r="T600" s="763"/>
      <c r="U600" s="763"/>
      <c r="V600" s="763"/>
      <c r="W600" s="763"/>
      <c r="X600" s="763"/>
      <c r="Y600" s="763"/>
      <c r="Z600" s="763"/>
      <c r="AA600" s="763"/>
      <c r="AB600" s="763"/>
      <c r="AC600" s="763"/>
      <c r="AD600" s="763"/>
      <c r="AE600" s="763"/>
      <c r="AF600" s="763"/>
      <c r="AG600" s="763"/>
      <c r="AH600" s="763"/>
      <c r="AI600" s="763"/>
      <c r="AJ600" s="763"/>
      <c r="AK600" s="763"/>
      <c r="AL600" s="763"/>
      <c r="AM600" s="763"/>
      <c r="AN600" s="763"/>
      <c r="AO600" s="763"/>
    </row>
    <row r="601" spans="2:41" s="709" customFormat="1" ht="12.75" customHeight="1" x14ac:dyDescent="0.2">
      <c r="B601" s="762" t="str">
        <f>+B594&amp;" kW"</f>
        <v>0,3 kW</v>
      </c>
      <c r="C601" s="688"/>
      <c r="D601" s="763"/>
      <c r="E601" s="763"/>
      <c r="F601" s="763"/>
      <c r="G601" s="763"/>
      <c r="H601" s="763"/>
      <c r="I601" s="763"/>
      <c r="J601" s="763"/>
      <c r="K601" s="763"/>
      <c r="L601" s="763"/>
      <c r="M601" s="763"/>
      <c r="N601" s="763"/>
      <c r="O601" s="763"/>
      <c r="P601" s="763"/>
      <c r="Q601" s="763"/>
      <c r="R601" s="763"/>
      <c r="S601" s="763"/>
      <c r="T601" s="763"/>
      <c r="U601" s="763"/>
      <c r="V601" s="763"/>
      <c r="W601" s="763"/>
      <c r="X601" s="763"/>
      <c r="Y601" s="763"/>
      <c r="Z601" s="763"/>
      <c r="AA601" s="763"/>
      <c r="AB601" s="763"/>
      <c r="AC601" s="763"/>
      <c r="AD601" s="763"/>
      <c r="AE601" s="763"/>
      <c r="AF601" s="763"/>
      <c r="AG601" s="763"/>
      <c r="AH601" s="763"/>
      <c r="AI601" s="763"/>
      <c r="AJ601" s="763"/>
      <c r="AK601" s="763"/>
      <c r="AL601" s="763"/>
      <c r="AM601" s="763"/>
      <c r="AN601" s="763"/>
      <c r="AO601" s="763"/>
    </row>
    <row r="602" spans="2:41" s="709" customFormat="1" ht="12.75" customHeight="1" x14ac:dyDescent="0.2">
      <c r="B602" s="762"/>
      <c r="C602" s="742"/>
      <c r="D602" s="770"/>
      <c r="E602" s="770"/>
      <c r="F602" s="770"/>
      <c r="G602" s="770"/>
      <c r="H602" s="770"/>
      <c r="I602" s="770"/>
      <c r="J602" s="770"/>
      <c r="K602" s="770"/>
      <c r="L602" s="770"/>
      <c r="M602" s="770"/>
      <c r="N602" s="770"/>
      <c r="O602" s="770"/>
      <c r="P602" s="770"/>
      <c r="Q602" s="770"/>
      <c r="R602" s="770"/>
      <c r="S602" s="770"/>
      <c r="T602" s="770"/>
      <c r="U602" s="770"/>
      <c r="V602" s="770"/>
      <c r="W602" s="770"/>
      <c r="X602" s="770"/>
      <c r="Y602" s="770"/>
      <c r="Z602" s="770"/>
      <c r="AA602" s="770"/>
      <c r="AB602" s="770"/>
      <c r="AC602" s="770"/>
      <c r="AD602" s="770"/>
      <c r="AE602" s="770"/>
      <c r="AF602" s="770"/>
      <c r="AG602" s="770"/>
      <c r="AH602" s="770"/>
      <c r="AI602" s="770"/>
      <c r="AJ602" s="770"/>
      <c r="AK602" s="770"/>
      <c r="AL602" s="770"/>
      <c r="AM602" s="770"/>
      <c r="AN602" s="770"/>
      <c r="AO602" s="770"/>
    </row>
    <row r="603" spans="2:41" s="709" customFormat="1" ht="12.75" customHeight="1" x14ac:dyDescent="0.2">
      <c r="B603" s="693" t="s">
        <v>403</v>
      </c>
      <c r="C603" s="742"/>
      <c r="D603" s="688"/>
      <c r="E603" s="688"/>
      <c r="F603" s="688"/>
      <c r="G603" s="688"/>
      <c r="H603" s="688"/>
      <c r="I603" s="688"/>
      <c r="J603" s="688"/>
      <c r="K603" s="688"/>
      <c r="L603" s="688"/>
      <c r="M603" s="688"/>
      <c r="N603" s="688"/>
      <c r="O603" s="688"/>
      <c r="P603" s="688"/>
      <c r="Q603" s="688"/>
      <c r="R603" s="688"/>
      <c r="S603" s="688"/>
      <c r="T603" s="688"/>
      <c r="U603" s="688"/>
      <c r="V603" s="688"/>
      <c r="W603" s="688"/>
      <c r="X603" s="688"/>
      <c r="Y603" s="688"/>
      <c r="Z603" s="688"/>
      <c r="AA603" s="688"/>
      <c r="AB603" s="688"/>
      <c r="AC603" s="688"/>
      <c r="AD603" s="688"/>
      <c r="AE603" s="688"/>
      <c r="AF603" s="688"/>
      <c r="AG603" s="688"/>
      <c r="AH603" s="688"/>
      <c r="AI603" s="688"/>
      <c r="AJ603" s="688"/>
      <c r="AK603" s="688"/>
      <c r="AL603" s="688"/>
      <c r="AM603" s="688"/>
      <c r="AN603" s="688"/>
      <c r="AO603" s="688"/>
    </row>
    <row r="604" spans="2:41" s="709" customFormat="1" ht="12.75" customHeight="1" x14ac:dyDescent="0.2">
      <c r="B604" s="535" t="s">
        <v>404</v>
      </c>
      <c r="C604" s="742"/>
      <c r="D604" s="770"/>
      <c r="E604" s="770"/>
      <c r="F604" s="770"/>
      <c r="G604" s="770"/>
      <c r="H604" s="770"/>
      <c r="I604" s="770"/>
      <c r="J604" s="770"/>
      <c r="K604" s="770"/>
      <c r="L604" s="770"/>
      <c r="M604" s="770"/>
      <c r="N604" s="770"/>
      <c r="O604" s="770"/>
      <c r="P604" s="770"/>
      <c r="Q604" s="770"/>
      <c r="R604" s="770"/>
      <c r="S604" s="770"/>
      <c r="T604" s="770"/>
      <c r="U604" s="770"/>
      <c r="V604" s="770"/>
      <c r="W604" s="770"/>
      <c r="X604" s="770"/>
      <c r="Y604" s="770"/>
      <c r="Z604" s="770"/>
      <c r="AA604" s="770"/>
      <c r="AB604" s="770"/>
      <c r="AC604" s="770"/>
      <c r="AD604" s="770"/>
      <c r="AE604" s="770"/>
      <c r="AF604" s="770"/>
      <c r="AG604" s="770"/>
      <c r="AH604" s="770"/>
      <c r="AI604" s="770"/>
      <c r="AJ604" s="770"/>
      <c r="AK604" s="770"/>
      <c r="AL604" s="770"/>
      <c r="AM604" s="770"/>
      <c r="AN604" s="770"/>
      <c r="AO604" s="770"/>
    </row>
    <row r="605" spans="2:41" s="709" customFormat="1" ht="12.75" customHeight="1" x14ac:dyDescent="0.2">
      <c r="B605" s="535" t="s">
        <v>374</v>
      </c>
      <c r="C605" s="742"/>
      <c r="D605" s="696"/>
      <c r="E605" s="696"/>
      <c r="F605" s="696"/>
      <c r="G605" s="696"/>
      <c r="H605" s="696"/>
      <c r="I605" s="696"/>
      <c r="J605" s="696"/>
      <c r="K605" s="696"/>
      <c r="L605" s="696"/>
      <c r="M605" s="696"/>
      <c r="N605" s="696"/>
      <c r="O605" s="696"/>
      <c r="P605" s="696"/>
      <c r="Q605" s="696"/>
      <c r="R605" s="696"/>
      <c r="S605" s="696"/>
      <c r="T605" s="696"/>
      <c r="U605" s="696"/>
      <c r="V605" s="696"/>
      <c r="W605" s="696"/>
      <c r="X605" s="696"/>
      <c r="Y605" s="696"/>
      <c r="Z605" s="696"/>
      <c r="AA605" s="696"/>
      <c r="AB605" s="696"/>
      <c r="AC605" s="696"/>
      <c r="AD605" s="696"/>
      <c r="AE605" s="696"/>
      <c r="AF605" s="696"/>
      <c r="AG605" s="696"/>
      <c r="AH605" s="696"/>
      <c r="AI605" s="696"/>
      <c r="AJ605" s="696"/>
      <c r="AK605" s="696"/>
      <c r="AL605" s="696"/>
      <c r="AM605" s="696"/>
      <c r="AN605" s="696"/>
      <c r="AO605" s="696"/>
    </row>
    <row r="606" spans="2:41" s="709" customFormat="1" ht="12.75" customHeight="1" x14ac:dyDescent="0.2">
      <c r="B606" s="535"/>
      <c r="C606" s="742"/>
      <c r="D606" s="696"/>
      <c r="E606" s="696"/>
      <c r="F606" s="696"/>
      <c r="G606" s="696"/>
      <c r="H606" s="696"/>
      <c r="I606" s="696"/>
      <c r="J606" s="696"/>
      <c r="K606" s="696"/>
      <c r="L606" s="696"/>
      <c r="M606" s="696"/>
      <c r="N606" s="696"/>
      <c r="O606" s="696"/>
      <c r="P606" s="696"/>
      <c r="Q606" s="696"/>
      <c r="R606" s="696"/>
      <c r="S606" s="696"/>
      <c r="T606" s="696"/>
      <c r="U606" s="696"/>
      <c r="V606" s="696"/>
      <c r="W606" s="696"/>
      <c r="X606" s="696"/>
      <c r="Y606" s="696"/>
      <c r="Z606" s="696"/>
      <c r="AA606" s="696"/>
      <c r="AB606" s="696"/>
      <c r="AC606" s="696"/>
      <c r="AD606" s="696"/>
      <c r="AE606" s="696"/>
      <c r="AF606" s="696"/>
      <c r="AG606" s="696"/>
      <c r="AH606" s="696"/>
      <c r="AI606" s="696"/>
      <c r="AJ606" s="696"/>
      <c r="AK606" s="696"/>
      <c r="AL606" s="696"/>
      <c r="AM606" s="696"/>
      <c r="AN606" s="696"/>
      <c r="AO606" s="696"/>
    </row>
    <row r="607" spans="2:41" s="709" customFormat="1" ht="12.75" customHeight="1" x14ac:dyDescent="0.2">
      <c r="B607" s="535" t="s">
        <v>405</v>
      </c>
      <c r="C607" s="742"/>
      <c r="D607" s="770"/>
      <c r="E607" s="770"/>
      <c r="F607" s="770"/>
      <c r="G607" s="770"/>
      <c r="H607" s="770"/>
      <c r="I607" s="770"/>
      <c r="J607" s="770"/>
      <c r="K607" s="770"/>
      <c r="L607" s="770"/>
      <c r="M607" s="770"/>
      <c r="N607" s="770"/>
      <c r="O607" s="770"/>
      <c r="P607" s="770"/>
      <c r="Q607" s="770"/>
      <c r="R607" s="770"/>
      <c r="S607" s="770"/>
      <c r="T607" s="770"/>
      <c r="U607" s="770"/>
      <c r="V607" s="770"/>
      <c r="W607" s="770"/>
      <c r="X607" s="770"/>
      <c r="Y607" s="770"/>
      <c r="Z607" s="770"/>
      <c r="AA607" s="770"/>
      <c r="AB607" s="770"/>
      <c r="AC607" s="770"/>
      <c r="AD607" s="770"/>
      <c r="AE607" s="770"/>
      <c r="AF607" s="770"/>
      <c r="AG607" s="770"/>
      <c r="AH607" s="770"/>
      <c r="AI607" s="770"/>
      <c r="AJ607" s="770"/>
      <c r="AK607" s="770"/>
      <c r="AL607" s="770"/>
      <c r="AM607" s="770"/>
      <c r="AN607" s="770"/>
      <c r="AO607" s="770"/>
    </row>
    <row r="608" spans="2:41" s="709" customFormat="1" ht="12.75" customHeight="1" x14ac:dyDescent="0.2">
      <c r="B608" s="535" t="s">
        <v>406</v>
      </c>
      <c r="C608" s="742"/>
      <c r="D608" s="770"/>
      <c r="E608" s="770"/>
      <c r="F608" s="770"/>
      <c r="G608" s="770"/>
      <c r="H608" s="770"/>
      <c r="I608" s="770"/>
      <c r="J608" s="770"/>
      <c r="K608" s="770"/>
      <c r="L608" s="770"/>
      <c r="M608" s="770"/>
      <c r="N608" s="770"/>
      <c r="O608" s="770"/>
      <c r="P608" s="770"/>
      <c r="Q608" s="770"/>
      <c r="R608" s="770"/>
      <c r="S608" s="770"/>
      <c r="T608" s="770"/>
      <c r="U608" s="770"/>
      <c r="V608" s="770"/>
      <c r="W608" s="770"/>
      <c r="X608" s="770"/>
      <c r="Y608" s="770"/>
      <c r="Z608" s="770"/>
      <c r="AA608" s="770"/>
      <c r="AB608" s="770"/>
      <c r="AC608" s="770"/>
      <c r="AD608" s="770"/>
      <c r="AE608" s="770"/>
      <c r="AF608" s="770"/>
      <c r="AG608" s="770"/>
      <c r="AH608" s="770"/>
      <c r="AI608" s="770"/>
      <c r="AJ608" s="770"/>
      <c r="AK608" s="770"/>
      <c r="AL608" s="770"/>
      <c r="AM608" s="770"/>
      <c r="AN608" s="770"/>
      <c r="AO608" s="770"/>
    </row>
    <row r="609" spans="2:41" s="709" customFormat="1" ht="12.75" customHeight="1" x14ac:dyDescent="0.2">
      <c r="B609" s="535" t="s">
        <v>407</v>
      </c>
      <c r="C609" s="742"/>
      <c r="D609" s="770"/>
      <c r="E609" s="770"/>
      <c r="F609" s="770"/>
      <c r="G609" s="770"/>
      <c r="H609" s="770"/>
      <c r="I609" s="770"/>
      <c r="J609" s="770"/>
      <c r="K609" s="770"/>
      <c r="L609" s="770"/>
      <c r="M609" s="770"/>
      <c r="N609" s="770"/>
      <c r="O609" s="770"/>
      <c r="P609" s="770"/>
      <c r="Q609" s="770"/>
      <c r="R609" s="770"/>
      <c r="S609" s="770"/>
      <c r="T609" s="770"/>
      <c r="U609" s="770"/>
      <c r="V609" s="770"/>
      <c r="W609" s="770"/>
      <c r="X609" s="770"/>
      <c r="Y609" s="770"/>
      <c r="Z609" s="770"/>
      <c r="AA609" s="770"/>
      <c r="AB609" s="770"/>
      <c r="AC609" s="770"/>
      <c r="AD609" s="770"/>
      <c r="AE609" s="770"/>
      <c r="AF609" s="770"/>
      <c r="AG609" s="770"/>
      <c r="AH609" s="770"/>
      <c r="AI609" s="770"/>
      <c r="AJ609" s="770"/>
      <c r="AK609" s="770"/>
      <c r="AL609" s="770"/>
      <c r="AM609" s="770"/>
      <c r="AN609" s="770"/>
      <c r="AO609" s="770"/>
    </row>
    <row r="610" spans="2:41" s="709" customFormat="1" ht="12.75" customHeight="1" x14ac:dyDescent="0.2">
      <c r="B610" s="745">
        <v>5</v>
      </c>
      <c r="C610" s="742"/>
      <c r="D610" s="770"/>
      <c r="E610" s="770"/>
      <c r="F610" s="770"/>
      <c r="G610" s="770"/>
      <c r="H610" s="770"/>
      <c r="I610" s="770"/>
      <c r="J610" s="770"/>
      <c r="K610" s="770"/>
      <c r="L610" s="770"/>
      <c r="M610" s="770"/>
      <c r="N610" s="770"/>
      <c r="O610" s="770"/>
      <c r="P610" s="770"/>
      <c r="Q610" s="770"/>
      <c r="R610" s="770"/>
      <c r="S610" s="770"/>
      <c r="T610" s="770"/>
      <c r="U610" s="770"/>
      <c r="V610" s="770"/>
      <c r="W610" s="770"/>
      <c r="X610" s="770"/>
      <c r="Y610" s="770"/>
      <c r="Z610" s="770"/>
      <c r="AA610" s="770"/>
      <c r="AB610" s="770"/>
      <c r="AC610" s="770"/>
      <c r="AD610" s="770"/>
      <c r="AE610" s="770"/>
      <c r="AF610" s="770"/>
      <c r="AG610" s="770"/>
      <c r="AH610" s="770"/>
      <c r="AI610" s="770"/>
      <c r="AJ610" s="770"/>
      <c r="AK610" s="770"/>
      <c r="AL610" s="770"/>
      <c r="AM610" s="770"/>
      <c r="AN610" s="770"/>
      <c r="AO610" s="770"/>
    </row>
    <row r="611" spans="2:41" s="709" customFormat="1" ht="12.75" customHeight="1" x14ac:dyDescent="0.2">
      <c r="B611" s="759" t="s">
        <v>27</v>
      </c>
      <c r="C611" s="742"/>
      <c r="D611" s="770"/>
      <c r="E611" s="770"/>
      <c r="F611" s="770"/>
      <c r="G611" s="770"/>
      <c r="H611" s="770"/>
      <c r="I611" s="770"/>
      <c r="J611" s="770"/>
      <c r="K611" s="770"/>
      <c r="L611" s="770"/>
      <c r="M611" s="770"/>
      <c r="N611" s="770"/>
      <c r="O611" s="770"/>
      <c r="P611" s="770"/>
      <c r="Q611" s="770"/>
      <c r="R611" s="770"/>
      <c r="S611" s="770"/>
      <c r="T611" s="770"/>
      <c r="U611" s="770"/>
      <c r="V611" s="770"/>
      <c r="W611" s="770"/>
      <c r="X611" s="770"/>
      <c r="Y611" s="770"/>
      <c r="Z611" s="770"/>
      <c r="AA611" s="770"/>
      <c r="AB611" s="770"/>
      <c r="AC611" s="770"/>
      <c r="AD611" s="770"/>
      <c r="AE611" s="770"/>
      <c r="AF611" s="770"/>
      <c r="AG611" s="770"/>
      <c r="AH611" s="770"/>
      <c r="AI611" s="770"/>
      <c r="AJ611" s="770"/>
      <c r="AK611" s="770"/>
      <c r="AL611" s="770"/>
      <c r="AM611" s="770"/>
      <c r="AN611" s="770"/>
      <c r="AO611" s="770"/>
    </row>
    <row r="612" spans="2:41" s="709" customFormat="1" ht="12.75" customHeight="1" x14ac:dyDescent="0.2">
      <c r="B612" s="535"/>
      <c r="C612" s="742"/>
      <c r="D612" s="770"/>
      <c r="E612" s="770"/>
      <c r="F612" s="770"/>
      <c r="G612" s="770"/>
      <c r="H612" s="770"/>
      <c r="I612" s="770"/>
      <c r="J612" s="770"/>
      <c r="K612" s="770"/>
      <c r="L612" s="770"/>
      <c r="M612" s="770"/>
      <c r="N612" s="770"/>
      <c r="O612" s="770"/>
      <c r="P612" s="770"/>
      <c r="Q612" s="770"/>
      <c r="R612" s="770"/>
      <c r="S612" s="770"/>
      <c r="T612" s="770"/>
      <c r="U612" s="770"/>
      <c r="V612" s="770"/>
      <c r="W612" s="770"/>
      <c r="X612" s="770"/>
      <c r="Y612" s="770"/>
      <c r="Z612" s="770"/>
      <c r="AA612" s="770"/>
      <c r="AB612" s="770"/>
      <c r="AC612" s="770"/>
      <c r="AD612" s="770"/>
      <c r="AE612" s="770"/>
      <c r="AF612" s="770"/>
      <c r="AG612" s="770"/>
      <c r="AH612" s="770"/>
      <c r="AI612" s="770"/>
      <c r="AJ612" s="770"/>
      <c r="AK612" s="770"/>
      <c r="AL612" s="770"/>
      <c r="AM612" s="770"/>
      <c r="AN612" s="770"/>
      <c r="AO612" s="770"/>
    </row>
    <row r="613" spans="2:41" s="709" customFormat="1" ht="12.75" customHeight="1" x14ac:dyDescent="0.2">
      <c r="B613" s="688" t="s">
        <v>408</v>
      </c>
      <c r="C613" s="742"/>
      <c r="D613" s="770"/>
      <c r="E613" s="770"/>
      <c r="F613" s="770"/>
      <c r="G613" s="770"/>
      <c r="H613" s="770"/>
      <c r="I613" s="770"/>
      <c r="J613" s="770"/>
      <c r="K613" s="770"/>
      <c r="L613" s="770"/>
      <c r="M613" s="770"/>
      <c r="N613" s="770"/>
      <c r="O613" s="770"/>
      <c r="P613" s="770"/>
      <c r="Q613" s="770"/>
      <c r="R613" s="770"/>
      <c r="S613" s="770"/>
      <c r="T613" s="770"/>
      <c r="U613" s="770"/>
      <c r="V613" s="770"/>
      <c r="W613" s="770"/>
      <c r="X613" s="770"/>
      <c r="Y613" s="770"/>
      <c r="Z613" s="770"/>
      <c r="AA613" s="770"/>
      <c r="AB613" s="770"/>
      <c r="AC613" s="770"/>
      <c r="AD613" s="770"/>
      <c r="AE613" s="770"/>
      <c r="AF613" s="770"/>
      <c r="AG613" s="770"/>
      <c r="AH613" s="770"/>
      <c r="AI613" s="770"/>
      <c r="AJ613" s="770"/>
      <c r="AK613" s="770"/>
      <c r="AL613" s="770"/>
      <c r="AM613" s="770"/>
      <c r="AN613" s="770"/>
      <c r="AO613" s="770"/>
    </row>
    <row r="614" spans="2:41" s="709" customFormat="1" ht="12.75" customHeight="1" x14ac:dyDescent="0.2">
      <c r="B614" s="762" t="str">
        <f>+B610&amp;" kW"</f>
        <v>5 kW</v>
      </c>
      <c r="C614" s="742"/>
      <c r="D614" s="763"/>
      <c r="E614" s="763"/>
      <c r="F614" s="763"/>
      <c r="G614" s="763"/>
      <c r="H614" s="763"/>
      <c r="I614" s="763"/>
      <c r="J614" s="763"/>
      <c r="K614" s="763"/>
      <c r="L614" s="763"/>
      <c r="M614" s="763"/>
      <c r="N614" s="763"/>
      <c r="O614" s="763"/>
      <c r="P614" s="763"/>
      <c r="Q614" s="763"/>
      <c r="R614" s="763"/>
      <c r="S614" s="763"/>
      <c r="T614" s="763"/>
      <c r="U614" s="763"/>
      <c r="V614" s="763"/>
      <c r="W614" s="763"/>
      <c r="X614" s="763"/>
      <c r="Y614" s="763"/>
      <c r="Z614" s="763"/>
      <c r="AA614" s="763"/>
      <c r="AB614" s="763"/>
      <c r="AC614" s="763"/>
      <c r="AD614" s="763"/>
      <c r="AE614" s="763"/>
      <c r="AF614" s="763"/>
      <c r="AG614" s="763"/>
      <c r="AH614" s="763"/>
      <c r="AI614" s="763"/>
      <c r="AJ614" s="763"/>
      <c r="AK614" s="763"/>
      <c r="AL614" s="763"/>
      <c r="AM614" s="763"/>
      <c r="AN614" s="763"/>
      <c r="AO614" s="763"/>
    </row>
    <row r="615" spans="2:41" s="709" customFormat="1" ht="12.75" customHeight="1" x14ac:dyDescent="0.2">
      <c r="B615" s="762"/>
      <c r="C615" s="742"/>
      <c r="D615" s="770"/>
      <c r="E615" s="770"/>
      <c r="F615" s="770"/>
      <c r="G615" s="770"/>
      <c r="H615" s="770"/>
      <c r="I615" s="770"/>
      <c r="J615" s="770"/>
      <c r="K615" s="770"/>
      <c r="L615" s="770"/>
      <c r="M615" s="770"/>
      <c r="N615" s="770"/>
      <c r="O615" s="770"/>
      <c r="P615" s="770"/>
      <c r="Q615" s="770"/>
      <c r="R615" s="770"/>
      <c r="S615" s="770"/>
      <c r="T615" s="770"/>
      <c r="U615" s="770"/>
      <c r="V615" s="770"/>
      <c r="W615" s="770"/>
      <c r="X615" s="770"/>
      <c r="Y615" s="770"/>
      <c r="Z615" s="770"/>
      <c r="AA615" s="770"/>
      <c r="AB615" s="770"/>
      <c r="AC615" s="770"/>
      <c r="AD615" s="770"/>
      <c r="AE615" s="770"/>
      <c r="AF615" s="770"/>
      <c r="AG615" s="770"/>
      <c r="AH615" s="770"/>
      <c r="AI615" s="770"/>
      <c r="AJ615" s="770"/>
      <c r="AK615" s="770"/>
      <c r="AL615" s="770"/>
      <c r="AM615" s="770"/>
      <c r="AN615" s="770"/>
      <c r="AO615" s="770"/>
    </row>
    <row r="616" spans="2:41" s="709" customFormat="1" ht="12.75" customHeight="1" x14ac:dyDescent="0.2">
      <c r="B616" s="762"/>
      <c r="C616" s="742"/>
      <c r="D616" s="770"/>
      <c r="E616" s="770"/>
      <c r="F616" s="770"/>
      <c r="G616" s="770"/>
      <c r="H616" s="770"/>
      <c r="I616" s="770"/>
      <c r="J616" s="770"/>
      <c r="K616" s="770"/>
      <c r="L616" s="770"/>
      <c r="M616" s="770"/>
      <c r="N616" s="770"/>
      <c r="O616" s="770"/>
      <c r="P616" s="770"/>
      <c r="Q616" s="770"/>
      <c r="R616" s="770"/>
      <c r="S616" s="770"/>
      <c r="T616" s="770"/>
      <c r="U616" s="770"/>
      <c r="V616" s="770"/>
      <c r="W616" s="770"/>
      <c r="X616" s="770"/>
      <c r="Y616" s="770"/>
      <c r="Z616" s="770"/>
      <c r="AA616" s="770"/>
      <c r="AB616" s="770"/>
      <c r="AC616" s="770"/>
      <c r="AD616" s="770"/>
      <c r="AE616" s="770"/>
      <c r="AF616" s="770"/>
      <c r="AG616" s="770"/>
      <c r="AH616" s="770"/>
      <c r="AI616" s="770"/>
      <c r="AJ616" s="770"/>
      <c r="AK616" s="770"/>
      <c r="AL616" s="770"/>
      <c r="AM616" s="770"/>
      <c r="AN616" s="770"/>
      <c r="AO616" s="770"/>
    </row>
    <row r="617" spans="2:41" ht="12.75" customHeight="1" x14ac:dyDescent="0.2">
      <c r="B617" s="535"/>
      <c r="C617" s="692"/>
      <c r="D617" s="534"/>
      <c r="E617" s="534"/>
      <c r="F617" s="534"/>
      <c r="G617" s="534"/>
      <c r="H617" s="534"/>
      <c r="I617" s="534"/>
      <c r="J617" s="534"/>
      <c r="K617" s="534"/>
      <c r="L617" s="534"/>
      <c r="M617" s="534"/>
      <c r="N617" s="534"/>
      <c r="O617" s="534"/>
      <c r="P617" s="534"/>
      <c r="Q617" s="534"/>
      <c r="R617" s="534"/>
      <c r="S617" s="534"/>
      <c r="T617" s="534"/>
      <c r="U617" s="534"/>
      <c r="V617" s="534"/>
      <c r="W617" s="534"/>
      <c r="X617" s="534"/>
      <c r="Y617" s="534"/>
      <c r="Z617" s="534"/>
      <c r="AA617" s="534"/>
      <c r="AB617" s="534"/>
      <c r="AC617" s="534"/>
      <c r="AD617" s="534"/>
      <c r="AE617" s="534"/>
      <c r="AF617" s="534"/>
      <c r="AG617" s="534"/>
      <c r="AH617" s="534"/>
      <c r="AI617" s="534"/>
      <c r="AJ617" s="534"/>
      <c r="AK617" s="534"/>
      <c r="AL617" s="534"/>
      <c r="AM617" s="534"/>
      <c r="AN617" s="534"/>
      <c r="AO617" s="534"/>
    </row>
    <row r="618" spans="2:41" ht="12.75" customHeight="1" x14ac:dyDescent="0.2">
      <c r="B618" s="688" t="s">
        <v>409</v>
      </c>
      <c r="C618" s="535"/>
      <c r="D618" s="696"/>
      <c r="E618" s="696"/>
      <c r="F618" s="696"/>
      <c r="G618" s="696"/>
      <c r="H618" s="696"/>
      <c r="I618" s="696"/>
      <c r="J618" s="696"/>
      <c r="K618" s="696"/>
      <c r="L618" s="696"/>
      <c r="M618" s="696"/>
      <c r="N618" s="696"/>
      <c r="O618" s="696"/>
      <c r="P618" s="696"/>
      <c r="Q618" s="696"/>
      <c r="R618" s="696"/>
      <c r="S618" s="696"/>
      <c r="T618" s="696"/>
      <c r="U618" s="696"/>
      <c r="V618" s="696"/>
      <c r="W618" s="696"/>
      <c r="X618" s="696"/>
      <c r="Y618" s="696"/>
      <c r="Z618" s="696"/>
      <c r="AA618" s="696"/>
      <c r="AB618" s="696"/>
      <c r="AC618" s="696"/>
      <c r="AD618" s="696"/>
      <c r="AE618" s="696"/>
      <c r="AF618" s="696"/>
      <c r="AG618" s="696"/>
      <c r="AH618" s="696"/>
      <c r="AI618" s="696"/>
      <c r="AJ618" s="696"/>
      <c r="AK618" s="696"/>
      <c r="AL618" s="696"/>
      <c r="AM618" s="696"/>
      <c r="AN618" s="696"/>
      <c r="AO618" s="696"/>
    </row>
    <row r="619" spans="2:41" ht="12.75" customHeight="1" x14ac:dyDescent="0.2">
      <c r="B619" s="688"/>
      <c r="C619" s="535"/>
      <c r="D619" s="696"/>
      <c r="E619" s="696"/>
      <c r="F619" s="696"/>
      <c r="G619" s="696"/>
      <c r="H619" s="696"/>
      <c r="I619" s="696"/>
      <c r="J619" s="696"/>
      <c r="K619" s="696"/>
      <c r="L619" s="696"/>
      <c r="M619" s="696"/>
      <c r="N619" s="696"/>
      <c r="O619" s="696"/>
      <c r="P619" s="696"/>
      <c r="Q619" s="696"/>
      <c r="R619" s="696"/>
      <c r="S619" s="696"/>
      <c r="T619" s="696"/>
      <c r="U619" s="696"/>
      <c r="V619" s="696"/>
      <c r="W619" s="696"/>
      <c r="X619" s="696"/>
      <c r="Y619" s="696"/>
      <c r="Z619" s="696"/>
      <c r="AA619" s="696"/>
      <c r="AB619" s="696"/>
      <c r="AC619" s="696"/>
      <c r="AD619" s="696"/>
      <c r="AE619" s="696"/>
      <c r="AF619" s="696"/>
      <c r="AG619" s="696"/>
      <c r="AH619" s="696"/>
      <c r="AI619" s="696"/>
      <c r="AJ619" s="696"/>
      <c r="AK619" s="696"/>
      <c r="AL619" s="696"/>
      <c r="AM619" s="696"/>
      <c r="AN619" s="696"/>
      <c r="AO619" s="696"/>
    </row>
    <row r="620" spans="2:41" ht="12.75" customHeight="1" x14ac:dyDescent="0.2">
      <c r="B620" s="535" t="s">
        <v>308</v>
      </c>
      <c r="C620" s="535"/>
      <c r="D620" s="696"/>
      <c r="E620" s="696"/>
      <c r="F620" s="696"/>
      <c r="G620" s="696"/>
      <c r="H620" s="696"/>
      <c r="I620" s="696"/>
      <c r="J620" s="696"/>
      <c r="K620" s="696"/>
      <c r="L620" s="696"/>
      <c r="M620" s="696"/>
      <c r="N620" s="696"/>
      <c r="O620" s="696"/>
      <c r="P620" s="696"/>
      <c r="Q620" s="696"/>
      <c r="R620" s="696"/>
      <c r="S620" s="696"/>
      <c r="T620" s="696"/>
      <c r="U620" s="696"/>
      <c r="V620" s="696"/>
      <c r="W620" s="696"/>
      <c r="X620" s="696"/>
      <c r="Y620" s="696"/>
      <c r="Z620" s="696"/>
      <c r="AA620" s="696"/>
      <c r="AB620" s="696"/>
      <c r="AC620" s="696"/>
      <c r="AD620" s="696"/>
      <c r="AE620" s="696"/>
      <c r="AF620" s="696"/>
      <c r="AG620" s="696"/>
      <c r="AH620" s="696"/>
      <c r="AI620" s="696"/>
      <c r="AJ620" s="696"/>
      <c r="AK620" s="696"/>
      <c r="AL620" s="696"/>
      <c r="AM620" s="696"/>
      <c r="AN620" s="696"/>
      <c r="AO620" s="696"/>
    </row>
    <row r="621" spans="2:41" ht="12.75" customHeight="1" x14ac:dyDescent="0.2">
      <c r="B621" s="535" t="s">
        <v>309</v>
      </c>
      <c r="C621" s="535"/>
      <c r="D621" s="696"/>
      <c r="E621" s="696"/>
      <c r="F621" s="696"/>
      <c r="G621" s="696"/>
      <c r="H621" s="696"/>
      <c r="I621" s="696"/>
      <c r="J621" s="696"/>
      <c r="K621" s="696"/>
      <c r="L621" s="696"/>
      <c r="M621" s="696"/>
      <c r="N621" s="696"/>
      <c r="O621" s="696"/>
      <c r="P621" s="696"/>
      <c r="Q621" s="696"/>
      <c r="R621" s="696"/>
      <c r="S621" s="696"/>
      <c r="T621" s="696"/>
      <c r="U621" s="696"/>
      <c r="V621" s="696"/>
      <c r="W621" s="696"/>
      <c r="X621" s="696"/>
      <c r="Y621" s="696"/>
      <c r="Z621" s="696"/>
      <c r="AA621" s="696"/>
      <c r="AB621" s="696"/>
      <c r="AC621" s="696"/>
      <c r="AD621" s="696"/>
      <c r="AE621" s="696"/>
      <c r="AF621" s="696"/>
      <c r="AG621" s="696"/>
      <c r="AH621" s="696"/>
      <c r="AI621" s="696"/>
      <c r="AJ621" s="696"/>
      <c r="AK621" s="696"/>
      <c r="AL621" s="696"/>
      <c r="AM621" s="696"/>
      <c r="AN621" s="696"/>
      <c r="AO621" s="696"/>
    </row>
    <row r="622" spans="2:41" ht="12.75" customHeight="1" x14ac:dyDescent="0.2">
      <c r="B622" s="535" t="s">
        <v>310</v>
      </c>
      <c r="C622" s="535"/>
      <c r="D622" s="696"/>
      <c r="E622" s="696"/>
      <c r="F622" s="696"/>
      <c r="G622" s="696"/>
      <c r="H622" s="696"/>
      <c r="I622" s="696"/>
      <c r="J622" s="696"/>
      <c r="K622" s="696"/>
      <c r="L622" s="696"/>
      <c r="M622" s="696"/>
      <c r="N622" s="696"/>
      <c r="O622" s="696"/>
      <c r="P622" s="696"/>
      <c r="Q622" s="696"/>
      <c r="R622" s="696"/>
      <c r="S622" s="696"/>
      <c r="T622" s="696"/>
      <c r="U622" s="696"/>
      <c r="V622" s="696"/>
      <c r="W622" s="696"/>
      <c r="X622" s="696"/>
      <c r="Y622" s="696"/>
      <c r="Z622" s="696"/>
      <c r="AA622" s="696"/>
      <c r="AB622" s="696"/>
      <c r="AC622" s="696"/>
      <c r="AD622" s="696"/>
      <c r="AE622" s="696"/>
      <c r="AF622" s="696"/>
      <c r="AG622" s="696"/>
      <c r="AH622" s="696"/>
      <c r="AI622" s="696"/>
      <c r="AJ622" s="696"/>
      <c r="AK622" s="696"/>
      <c r="AL622" s="696"/>
      <c r="AM622" s="696"/>
      <c r="AN622" s="696"/>
      <c r="AO622" s="696"/>
    </row>
    <row r="623" spans="2:41" ht="12.75" customHeight="1" x14ac:dyDescent="0.2">
      <c r="B623" s="535" t="s">
        <v>410</v>
      </c>
      <c r="C623" s="535"/>
      <c r="D623" s="696"/>
      <c r="E623" s="696"/>
      <c r="F623" s="696"/>
      <c r="G623" s="696"/>
      <c r="H623" s="696"/>
      <c r="I623" s="696"/>
      <c r="J623" s="696"/>
      <c r="K623" s="696"/>
      <c r="L623" s="696"/>
      <c r="M623" s="696"/>
      <c r="N623" s="696"/>
      <c r="O623" s="696"/>
      <c r="P623" s="696"/>
      <c r="Q623" s="696"/>
      <c r="R623" s="696"/>
      <c r="S623" s="696"/>
      <c r="T623" s="696"/>
      <c r="U623" s="696"/>
      <c r="V623" s="696"/>
      <c r="W623" s="696"/>
      <c r="X623" s="696"/>
      <c r="Y623" s="696"/>
      <c r="Z623" s="696"/>
      <c r="AA623" s="696"/>
      <c r="AB623" s="696"/>
      <c r="AC623" s="696"/>
      <c r="AD623" s="696"/>
      <c r="AE623" s="696"/>
      <c r="AF623" s="696"/>
      <c r="AG623" s="696"/>
      <c r="AH623" s="696"/>
      <c r="AI623" s="696"/>
      <c r="AJ623" s="696"/>
      <c r="AK623" s="696"/>
      <c r="AL623" s="696"/>
      <c r="AM623" s="696"/>
      <c r="AN623" s="696"/>
      <c r="AO623" s="696"/>
    </row>
    <row r="624" spans="2:41" ht="12.75" customHeight="1" x14ac:dyDescent="0.2"/>
    <row r="625" spans="2:41" ht="12.75" customHeight="1" x14ac:dyDescent="0.2"/>
    <row r="626" spans="2:41" s="709" customFormat="1" ht="12.75" customHeight="1" x14ac:dyDescent="0.2">
      <c r="B626" s="688" t="s">
        <v>411</v>
      </c>
      <c r="C626" s="749"/>
      <c r="D626" s="749"/>
      <c r="E626" s="749"/>
      <c r="F626" s="749"/>
      <c r="G626" s="749"/>
      <c r="H626" s="749"/>
      <c r="I626" s="749"/>
      <c r="J626" s="749"/>
      <c r="K626" s="749"/>
      <c r="L626" s="749"/>
      <c r="M626" s="749"/>
      <c r="N626" s="749"/>
      <c r="O626" s="749"/>
      <c r="P626" s="749"/>
      <c r="Q626" s="749"/>
      <c r="R626" s="749"/>
      <c r="S626" s="749"/>
      <c r="T626" s="749"/>
      <c r="U626" s="749"/>
      <c r="V626" s="749"/>
      <c r="W626" s="749"/>
      <c r="X626" s="749"/>
      <c r="Y626" s="749"/>
      <c r="Z626" s="749"/>
      <c r="AA626" s="749"/>
      <c r="AB626" s="749"/>
      <c r="AC626" s="749"/>
      <c r="AD626" s="749"/>
      <c r="AE626" s="749"/>
      <c r="AF626" s="749"/>
      <c r="AG626" s="749"/>
      <c r="AH626" s="749"/>
      <c r="AI626" s="749"/>
      <c r="AJ626" s="749"/>
      <c r="AK626" s="749"/>
      <c r="AL626" s="749"/>
      <c r="AM626" s="749"/>
      <c r="AN626" s="749"/>
      <c r="AO626" s="749"/>
    </row>
    <row r="627" spans="2:41" ht="12.75" customHeight="1" x14ac:dyDescent="0.2">
      <c r="C627" s="711"/>
    </row>
    <row r="628" spans="2:41" ht="12.75" customHeight="1" x14ac:dyDescent="0.2">
      <c r="D628" s="711"/>
      <c r="E628" s="711"/>
      <c r="F628" s="697"/>
    </row>
    <row r="629" spans="2:41" ht="12.75" customHeight="1" x14ac:dyDescent="0.2"/>
    <row r="630" spans="2:41" ht="12.75" customHeight="1" x14ac:dyDescent="0.2"/>
    <row r="631" spans="2:41" ht="12.75" customHeight="1" x14ac:dyDescent="0.2"/>
    <row r="632" spans="2:41" ht="12.75" customHeight="1" x14ac:dyDescent="0.2"/>
  </sheetData>
  <mergeCells count="7">
    <mergeCell ref="D119:E119"/>
    <mergeCell ref="D113:E114"/>
    <mergeCell ref="F113:I113"/>
    <mergeCell ref="D115:E115"/>
    <mergeCell ref="D116:E116"/>
    <mergeCell ref="D117:E117"/>
    <mergeCell ref="D118:E118"/>
  </mergeCells>
  <pageMargins left="0.75" right="0.75" top="1" bottom="1" header="0.5" footer="0.5"/>
  <pageSetup paperSize="9" scale="30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CF2126C-7572-4332-9994-1E111C8FCAED}">
  <sheetPr codeName="Taul53">
    <pageSetUpPr autoPageBreaks="0"/>
  </sheetPr>
  <dimension ref="A1:AP597"/>
  <sheetViews>
    <sheetView workbookViewId="0"/>
  </sheetViews>
  <sheetFormatPr defaultColWidth="0" defaultRowHeight="0" customHeight="1" zeroHeight="1" x14ac:dyDescent="0.2"/>
  <cols>
    <col min="1" max="1" width="10.5703125" style="2" customWidth="1"/>
    <col min="2" max="2" width="75.42578125" style="2" bestFit="1" customWidth="1"/>
    <col min="3" max="5" width="13" style="2" customWidth="1"/>
    <col min="6" max="15" width="13" style="3" customWidth="1"/>
    <col min="16" max="41" width="13" style="2" customWidth="1"/>
    <col min="42" max="42" width="8.85546875" style="2" customWidth="1"/>
    <col min="43" max="16384" width="8.85546875" style="2" hidden="1"/>
  </cols>
  <sheetData>
    <row r="1" spans="1:41" ht="12.75" customHeight="1" x14ac:dyDescent="0.2">
      <c r="B1" s="521" t="s">
        <v>1129</v>
      </c>
      <c r="C1" s="521" t="s">
        <v>1129</v>
      </c>
      <c r="D1" s="521" t="s">
        <v>1129</v>
      </c>
      <c r="E1" s="521" t="s">
        <v>1129</v>
      </c>
      <c r="F1" s="521" t="s">
        <v>1129</v>
      </c>
      <c r="G1" s="521" t="s">
        <v>1129</v>
      </c>
      <c r="H1" s="521" t="s">
        <v>1129</v>
      </c>
      <c r="I1" s="521" t="s">
        <v>1129</v>
      </c>
      <c r="J1" s="521" t="s">
        <v>1129</v>
      </c>
      <c r="K1" s="521" t="s">
        <v>1129</v>
      </c>
      <c r="L1" s="521" t="s">
        <v>1129</v>
      </c>
    </row>
    <row r="2" spans="1:41" s="5" customFormat="1" ht="25.35" customHeight="1" x14ac:dyDescent="0.25">
      <c r="A2" s="2"/>
      <c r="B2" s="6" t="s">
        <v>258</v>
      </c>
      <c r="F2" s="7"/>
      <c r="G2" s="7"/>
      <c r="H2" s="7"/>
      <c r="I2" s="7"/>
      <c r="J2" s="7"/>
      <c r="K2" s="7"/>
      <c r="L2" s="7"/>
      <c r="M2" s="7"/>
      <c r="N2" s="7"/>
      <c r="O2" s="7"/>
    </row>
    <row r="3" spans="1:41" s="5" customFormat="1" ht="12.75" customHeight="1" x14ac:dyDescent="0.2">
      <c r="A3" s="2"/>
      <c r="B3" s="9"/>
      <c r="D3" s="9"/>
      <c r="E3" s="9"/>
      <c r="F3" s="9"/>
      <c r="G3" s="9"/>
      <c r="H3" s="9"/>
      <c r="I3" s="9"/>
      <c r="J3" s="7"/>
      <c r="K3" s="7"/>
      <c r="L3" s="7"/>
      <c r="M3" s="7"/>
      <c r="N3" s="7"/>
      <c r="O3" s="7"/>
    </row>
    <row r="4" spans="1:41" ht="12.75" customHeight="1" x14ac:dyDescent="0.2"/>
    <row r="5" spans="1:41" ht="12.75" customHeight="1" x14ac:dyDescent="0.2">
      <c r="B5" s="126" t="s">
        <v>259</v>
      </c>
      <c r="F5" s="2"/>
      <c r="G5" s="2"/>
      <c r="H5" s="2"/>
      <c r="I5" s="2"/>
      <c r="J5" s="2"/>
      <c r="K5" s="2"/>
      <c r="L5" s="2"/>
      <c r="M5" s="2"/>
      <c r="N5" s="2"/>
      <c r="O5" s="2"/>
    </row>
    <row r="6" spans="1:41" ht="12.75" customHeight="1" x14ac:dyDescent="0.2">
      <c r="F6" s="2"/>
      <c r="G6" s="2"/>
      <c r="H6" s="2"/>
      <c r="I6" s="2"/>
      <c r="J6" s="2"/>
      <c r="K6" s="2"/>
      <c r="L6" s="2"/>
      <c r="M6" s="2"/>
      <c r="N6" s="2"/>
      <c r="O6" s="2"/>
    </row>
    <row r="7" spans="1:41" ht="12.75" customHeight="1" x14ac:dyDescent="0.2">
      <c r="C7" s="294" t="s">
        <v>27</v>
      </c>
      <c r="D7" s="294" t="s">
        <v>173</v>
      </c>
      <c r="E7" s="294" t="s">
        <v>174</v>
      </c>
      <c r="F7" s="294" t="s">
        <v>175</v>
      </c>
      <c r="G7" s="294" t="s">
        <v>176</v>
      </c>
      <c r="H7" s="294" t="s">
        <v>177</v>
      </c>
      <c r="I7" s="294" t="s">
        <v>178</v>
      </c>
      <c r="J7" s="294" t="s">
        <v>179</v>
      </c>
      <c r="K7" s="294" t="s">
        <v>180</v>
      </c>
      <c r="L7" s="294" t="s">
        <v>181</v>
      </c>
      <c r="M7" s="294" t="s">
        <v>182</v>
      </c>
      <c r="N7" s="294" t="s">
        <v>183</v>
      </c>
      <c r="O7" s="294" t="s">
        <v>184</v>
      </c>
      <c r="P7" s="294" t="s">
        <v>185</v>
      </c>
      <c r="Q7" s="294" t="s">
        <v>186</v>
      </c>
      <c r="R7" s="294" t="s">
        <v>187</v>
      </c>
      <c r="S7" s="294" t="s">
        <v>188</v>
      </c>
      <c r="T7" s="294" t="s">
        <v>189</v>
      </c>
      <c r="U7" s="294" t="s">
        <v>190</v>
      </c>
      <c r="V7" s="294" t="s">
        <v>191</v>
      </c>
      <c r="W7" s="294" t="s">
        <v>192</v>
      </c>
      <c r="X7" s="294" t="s">
        <v>193</v>
      </c>
      <c r="Y7" s="294" t="s">
        <v>194</v>
      </c>
      <c r="Z7" s="294" t="s">
        <v>195</v>
      </c>
      <c r="AA7" s="294" t="s">
        <v>196</v>
      </c>
      <c r="AB7" s="294" t="s">
        <v>197</v>
      </c>
      <c r="AC7" s="294" t="s">
        <v>198</v>
      </c>
      <c r="AD7" s="294" t="s">
        <v>199</v>
      </c>
      <c r="AE7" s="294" t="s">
        <v>200</v>
      </c>
      <c r="AF7" s="294" t="s">
        <v>201</v>
      </c>
      <c r="AG7" s="294" t="s">
        <v>202</v>
      </c>
      <c r="AH7" s="294" t="s">
        <v>203</v>
      </c>
      <c r="AI7" s="294" t="s">
        <v>204</v>
      </c>
      <c r="AJ7" s="294" t="s">
        <v>205</v>
      </c>
      <c r="AK7" s="294" t="s">
        <v>206</v>
      </c>
      <c r="AL7" s="294" t="s">
        <v>207</v>
      </c>
      <c r="AM7" s="294" t="s">
        <v>208</v>
      </c>
      <c r="AN7" s="294" t="s">
        <v>209</v>
      </c>
      <c r="AO7" s="294" t="s">
        <v>210</v>
      </c>
    </row>
    <row r="8" spans="1:41" ht="12.75" customHeight="1" x14ac:dyDescent="0.2">
      <c r="B8" s="14" t="s">
        <v>260</v>
      </c>
      <c r="C8" s="139">
        <f>SUM(D8:AO8)</f>
        <v>44710575.902488261</v>
      </c>
      <c r="D8" s="62">
        <f>SUM(D9:D11)</f>
        <v>1337507.2269298218</v>
      </c>
      <c r="E8" s="62">
        <f t="shared" ref="E8:AO8" si="0">SUM(E9:E11)</f>
        <v>3604281.6029400853</v>
      </c>
      <c r="F8" s="62">
        <f t="shared" si="0"/>
        <v>1089705.4202669431</v>
      </c>
      <c r="G8" s="62">
        <f t="shared" si="0"/>
        <v>943730.52030743123</v>
      </c>
      <c r="H8" s="62">
        <f t="shared" si="0"/>
        <v>1593363.1766866937</v>
      </c>
      <c r="I8" s="62">
        <f t="shared" si="0"/>
        <v>726989.27847921546</v>
      </c>
      <c r="J8" s="62">
        <f t="shared" si="0"/>
        <v>969075.20653363806</v>
      </c>
      <c r="K8" s="62">
        <f t="shared" si="0"/>
        <v>1076938.6192965494</v>
      </c>
      <c r="L8" s="62">
        <f t="shared" si="0"/>
        <v>1571045.9992324533</v>
      </c>
      <c r="M8" s="62">
        <f t="shared" si="0"/>
        <v>566607.25284513948</v>
      </c>
      <c r="N8" s="62">
        <f t="shared" si="0"/>
        <v>1343086.6914542841</v>
      </c>
      <c r="O8" s="62">
        <f t="shared" si="0"/>
        <v>906609.90723605186</v>
      </c>
      <c r="P8" s="62">
        <f t="shared" si="0"/>
        <v>1306664.4698539283</v>
      </c>
      <c r="Q8" s="62">
        <f t="shared" si="0"/>
        <v>1080818.6544398372</v>
      </c>
      <c r="R8" s="62">
        <f t="shared" si="0"/>
        <v>1232687.2824138037</v>
      </c>
      <c r="S8" s="62">
        <f t="shared" si="0"/>
        <v>610492.25810384797</v>
      </c>
      <c r="T8" s="62">
        <f t="shared" si="0"/>
        <v>1935317.280745574</v>
      </c>
      <c r="U8" s="62">
        <f t="shared" si="0"/>
        <v>1389543.1857327577</v>
      </c>
      <c r="V8" s="62">
        <f t="shared" si="0"/>
        <v>1006192.2005438998</v>
      </c>
      <c r="W8" s="62">
        <f t="shared" si="0"/>
        <v>1900798.6175811153</v>
      </c>
      <c r="X8" s="62">
        <f t="shared" si="0"/>
        <v>729190.40683972719</v>
      </c>
      <c r="Y8" s="62">
        <f t="shared" si="0"/>
        <v>1353652.3610728169</v>
      </c>
      <c r="Z8" s="62">
        <f t="shared" si="0"/>
        <v>691303.80898553936</v>
      </c>
      <c r="AA8" s="62">
        <f t="shared" si="0"/>
        <v>1066969.9890325139</v>
      </c>
      <c r="AB8" s="62">
        <f t="shared" si="0"/>
        <v>827871.01822212094</v>
      </c>
      <c r="AC8" s="62">
        <f t="shared" si="0"/>
        <v>1006797.4454224366</v>
      </c>
      <c r="AD8" s="62">
        <f t="shared" si="0"/>
        <v>854846.45133862935</v>
      </c>
      <c r="AE8" s="62">
        <f t="shared" si="0"/>
        <v>876939.78294362279</v>
      </c>
      <c r="AF8" s="62">
        <f t="shared" si="0"/>
        <v>1155462.7432490452</v>
      </c>
      <c r="AG8" s="62">
        <f t="shared" si="0"/>
        <v>2254645.1433249121</v>
      </c>
      <c r="AH8" s="62">
        <f t="shared" si="0"/>
        <v>1405130.119020185</v>
      </c>
      <c r="AI8" s="62">
        <f t="shared" si="0"/>
        <v>1948065.2683433779</v>
      </c>
      <c r="AJ8" s="62">
        <f t="shared" si="0"/>
        <v>631932.56793999625</v>
      </c>
      <c r="AK8" s="62">
        <f t="shared" si="0"/>
        <v>634349.10479877389</v>
      </c>
      <c r="AL8" s="62">
        <f t="shared" si="0"/>
        <v>907892.8073763398</v>
      </c>
      <c r="AM8" s="62">
        <f t="shared" si="0"/>
        <v>120106.50802785611</v>
      </c>
      <c r="AN8" s="62">
        <f t="shared" si="0"/>
        <v>1418863.7143207029</v>
      </c>
      <c r="AO8" s="62">
        <f t="shared" si="0"/>
        <v>635101.81060660095</v>
      </c>
    </row>
    <row r="9" spans="1:41" ht="12.75" customHeight="1" x14ac:dyDescent="0.2">
      <c r="B9" s="15" t="s">
        <v>261</v>
      </c>
      <c r="C9" s="139">
        <f>SUM(D9:AO9)</f>
        <v>26333057.808577511</v>
      </c>
      <c r="D9" s="140">
        <v>753411.92883461528</v>
      </c>
      <c r="E9" s="140">
        <v>1446032.0232737672</v>
      </c>
      <c r="F9" s="140">
        <v>735626.59568240063</v>
      </c>
      <c r="G9" s="140">
        <v>665634.79256173968</v>
      </c>
      <c r="H9" s="140">
        <v>918153.33062921965</v>
      </c>
      <c r="I9" s="140">
        <v>380014.78260006453</v>
      </c>
      <c r="J9" s="140">
        <v>744078.50020339969</v>
      </c>
      <c r="K9" s="140">
        <v>439903.22262465837</v>
      </c>
      <c r="L9" s="140">
        <v>807732.41415071406</v>
      </c>
      <c r="M9" s="140">
        <v>397407.79515548004</v>
      </c>
      <c r="N9" s="140">
        <v>768117.30302330281</v>
      </c>
      <c r="O9" s="140">
        <v>425460.71980982256</v>
      </c>
      <c r="P9" s="140">
        <v>850372.84359971993</v>
      </c>
      <c r="Q9" s="140">
        <v>478934.26336676802</v>
      </c>
      <c r="R9" s="140">
        <v>679556.20066732669</v>
      </c>
      <c r="S9" s="140">
        <v>453044.95570508938</v>
      </c>
      <c r="T9" s="140">
        <v>1310789.4379182723</v>
      </c>
      <c r="U9" s="140">
        <v>769429.21662255039</v>
      </c>
      <c r="V9" s="140">
        <v>560526.21336048958</v>
      </c>
      <c r="W9" s="140">
        <v>846731.76403078286</v>
      </c>
      <c r="X9" s="140">
        <v>433589.48864841595</v>
      </c>
      <c r="Y9" s="140">
        <v>761065.69726625341</v>
      </c>
      <c r="Z9" s="140">
        <v>526269.20558428403</v>
      </c>
      <c r="AA9" s="140">
        <v>921233.68557576765</v>
      </c>
      <c r="AB9" s="140">
        <v>378558.00795388501</v>
      </c>
      <c r="AC9" s="140">
        <v>650290.80978285533</v>
      </c>
      <c r="AD9" s="140">
        <v>549481.6431794269</v>
      </c>
      <c r="AE9" s="140">
        <v>630251.84648723935</v>
      </c>
      <c r="AF9" s="140">
        <v>556365.84403763409</v>
      </c>
      <c r="AG9" s="140">
        <v>1472192.387390082</v>
      </c>
      <c r="AH9" s="140">
        <v>842817.44941690669</v>
      </c>
      <c r="AI9" s="140">
        <v>1115782.1584479914</v>
      </c>
      <c r="AJ9" s="140">
        <v>464684.67892197368</v>
      </c>
      <c r="AK9" s="140">
        <v>177853.30433871798</v>
      </c>
      <c r="AL9" s="140">
        <v>794677.08616044745</v>
      </c>
      <c r="AM9" s="140">
        <v>113131.2980278561</v>
      </c>
      <c r="AN9" s="140">
        <v>1094132.5612353496</v>
      </c>
      <c r="AO9" s="140">
        <v>419722.35230223753</v>
      </c>
    </row>
    <row r="10" spans="1:41" ht="12.75" customHeight="1" x14ac:dyDescent="0.2">
      <c r="B10" s="15" t="s">
        <v>262</v>
      </c>
      <c r="C10" s="139">
        <f>SUM(D10:AO10)</f>
        <v>9279710.6672289688</v>
      </c>
      <c r="D10" s="140">
        <v>291838.37562078435</v>
      </c>
      <c r="E10" s="140">
        <v>403642.79747104843</v>
      </c>
      <c r="F10" s="140">
        <v>354078.82458454242</v>
      </c>
      <c r="G10" s="140">
        <v>278095.72774569155</v>
      </c>
      <c r="H10" s="140">
        <v>263541.02546448144</v>
      </c>
      <c r="I10" s="140">
        <v>195803.01602956533</v>
      </c>
      <c r="J10" s="140">
        <v>38223.009506615701</v>
      </c>
      <c r="K10" s="140">
        <v>318820.6451003853</v>
      </c>
      <c r="L10" s="140">
        <v>411609.55450156948</v>
      </c>
      <c r="M10" s="140">
        <v>169199.45768965941</v>
      </c>
      <c r="N10" s="140">
        <v>265303.14870024996</v>
      </c>
      <c r="O10" s="140">
        <v>176218.1800727114</v>
      </c>
      <c r="P10" s="140">
        <v>264426.12770514557</v>
      </c>
      <c r="Q10" s="140">
        <v>315611.22459105228</v>
      </c>
      <c r="R10" s="140">
        <v>298792.28250884317</v>
      </c>
      <c r="S10" s="140">
        <v>157447.30239875862</v>
      </c>
      <c r="T10" s="140">
        <v>320619.49309483415</v>
      </c>
      <c r="U10" s="140">
        <v>313654.73736581887</v>
      </c>
      <c r="V10" s="140">
        <v>280524.3214419451</v>
      </c>
      <c r="W10" s="140">
        <v>319951.94161368231</v>
      </c>
      <c r="X10" s="140">
        <v>273710.08917941799</v>
      </c>
      <c r="Y10" s="140">
        <v>278503.51417825883</v>
      </c>
      <c r="Z10" s="140">
        <v>165034.60340125533</v>
      </c>
      <c r="AA10" s="140">
        <v>48488.713655852909</v>
      </c>
      <c r="AB10" s="140">
        <v>289225.33242347679</v>
      </c>
      <c r="AC10" s="140">
        <v>233133.359920649</v>
      </c>
      <c r="AD10" s="140">
        <v>179518.03748757331</v>
      </c>
      <c r="AE10" s="140">
        <v>203743.21623432194</v>
      </c>
      <c r="AF10" s="140">
        <v>298561.448190914</v>
      </c>
      <c r="AG10" s="140">
        <v>333777.0996753556</v>
      </c>
      <c r="AH10" s="140">
        <v>199704.60239789524</v>
      </c>
      <c r="AI10" s="140">
        <v>366619.12476614059</v>
      </c>
      <c r="AJ10" s="140">
        <v>167247.8890180226</v>
      </c>
      <c r="AK10" s="140">
        <v>265447.53832173807</v>
      </c>
      <c r="AL10" s="140">
        <v>113215.72121589236</v>
      </c>
      <c r="AM10" s="140">
        <v>6975.21</v>
      </c>
      <c r="AN10" s="140">
        <v>204024.51565045732</v>
      </c>
      <c r="AO10" s="140">
        <v>215379.45830436345</v>
      </c>
    </row>
    <row r="11" spans="1:41" ht="12.75" customHeight="1" x14ac:dyDescent="0.2">
      <c r="B11" s="15" t="s">
        <v>263</v>
      </c>
      <c r="C11" s="139">
        <f>SUM(D11:AO11)</f>
        <v>9097807.4266817905</v>
      </c>
      <c r="D11" s="140">
        <v>292256.92247442208</v>
      </c>
      <c r="E11" s="140">
        <v>1754606.7821952696</v>
      </c>
      <c r="F11" s="140">
        <v>0</v>
      </c>
      <c r="G11" s="140">
        <v>0</v>
      </c>
      <c r="H11" s="140">
        <v>411668.82059299265</v>
      </c>
      <c r="I11" s="140">
        <v>151171.47984958556</v>
      </c>
      <c r="J11" s="140">
        <v>186773.69682362262</v>
      </c>
      <c r="K11" s="140">
        <v>318214.7515715058</v>
      </c>
      <c r="L11" s="140">
        <v>351704.0305801697</v>
      </c>
      <c r="M11" s="140">
        <v>0</v>
      </c>
      <c r="N11" s="140">
        <v>309666.23973073135</v>
      </c>
      <c r="O11" s="140">
        <v>304931.00735351793</v>
      </c>
      <c r="P11" s="140">
        <v>191865.49854906264</v>
      </c>
      <c r="Q11" s="140">
        <v>286273.16648201703</v>
      </c>
      <c r="R11" s="140">
        <v>254338.79923763385</v>
      </c>
      <c r="S11" s="140">
        <v>0</v>
      </c>
      <c r="T11" s="140">
        <v>303908.34973246767</v>
      </c>
      <c r="U11" s="140">
        <v>306459.23174438847</v>
      </c>
      <c r="V11" s="140">
        <v>165141.66574146511</v>
      </c>
      <c r="W11" s="140">
        <v>734114.91193665029</v>
      </c>
      <c r="X11" s="140">
        <v>21890.829011893264</v>
      </c>
      <c r="Y11" s="140">
        <v>314083.14962830476</v>
      </c>
      <c r="Z11" s="140">
        <v>0</v>
      </c>
      <c r="AA11" s="140">
        <v>97247.589800893271</v>
      </c>
      <c r="AB11" s="140">
        <v>160087.67784475919</v>
      </c>
      <c r="AC11" s="140">
        <v>123373.27571893229</v>
      </c>
      <c r="AD11" s="140">
        <v>125846.7706716291</v>
      </c>
      <c r="AE11" s="140">
        <v>42944.720222061536</v>
      </c>
      <c r="AF11" s="140">
        <v>300535.45102049719</v>
      </c>
      <c r="AG11" s="140">
        <v>448675.65625947452</v>
      </c>
      <c r="AH11" s="140">
        <v>362608.06720538286</v>
      </c>
      <c r="AI11" s="140">
        <v>465663.98512924596</v>
      </c>
      <c r="AJ11" s="140">
        <v>0</v>
      </c>
      <c r="AK11" s="140">
        <v>191048.26213831783</v>
      </c>
      <c r="AL11" s="140">
        <v>0</v>
      </c>
      <c r="AM11" s="140">
        <v>0</v>
      </c>
      <c r="AN11" s="140">
        <v>120706.63743489598</v>
      </c>
      <c r="AO11" s="140">
        <v>0</v>
      </c>
    </row>
    <row r="12" spans="1:41" ht="12.75" customHeight="1" x14ac:dyDescent="0.2">
      <c r="B12" s="53"/>
      <c r="C12" s="139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</row>
    <row r="13" spans="1:41" ht="12.75" customHeight="1" x14ac:dyDescent="0.2">
      <c r="B13" s="14" t="s">
        <v>264</v>
      </c>
      <c r="C13" s="139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</row>
    <row r="14" spans="1:41" ht="12.75" customHeight="1" x14ac:dyDescent="0.2">
      <c r="B14" s="15" t="s">
        <v>265</v>
      </c>
      <c r="C14" s="139">
        <f>SUM(D14:AO14)</f>
        <v>28023825.109999999</v>
      </c>
      <c r="D14" s="140">
        <v>1187274.8</v>
      </c>
      <c r="E14" s="140">
        <v>1469897.99</v>
      </c>
      <c r="F14" s="140">
        <v>1194529.7</v>
      </c>
      <c r="G14" s="140">
        <v>811241.98</v>
      </c>
      <c r="H14" s="140">
        <v>476995.47</v>
      </c>
      <c r="I14" s="140">
        <v>155276.41000000003</v>
      </c>
      <c r="J14" s="140">
        <v>589371.55000000005</v>
      </c>
      <c r="K14" s="140">
        <v>678078.72000000009</v>
      </c>
      <c r="L14" s="140">
        <v>1797907.9300000002</v>
      </c>
      <c r="M14" s="140">
        <v>40444.17</v>
      </c>
      <c r="N14" s="140">
        <v>1076188.1000000001</v>
      </c>
      <c r="O14" s="140">
        <v>228563.97</v>
      </c>
      <c r="P14" s="140">
        <v>768226.4700000002</v>
      </c>
      <c r="Q14" s="140">
        <v>233302.20999999996</v>
      </c>
      <c r="R14" s="140">
        <v>1124484.1099999999</v>
      </c>
      <c r="S14" s="140">
        <v>125186.67</v>
      </c>
      <c r="T14" s="140">
        <v>1517247.85</v>
      </c>
      <c r="U14" s="140">
        <v>1096880.47</v>
      </c>
      <c r="V14" s="140">
        <v>677494.28999999992</v>
      </c>
      <c r="W14" s="140">
        <v>1702467.3</v>
      </c>
      <c r="X14" s="140">
        <v>751335.96</v>
      </c>
      <c r="Y14" s="140">
        <v>975439.55</v>
      </c>
      <c r="Z14" s="140">
        <v>591221.28</v>
      </c>
      <c r="AA14" s="140">
        <v>1749644.33</v>
      </c>
      <c r="AB14" s="140">
        <v>802405.69999999972</v>
      </c>
      <c r="AC14" s="140">
        <v>545155.56000000006</v>
      </c>
      <c r="AD14" s="140">
        <v>163115.81</v>
      </c>
      <c r="AE14" s="140">
        <v>524153.14</v>
      </c>
      <c r="AF14" s="140">
        <v>216316.82</v>
      </c>
      <c r="AG14" s="140">
        <v>647304.39999999991</v>
      </c>
      <c r="AH14" s="140">
        <v>1061683.8899999999</v>
      </c>
      <c r="AI14" s="140">
        <v>1137384.7599999998</v>
      </c>
      <c r="AJ14" s="140">
        <v>69417.22</v>
      </c>
      <c r="AK14" s="140">
        <v>200928.88</v>
      </c>
      <c r="AL14" s="140">
        <v>451038.78</v>
      </c>
      <c r="AM14" s="140">
        <v>284661.06</v>
      </c>
      <c r="AN14" s="140">
        <v>365989.42000000004</v>
      </c>
      <c r="AO14" s="140">
        <v>535568.39</v>
      </c>
    </row>
    <row r="15" spans="1:41" ht="12.75" customHeight="1" x14ac:dyDescent="0.2">
      <c r="B15" s="15"/>
      <c r="C15" s="139"/>
      <c r="D15" s="138"/>
      <c r="E15" s="138"/>
      <c r="F15" s="138"/>
      <c r="G15" s="138"/>
      <c r="H15" s="138"/>
      <c r="I15" s="138"/>
      <c r="J15" s="138"/>
      <c r="K15" s="138"/>
      <c r="L15" s="138"/>
      <c r="M15" s="138"/>
      <c r="N15" s="138"/>
      <c r="O15" s="138"/>
      <c r="P15" s="138"/>
      <c r="Q15" s="138"/>
      <c r="R15" s="138"/>
      <c r="S15" s="138"/>
      <c r="T15" s="138"/>
      <c r="U15" s="138"/>
      <c r="V15" s="138"/>
      <c r="W15" s="138"/>
      <c r="X15" s="138"/>
      <c r="Y15" s="138"/>
      <c r="Z15" s="138"/>
      <c r="AA15" s="138"/>
      <c r="AB15" s="138"/>
      <c r="AC15" s="138"/>
      <c r="AD15" s="138"/>
      <c r="AE15" s="138"/>
      <c r="AF15" s="138"/>
      <c r="AG15" s="138"/>
      <c r="AH15" s="138"/>
      <c r="AI15" s="138"/>
      <c r="AJ15" s="138"/>
      <c r="AK15" s="138"/>
      <c r="AL15" s="138"/>
      <c r="AM15" s="138"/>
      <c r="AN15" s="138"/>
      <c r="AO15" s="138"/>
    </row>
    <row r="16" spans="1:41" ht="12.75" customHeight="1" x14ac:dyDescent="0.2">
      <c r="B16" s="14" t="s">
        <v>266</v>
      </c>
      <c r="C16" s="139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</row>
    <row r="17" spans="2:41" ht="12.75" customHeight="1" x14ac:dyDescent="0.2">
      <c r="B17" s="15" t="s">
        <v>267</v>
      </c>
      <c r="C17" s="139">
        <f>SUM(D17:AO17)</f>
        <v>14338.534808167677</v>
      </c>
      <c r="D17" s="140">
        <v>3519.5492682728527</v>
      </c>
      <c r="E17" s="140">
        <v>6570.2</v>
      </c>
      <c r="F17" s="140">
        <v>124.78297510348429</v>
      </c>
      <c r="G17" s="140">
        <v>0</v>
      </c>
      <c r="H17" s="140">
        <v>0</v>
      </c>
      <c r="I17" s="140">
        <v>0</v>
      </c>
      <c r="J17" s="140">
        <v>0</v>
      </c>
      <c r="K17" s="140">
        <v>111.18074338388676</v>
      </c>
      <c r="L17" s="140">
        <v>0</v>
      </c>
      <c r="M17" s="140">
        <v>0</v>
      </c>
      <c r="N17" s="140">
        <v>0</v>
      </c>
      <c r="O17" s="140">
        <v>0</v>
      </c>
      <c r="P17" s="140">
        <v>0</v>
      </c>
      <c r="Q17" s="140">
        <v>132.78810299392637</v>
      </c>
      <c r="R17" s="140">
        <v>128.89780001674339</v>
      </c>
      <c r="S17" s="140">
        <v>0</v>
      </c>
      <c r="T17" s="140">
        <v>3751.1359183967834</v>
      </c>
      <c r="U17" s="140">
        <v>0</v>
      </c>
      <c r="V17" s="140">
        <v>0</v>
      </c>
      <c r="W17" s="140">
        <v>0</v>
      </c>
      <c r="X17" s="140">
        <v>0</v>
      </c>
      <c r="Y17" s="140">
        <v>0</v>
      </c>
      <c r="Z17" s="140">
        <v>0</v>
      </c>
      <c r="AA17" s="140">
        <v>0</v>
      </c>
      <c r="AB17" s="140">
        <v>0</v>
      </c>
      <c r="AC17" s="140">
        <v>0</v>
      </c>
      <c r="AD17" s="140">
        <v>0</v>
      </c>
      <c r="AE17" s="140">
        <v>0</v>
      </c>
      <c r="AF17" s="140">
        <v>0</v>
      </c>
      <c r="AG17" s="140">
        <v>0</v>
      </c>
      <c r="AH17" s="140">
        <v>0</v>
      </c>
      <c r="AI17" s="140">
        <v>0</v>
      </c>
      <c r="AJ17" s="140">
        <v>0</v>
      </c>
      <c r="AK17" s="140">
        <v>0</v>
      </c>
      <c r="AL17" s="140">
        <v>0</v>
      </c>
      <c r="AM17" s="140">
        <v>0</v>
      </c>
      <c r="AN17" s="140">
        <v>0</v>
      </c>
      <c r="AO17" s="140">
        <v>0</v>
      </c>
    </row>
    <row r="18" spans="2:41" ht="12.75" customHeight="1" x14ac:dyDescent="0.2">
      <c r="B18" s="15"/>
      <c r="C18" s="139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</row>
    <row r="19" spans="2:41" ht="12.75" customHeight="1" x14ac:dyDescent="0.2">
      <c r="B19" s="14" t="s">
        <v>268</v>
      </c>
      <c r="C19" s="295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</row>
    <row r="20" spans="2:41" ht="12.75" customHeight="1" x14ac:dyDescent="0.2">
      <c r="B20" s="15" t="s">
        <v>269</v>
      </c>
      <c r="C20" s="295">
        <f>AVERAGE(D20:AO20)</f>
        <v>34.693020054171313</v>
      </c>
      <c r="D20" s="288">
        <v>33.86940962303639</v>
      </c>
      <c r="E20" s="288">
        <v>31.611180816757958</v>
      </c>
      <c r="F20" s="288">
        <v>32.206711953009503</v>
      </c>
      <c r="G20" s="288">
        <v>32.106359773750214</v>
      </c>
      <c r="H20" s="288">
        <v>35.931908845614416</v>
      </c>
      <c r="I20" s="288">
        <v>35.777106388525922</v>
      </c>
      <c r="J20" s="288">
        <v>37.133828264252621</v>
      </c>
      <c r="K20" s="288">
        <v>32.603811453943706</v>
      </c>
      <c r="L20" s="288">
        <v>30.805202160396675</v>
      </c>
      <c r="M20" s="288">
        <v>40.595233510426517</v>
      </c>
      <c r="N20" s="288">
        <v>40.647604041964897</v>
      </c>
      <c r="O20" s="288">
        <v>36.127904903234551</v>
      </c>
      <c r="P20" s="288">
        <v>35.287417999177265</v>
      </c>
      <c r="Q20" s="288">
        <v>35.951116161707382</v>
      </c>
      <c r="R20" s="288">
        <v>31.789971838388642</v>
      </c>
      <c r="S20" s="288">
        <v>39.824123306384934</v>
      </c>
      <c r="T20" s="288">
        <v>31.654338751580426</v>
      </c>
      <c r="U20" s="288">
        <v>32.20641973884949</v>
      </c>
      <c r="V20" s="288">
        <v>33.564688626637889</v>
      </c>
      <c r="W20" s="288">
        <v>30.000000000000007</v>
      </c>
      <c r="X20" s="288">
        <v>31.876113382322394</v>
      </c>
      <c r="Y20" s="288">
        <v>33.1592397727632</v>
      </c>
      <c r="Z20" s="288">
        <v>36.337574354874974</v>
      </c>
      <c r="AA20" s="288">
        <v>34.151699989250531</v>
      </c>
      <c r="AB20" s="288">
        <v>32.762794169615944</v>
      </c>
      <c r="AC20" s="288">
        <v>37.398241769978121</v>
      </c>
      <c r="AD20" s="288">
        <v>31.866349732958653</v>
      </c>
      <c r="AE20" s="288">
        <v>40.076026368604111</v>
      </c>
      <c r="AF20" s="288">
        <v>30.991068451176588</v>
      </c>
      <c r="AG20" s="288">
        <v>34.656718661509608</v>
      </c>
      <c r="AH20" s="288">
        <v>38.286869497227499</v>
      </c>
      <c r="AI20" s="288">
        <v>32.14927348680709</v>
      </c>
      <c r="AJ20" s="288">
        <v>42.131681611831063</v>
      </c>
      <c r="AK20" s="288">
        <v>32.112408568950229</v>
      </c>
      <c r="AL20" s="288">
        <v>36.259445900902911</v>
      </c>
      <c r="AM20" s="288">
        <v>31.369148302424939</v>
      </c>
      <c r="AN20" s="288">
        <v>37.269533575315549</v>
      </c>
      <c r="AO20" s="288">
        <v>35.786236304357175</v>
      </c>
    </row>
    <row r="21" spans="2:41" ht="12.75" customHeight="1" x14ac:dyDescent="0.2">
      <c r="B21" s="15" t="s">
        <v>265</v>
      </c>
      <c r="C21" s="295">
        <f>AVERAGE(D21:AO21)</f>
        <v>49.186367249948347</v>
      </c>
      <c r="D21" s="288">
        <v>60.732416889338921</v>
      </c>
      <c r="E21" s="288">
        <v>43.075277967990743</v>
      </c>
      <c r="F21" s="288">
        <v>59.148672494100687</v>
      </c>
      <c r="G21" s="288">
        <v>45.900155633168893</v>
      </c>
      <c r="H21" s="288">
        <v>47.367055982246846</v>
      </c>
      <c r="I21" s="288">
        <v>49.460300871274711</v>
      </c>
      <c r="J21" s="288">
        <v>49.073537894409483</v>
      </c>
      <c r="K21" s="288">
        <v>57.370761201016741</v>
      </c>
      <c r="L21" s="288">
        <v>48.638727103361049</v>
      </c>
      <c r="M21" s="288">
        <v>42.776956412646555</v>
      </c>
      <c r="N21" s="288">
        <v>59.302804290718221</v>
      </c>
      <c r="O21" s="288">
        <v>38.894476812231922</v>
      </c>
      <c r="P21" s="288">
        <v>46.679170805278346</v>
      </c>
      <c r="Q21" s="288">
        <v>43.612951029404542</v>
      </c>
      <c r="R21" s="288">
        <v>58.683988267705338</v>
      </c>
      <c r="S21" s="288">
        <v>44.63490285425739</v>
      </c>
      <c r="T21" s="288">
        <v>45.631928441369361</v>
      </c>
      <c r="U21" s="288">
        <v>54.689022454983871</v>
      </c>
      <c r="V21" s="288">
        <v>59.077301448307161</v>
      </c>
      <c r="W21" s="288">
        <v>49.472031407581952</v>
      </c>
      <c r="X21" s="288">
        <v>48.220876110142804</v>
      </c>
      <c r="Y21" s="288">
        <v>46.049119372643524</v>
      </c>
      <c r="Z21" s="288">
        <v>48.245315959225778</v>
      </c>
      <c r="AA21" s="288">
        <v>48.248178310507001</v>
      </c>
      <c r="AB21" s="288">
        <v>56.165824088505431</v>
      </c>
      <c r="AC21" s="288">
        <v>47.569823038439651</v>
      </c>
      <c r="AD21" s="288">
        <v>42.807103574431054</v>
      </c>
      <c r="AE21" s="288">
        <v>45.665075852379587</v>
      </c>
      <c r="AF21" s="288">
        <v>43.814622625757814</v>
      </c>
      <c r="AG21" s="288">
        <v>45.135405254185301</v>
      </c>
      <c r="AH21" s="288">
        <v>56.710262180134031</v>
      </c>
      <c r="AI21" s="288">
        <v>56.95174009932775</v>
      </c>
      <c r="AJ21" s="288">
        <v>48.21540184796735</v>
      </c>
      <c r="AK21" s="288">
        <v>48.062867115858054</v>
      </c>
      <c r="AL21" s="288">
        <v>41.932727768160902</v>
      </c>
      <c r="AM21" s="288">
        <v>47.806750134338053</v>
      </c>
      <c r="AN21" s="288">
        <v>46.331594525658879</v>
      </c>
      <c r="AO21" s="288">
        <v>46.9268273789815</v>
      </c>
    </row>
    <row r="22" spans="2:41" ht="12.75" customHeight="1" x14ac:dyDescent="0.2">
      <c r="B22" s="15"/>
      <c r="C22" s="295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</row>
    <row r="23" spans="2:41" ht="12.75" customHeight="1" x14ac:dyDescent="0.2">
      <c r="B23" s="14" t="s">
        <v>270</v>
      </c>
      <c r="C23" s="295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</row>
    <row r="24" spans="2:41" ht="12.75" customHeight="1" x14ac:dyDescent="0.2">
      <c r="B24" s="15" t="s">
        <v>269</v>
      </c>
      <c r="C24" s="295">
        <f>AVERAGE(D24:AO24)</f>
        <v>30.95114294070985</v>
      </c>
      <c r="D24" s="288">
        <v>30.117011508010091</v>
      </c>
      <c r="E24" s="288">
        <v>24.812972282971824</v>
      </c>
      <c r="F24" s="288">
        <v>26.975052178087285</v>
      </c>
      <c r="G24" s="288">
        <v>29.099618323263662</v>
      </c>
      <c r="H24" s="288">
        <v>29.283078862151736</v>
      </c>
      <c r="I24" s="288">
        <v>34.687561729749632</v>
      </c>
      <c r="J24" s="288">
        <v>33.771831729288216</v>
      </c>
      <c r="K24" s="288">
        <v>28.780588327689696</v>
      </c>
      <c r="L24" s="288">
        <v>27.607341844828166</v>
      </c>
      <c r="M24" s="288">
        <v>39.062840775613516</v>
      </c>
      <c r="N24" s="288">
        <v>38.794976903308722</v>
      </c>
      <c r="O24" s="288">
        <v>33.908867746852572</v>
      </c>
      <c r="P24" s="288">
        <v>30.947279229007751</v>
      </c>
      <c r="Q24" s="288">
        <v>30.402280240789139</v>
      </c>
      <c r="R24" s="288">
        <v>29.756382039016106</v>
      </c>
      <c r="S24" s="288">
        <v>38.35310793711777</v>
      </c>
      <c r="T24" s="288">
        <v>26.71681948480844</v>
      </c>
      <c r="U24" s="288">
        <v>30.366213003957164</v>
      </c>
      <c r="V24" s="288">
        <v>31.69136393333471</v>
      </c>
      <c r="W24" s="288">
        <v>28.170830635032431</v>
      </c>
      <c r="X24" s="288">
        <v>30.186696169868654</v>
      </c>
      <c r="Y24" s="288">
        <v>29.409582254914319</v>
      </c>
      <c r="Z24" s="288">
        <v>30.654635059686271</v>
      </c>
      <c r="AA24" s="288">
        <v>31.792413691018989</v>
      </c>
      <c r="AB24" s="288">
        <v>26.157898762880951</v>
      </c>
      <c r="AC24" s="288">
        <v>33.393831179552159</v>
      </c>
      <c r="AD24" s="288">
        <v>30.189809709686948</v>
      </c>
      <c r="AE24" s="288">
        <v>38.828872934822833</v>
      </c>
      <c r="AF24" s="288">
        <v>19.252148431417439</v>
      </c>
      <c r="AG24" s="288">
        <v>29.702668370559298</v>
      </c>
      <c r="AH24" s="288">
        <v>34.918589898033744</v>
      </c>
      <c r="AI24" s="288">
        <v>26.345944460352179</v>
      </c>
      <c r="AJ24" s="288">
        <v>40.138990514210001</v>
      </c>
      <c r="AK24" s="288">
        <v>28.643548074751006</v>
      </c>
      <c r="AL24" s="288">
        <v>33.178092679945038</v>
      </c>
      <c r="AM24" s="288">
        <v>24.672188373600683</v>
      </c>
      <c r="AN24" s="288">
        <v>30.95813851885945</v>
      </c>
      <c r="AO24" s="288">
        <v>34.413363947935977</v>
      </c>
    </row>
    <row r="25" spans="2:41" ht="12.75" customHeight="1" x14ac:dyDescent="0.2">
      <c r="B25" s="15" t="s">
        <v>265</v>
      </c>
      <c r="C25" s="295">
        <f>AVERAGE(D25:AO25)</f>
        <v>33.890554159857082</v>
      </c>
      <c r="D25" s="288">
        <v>37.292289104027859</v>
      </c>
      <c r="E25" s="288">
        <v>27.308891499092525</v>
      </c>
      <c r="F25" s="288">
        <v>37.328899993061661</v>
      </c>
      <c r="G25" s="288">
        <v>30.747816130463889</v>
      </c>
      <c r="H25" s="288">
        <v>41.088287036540827</v>
      </c>
      <c r="I25" s="288">
        <v>36.132233057325635</v>
      </c>
      <c r="J25" s="288">
        <v>37.709730791379506</v>
      </c>
      <c r="K25" s="288">
        <v>37.169862283724733</v>
      </c>
      <c r="L25" s="288">
        <v>26.830939242900076</v>
      </c>
      <c r="M25" s="288">
        <v>38.661037910266593</v>
      </c>
      <c r="N25" s="288">
        <v>38.181868262847267</v>
      </c>
      <c r="O25" s="288">
        <v>26.690601800655447</v>
      </c>
      <c r="P25" s="288">
        <v>34.496687305759153</v>
      </c>
      <c r="Q25" s="288">
        <v>39.154305365359996</v>
      </c>
      <c r="R25" s="288">
        <v>31.27448991916178</v>
      </c>
      <c r="S25" s="288">
        <v>35.094381183385487</v>
      </c>
      <c r="T25" s="288">
        <v>29.045345816281134</v>
      </c>
      <c r="U25" s="288">
        <v>35.645464402621123</v>
      </c>
      <c r="V25" s="288">
        <v>37.882439642359593</v>
      </c>
      <c r="W25" s="288">
        <v>28.360631549595123</v>
      </c>
      <c r="X25" s="288">
        <v>29.999280854920443</v>
      </c>
      <c r="Y25" s="288">
        <v>28.481905657023056</v>
      </c>
      <c r="Z25" s="288">
        <v>36.873935922388952</v>
      </c>
      <c r="AA25" s="288">
        <v>25.604939063259287</v>
      </c>
      <c r="AB25" s="288">
        <v>32.781527370935152</v>
      </c>
      <c r="AC25" s="288">
        <v>37.14751887636173</v>
      </c>
      <c r="AD25" s="288">
        <v>31.8846175109156</v>
      </c>
      <c r="AE25" s="288">
        <v>37.236483530165415</v>
      </c>
      <c r="AF25" s="288">
        <v>39.779357430379186</v>
      </c>
      <c r="AG25" s="288">
        <v>37.599966704066297</v>
      </c>
      <c r="AH25" s="288">
        <v>35.414318327907878</v>
      </c>
      <c r="AI25" s="288">
        <v>35.025344131291682</v>
      </c>
      <c r="AJ25" s="288">
        <v>41.887694621356189</v>
      </c>
      <c r="AK25" s="288">
        <v>29.767823346400821</v>
      </c>
      <c r="AL25" s="288">
        <v>37.503522800172448</v>
      </c>
      <c r="AM25" s="288">
        <v>17.13096390826648</v>
      </c>
      <c r="AN25" s="288">
        <v>34.008576602746203</v>
      </c>
      <c r="AO25" s="288">
        <v>33.617079119203026</v>
      </c>
    </row>
    <row r="26" spans="2:41" ht="12.75" customHeight="1" x14ac:dyDescent="0.2">
      <c r="B26" s="53"/>
      <c r="C26" s="139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2:41" ht="12.75" customHeight="1" x14ac:dyDescent="0.2">
      <c r="B27" s="14" t="s">
        <v>87</v>
      </c>
      <c r="C27" s="139">
        <f>SUM(D27:AO27)</f>
        <v>41312021.062016778</v>
      </c>
      <c r="D27" s="62">
        <f>SUM(D28:D30)</f>
        <v>1598854.7450191057</v>
      </c>
      <c r="E27" s="62">
        <f t="shared" ref="E27:AO27" si="1">SUM(E28:E30)</f>
        <v>3628860.6551790154</v>
      </c>
      <c r="F27" s="62">
        <f t="shared" si="1"/>
        <v>1371666.2816971571</v>
      </c>
      <c r="G27" s="62">
        <f t="shared" si="1"/>
        <v>899621.78055956215</v>
      </c>
      <c r="H27" s="62">
        <f t="shared" si="1"/>
        <v>1107324.6712547168</v>
      </c>
      <c r="I27" s="62">
        <f t="shared" si="1"/>
        <v>323983.66258962033</v>
      </c>
      <c r="J27" s="62">
        <f t="shared" si="1"/>
        <v>846972.71298806323</v>
      </c>
      <c r="K27" s="62">
        <f t="shared" si="1"/>
        <v>1085374.944687759</v>
      </c>
      <c r="L27" s="62">
        <f t="shared" si="1"/>
        <v>2276190.7530957162</v>
      </c>
      <c r="M27" s="62">
        <f t="shared" si="1"/>
        <v>61832.514459928767</v>
      </c>
      <c r="N27" s="62">
        <f t="shared" si="1"/>
        <v>1432955.3391532013</v>
      </c>
      <c r="O27" s="62">
        <f t="shared" si="1"/>
        <v>570451.11523714149</v>
      </c>
      <c r="P27" s="62">
        <f t="shared" si="1"/>
        <v>1097205.4925937564</v>
      </c>
      <c r="Q27" s="62">
        <f t="shared" si="1"/>
        <v>642341.42371813953</v>
      </c>
      <c r="R27" s="62">
        <f t="shared" si="1"/>
        <v>1441536.3071351345</v>
      </c>
      <c r="S27" s="62">
        <f t="shared" si="1"/>
        <v>147736.90889867762</v>
      </c>
      <c r="T27" s="62">
        <f t="shared" si="1"/>
        <v>2079378.3922752563</v>
      </c>
      <c r="U27" s="62">
        <f t="shared" si="1"/>
        <v>1465224.829080632</v>
      </c>
      <c r="V27" s="62">
        <f t="shared" si="1"/>
        <v>889576.97618968785</v>
      </c>
      <c r="W27" s="62">
        <f t="shared" si="1"/>
        <v>2507717.6150357071</v>
      </c>
      <c r="X27" s="62">
        <f t="shared" si="1"/>
        <v>810713.29393210344</v>
      </c>
      <c r="Y27" s="62">
        <f t="shared" si="1"/>
        <v>1407077.5210213745</v>
      </c>
      <c r="Z27" s="62">
        <f t="shared" si="1"/>
        <v>699336.30007894733</v>
      </c>
      <c r="AA27" s="62">
        <f t="shared" si="1"/>
        <v>1913882.8095755018</v>
      </c>
      <c r="AB27" s="62">
        <f t="shared" si="1"/>
        <v>1097116.7892277534</v>
      </c>
      <c r="AC27" s="62">
        <f t="shared" si="1"/>
        <v>763121.33348279295</v>
      </c>
      <c r="AD27" s="62">
        <f t="shared" si="1"/>
        <v>327316.4289106832</v>
      </c>
      <c r="AE27" s="62">
        <f t="shared" si="1"/>
        <v>593051.52630320447</v>
      </c>
      <c r="AF27" s="62">
        <f t="shared" si="1"/>
        <v>840685.02696406213</v>
      </c>
      <c r="AG27" s="62">
        <f t="shared" si="1"/>
        <v>1354136.7429968275</v>
      </c>
      <c r="AH27" s="62">
        <f t="shared" si="1"/>
        <v>1516007.6238281578</v>
      </c>
      <c r="AI27" s="62">
        <f t="shared" si="1"/>
        <v>1870639.9365526191</v>
      </c>
      <c r="AJ27" s="62">
        <f t="shared" si="1"/>
        <v>99305.568963437428</v>
      </c>
      <c r="AK27" s="62">
        <f t="shared" si="1"/>
        <v>439863.57759046718</v>
      </c>
      <c r="AL27" s="62">
        <f t="shared" si="1"/>
        <v>528192.14946789667</v>
      </c>
      <c r="AM27" s="62">
        <f t="shared" si="1"/>
        <v>310302.44699906564</v>
      </c>
      <c r="AN27" s="62">
        <f t="shared" si="1"/>
        <v>706531.97625592235</v>
      </c>
      <c r="AO27" s="62">
        <f t="shared" si="1"/>
        <v>559932.88901798392</v>
      </c>
    </row>
    <row r="28" spans="2:41" ht="12.75" customHeight="1" x14ac:dyDescent="0.2">
      <c r="B28" s="15" t="s">
        <v>269</v>
      </c>
      <c r="C28" s="139">
        <f>SUM(D28:AO28)</f>
        <v>4176049.9905268219</v>
      </c>
      <c r="D28" s="180">
        <f t="shared" ref="D28:AO28" si="2">IF(ISERROR(((D9+D10)*(1-D24/D20))),"",((D9+D10)*(1-(D24/D20))))</f>
        <v>115803.47327641083</v>
      </c>
      <c r="E28" s="180">
        <f t="shared" si="2"/>
        <v>397785.68298374576</v>
      </c>
      <c r="F28" s="180">
        <f t="shared" si="2"/>
        <v>177011.79872205365</v>
      </c>
      <c r="G28" s="180">
        <f t="shared" si="2"/>
        <v>88379.800559562165</v>
      </c>
      <c r="H28" s="180">
        <f t="shared" si="2"/>
        <v>218660.38066172419</v>
      </c>
      <c r="I28" s="180">
        <f t="shared" si="2"/>
        <v>17535.77274003471</v>
      </c>
      <c r="J28" s="180">
        <f t="shared" si="2"/>
        <v>70827.466164440455</v>
      </c>
      <c r="K28" s="180">
        <f t="shared" si="2"/>
        <v>88970.292372869313</v>
      </c>
      <c r="L28" s="180">
        <f t="shared" si="2"/>
        <v>126578.79251554664</v>
      </c>
      <c r="M28" s="180">
        <f t="shared" si="2"/>
        <v>21388.344459928769</v>
      </c>
      <c r="N28" s="180">
        <f t="shared" si="2"/>
        <v>47100.999422469977</v>
      </c>
      <c r="O28" s="180">
        <f t="shared" si="2"/>
        <v>36956.137883623589</v>
      </c>
      <c r="P28" s="180">
        <f t="shared" si="2"/>
        <v>137113.52404469339</v>
      </c>
      <c r="Q28" s="180">
        <f t="shared" si="2"/>
        <v>122633.25913312855</v>
      </c>
      <c r="R28" s="180">
        <f t="shared" si="2"/>
        <v>62584.500097484095</v>
      </c>
      <c r="S28" s="180">
        <f t="shared" si="2"/>
        <v>22550.238898677624</v>
      </c>
      <c r="T28" s="180">
        <f t="shared" si="2"/>
        <v>254471.05662439173</v>
      </c>
      <c r="U28" s="180">
        <f t="shared" si="2"/>
        <v>61885.127336243575</v>
      </c>
      <c r="V28" s="180">
        <f t="shared" si="2"/>
        <v>46941.020448222909</v>
      </c>
      <c r="W28" s="180">
        <f t="shared" si="2"/>
        <v>71135.403099056799</v>
      </c>
      <c r="X28" s="180">
        <f t="shared" si="2"/>
        <v>37486.504920210187</v>
      </c>
      <c r="Y28" s="180">
        <f t="shared" si="2"/>
        <v>117554.82139306962</v>
      </c>
      <c r="Z28" s="180">
        <f t="shared" si="2"/>
        <v>108115.02007894726</v>
      </c>
      <c r="AA28" s="180">
        <f t="shared" si="2"/>
        <v>66990.889774608484</v>
      </c>
      <c r="AB28" s="180">
        <f t="shared" si="2"/>
        <v>134623.41138299467</v>
      </c>
      <c r="AC28" s="180">
        <f t="shared" si="2"/>
        <v>94592.497763860592</v>
      </c>
      <c r="AD28" s="180">
        <f t="shared" si="2"/>
        <v>38353.848239054096</v>
      </c>
      <c r="AE28" s="180">
        <f t="shared" si="2"/>
        <v>25953.666081142906</v>
      </c>
      <c r="AF28" s="180">
        <f t="shared" si="2"/>
        <v>323832.75594356499</v>
      </c>
      <c r="AG28" s="180">
        <f t="shared" si="2"/>
        <v>258156.68673735313</v>
      </c>
      <c r="AH28" s="180">
        <f t="shared" si="2"/>
        <v>91715.666622774996</v>
      </c>
      <c r="AI28" s="180">
        <f t="shared" si="2"/>
        <v>267591.19142337341</v>
      </c>
      <c r="AJ28" s="180">
        <f t="shared" si="2"/>
        <v>29888.348963437431</v>
      </c>
      <c r="AK28" s="180">
        <f t="shared" si="2"/>
        <v>47886.435452149308</v>
      </c>
      <c r="AL28" s="180">
        <f t="shared" si="2"/>
        <v>77153.369467896599</v>
      </c>
      <c r="AM28" s="180">
        <f t="shared" si="2"/>
        <v>25641.386999065657</v>
      </c>
      <c r="AN28" s="180">
        <f t="shared" si="2"/>
        <v>219835.91882102631</v>
      </c>
      <c r="AO28" s="180">
        <f t="shared" si="2"/>
        <v>24364.499017983955</v>
      </c>
    </row>
    <row r="29" spans="2:41" ht="12.75" customHeight="1" x14ac:dyDescent="0.2">
      <c r="B29" s="15" t="s">
        <v>265</v>
      </c>
      <c r="C29" s="139">
        <f>SUM(D29:AO29)</f>
        <v>28038163.644808173</v>
      </c>
      <c r="D29" s="140">
        <f>+D14+D17</f>
        <v>1190794.349268273</v>
      </c>
      <c r="E29" s="140">
        <f t="shared" ref="E29:AO29" si="3">+E14+E17</f>
        <v>1476468.19</v>
      </c>
      <c r="F29" s="140">
        <f t="shared" si="3"/>
        <v>1194654.4829751034</v>
      </c>
      <c r="G29" s="140">
        <f t="shared" si="3"/>
        <v>811241.98</v>
      </c>
      <c r="H29" s="140">
        <f t="shared" si="3"/>
        <v>476995.47</v>
      </c>
      <c r="I29" s="140">
        <f t="shared" si="3"/>
        <v>155276.41000000003</v>
      </c>
      <c r="J29" s="140">
        <f t="shared" si="3"/>
        <v>589371.55000000005</v>
      </c>
      <c r="K29" s="140">
        <f t="shared" si="3"/>
        <v>678189.90074338403</v>
      </c>
      <c r="L29" s="140">
        <f t="shared" si="3"/>
        <v>1797907.9300000002</v>
      </c>
      <c r="M29" s="140">
        <f t="shared" si="3"/>
        <v>40444.17</v>
      </c>
      <c r="N29" s="140">
        <f t="shared" si="3"/>
        <v>1076188.1000000001</v>
      </c>
      <c r="O29" s="140">
        <f t="shared" si="3"/>
        <v>228563.97</v>
      </c>
      <c r="P29" s="140">
        <f t="shared" si="3"/>
        <v>768226.4700000002</v>
      </c>
      <c r="Q29" s="140">
        <f t="shared" si="3"/>
        <v>233434.99810299388</v>
      </c>
      <c r="R29" s="140">
        <f t="shared" si="3"/>
        <v>1124613.0078000166</v>
      </c>
      <c r="S29" s="140">
        <f t="shared" si="3"/>
        <v>125186.67</v>
      </c>
      <c r="T29" s="140">
        <f t="shared" si="3"/>
        <v>1520998.9859183969</v>
      </c>
      <c r="U29" s="140">
        <f t="shared" si="3"/>
        <v>1096880.47</v>
      </c>
      <c r="V29" s="140">
        <f t="shared" si="3"/>
        <v>677494.28999999992</v>
      </c>
      <c r="W29" s="140">
        <f t="shared" si="3"/>
        <v>1702467.3</v>
      </c>
      <c r="X29" s="140">
        <f t="shared" si="3"/>
        <v>751335.96</v>
      </c>
      <c r="Y29" s="140">
        <f t="shared" si="3"/>
        <v>975439.55</v>
      </c>
      <c r="Z29" s="140">
        <f t="shared" si="3"/>
        <v>591221.28</v>
      </c>
      <c r="AA29" s="140">
        <f t="shared" si="3"/>
        <v>1749644.33</v>
      </c>
      <c r="AB29" s="140">
        <f t="shared" si="3"/>
        <v>802405.69999999972</v>
      </c>
      <c r="AC29" s="140">
        <f t="shared" si="3"/>
        <v>545155.56000000006</v>
      </c>
      <c r="AD29" s="140">
        <f t="shared" si="3"/>
        <v>163115.81</v>
      </c>
      <c r="AE29" s="140">
        <f t="shared" si="3"/>
        <v>524153.14</v>
      </c>
      <c r="AF29" s="140">
        <f t="shared" si="3"/>
        <v>216316.82</v>
      </c>
      <c r="AG29" s="140">
        <f t="shared" si="3"/>
        <v>647304.39999999991</v>
      </c>
      <c r="AH29" s="140">
        <f t="shared" si="3"/>
        <v>1061683.8899999999</v>
      </c>
      <c r="AI29" s="140">
        <f t="shared" si="3"/>
        <v>1137384.7599999998</v>
      </c>
      <c r="AJ29" s="140">
        <f t="shared" si="3"/>
        <v>69417.22</v>
      </c>
      <c r="AK29" s="140">
        <f t="shared" si="3"/>
        <v>200928.88</v>
      </c>
      <c r="AL29" s="140">
        <f t="shared" si="3"/>
        <v>451038.78</v>
      </c>
      <c r="AM29" s="140">
        <f t="shared" si="3"/>
        <v>284661.06</v>
      </c>
      <c r="AN29" s="140">
        <f t="shared" si="3"/>
        <v>365989.42000000004</v>
      </c>
      <c r="AO29" s="140">
        <f t="shared" si="3"/>
        <v>535568.39</v>
      </c>
    </row>
    <row r="30" spans="2:41" ht="12.75" customHeight="1" x14ac:dyDescent="0.2">
      <c r="B30" s="15" t="s">
        <v>263</v>
      </c>
      <c r="C30" s="139">
        <f>SUM(D30:AO30)</f>
        <v>9097807.4266817905</v>
      </c>
      <c r="D30" s="140">
        <f t="shared" ref="D30:AO30" si="4">+D11</f>
        <v>292256.92247442208</v>
      </c>
      <c r="E30" s="140">
        <f t="shared" si="4"/>
        <v>1754606.7821952696</v>
      </c>
      <c r="F30" s="140">
        <f t="shared" si="4"/>
        <v>0</v>
      </c>
      <c r="G30" s="140">
        <f t="shared" si="4"/>
        <v>0</v>
      </c>
      <c r="H30" s="140">
        <f t="shared" si="4"/>
        <v>411668.82059299265</v>
      </c>
      <c r="I30" s="140">
        <f t="shared" si="4"/>
        <v>151171.47984958556</v>
      </c>
      <c r="J30" s="140">
        <f t="shared" si="4"/>
        <v>186773.69682362262</v>
      </c>
      <c r="K30" s="140">
        <f t="shared" si="4"/>
        <v>318214.7515715058</v>
      </c>
      <c r="L30" s="140">
        <f t="shared" si="4"/>
        <v>351704.0305801697</v>
      </c>
      <c r="M30" s="140">
        <f t="shared" si="4"/>
        <v>0</v>
      </c>
      <c r="N30" s="140">
        <f t="shared" si="4"/>
        <v>309666.23973073135</v>
      </c>
      <c r="O30" s="140">
        <f t="shared" si="4"/>
        <v>304931.00735351793</v>
      </c>
      <c r="P30" s="140">
        <f t="shared" si="4"/>
        <v>191865.49854906264</v>
      </c>
      <c r="Q30" s="140">
        <f t="shared" si="4"/>
        <v>286273.16648201703</v>
      </c>
      <c r="R30" s="140">
        <f t="shared" si="4"/>
        <v>254338.79923763385</v>
      </c>
      <c r="S30" s="140">
        <f t="shared" si="4"/>
        <v>0</v>
      </c>
      <c r="T30" s="140">
        <f t="shared" si="4"/>
        <v>303908.34973246767</v>
      </c>
      <c r="U30" s="140">
        <f t="shared" si="4"/>
        <v>306459.23174438847</v>
      </c>
      <c r="V30" s="140">
        <f t="shared" si="4"/>
        <v>165141.66574146511</v>
      </c>
      <c r="W30" s="140">
        <f t="shared" si="4"/>
        <v>734114.91193665029</v>
      </c>
      <c r="X30" s="140">
        <f t="shared" si="4"/>
        <v>21890.829011893264</v>
      </c>
      <c r="Y30" s="140">
        <f t="shared" si="4"/>
        <v>314083.14962830476</v>
      </c>
      <c r="Z30" s="140">
        <f t="shared" si="4"/>
        <v>0</v>
      </c>
      <c r="AA30" s="140">
        <f t="shared" si="4"/>
        <v>97247.589800893271</v>
      </c>
      <c r="AB30" s="140">
        <f t="shared" si="4"/>
        <v>160087.67784475919</v>
      </c>
      <c r="AC30" s="140">
        <f t="shared" si="4"/>
        <v>123373.27571893229</v>
      </c>
      <c r="AD30" s="140">
        <f t="shared" si="4"/>
        <v>125846.7706716291</v>
      </c>
      <c r="AE30" s="140">
        <f t="shared" si="4"/>
        <v>42944.720222061536</v>
      </c>
      <c r="AF30" s="140">
        <f t="shared" si="4"/>
        <v>300535.45102049719</v>
      </c>
      <c r="AG30" s="140">
        <f t="shared" si="4"/>
        <v>448675.65625947452</v>
      </c>
      <c r="AH30" s="140">
        <f t="shared" si="4"/>
        <v>362608.06720538286</v>
      </c>
      <c r="AI30" s="140">
        <f t="shared" si="4"/>
        <v>465663.98512924596</v>
      </c>
      <c r="AJ30" s="140">
        <f t="shared" si="4"/>
        <v>0</v>
      </c>
      <c r="AK30" s="140">
        <f t="shared" si="4"/>
        <v>191048.26213831783</v>
      </c>
      <c r="AL30" s="140">
        <f t="shared" si="4"/>
        <v>0</v>
      </c>
      <c r="AM30" s="140">
        <f t="shared" si="4"/>
        <v>0</v>
      </c>
      <c r="AN30" s="140">
        <f t="shared" si="4"/>
        <v>120706.63743489598</v>
      </c>
      <c r="AO30" s="140">
        <f t="shared" si="4"/>
        <v>0</v>
      </c>
    </row>
    <row r="31" spans="2:41" ht="12.75" customHeight="1" x14ac:dyDescent="0.2">
      <c r="B31" s="15"/>
      <c r="C31" s="139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</row>
    <row r="32" spans="2:41" ht="12.75" customHeight="1" x14ac:dyDescent="0.2">
      <c r="B32" s="14" t="s">
        <v>38</v>
      </c>
      <c r="C32" s="139">
        <f>SUM(D32:AO32)</f>
        <v>2894772.3244857881</v>
      </c>
      <c r="D32" s="62">
        <f t="shared" ref="D32:AO32" si="5">+D42+D33</f>
        <v>81512.569717221952</v>
      </c>
      <c r="E32" s="62">
        <f t="shared" si="5"/>
        <v>151743.16910410186</v>
      </c>
      <c r="F32" s="62">
        <f t="shared" si="5"/>
        <v>88580.017172975015</v>
      </c>
      <c r="G32" s="62">
        <f t="shared" si="5"/>
        <v>82932.93882619901</v>
      </c>
      <c r="H32" s="62">
        <f t="shared" si="5"/>
        <v>108856.63129590897</v>
      </c>
      <c r="I32" s="62">
        <f t="shared" si="5"/>
        <v>27744.91994923845</v>
      </c>
      <c r="J32" s="62">
        <f t="shared" si="5"/>
        <v>72931.001960534253</v>
      </c>
      <c r="K32" s="62">
        <f t="shared" si="5"/>
        <v>56837.777240759431</v>
      </c>
      <c r="L32" s="62">
        <f t="shared" si="5"/>
        <v>122025.72808909067</v>
      </c>
      <c r="M32" s="62">
        <f t="shared" si="5"/>
        <v>23783.762859743721</v>
      </c>
      <c r="N32" s="62">
        <f t="shared" si="5"/>
        <v>76377.513558246545</v>
      </c>
      <c r="O32" s="62">
        <f t="shared" si="5"/>
        <v>35382.934999781413</v>
      </c>
      <c r="P32" s="62">
        <f t="shared" si="5"/>
        <v>94651.890629744114</v>
      </c>
      <c r="Q32" s="62">
        <f t="shared" si="5"/>
        <v>74426.520173293495</v>
      </c>
      <c r="R32" s="62">
        <f t="shared" si="5"/>
        <v>71800.725033763243</v>
      </c>
      <c r="S32" s="62">
        <f t="shared" si="5"/>
        <v>28451.284852520141</v>
      </c>
      <c r="T32" s="62">
        <f t="shared" si="5"/>
        <v>143012.65016347211</v>
      </c>
      <c r="U32" s="62">
        <f t="shared" si="5"/>
        <v>91227.947717280782</v>
      </c>
      <c r="V32" s="62">
        <f t="shared" si="5"/>
        <v>57022.62491159686</v>
      </c>
      <c r="W32" s="62">
        <f t="shared" si="5"/>
        <v>119531.54176875953</v>
      </c>
      <c r="X32" s="62">
        <f t="shared" si="5"/>
        <v>63422.285787817898</v>
      </c>
      <c r="Y32" s="62">
        <f t="shared" si="5"/>
        <v>86876.954561676408</v>
      </c>
      <c r="Z32" s="62">
        <f t="shared" si="5"/>
        <v>71016.53271224472</v>
      </c>
      <c r="AA32" s="62">
        <f t="shared" si="5"/>
        <v>105664.61168146059</v>
      </c>
      <c r="AB32" s="62">
        <f t="shared" si="5"/>
        <v>54696.237640871594</v>
      </c>
      <c r="AC32" s="62">
        <f t="shared" si="5"/>
        <v>75928.703050979559</v>
      </c>
      <c r="AD32" s="62">
        <f t="shared" si="5"/>
        <v>37810.731894320568</v>
      </c>
      <c r="AE32" s="62">
        <f t="shared" si="5"/>
        <v>82997.829756347797</v>
      </c>
      <c r="AF32" s="62">
        <f t="shared" si="5"/>
        <v>81192.841000512592</v>
      </c>
      <c r="AG32" s="62">
        <f t="shared" si="5"/>
        <v>138011.5846962005</v>
      </c>
      <c r="AH32" s="62">
        <f t="shared" si="5"/>
        <v>77083.039711550286</v>
      </c>
      <c r="AI32" s="62">
        <f t="shared" si="5"/>
        <v>97982.801642979161</v>
      </c>
      <c r="AJ32" s="62">
        <f t="shared" si="5"/>
        <v>25969.346561807572</v>
      </c>
      <c r="AK32" s="62">
        <f t="shared" si="5"/>
        <v>24787.353459306221</v>
      </c>
      <c r="AL32" s="62">
        <f t="shared" si="5"/>
        <v>126871.69281422437</v>
      </c>
      <c r="AM32" s="62">
        <f t="shared" si="5"/>
        <v>13108.476289016924</v>
      </c>
      <c r="AN32" s="62">
        <f t="shared" si="5"/>
        <v>64531.247206771921</v>
      </c>
      <c r="AO32" s="62">
        <f t="shared" si="5"/>
        <v>57985.903993467917</v>
      </c>
    </row>
    <row r="33" spans="2:41" ht="12.75" customHeight="1" x14ac:dyDescent="0.2">
      <c r="B33" s="15" t="s">
        <v>269</v>
      </c>
      <c r="C33" s="139">
        <f>SUM(D33:AO33)</f>
        <v>1042389.2399700913</v>
      </c>
      <c r="D33" s="62">
        <f t="shared" ref="D33:AO33" si="6">+(D9+D10)/D20</f>
        <v>30861.190557761278</v>
      </c>
      <c r="E33" s="62">
        <f t="shared" si="6"/>
        <v>58513.309941406937</v>
      </c>
      <c r="F33" s="62">
        <f t="shared" si="6"/>
        <v>33834.730532469563</v>
      </c>
      <c r="G33" s="62">
        <f t="shared" si="6"/>
        <v>29393.88105527349</v>
      </c>
      <c r="H33" s="62">
        <f t="shared" si="6"/>
        <v>32887.0464736785</v>
      </c>
      <c r="I33" s="62">
        <f t="shared" si="6"/>
        <v>16094.588320711719</v>
      </c>
      <c r="J33" s="62">
        <f t="shared" si="6"/>
        <v>21067.084819345397</v>
      </c>
      <c r="K33" s="62">
        <f t="shared" si="6"/>
        <v>23271.017524954728</v>
      </c>
      <c r="L33" s="62">
        <f t="shared" si="6"/>
        <v>39582.339447194921</v>
      </c>
      <c r="M33" s="62">
        <f t="shared" si="6"/>
        <v>13957.482291599863</v>
      </c>
      <c r="N33" s="62">
        <f t="shared" si="6"/>
        <v>25423.895850211531</v>
      </c>
      <c r="O33" s="62">
        <f t="shared" si="6"/>
        <v>16654.132075858772</v>
      </c>
      <c r="P33" s="62">
        <f t="shared" si="6"/>
        <v>31591.967746998587</v>
      </c>
      <c r="Q33" s="62">
        <f t="shared" si="6"/>
        <v>22100.718219261151</v>
      </c>
      <c r="R33" s="62">
        <f t="shared" si="6"/>
        <v>30775.380618448515</v>
      </c>
      <c r="S33" s="62">
        <f t="shared" si="6"/>
        <v>15329.709919966243</v>
      </c>
      <c r="T33" s="62">
        <f t="shared" si="6"/>
        <v>51538.240739009401</v>
      </c>
      <c r="U33" s="62">
        <f t="shared" si="6"/>
        <v>33629.442911404483</v>
      </c>
      <c r="V33" s="62">
        <f t="shared" si="6"/>
        <v>25057.599793580484</v>
      </c>
      <c r="W33" s="62">
        <f t="shared" si="6"/>
        <v>38889.456854815493</v>
      </c>
      <c r="X33" s="62">
        <f t="shared" si="6"/>
        <v>22189.01562259101</v>
      </c>
      <c r="Y33" s="62">
        <f t="shared" si="6"/>
        <v>31350.815596755874</v>
      </c>
      <c r="Z33" s="62">
        <f t="shared" si="6"/>
        <v>19024.489698575475</v>
      </c>
      <c r="AA33" s="62">
        <f t="shared" si="6"/>
        <v>28394.557211993753</v>
      </c>
      <c r="AB33" s="62">
        <f t="shared" si="6"/>
        <v>20382.368393861252</v>
      </c>
      <c r="AC33" s="62">
        <f t="shared" si="6"/>
        <v>23622.077613624166</v>
      </c>
      <c r="AD33" s="62">
        <f t="shared" si="6"/>
        <v>22876.786540537218</v>
      </c>
      <c r="AE33" s="62">
        <f t="shared" si="6"/>
        <v>20810.323235412379</v>
      </c>
      <c r="AF33" s="62">
        <f t="shared" si="6"/>
        <v>27586.247746682333</v>
      </c>
      <c r="AG33" s="62">
        <f t="shared" si="6"/>
        <v>52110.227304097913</v>
      </c>
      <c r="AH33" s="62">
        <f t="shared" si="6"/>
        <v>27229.231992714762</v>
      </c>
      <c r="AI33" s="62">
        <f t="shared" si="6"/>
        <v>46109.946584716956</v>
      </c>
      <c r="AJ33" s="62">
        <f t="shared" si="6"/>
        <v>14998.987549610227</v>
      </c>
      <c r="AK33" s="62">
        <f t="shared" si="6"/>
        <v>13804.658772593208</v>
      </c>
      <c r="AL33" s="62">
        <f t="shared" si="6"/>
        <v>25038.794300872974</v>
      </c>
      <c r="AM33" s="62">
        <f t="shared" si="6"/>
        <v>3828.8099781966816</v>
      </c>
      <c r="AN33" s="62">
        <f t="shared" si="6"/>
        <v>34831.58903135846</v>
      </c>
      <c r="AO33" s="62">
        <f t="shared" si="6"/>
        <v>17747.097101945692</v>
      </c>
    </row>
    <row r="34" spans="2:41" ht="12.75" customHeight="1" x14ac:dyDescent="0.2">
      <c r="B34" s="141" t="s">
        <v>17</v>
      </c>
      <c r="C34" s="139">
        <f t="shared" ref="C34:C40" si="7">SUM(D34:AO34)</f>
        <v>147328.20110365251</v>
      </c>
      <c r="D34" s="140">
        <v>3025.2179215387509</v>
      </c>
      <c r="E34" s="140">
        <v>6824.3725174636775</v>
      </c>
      <c r="F34" s="140">
        <v>2950.5868501583309</v>
      </c>
      <c r="G34" s="140">
        <v>2509.2359464219348</v>
      </c>
      <c r="H34" s="140">
        <v>3239.8857032856495</v>
      </c>
      <c r="I34" s="140">
        <v>2449.9391499211383</v>
      </c>
      <c r="J34" s="140">
        <v>8488.8320703598638</v>
      </c>
      <c r="K34" s="140">
        <v>2459.222843318963</v>
      </c>
      <c r="L34" s="140">
        <v>4354.0923725606408</v>
      </c>
      <c r="M34" s="140">
        <v>3612.9474012918936</v>
      </c>
      <c r="N34" s="140">
        <v>2501.3681083803476</v>
      </c>
      <c r="O34" s="140">
        <v>4010.8605714178234</v>
      </c>
      <c r="P34" s="140">
        <v>3784.8530071802816</v>
      </c>
      <c r="Q34" s="140">
        <v>2069.3865295535757</v>
      </c>
      <c r="R34" s="140">
        <v>3173.6710153141826</v>
      </c>
      <c r="S34" s="140">
        <v>3826.1013808210932</v>
      </c>
      <c r="T34" s="140">
        <v>6516.9505515725114</v>
      </c>
      <c r="U34" s="140">
        <v>2814.7438673751262</v>
      </c>
      <c r="V34" s="140">
        <v>2145.1233666001517</v>
      </c>
      <c r="W34" s="140">
        <v>3832.7296070566367</v>
      </c>
      <c r="X34" s="140">
        <v>2659.8405320853776</v>
      </c>
      <c r="Y34" s="140">
        <v>4090.6599274576879</v>
      </c>
      <c r="Z34" s="140">
        <v>5368.041575526624</v>
      </c>
      <c r="AA34" s="140">
        <v>6353.7070298969247</v>
      </c>
      <c r="AB34" s="140">
        <v>3216.8851470310929</v>
      </c>
      <c r="AC34" s="140">
        <v>4541.299851398906</v>
      </c>
      <c r="AD34" s="140">
        <v>4450.7654629780327</v>
      </c>
      <c r="AE34" s="140">
        <v>3936.0402573057841</v>
      </c>
      <c r="AF34" s="140">
        <v>3115.2095789645173</v>
      </c>
      <c r="AG34" s="140">
        <v>6708.3730534876604</v>
      </c>
      <c r="AH34" s="140">
        <v>5820.221474478959</v>
      </c>
      <c r="AI34" s="140">
        <v>5405.494412785587</v>
      </c>
      <c r="AJ34" s="140">
        <v>4010.7611329097335</v>
      </c>
      <c r="AK34" s="140">
        <v>968.24013299531964</v>
      </c>
      <c r="AL34" s="140">
        <v>3118.2202438973709</v>
      </c>
      <c r="AM34" s="140">
        <v>1086.3367487427799</v>
      </c>
      <c r="AN34" s="140">
        <v>3431.1692073891986</v>
      </c>
      <c r="AO34" s="140">
        <v>4456.8145527283423</v>
      </c>
    </row>
    <row r="35" spans="2:41" ht="12.75" customHeight="1" x14ac:dyDescent="0.2">
      <c r="B35" s="141" t="s">
        <v>18</v>
      </c>
      <c r="C35" s="139">
        <f t="shared" si="7"/>
        <v>147328.20110365251</v>
      </c>
      <c r="D35" s="140">
        <v>3025.2179215387509</v>
      </c>
      <c r="E35" s="140">
        <v>6824.3725174636775</v>
      </c>
      <c r="F35" s="140">
        <v>2950.5868501583309</v>
      </c>
      <c r="G35" s="140">
        <v>2509.2359464219348</v>
      </c>
      <c r="H35" s="140">
        <v>3239.8857032856495</v>
      </c>
      <c r="I35" s="140">
        <v>2449.9391499211383</v>
      </c>
      <c r="J35" s="140">
        <v>8488.8320703598638</v>
      </c>
      <c r="K35" s="140">
        <v>2459.222843318963</v>
      </c>
      <c r="L35" s="140">
        <v>4354.0923725606408</v>
      </c>
      <c r="M35" s="140">
        <v>3612.9474012918936</v>
      </c>
      <c r="N35" s="140">
        <v>2501.3681083803476</v>
      </c>
      <c r="O35" s="140">
        <v>4010.8605714178234</v>
      </c>
      <c r="P35" s="140">
        <v>3784.8530071802816</v>
      </c>
      <c r="Q35" s="140">
        <v>2069.3865295535757</v>
      </c>
      <c r="R35" s="140">
        <v>3173.6710153141826</v>
      </c>
      <c r="S35" s="140">
        <v>3826.1013808210932</v>
      </c>
      <c r="T35" s="140">
        <v>6516.9505515725114</v>
      </c>
      <c r="U35" s="140">
        <v>2814.7438673751262</v>
      </c>
      <c r="V35" s="140">
        <v>2145.1233666001517</v>
      </c>
      <c r="W35" s="140">
        <v>3832.7296070566367</v>
      </c>
      <c r="X35" s="140">
        <v>2659.8405320853776</v>
      </c>
      <c r="Y35" s="140">
        <v>4090.6599274576879</v>
      </c>
      <c r="Z35" s="140">
        <v>5368.041575526624</v>
      </c>
      <c r="AA35" s="140">
        <v>6353.7070298969247</v>
      </c>
      <c r="AB35" s="140">
        <v>3216.8851470310929</v>
      </c>
      <c r="AC35" s="140">
        <v>4541.299851398906</v>
      </c>
      <c r="AD35" s="140">
        <v>4450.7654629780327</v>
      </c>
      <c r="AE35" s="140">
        <v>3936.0402573057841</v>
      </c>
      <c r="AF35" s="140">
        <v>3115.2095789645173</v>
      </c>
      <c r="AG35" s="140">
        <v>6708.3730534876604</v>
      </c>
      <c r="AH35" s="140">
        <v>5820.221474478959</v>
      </c>
      <c r="AI35" s="140">
        <v>5405.494412785587</v>
      </c>
      <c r="AJ35" s="140">
        <v>4010.7611329097335</v>
      </c>
      <c r="AK35" s="140">
        <v>968.24013299531964</v>
      </c>
      <c r="AL35" s="140">
        <v>3118.2202438973709</v>
      </c>
      <c r="AM35" s="140">
        <v>1086.3367487427799</v>
      </c>
      <c r="AN35" s="140">
        <v>3431.1692073891986</v>
      </c>
      <c r="AO35" s="140">
        <v>4456.8145527283423</v>
      </c>
    </row>
    <row r="36" spans="2:41" ht="12.75" customHeight="1" x14ac:dyDescent="0.2">
      <c r="B36" s="141" t="s">
        <v>19</v>
      </c>
      <c r="C36" s="139">
        <f t="shared" si="7"/>
        <v>79090.162887351617</v>
      </c>
      <c r="D36" s="140">
        <v>3025.2179215387509</v>
      </c>
      <c r="E36" s="140">
        <v>6824.3725174636775</v>
      </c>
      <c r="F36" s="140">
        <v>2950.5868501583309</v>
      </c>
      <c r="G36" s="140">
        <v>2509.2359464219348</v>
      </c>
      <c r="H36" s="140">
        <v>3239.8857032856495</v>
      </c>
      <c r="I36" s="140">
        <v>0</v>
      </c>
      <c r="J36" s="140">
        <v>0</v>
      </c>
      <c r="K36" s="140">
        <v>2459.222843318963</v>
      </c>
      <c r="L36" s="140">
        <v>4354.0923725606408</v>
      </c>
      <c r="M36" s="140">
        <v>0</v>
      </c>
      <c r="N36" s="140">
        <v>2501.3681083803476</v>
      </c>
      <c r="O36" s="140">
        <v>0</v>
      </c>
      <c r="P36" s="140">
        <v>3784.8530071802816</v>
      </c>
      <c r="Q36" s="140">
        <v>2069.3865295535757</v>
      </c>
      <c r="R36" s="140">
        <v>3173.6710153141826</v>
      </c>
      <c r="S36" s="140">
        <v>0</v>
      </c>
      <c r="T36" s="140">
        <v>6516.9505515725114</v>
      </c>
      <c r="U36" s="140">
        <v>2814.7438673751262</v>
      </c>
      <c r="V36" s="140">
        <v>2145.1233666001517</v>
      </c>
      <c r="W36" s="140">
        <v>3832.7296070566367</v>
      </c>
      <c r="X36" s="140">
        <v>0</v>
      </c>
      <c r="Y36" s="140">
        <v>4090.6599274576879</v>
      </c>
      <c r="Z36" s="140">
        <v>0</v>
      </c>
      <c r="AA36" s="140">
        <v>0</v>
      </c>
      <c r="AB36" s="140">
        <v>0</v>
      </c>
      <c r="AC36" s="140">
        <v>0</v>
      </c>
      <c r="AD36" s="140">
        <v>4450.7654629780327</v>
      </c>
      <c r="AE36" s="140">
        <v>0</v>
      </c>
      <c r="AF36" s="140">
        <v>3115.2095789645173</v>
      </c>
      <c r="AG36" s="140">
        <v>6708.3730534876604</v>
      </c>
      <c r="AH36" s="140">
        <v>0</v>
      </c>
      <c r="AI36" s="140">
        <v>5405.494412785587</v>
      </c>
      <c r="AJ36" s="140">
        <v>0</v>
      </c>
      <c r="AK36" s="140">
        <v>0</v>
      </c>
      <c r="AL36" s="140">
        <v>3118.2202438973709</v>
      </c>
      <c r="AM36" s="140">
        <v>0</v>
      </c>
      <c r="AN36" s="140">
        <v>0</v>
      </c>
      <c r="AO36" s="140">
        <v>0</v>
      </c>
    </row>
    <row r="37" spans="2:41" ht="12.75" customHeight="1" x14ac:dyDescent="0.2">
      <c r="B37" s="141" t="s">
        <v>20</v>
      </c>
      <c r="C37" s="139">
        <f t="shared" si="7"/>
        <v>74176.818161996591</v>
      </c>
      <c r="D37" s="140">
        <v>3025.2179215387509</v>
      </c>
      <c r="E37" s="140">
        <v>6824.3725174636775</v>
      </c>
      <c r="F37" s="140">
        <v>2950.5868501583309</v>
      </c>
      <c r="G37" s="140">
        <v>2509.2359464219348</v>
      </c>
      <c r="H37" s="140">
        <v>3239.8857032856495</v>
      </c>
      <c r="I37" s="140">
        <v>0</v>
      </c>
      <c r="J37" s="140">
        <v>0</v>
      </c>
      <c r="K37" s="140">
        <v>2459.222843318963</v>
      </c>
      <c r="L37" s="140">
        <v>4354.0923725606408</v>
      </c>
      <c r="M37" s="140">
        <v>0</v>
      </c>
      <c r="N37" s="140">
        <v>2501.3681083803476</v>
      </c>
      <c r="O37" s="140">
        <v>0</v>
      </c>
      <c r="P37" s="140">
        <v>3784.8530071802816</v>
      </c>
      <c r="Q37" s="140">
        <v>2069.3865295535757</v>
      </c>
      <c r="R37" s="140">
        <v>3173.6710153141826</v>
      </c>
      <c r="S37" s="140">
        <v>0</v>
      </c>
      <c r="T37" s="140">
        <v>6516.9505515725114</v>
      </c>
      <c r="U37" s="140">
        <v>2814.7438673751262</v>
      </c>
      <c r="V37" s="140">
        <v>2145.1233666001517</v>
      </c>
      <c r="W37" s="140">
        <v>3832.7296070566367</v>
      </c>
      <c r="X37" s="140">
        <v>2659.8405320853776</v>
      </c>
      <c r="Y37" s="140">
        <v>0</v>
      </c>
      <c r="Z37" s="140">
        <v>0</v>
      </c>
      <c r="AA37" s="140">
        <v>0</v>
      </c>
      <c r="AB37" s="140">
        <v>0</v>
      </c>
      <c r="AC37" s="140">
        <v>0</v>
      </c>
      <c r="AD37" s="140">
        <v>0</v>
      </c>
      <c r="AE37" s="140">
        <v>0</v>
      </c>
      <c r="AF37" s="140">
        <v>3115.2095789645173</v>
      </c>
      <c r="AG37" s="140">
        <v>6708.3730534876604</v>
      </c>
      <c r="AH37" s="140">
        <v>0</v>
      </c>
      <c r="AI37" s="140">
        <v>5405.494412785587</v>
      </c>
      <c r="AJ37" s="140">
        <v>0</v>
      </c>
      <c r="AK37" s="140">
        <v>968.24013299531964</v>
      </c>
      <c r="AL37" s="140">
        <v>3118.2202438973709</v>
      </c>
      <c r="AM37" s="140">
        <v>0</v>
      </c>
      <c r="AN37" s="140">
        <v>0</v>
      </c>
      <c r="AO37" s="140">
        <v>0</v>
      </c>
    </row>
    <row r="38" spans="2:41" ht="12.75" customHeight="1" x14ac:dyDescent="0.2">
      <c r="B38" s="141" t="s">
        <v>21</v>
      </c>
      <c r="C38" s="139">
        <f t="shared" si="7"/>
        <v>108016.74020687626</v>
      </c>
      <c r="D38" s="140">
        <v>3025.2179215387509</v>
      </c>
      <c r="E38" s="140">
        <v>6824.3725174636775</v>
      </c>
      <c r="F38" s="140">
        <v>2950.5868501583309</v>
      </c>
      <c r="G38" s="140">
        <v>2509.2359464219348</v>
      </c>
      <c r="H38" s="140">
        <v>3239.8857032856495</v>
      </c>
      <c r="I38" s="140">
        <v>2449.9391499211383</v>
      </c>
      <c r="J38" s="140">
        <v>0</v>
      </c>
      <c r="K38" s="140">
        <v>2459.222843318963</v>
      </c>
      <c r="L38" s="140">
        <v>4354.0923725606408</v>
      </c>
      <c r="M38" s="140">
        <v>0</v>
      </c>
      <c r="N38" s="140">
        <v>2501.3681083803476</v>
      </c>
      <c r="O38" s="140">
        <v>0</v>
      </c>
      <c r="P38" s="140">
        <v>3784.8530071802816</v>
      </c>
      <c r="Q38" s="140">
        <v>2069.3865295535757</v>
      </c>
      <c r="R38" s="140">
        <v>3173.6710153141826</v>
      </c>
      <c r="S38" s="140">
        <v>0</v>
      </c>
      <c r="T38" s="140">
        <v>6516.9505515725114</v>
      </c>
      <c r="U38" s="140">
        <v>2814.7438673751262</v>
      </c>
      <c r="V38" s="140">
        <v>2145.1233666001517</v>
      </c>
      <c r="W38" s="140">
        <v>3832.7296070566367</v>
      </c>
      <c r="X38" s="140">
        <v>2659.8405320853776</v>
      </c>
      <c r="Y38" s="140">
        <v>4090.6599274576879</v>
      </c>
      <c r="Z38" s="140">
        <v>0</v>
      </c>
      <c r="AA38" s="140">
        <v>6353.7070298969247</v>
      </c>
      <c r="AB38" s="140">
        <v>3216.8851470310929</v>
      </c>
      <c r="AC38" s="140">
        <v>4541.299851398906</v>
      </c>
      <c r="AD38" s="140">
        <v>0</v>
      </c>
      <c r="AE38" s="140">
        <v>3936.0402573057841</v>
      </c>
      <c r="AF38" s="140">
        <v>3115.2095789645173</v>
      </c>
      <c r="AG38" s="140">
        <v>6708.3730534876604</v>
      </c>
      <c r="AH38" s="140">
        <v>5820.221474478959</v>
      </c>
      <c r="AI38" s="140">
        <v>5405.494412785587</v>
      </c>
      <c r="AJ38" s="140">
        <v>0</v>
      </c>
      <c r="AK38" s="140">
        <v>968.24013299531964</v>
      </c>
      <c r="AL38" s="140">
        <v>3118.2202438973709</v>
      </c>
      <c r="AM38" s="140">
        <v>0</v>
      </c>
      <c r="AN38" s="140">
        <v>3431.1692073891986</v>
      </c>
      <c r="AO38" s="140">
        <v>0</v>
      </c>
    </row>
    <row r="39" spans="2:41" ht="12.75" customHeight="1" x14ac:dyDescent="0.2">
      <c r="B39" s="141" t="s">
        <v>22</v>
      </c>
      <c r="C39" s="139">
        <f t="shared" si="7"/>
        <v>74176.818161996591</v>
      </c>
      <c r="D39" s="140">
        <v>3025.2179215387509</v>
      </c>
      <c r="E39" s="140">
        <v>6824.3725174636775</v>
      </c>
      <c r="F39" s="140">
        <v>2950.5868501583309</v>
      </c>
      <c r="G39" s="140">
        <v>2509.2359464219348</v>
      </c>
      <c r="H39" s="140">
        <v>3239.8857032856495</v>
      </c>
      <c r="I39" s="140">
        <v>0</v>
      </c>
      <c r="J39" s="140">
        <v>0</v>
      </c>
      <c r="K39" s="140">
        <v>2459.222843318963</v>
      </c>
      <c r="L39" s="140">
        <v>4354.0923725606408</v>
      </c>
      <c r="M39" s="140">
        <v>0</v>
      </c>
      <c r="N39" s="140">
        <v>2501.3681083803476</v>
      </c>
      <c r="O39" s="140">
        <v>0</v>
      </c>
      <c r="P39" s="140">
        <v>3784.8530071802816</v>
      </c>
      <c r="Q39" s="140">
        <v>2069.3865295535757</v>
      </c>
      <c r="R39" s="140">
        <v>3173.6710153141826</v>
      </c>
      <c r="S39" s="140">
        <v>0</v>
      </c>
      <c r="T39" s="140">
        <v>6516.9505515725114</v>
      </c>
      <c r="U39" s="140">
        <v>2814.7438673751262</v>
      </c>
      <c r="V39" s="140">
        <v>2145.1233666001517</v>
      </c>
      <c r="W39" s="140">
        <v>3832.7296070566367</v>
      </c>
      <c r="X39" s="140">
        <v>2659.8405320853776</v>
      </c>
      <c r="Y39" s="140">
        <v>0</v>
      </c>
      <c r="Z39" s="140">
        <v>0</v>
      </c>
      <c r="AA39" s="140">
        <v>0</v>
      </c>
      <c r="AB39" s="140">
        <v>0</v>
      </c>
      <c r="AC39" s="140">
        <v>0</v>
      </c>
      <c r="AD39" s="140">
        <v>0</v>
      </c>
      <c r="AE39" s="140">
        <v>0</v>
      </c>
      <c r="AF39" s="140">
        <v>3115.2095789645173</v>
      </c>
      <c r="AG39" s="140">
        <v>6708.3730534876604</v>
      </c>
      <c r="AH39" s="140">
        <v>0</v>
      </c>
      <c r="AI39" s="140">
        <v>5405.494412785587</v>
      </c>
      <c r="AJ39" s="140">
        <v>0</v>
      </c>
      <c r="AK39" s="140">
        <v>968.24013299531964</v>
      </c>
      <c r="AL39" s="140">
        <v>3118.2202438973709</v>
      </c>
      <c r="AM39" s="140">
        <v>0</v>
      </c>
      <c r="AN39" s="140">
        <v>0</v>
      </c>
      <c r="AO39" s="140">
        <v>0</v>
      </c>
    </row>
    <row r="40" spans="2:41" ht="12.75" customHeight="1" x14ac:dyDescent="0.2">
      <c r="B40" s="141" t="s">
        <v>35</v>
      </c>
      <c r="C40" s="139">
        <f t="shared" si="7"/>
        <v>364688.65517643053</v>
      </c>
      <c r="D40" s="140">
        <v>12709.883028528777</v>
      </c>
      <c r="E40" s="140">
        <v>12478.728546698092</v>
      </c>
      <c r="F40" s="140">
        <v>15261.992217213408</v>
      </c>
      <c r="G40" s="140">
        <v>11143.433430990252</v>
      </c>
      <c r="H40" s="140">
        <v>12409.819154421941</v>
      </c>
      <c r="I40" s="140">
        <v>8048.6918270989245</v>
      </c>
      <c r="J40" s="140">
        <v>3176.8551973741473</v>
      </c>
      <c r="K40" s="140">
        <v>8515.6804650409485</v>
      </c>
      <c r="L40" s="140">
        <v>11209.360171285125</v>
      </c>
      <c r="M40" s="140">
        <v>5376.4238141163114</v>
      </c>
      <c r="N40" s="140">
        <v>9717.7593540638936</v>
      </c>
      <c r="O40" s="140">
        <v>8622.2686205012396</v>
      </c>
      <c r="P40" s="140">
        <v>8882.849703916896</v>
      </c>
      <c r="Q40" s="140">
        <v>8108.1313756697618</v>
      </c>
      <c r="R40" s="140">
        <v>11547.79874809353</v>
      </c>
      <c r="S40" s="140">
        <v>6132.640768797567</v>
      </c>
      <c r="T40" s="140">
        <v>12233.421944353533</v>
      </c>
      <c r="U40" s="140">
        <v>13471.119436807885</v>
      </c>
      <c r="V40" s="140">
        <v>10378.240157770018</v>
      </c>
      <c r="W40" s="140">
        <v>14985.678905704593</v>
      </c>
      <c r="X40" s="140">
        <v>7340.0311481948493</v>
      </c>
      <c r="Y40" s="140">
        <v>12888.858460771937</v>
      </c>
      <c r="Z40" s="140">
        <v>8280.4860323855082</v>
      </c>
      <c r="AA40" s="140">
        <v>9194.0394073384668</v>
      </c>
      <c r="AB40" s="140">
        <v>8971.0213724777168</v>
      </c>
      <c r="AC40" s="140">
        <v>8896.4578013408245</v>
      </c>
      <c r="AD40" s="140">
        <v>8847.216107618573</v>
      </c>
      <c r="AE40" s="140">
        <v>8821.7071569253221</v>
      </c>
      <c r="AF40" s="140">
        <v>8894.9902728952293</v>
      </c>
      <c r="AG40" s="140">
        <v>11382.681341119791</v>
      </c>
      <c r="AH40" s="140">
        <v>9434.116510023754</v>
      </c>
      <c r="AI40" s="140">
        <v>10726.468714480301</v>
      </c>
      <c r="AJ40" s="140">
        <v>5575.0029856883402</v>
      </c>
      <c r="AK40" s="140">
        <v>6101.0005813571779</v>
      </c>
      <c r="AL40" s="140">
        <v>5814.2744104787189</v>
      </c>
      <c r="AM40" s="140">
        <v>1290.8132019742184</v>
      </c>
      <c r="AN40" s="140">
        <v>19716.113911567474</v>
      </c>
      <c r="AO40" s="140">
        <v>8102.5988913455076</v>
      </c>
    </row>
    <row r="41" spans="2:41" ht="12.75" customHeight="1" x14ac:dyDescent="0.2">
      <c r="B41" s="15"/>
      <c r="C41" s="139"/>
      <c r="D41" s="62"/>
      <c r="E41" s="62"/>
      <c r="F41" s="62"/>
      <c r="G41" s="62"/>
      <c r="H41" s="62"/>
      <c r="I41" s="62"/>
      <c r="J41" s="62"/>
      <c r="K41" s="62"/>
      <c r="L41" s="62"/>
      <c r="M41" s="62"/>
      <c r="N41" s="62"/>
      <c r="O41" s="62"/>
      <c r="P41" s="62"/>
      <c r="Q41" s="62"/>
      <c r="R41" s="62"/>
      <c r="S41" s="62"/>
      <c r="T41" s="62"/>
      <c r="U41" s="62"/>
      <c r="V41" s="62"/>
      <c r="W41" s="62"/>
      <c r="X41" s="62"/>
      <c r="Y41" s="62"/>
      <c r="Z41" s="62"/>
      <c r="AA41" s="62"/>
      <c r="AB41" s="62"/>
      <c r="AC41" s="62"/>
      <c r="AD41" s="62"/>
      <c r="AE41" s="62"/>
      <c r="AF41" s="62"/>
      <c r="AG41" s="62"/>
      <c r="AH41" s="62"/>
      <c r="AI41" s="62"/>
      <c r="AJ41" s="62"/>
      <c r="AK41" s="62"/>
      <c r="AL41" s="62"/>
      <c r="AM41" s="62"/>
      <c r="AN41" s="62"/>
      <c r="AO41" s="62"/>
    </row>
    <row r="42" spans="2:41" ht="12.75" customHeight="1" x14ac:dyDescent="0.2">
      <c r="B42" s="15" t="s">
        <v>265</v>
      </c>
      <c r="C42" s="139">
        <f>SUM(D42:AO42)</f>
        <v>1852383.0845156969</v>
      </c>
      <c r="D42" s="62">
        <f t="shared" ref="D42:AO42" si="8">+D14/(D21-D25)</f>
        <v>50651.379159460681</v>
      </c>
      <c r="E42" s="62">
        <f t="shared" si="8"/>
        <v>93229.859162694935</v>
      </c>
      <c r="F42" s="62">
        <f t="shared" si="8"/>
        <v>54745.286640505452</v>
      </c>
      <c r="G42" s="62">
        <f t="shared" si="8"/>
        <v>53539.057770925516</v>
      </c>
      <c r="H42" s="62">
        <f t="shared" si="8"/>
        <v>75969.584822230463</v>
      </c>
      <c r="I42" s="62">
        <f t="shared" si="8"/>
        <v>11650.33162852673</v>
      </c>
      <c r="J42" s="62">
        <f t="shared" si="8"/>
        <v>51863.917141188853</v>
      </c>
      <c r="K42" s="62">
        <f t="shared" si="8"/>
        <v>33566.759715804699</v>
      </c>
      <c r="L42" s="62">
        <f t="shared" si="8"/>
        <v>82443.388641895755</v>
      </c>
      <c r="M42" s="62">
        <f t="shared" si="8"/>
        <v>9826.2805681438585</v>
      </c>
      <c r="N42" s="62">
        <f t="shared" si="8"/>
        <v>50953.61770803501</v>
      </c>
      <c r="O42" s="62">
        <f t="shared" si="8"/>
        <v>18728.802923922645</v>
      </c>
      <c r="P42" s="62">
        <f t="shared" si="8"/>
        <v>63059.92288274553</v>
      </c>
      <c r="Q42" s="62">
        <f t="shared" si="8"/>
        <v>52325.801954032344</v>
      </c>
      <c r="R42" s="62">
        <f t="shared" si="8"/>
        <v>41025.344415314736</v>
      </c>
      <c r="S42" s="62">
        <f t="shared" si="8"/>
        <v>13121.574932553898</v>
      </c>
      <c r="T42" s="62">
        <f t="shared" si="8"/>
        <v>91474.409424462719</v>
      </c>
      <c r="U42" s="62">
        <f t="shared" si="8"/>
        <v>57598.504805876299</v>
      </c>
      <c r="V42" s="62">
        <f t="shared" si="8"/>
        <v>31965.025118016376</v>
      </c>
      <c r="W42" s="62">
        <f t="shared" si="8"/>
        <v>80642.08491394404</v>
      </c>
      <c r="X42" s="62">
        <f t="shared" si="8"/>
        <v>41233.270165226888</v>
      </c>
      <c r="Y42" s="62">
        <f t="shared" si="8"/>
        <v>55526.13896492053</v>
      </c>
      <c r="Z42" s="62">
        <f t="shared" si="8"/>
        <v>51992.043013669245</v>
      </c>
      <c r="AA42" s="62">
        <f t="shared" si="8"/>
        <v>77270.054469466835</v>
      </c>
      <c r="AB42" s="62">
        <f t="shared" si="8"/>
        <v>34313.869247010341</v>
      </c>
      <c r="AC42" s="62">
        <f t="shared" si="8"/>
        <v>52306.625437355397</v>
      </c>
      <c r="AD42" s="62">
        <f t="shared" si="8"/>
        <v>14933.945353783351</v>
      </c>
      <c r="AE42" s="62">
        <f t="shared" si="8"/>
        <v>62187.506520935422</v>
      </c>
      <c r="AF42" s="62">
        <f t="shared" si="8"/>
        <v>53606.593253830266</v>
      </c>
      <c r="AG42" s="62">
        <f t="shared" si="8"/>
        <v>85901.357392102596</v>
      </c>
      <c r="AH42" s="62">
        <f t="shared" si="8"/>
        <v>49853.807718835516</v>
      </c>
      <c r="AI42" s="62">
        <f t="shared" si="8"/>
        <v>51872.855058262205</v>
      </c>
      <c r="AJ42" s="62">
        <f t="shared" si="8"/>
        <v>10970.359012197343</v>
      </c>
      <c r="AK42" s="62">
        <f t="shared" si="8"/>
        <v>10982.694686713015</v>
      </c>
      <c r="AL42" s="62">
        <f t="shared" si="8"/>
        <v>101832.89851335139</v>
      </c>
      <c r="AM42" s="62">
        <f t="shared" si="8"/>
        <v>9279.6663108202429</v>
      </c>
      <c r="AN42" s="62">
        <f t="shared" si="8"/>
        <v>29699.65817541346</v>
      </c>
      <c r="AO42" s="62">
        <f t="shared" si="8"/>
        <v>40238.806891522225</v>
      </c>
    </row>
    <row r="43" spans="2:41" ht="12.75" customHeight="1" x14ac:dyDescent="0.2">
      <c r="B43" s="141" t="s">
        <v>17</v>
      </c>
      <c r="C43" s="139">
        <f t="shared" ref="C43:C49" si="9">SUM(D43:AO43)</f>
        <v>228576.68947650722</v>
      </c>
      <c r="D43" s="140">
        <v>4709.0947927907473</v>
      </c>
      <c r="E43" s="140">
        <v>8951.4703233879482</v>
      </c>
      <c r="F43" s="140">
        <v>4310.6579238180084</v>
      </c>
      <c r="G43" s="140">
        <v>5852.8564645544884</v>
      </c>
      <c r="H43" s="140">
        <v>7907.0961321620152</v>
      </c>
      <c r="I43" s="140">
        <v>1916.3138410505517</v>
      </c>
      <c r="J43" s="140">
        <v>12999.566075428414</v>
      </c>
      <c r="K43" s="140">
        <v>2788.2958965489988</v>
      </c>
      <c r="L43" s="140">
        <v>7567.5037400227529</v>
      </c>
      <c r="M43" s="140">
        <v>1359.6805494484306</v>
      </c>
      <c r="N43" s="140">
        <v>4426.6337476549515</v>
      </c>
      <c r="O43" s="140">
        <v>3199.2015580714892</v>
      </c>
      <c r="P43" s="140">
        <v>5485.5497683800331</v>
      </c>
      <c r="Q43" s="140">
        <v>3691.2249643128648</v>
      </c>
      <c r="R43" s="140">
        <v>3289.8317292458687</v>
      </c>
      <c r="S43" s="140">
        <v>2533.6954133876184</v>
      </c>
      <c r="T43" s="140">
        <v>8563.813931946157</v>
      </c>
      <c r="U43" s="140">
        <v>4747.6351688701116</v>
      </c>
      <c r="V43" s="140">
        <v>2466.2125587327764</v>
      </c>
      <c r="W43" s="140">
        <v>6234.6104036951219</v>
      </c>
      <c r="X43" s="140">
        <v>5009.0063618596078</v>
      </c>
      <c r="Y43" s="140">
        <v>6819.1149322162992</v>
      </c>
      <c r="Z43" s="140">
        <v>15975.989235389077</v>
      </c>
      <c r="AA43" s="140">
        <v>13543.398713850489</v>
      </c>
      <c r="AB43" s="140">
        <v>6094.4769231991959</v>
      </c>
      <c r="AC43" s="140">
        <v>8015.4779725332546</v>
      </c>
      <c r="AD43" s="140">
        <v>2189.9541763370935</v>
      </c>
      <c r="AE43" s="140">
        <v>11075.570633675805</v>
      </c>
      <c r="AF43" s="140">
        <v>4957.0314865801602</v>
      </c>
      <c r="AG43" s="140">
        <v>9229.3084555353398</v>
      </c>
      <c r="AH43" s="140">
        <v>9266.5903499281721</v>
      </c>
      <c r="AI43" s="140">
        <v>5773.6209277300431</v>
      </c>
      <c r="AJ43" s="140">
        <v>1899.207689199126</v>
      </c>
      <c r="AK43" s="140">
        <v>846.52226415014275</v>
      </c>
      <c r="AL43" s="140">
        <v>8527.5442938558263</v>
      </c>
      <c r="AM43" s="140">
        <v>1913.7275990939995</v>
      </c>
      <c r="AN43" s="140">
        <v>4542.7524093644415</v>
      </c>
      <c r="AO43" s="140">
        <v>9896.4500684997802</v>
      </c>
    </row>
    <row r="44" spans="2:41" ht="12.75" customHeight="1" x14ac:dyDescent="0.2">
      <c r="B44" s="141" t="s">
        <v>18</v>
      </c>
      <c r="C44" s="139">
        <f t="shared" si="9"/>
        <v>228576.68947650722</v>
      </c>
      <c r="D44" s="140">
        <v>4709.0947927907473</v>
      </c>
      <c r="E44" s="140">
        <v>8951.4703233879482</v>
      </c>
      <c r="F44" s="140">
        <v>4310.6579238180084</v>
      </c>
      <c r="G44" s="140">
        <v>5852.8564645544884</v>
      </c>
      <c r="H44" s="140">
        <v>7907.0961321620152</v>
      </c>
      <c r="I44" s="140">
        <v>1916.3138410505517</v>
      </c>
      <c r="J44" s="140">
        <v>12999.566075428414</v>
      </c>
      <c r="K44" s="140">
        <v>2788.2958965489988</v>
      </c>
      <c r="L44" s="140">
        <v>7567.5037400227529</v>
      </c>
      <c r="M44" s="140">
        <v>1359.6805494484306</v>
      </c>
      <c r="N44" s="140">
        <v>4426.6337476549515</v>
      </c>
      <c r="O44" s="140">
        <v>3199.2015580714892</v>
      </c>
      <c r="P44" s="140">
        <v>5485.5497683800331</v>
      </c>
      <c r="Q44" s="140">
        <v>3691.2249643128648</v>
      </c>
      <c r="R44" s="140">
        <v>3289.8317292458687</v>
      </c>
      <c r="S44" s="140">
        <v>2533.6954133876184</v>
      </c>
      <c r="T44" s="140">
        <v>8563.813931946157</v>
      </c>
      <c r="U44" s="140">
        <v>4747.6351688701116</v>
      </c>
      <c r="V44" s="140">
        <v>2466.2125587327764</v>
      </c>
      <c r="W44" s="140">
        <v>6234.6104036951219</v>
      </c>
      <c r="X44" s="140">
        <v>5009.0063618596078</v>
      </c>
      <c r="Y44" s="140">
        <v>6819.1149322162992</v>
      </c>
      <c r="Z44" s="140">
        <v>15975.989235389077</v>
      </c>
      <c r="AA44" s="140">
        <v>13543.398713850489</v>
      </c>
      <c r="AB44" s="140">
        <v>6094.4769231991959</v>
      </c>
      <c r="AC44" s="140">
        <v>8015.4779725332546</v>
      </c>
      <c r="AD44" s="140">
        <v>2189.9541763370935</v>
      </c>
      <c r="AE44" s="140">
        <v>11075.570633675805</v>
      </c>
      <c r="AF44" s="140">
        <v>4957.0314865801602</v>
      </c>
      <c r="AG44" s="140">
        <v>9229.3084555353398</v>
      </c>
      <c r="AH44" s="140">
        <v>9266.5903499281721</v>
      </c>
      <c r="AI44" s="140">
        <v>5773.6209277300431</v>
      </c>
      <c r="AJ44" s="140">
        <v>1899.207689199126</v>
      </c>
      <c r="AK44" s="140">
        <v>846.52226415014275</v>
      </c>
      <c r="AL44" s="140">
        <v>8527.5442938558263</v>
      </c>
      <c r="AM44" s="140">
        <v>1913.7275990939995</v>
      </c>
      <c r="AN44" s="140">
        <v>4542.7524093644415</v>
      </c>
      <c r="AO44" s="140">
        <v>9896.4500684997802</v>
      </c>
    </row>
    <row r="45" spans="2:41" ht="12.75" customHeight="1" x14ac:dyDescent="0.2">
      <c r="B45" s="141" t="s">
        <v>19</v>
      </c>
      <c r="C45" s="139">
        <f t="shared" si="9"/>
        <v>118489.0618183776</v>
      </c>
      <c r="D45" s="140">
        <v>4709.0947927907473</v>
      </c>
      <c r="E45" s="140">
        <v>8951.4703233879482</v>
      </c>
      <c r="F45" s="140">
        <v>4310.6579238180084</v>
      </c>
      <c r="G45" s="140">
        <v>5852.8564645544884</v>
      </c>
      <c r="H45" s="140">
        <v>7907.0961321620152</v>
      </c>
      <c r="I45" s="140">
        <v>0</v>
      </c>
      <c r="J45" s="140">
        <v>0</v>
      </c>
      <c r="K45" s="140">
        <v>2788.2958965489988</v>
      </c>
      <c r="L45" s="140">
        <v>7567.5037400227529</v>
      </c>
      <c r="M45" s="140">
        <v>0</v>
      </c>
      <c r="N45" s="140">
        <v>4426.6337476549515</v>
      </c>
      <c r="O45" s="140">
        <v>0</v>
      </c>
      <c r="P45" s="140">
        <v>5485.5497683800331</v>
      </c>
      <c r="Q45" s="140">
        <v>3691.2249643128648</v>
      </c>
      <c r="R45" s="140">
        <v>3289.8317292458687</v>
      </c>
      <c r="S45" s="140">
        <v>0</v>
      </c>
      <c r="T45" s="140">
        <v>8563.813931946157</v>
      </c>
      <c r="U45" s="140">
        <v>4747.6351688701116</v>
      </c>
      <c r="V45" s="140">
        <v>2466.2125587327764</v>
      </c>
      <c r="W45" s="140">
        <v>6234.6104036951219</v>
      </c>
      <c r="X45" s="140">
        <v>0</v>
      </c>
      <c r="Y45" s="140">
        <v>6819.1149322162992</v>
      </c>
      <c r="Z45" s="140">
        <v>0</v>
      </c>
      <c r="AA45" s="140">
        <v>0</v>
      </c>
      <c r="AB45" s="140">
        <v>0</v>
      </c>
      <c r="AC45" s="140">
        <v>0</v>
      </c>
      <c r="AD45" s="140">
        <v>2189.9541763370935</v>
      </c>
      <c r="AE45" s="140">
        <v>0</v>
      </c>
      <c r="AF45" s="140">
        <v>4957.0314865801602</v>
      </c>
      <c r="AG45" s="140">
        <v>9229.3084555353398</v>
      </c>
      <c r="AH45" s="140">
        <v>0</v>
      </c>
      <c r="AI45" s="140">
        <v>5773.6209277300431</v>
      </c>
      <c r="AJ45" s="140">
        <v>0</v>
      </c>
      <c r="AK45" s="140">
        <v>0</v>
      </c>
      <c r="AL45" s="140">
        <v>8527.5442938558263</v>
      </c>
      <c r="AM45" s="140">
        <v>0</v>
      </c>
      <c r="AN45" s="140">
        <v>0</v>
      </c>
      <c r="AO45" s="140">
        <v>0</v>
      </c>
    </row>
    <row r="46" spans="2:41" ht="12.75" customHeight="1" x14ac:dyDescent="0.2">
      <c r="B46" s="141" t="s">
        <v>20</v>
      </c>
      <c r="C46" s="139">
        <f t="shared" si="9"/>
        <v>115335.52133583395</v>
      </c>
      <c r="D46" s="140">
        <v>4709.0947927907473</v>
      </c>
      <c r="E46" s="140">
        <v>8951.4703233879482</v>
      </c>
      <c r="F46" s="140">
        <v>4310.6579238180084</v>
      </c>
      <c r="G46" s="140">
        <v>5852.8564645544884</v>
      </c>
      <c r="H46" s="140">
        <v>7907.0961321620152</v>
      </c>
      <c r="I46" s="140">
        <v>0</v>
      </c>
      <c r="J46" s="140">
        <v>0</v>
      </c>
      <c r="K46" s="140">
        <v>2788.2958965489988</v>
      </c>
      <c r="L46" s="140">
        <v>7567.5037400227529</v>
      </c>
      <c r="M46" s="140">
        <v>0</v>
      </c>
      <c r="N46" s="140">
        <v>4426.6337476549515</v>
      </c>
      <c r="O46" s="140">
        <v>0</v>
      </c>
      <c r="P46" s="140">
        <v>5485.5497683800331</v>
      </c>
      <c r="Q46" s="140">
        <v>3691.2249643128648</v>
      </c>
      <c r="R46" s="140">
        <v>3289.8317292458687</v>
      </c>
      <c r="S46" s="140">
        <v>0</v>
      </c>
      <c r="T46" s="140">
        <v>8563.813931946157</v>
      </c>
      <c r="U46" s="140">
        <v>4747.6351688701116</v>
      </c>
      <c r="V46" s="140">
        <v>2466.2125587327764</v>
      </c>
      <c r="W46" s="140">
        <v>6234.6104036951219</v>
      </c>
      <c r="X46" s="140">
        <v>5009.0063618596078</v>
      </c>
      <c r="Y46" s="140">
        <v>0</v>
      </c>
      <c r="Z46" s="140">
        <v>0</v>
      </c>
      <c r="AA46" s="140">
        <v>0</v>
      </c>
      <c r="AB46" s="140">
        <v>0</v>
      </c>
      <c r="AC46" s="140">
        <v>0</v>
      </c>
      <c r="AD46" s="140">
        <v>0</v>
      </c>
      <c r="AE46" s="140">
        <v>0</v>
      </c>
      <c r="AF46" s="140">
        <v>4957.0314865801602</v>
      </c>
      <c r="AG46" s="140">
        <v>9229.3084555353398</v>
      </c>
      <c r="AH46" s="140">
        <v>0</v>
      </c>
      <c r="AI46" s="140">
        <v>5773.6209277300431</v>
      </c>
      <c r="AJ46" s="140">
        <v>0</v>
      </c>
      <c r="AK46" s="140">
        <v>846.52226415014275</v>
      </c>
      <c r="AL46" s="140">
        <v>8527.5442938558263</v>
      </c>
      <c r="AM46" s="140">
        <v>0</v>
      </c>
      <c r="AN46" s="140">
        <v>0</v>
      </c>
      <c r="AO46" s="140">
        <v>0</v>
      </c>
    </row>
    <row r="47" spans="2:41" ht="12.75" customHeight="1" x14ac:dyDescent="0.2">
      <c r="B47" s="141" t="s">
        <v>21</v>
      </c>
      <c r="C47" s="139">
        <f t="shared" si="9"/>
        <v>176609.21711165213</v>
      </c>
      <c r="D47" s="140">
        <v>4709.0947927907473</v>
      </c>
      <c r="E47" s="140">
        <v>8951.4703233879482</v>
      </c>
      <c r="F47" s="140">
        <v>4310.6579238180084</v>
      </c>
      <c r="G47" s="140">
        <v>5852.8564645544884</v>
      </c>
      <c r="H47" s="140">
        <v>7907.0961321620152</v>
      </c>
      <c r="I47" s="140">
        <v>1916.3138410505517</v>
      </c>
      <c r="J47" s="140">
        <v>0</v>
      </c>
      <c r="K47" s="140">
        <v>2788.2958965489988</v>
      </c>
      <c r="L47" s="140">
        <v>7567.5037400227529</v>
      </c>
      <c r="M47" s="140">
        <v>0</v>
      </c>
      <c r="N47" s="140">
        <v>4426.6337476549515</v>
      </c>
      <c r="O47" s="140">
        <v>0</v>
      </c>
      <c r="P47" s="140">
        <v>5485.5497683800331</v>
      </c>
      <c r="Q47" s="140">
        <v>3691.2249643128648</v>
      </c>
      <c r="R47" s="140">
        <v>3289.8317292458687</v>
      </c>
      <c r="S47" s="140">
        <v>0</v>
      </c>
      <c r="T47" s="140">
        <v>8563.813931946157</v>
      </c>
      <c r="U47" s="140">
        <v>4747.6351688701116</v>
      </c>
      <c r="V47" s="140">
        <v>2466.2125587327764</v>
      </c>
      <c r="W47" s="140">
        <v>6234.6104036951219</v>
      </c>
      <c r="X47" s="140">
        <v>5009.0063618596078</v>
      </c>
      <c r="Y47" s="140">
        <v>6819.1149322162992</v>
      </c>
      <c r="Z47" s="140">
        <v>0</v>
      </c>
      <c r="AA47" s="140">
        <v>13543.398713850489</v>
      </c>
      <c r="AB47" s="140">
        <v>6094.4769231991959</v>
      </c>
      <c r="AC47" s="140">
        <v>8015.4779725332546</v>
      </c>
      <c r="AD47" s="140">
        <v>0</v>
      </c>
      <c r="AE47" s="140">
        <v>11075.570633675805</v>
      </c>
      <c r="AF47" s="140">
        <v>4957.0314865801602</v>
      </c>
      <c r="AG47" s="140">
        <v>9229.3084555353398</v>
      </c>
      <c r="AH47" s="140">
        <v>9266.5903499281721</v>
      </c>
      <c r="AI47" s="140">
        <v>5773.6209277300431</v>
      </c>
      <c r="AJ47" s="140">
        <v>0</v>
      </c>
      <c r="AK47" s="140">
        <v>846.52226415014275</v>
      </c>
      <c r="AL47" s="140">
        <v>8527.5442938558263</v>
      </c>
      <c r="AM47" s="140">
        <v>0</v>
      </c>
      <c r="AN47" s="140">
        <v>4542.7524093644415</v>
      </c>
      <c r="AO47" s="140">
        <v>0</v>
      </c>
    </row>
    <row r="48" spans="2:41" ht="12.75" customHeight="1" x14ac:dyDescent="0.2">
      <c r="B48" s="141" t="s">
        <v>22</v>
      </c>
      <c r="C48" s="139">
        <f t="shared" si="9"/>
        <v>115335.52133583395</v>
      </c>
      <c r="D48" s="140">
        <v>4709.0947927907473</v>
      </c>
      <c r="E48" s="140">
        <v>8951.4703233879482</v>
      </c>
      <c r="F48" s="140">
        <v>4310.6579238180084</v>
      </c>
      <c r="G48" s="140">
        <v>5852.8564645544884</v>
      </c>
      <c r="H48" s="140">
        <v>7907.0961321620152</v>
      </c>
      <c r="I48" s="140">
        <v>0</v>
      </c>
      <c r="J48" s="140">
        <v>0</v>
      </c>
      <c r="K48" s="140">
        <v>2788.2958965489988</v>
      </c>
      <c r="L48" s="140">
        <v>7567.5037400227529</v>
      </c>
      <c r="M48" s="140">
        <v>0</v>
      </c>
      <c r="N48" s="140">
        <v>4426.6337476549515</v>
      </c>
      <c r="O48" s="140">
        <v>0</v>
      </c>
      <c r="P48" s="140">
        <v>5485.5497683800331</v>
      </c>
      <c r="Q48" s="140">
        <v>3691.2249643128648</v>
      </c>
      <c r="R48" s="140">
        <v>3289.8317292458687</v>
      </c>
      <c r="S48" s="140">
        <v>0</v>
      </c>
      <c r="T48" s="140">
        <v>8563.813931946157</v>
      </c>
      <c r="U48" s="140">
        <v>4747.6351688701116</v>
      </c>
      <c r="V48" s="140">
        <v>2466.2125587327764</v>
      </c>
      <c r="W48" s="140">
        <v>6234.6104036951219</v>
      </c>
      <c r="X48" s="140">
        <v>5009.0063618596078</v>
      </c>
      <c r="Y48" s="140">
        <v>0</v>
      </c>
      <c r="Z48" s="140">
        <v>0</v>
      </c>
      <c r="AA48" s="140">
        <v>0</v>
      </c>
      <c r="AB48" s="140">
        <v>0</v>
      </c>
      <c r="AC48" s="140">
        <v>0</v>
      </c>
      <c r="AD48" s="140">
        <v>0</v>
      </c>
      <c r="AE48" s="140">
        <v>0</v>
      </c>
      <c r="AF48" s="140">
        <v>4957.0314865801602</v>
      </c>
      <c r="AG48" s="140">
        <v>9229.3084555353398</v>
      </c>
      <c r="AH48" s="140">
        <v>0</v>
      </c>
      <c r="AI48" s="140">
        <v>5773.6209277300431</v>
      </c>
      <c r="AJ48" s="140">
        <v>0</v>
      </c>
      <c r="AK48" s="140">
        <v>846.52226415014275</v>
      </c>
      <c r="AL48" s="140">
        <v>8527.5442938558263</v>
      </c>
      <c r="AM48" s="140">
        <v>0</v>
      </c>
      <c r="AN48" s="140">
        <v>0</v>
      </c>
      <c r="AO48" s="140">
        <v>0</v>
      </c>
    </row>
    <row r="49" spans="2:41" ht="12.75" customHeight="1" x14ac:dyDescent="0.2">
      <c r="B49" s="141" t="s">
        <v>35</v>
      </c>
      <c r="C49" s="139">
        <f t="shared" si="9"/>
        <v>782674.56292789499</v>
      </c>
      <c r="D49" s="140">
        <v>22396.810402716208</v>
      </c>
      <c r="E49" s="140">
        <v>28073.671910002773</v>
      </c>
      <c r="F49" s="140">
        <v>27325.0914261244</v>
      </c>
      <c r="G49" s="140">
        <v>14316.973432722614</v>
      </c>
      <c r="H49" s="140">
        <v>26325.257223608805</v>
      </c>
      <c r="I49" s="140">
        <v>5431.6426365673333</v>
      </c>
      <c r="J49" s="140">
        <v>20092.987022581292</v>
      </c>
      <c r="K49" s="140">
        <v>16836.984336510708</v>
      </c>
      <c r="L49" s="140">
        <v>30850.275909180142</v>
      </c>
      <c r="M49" s="140">
        <v>5676.1961635072448</v>
      </c>
      <c r="N49" s="140">
        <v>22759.249726463153</v>
      </c>
      <c r="O49" s="140">
        <v>12315.912688324795</v>
      </c>
      <c r="P49" s="140">
        <v>30146.624272465328</v>
      </c>
      <c r="Q49" s="140">
        <v>25266.498606067213</v>
      </c>
      <c r="R49" s="140">
        <v>20949.723455149862</v>
      </c>
      <c r="S49" s="140">
        <v>6433.5228594279606</v>
      </c>
      <c r="T49" s="140">
        <v>39436.744727604266</v>
      </c>
      <c r="U49" s="140">
        <v>23426.381374830427</v>
      </c>
      <c r="V49" s="140">
        <v>14619.929659657329</v>
      </c>
      <c r="W49" s="140">
        <v>40765.994082927908</v>
      </c>
      <c r="X49" s="140">
        <v>13366.105031977464</v>
      </c>
      <c r="Y49" s="140">
        <v>24292.890608079379</v>
      </c>
      <c r="Z49" s="140">
        <v>20020.913981966893</v>
      </c>
      <c r="AA49" s="140">
        <v>36092.634795151091</v>
      </c>
      <c r="AB49" s="140">
        <v>13400.414903379138</v>
      </c>
      <c r="AC49" s="140">
        <v>25146.141608895621</v>
      </c>
      <c r="AD49" s="140">
        <v>7769.3238288796138</v>
      </c>
      <c r="AE49" s="140">
        <v>28380.126997221243</v>
      </c>
      <c r="AF49" s="140">
        <v>23864.40433434931</v>
      </c>
      <c r="AG49" s="140">
        <v>29297.001503744454</v>
      </c>
      <c r="AH49" s="140">
        <v>21298.962204705676</v>
      </c>
      <c r="AI49" s="140">
        <v>13513.887565111896</v>
      </c>
      <c r="AJ49" s="140">
        <v>5730.3914165655124</v>
      </c>
      <c r="AK49" s="140">
        <v>4594.4614283354758</v>
      </c>
      <c r="AL49" s="140">
        <v>46543.452844012681</v>
      </c>
      <c r="AM49" s="140">
        <v>4249.5205957387734</v>
      </c>
      <c r="AN49" s="140">
        <v>12913.217073163416</v>
      </c>
      <c r="AO49" s="140">
        <v>18754.240290177655</v>
      </c>
    </row>
    <row r="50" spans="2:41" ht="12.75" customHeight="1" x14ac:dyDescent="0.2">
      <c r="B50" s="53"/>
      <c r="C50" s="139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</row>
    <row r="51" spans="2:41" ht="12.75" customHeight="1" x14ac:dyDescent="0.2">
      <c r="B51" s="53" t="s">
        <v>271</v>
      </c>
      <c r="C51" s="289">
        <v>5.3999999999999999E-2</v>
      </c>
      <c r="D51" s="289">
        <v>5.3999999999999999E-2</v>
      </c>
      <c r="E51" s="289">
        <v>5.3999999999999999E-2</v>
      </c>
      <c r="F51" s="289">
        <v>5.3999999999999999E-2</v>
      </c>
      <c r="G51" s="289">
        <v>5.3999999999999999E-2</v>
      </c>
      <c r="H51" s="289">
        <v>5.3999999999999999E-2</v>
      </c>
      <c r="I51" s="289">
        <v>5.3999999999999999E-2</v>
      </c>
      <c r="J51" s="289">
        <v>5.3999999999999999E-2</v>
      </c>
      <c r="K51" s="289">
        <v>5.3999999999999999E-2</v>
      </c>
      <c r="L51" s="289">
        <v>5.3999999999999999E-2</v>
      </c>
      <c r="M51" s="289">
        <v>5.3999999999999999E-2</v>
      </c>
      <c r="N51" s="289">
        <v>5.3999999999999999E-2</v>
      </c>
      <c r="O51" s="289">
        <v>5.3999999999999999E-2</v>
      </c>
      <c r="P51" s="289">
        <v>5.3999999999999999E-2</v>
      </c>
      <c r="Q51" s="289">
        <v>5.3999999999999999E-2</v>
      </c>
      <c r="R51" s="289">
        <v>5.3999999999999999E-2</v>
      </c>
      <c r="S51" s="289">
        <v>5.3999999999999999E-2</v>
      </c>
      <c r="T51" s="289">
        <v>5.3999999999999999E-2</v>
      </c>
      <c r="U51" s="289">
        <v>5.3999999999999999E-2</v>
      </c>
      <c r="V51" s="289">
        <v>5.3999999999999999E-2</v>
      </c>
      <c r="W51" s="289">
        <v>5.3999999999999999E-2</v>
      </c>
      <c r="X51" s="289">
        <v>5.3999999999999999E-2</v>
      </c>
      <c r="Y51" s="289">
        <v>5.3999999999999999E-2</v>
      </c>
      <c r="Z51" s="289">
        <v>5.3999999999999999E-2</v>
      </c>
      <c r="AA51" s="289">
        <v>5.3999999999999999E-2</v>
      </c>
      <c r="AB51" s="289">
        <v>5.3999999999999999E-2</v>
      </c>
      <c r="AC51" s="289">
        <v>5.3999999999999999E-2</v>
      </c>
      <c r="AD51" s="289">
        <v>5.3999999999999999E-2</v>
      </c>
      <c r="AE51" s="289">
        <v>5.3999999999999999E-2</v>
      </c>
      <c r="AF51" s="289">
        <v>5.3999999999999999E-2</v>
      </c>
      <c r="AG51" s="289">
        <v>5.3999999999999999E-2</v>
      </c>
      <c r="AH51" s="289">
        <v>5.3999999999999999E-2</v>
      </c>
      <c r="AI51" s="289">
        <v>5.3999999999999999E-2</v>
      </c>
      <c r="AJ51" s="289">
        <v>5.3999999999999999E-2</v>
      </c>
      <c r="AK51" s="289">
        <v>5.3999999999999999E-2</v>
      </c>
      <c r="AL51" s="289">
        <v>5.3999999999999999E-2</v>
      </c>
      <c r="AM51" s="289">
        <v>5.3999999999999999E-2</v>
      </c>
      <c r="AN51" s="289">
        <v>5.3999999999999999E-2</v>
      </c>
      <c r="AO51" s="289">
        <v>5.3999999999999999E-2</v>
      </c>
    </row>
    <row r="52" spans="2:41" ht="12.75" customHeight="1" x14ac:dyDescent="0.2">
      <c r="B52" s="53"/>
      <c r="C52" s="139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</row>
    <row r="53" spans="2:41" ht="12.75" customHeight="1" x14ac:dyDescent="0.2">
      <c r="B53" s="14" t="s">
        <v>41</v>
      </c>
      <c r="C53" s="139">
        <f>+C54+C63+C72</f>
        <v>2230849.1373489061</v>
      </c>
      <c r="D53" s="139">
        <f t="shared" ref="D53:AO53" si="10">+D54+D63+D72</f>
        <v>86338.156231031709</v>
      </c>
      <c r="E53" s="139">
        <f t="shared" si="10"/>
        <v>195958.47537966684</v>
      </c>
      <c r="F53" s="139">
        <f t="shared" si="10"/>
        <v>74069.979211646481</v>
      </c>
      <c r="G53" s="139">
        <f t="shared" si="10"/>
        <v>48579.576150216351</v>
      </c>
      <c r="H53" s="139">
        <f t="shared" si="10"/>
        <v>59795.532247754716</v>
      </c>
      <c r="I53" s="139">
        <f t="shared" si="10"/>
        <v>17495.117779839497</v>
      </c>
      <c r="J53" s="139">
        <f t="shared" si="10"/>
        <v>45736.526501355416</v>
      </c>
      <c r="K53" s="139">
        <f t="shared" si="10"/>
        <v>58610.247013138993</v>
      </c>
      <c r="L53" s="139">
        <f t="shared" si="10"/>
        <v>122914.30066716869</v>
      </c>
      <c r="M53" s="139">
        <f t="shared" si="10"/>
        <v>3338.9557808361533</v>
      </c>
      <c r="N53" s="139">
        <f t="shared" si="10"/>
        <v>77379.588314272871</v>
      </c>
      <c r="O53" s="139">
        <f t="shared" si="10"/>
        <v>30804.360222805641</v>
      </c>
      <c r="P53" s="139">
        <f t="shared" si="10"/>
        <v>59249.09660006284</v>
      </c>
      <c r="Q53" s="139">
        <f t="shared" si="10"/>
        <v>34686.436880779525</v>
      </c>
      <c r="R53" s="139">
        <f t="shared" si="10"/>
        <v>77842.96058529726</v>
      </c>
      <c r="S53" s="139">
        <f t="shared" si="10"/>
        <v>7977.7930805285914</v>
      </c>
      <c r="T53" s="139">
        <f t="shared" si="10"/>
        <v>112286.43318286384</v>
      </c>
      <c r="U53" s="139">
        <f t="shared" si="10"/>
        <v>79122.140770354134</v>
      </c>
      <c r="V53" s="139">
        <f t="shared" si="10"/>
        <v>48037.156714243152</v>
      </c>
      <c r="W53" s="139">
        <f t="shared" si="10"/>
        <v>135416.75121192817</v>
      </c>
      <c r="X53" s="139">
        <f t="shared" si="10"/>
        <v>43778.517872333585</v>
      </c>
      <c r="Y53" s="139">
        <f t="shared" si="10"/>
        <v>75982.186135154217</v>
      </c>
      <c r="Z53" s="139">
        <f t="shared" si="10"/>
        <v>37764.160204263157</v>
      </c>
      <c r="AA53" s="139">
        <f t="shared" si="10"/>
        <v>103349.6717170771</v>
      </c>
      <c r="AB53" s="139">
        <f t="shared" si="10"/>
        <v>59244.306618298695</v>
      </c>
      <c r="AC53" s="139">
        <f t="shared" si="10"/>
        <v>41208.552008070816</v>
      </c>
      <c r="AD53" s="139">
        <f t="shared" si="10"/>
        <v>17675.087161176893</v>
      </c>
      <c r="AE53" s="139">
        <f t="shared" si="10"/>
        <v>32024.782420373042</v>
      </c>
      <c r="AF53" s="139">
        <f t="shared" si="10"/>
        <v>45396.991456059361</v>
      </c>
      <c r="AG53" s="139">
        <f t="shared" si="10"/>
        <v>73123.384121828683</v>
      </c>
      <c r="AH53" s="139">
        <f t="shared" si="10"/>
        <v>81864.411686720516</v>
      </c>
      <c r="AI53" s="139">
        <f t="shared" si="10"/>
        <v>101014.55657384143</v>
      </c>
      <c r="AJ53" s="139">
        <f t="shared" si="10"/>
        <v>5362.5007240256218</v>
      </c>
      <c r="AK53" s="139">
        <f t="shared" si="10"/>
        <v>23752.633189885222</v>
      </c>
      <c r="AL53" s="139">
        <f t="shared" si="10"/>
        <v>28522.376071266419</v>
      </c>
      <c r="AM53" s="139">
        <f t="shared" si="10"/>
        <v>16756.332137949546</v>
      </c>
      <c r="AN53" s="139">
        <f t="shared" si="10"/>
        <v>38152.726717819802</v>
      </c>
      <c r="AO53" s="139">
        <f t="shared" si="10"/>
        <v>30236.376006971135</v>
      </c>
    </row>
    <row r="54" spans="2:41" ht="12.75" customHeight="1" x14ac:dyDescent="0.2">
      <c r="B54" s="15" t="s">
        <v>269</v>
      </c>
      <c r="C54" s="139">
        <f>SUM(D54:AO54)</f>
        <v>225506.69948844836</v>
      </c>
      <c r="D54" s="62">
        <f t="shared" ref="D54:AO54" si="11">+D51*D28</f>
        <v>6253.3875569261845</v>
      </c>
      <c r="E54" s="62">
        <f t="shared" si="11"/>
        <v>21480.426881122272</v>
      </c>
      <c r="F54" s="62">
        <f t="shared" si="11"/>
        <v>9558.6371309908973</v>
      </c>
      <c r="G54" s="62">
        <f t="shared" si="11"/>
        <v>4772.5092302163566</v>
      </c>
      <c r="H54" s="62">
        <f t="shared" si="11"/>
        <v>11807.660555733106</v>
      </c>
      <c r="I54" s="62">
        <f t="shared" si="11"/>
        <v>946.93172796187434</v>
      </c>
      <c r="J54" s="62">
        <f t="shared" si="11"/>
        <v>3824.6831728797847</v>
      </c>
      <c r="K54" s="62">
        <f t="shared" si="11"/>
        <v>4804.3957881349424</v>
      </c>
      <c r="L54" s="62">
        <f t="shared" si="11"/>
        <v>6835.254795839518</v>
      </c>
      <c r="M54" s="62">
        <f t="shared" si="11"/>
        <v>1154.9706008361534</v>
      </c>
      <c r="N54" s="62">
        <f t="shared" si="11"/>
        <v>2543.4539688133787</v>
      </c>
      <c r="O54" s="62">
        <f t="shared" si="11"/>
        <v>1995.6314457156739</v>
      </c>
      <c r="P54" s="62">
        <f t="shared" si="11"/>
        <v>7404.1302984134427</v>
      </c>
      <c r="Q54" s="62">
        <f t="shared" si="11"/>
        <v>6622.1959931889414</v>
      </c>
      <c r="R54" s="62">
        <f t="shared" si="11"/>
        <v>3379.5630052641409</v>
      </c>
      <c r="S54" s="62">
        <f t="shared" si="11"/>
        <v>1217.7129005285917</v>
      </c>
      <c r="T54" s="62">
        <f t="shared" si="11"/>
        <v>13741.437057717154</v>
      </c>
      <c r="U54" s="62">
        <f t="shared" si="11"/>
        <v>3341.7968761571528</v>
      </c>
      <c r="V54" s="62">
        <f t="shared" si="11"/>
        <v>2534.8151042040372</v>
      </c>
      <c r="W54" s="62">
        <f t="shared" si="11"/>
        <v>3841.3117673490669</v>
      </c>
      <c r="X54" s="62">
        <f t="shared" si="11"/>
        <v>2024.27126569135</v>
      </c>
      <c r="Y54" s="62">
        <f t="shared" si="11"/>
        <v>6347.9603552257595</v>
      </c>
      <c r="Z54" s="62">
        <f t="shared" si="11"/>
        <v>5838.2110842631519</v>
      </c>
      <c r="AA54" s="62">
        <f t="shared" si="11"/>
        <v>3617.5080478288583</v>
      </c>
      <c r="AB54" s="62">
        <f t="shared" si="11"/>
        <v>7269.6642146817121</v>
      </c>
      <c r="AC54" s="62">
        <f t="shared" si="11"/>
        <v>5107.994879248472</v>
      </c>
      <c r="AD54" s="62">
        <f t="shared" si="11"/>
        <v>2071.107804908921</v>
      </c>
      <c r="AE54" s="62">
        <f t="shared" si="11"/>
        <v>1401.4979683817169</v>
      </c>
      <c r="AF54" s="62">
        <f t="shared" si="11"/>
        <v>17486.968820952508</v>
      </c>
      <c r="AG54" s="62">
        <f t="shared" si="11"/>
        <v>13940.461083817068</v>
      </c>
      <c r="AH54" s="62">
        <f t="shared" si="11"/>
        <v>4952.6459976298493</v>
      </c>
      <c r="AI54" s="62">
        <f t="shared" si="11"/>
        <v>14449.924336862165</v>
      </c>
      <c r="AJ54" s="62">
        <f t="shared" si="11"/>
        <v>1613.9708440256213</v>
      </c>
      <c r="AK54" s="62">
        <f t="shared" si="11"/>
        <v>2585.8675144160625</v>
      </c>
      <c r="AL54" s="62">
        <f t="shared" si="11"/>
        <v>4166.2819512664164</v>
      </c>
      <c r="AM54" s="62">
        <f t="shared" si="11"/>
        <v>1384.6348979495453</v>
      </c>
      <c r="AN54" s="62">
        <f t="shared" si="11"/>
        <v>11871.13961633542</v>
      </c>
      <c r="AO54" s="62">
        <f t="shared" si="11"/>
        <v>1315.6829469711336</v>
      </c>
    </row>
    <row r="55" spans="2:41" ht="12.75" customHeight="1" x14ac:dyDescent="0.2">
      <c r="B55" s="141" t="s">
        <v>17</v>
      </c>
      <c r="C55" s="139">
        <f t="shared" ref="C55:C60" si="12">SUM(D55:AO55)</f>
        <v>30141.104654890514</v>
      </c>
      <c r="D55" s="140">
        <v>612.99838942159249</v>
      </c>
      <c r="E55" s="140">
        <v>2505.2494042416861</v>
      </c>
      <c r="F55" s="140">
        <v>833.56919296494073</v>
      </c>
      <c r="G55" s="140">
        <v>407.40968137451483</v>
      </c>
      <c r="H55" s="140">
        <v>1163.2382571778755</v>
      </c>
      <c r="I55" s="140">
        <v>144.14317821666904</v>
      </c>
      <c r="J55" s="140">
        <v>1541.1288963480076</v>
      </c>
      <c r="K55" s="140">
        <v>507.7165129482172</v>
      </c>
      <c r="L55" s="140">
        <v>751.88407726068556</v>
      </c>
      <c r="M55" s="140">
        <v>298.96853484606561</v>
      </c>
      <c r="N55" s="140">
        <v>250.24153183314252</v>
      </c>
      <c r="O55" s="140">
        <v>480.61342640035519</v>
      </c>
      <c r="P55" s="140">
        <v>887.04651289621393</v>
      </c>
      <c r="Q55" s="140">
        <v>620.0650607103662</v>
      </c>
      <c r="R55" s="140">
        <v>348.51303017858845</v>
      </c>
      <c r="S55" s="140">
        <v>303.92571252035555</v>
      </c>
      <c r="T55" s="140">
        <v>1737.5887210854378</v>
      </c>
      <c r="U55" s="140">
        <v>279.70437357399157</v>
      </c>
      <c r="V55" s="140">
        <v>216.99967893302025</v>
      </c>
      <c r="W55" s="140">
        <v>378.57842539733957</v>
      </c>
      <c r="X55" s="140">
        <v>242.65334037350615</v>
      </c>
      <c r="Y55" s="140">
        <v>828.28298249756347</v>
      </c>
      <c r="Z55" s="140">
        <v>1647.337738019414</v>
      </c>
      <c r="AA55" s="140">
        <v>809.47155268511528</v>
      </c>
      <c r="AB55" s="140">
        <v>1147.3482563074629</v>
      </c>
      <c r="AC55" s="140">
        <v>982.00237783904731</v>
      </c>
      <c r="AD55" s="140">
        <v>402.94186737541685</v>
      </c>
      <c r="AE55" s="140">
        <v>265.07769060961408</v>
      </c>
      <c r="AF55" s="140">
        <v>1974.7365889816106</v>
      </c>
      <c r="AG55" s="140">
        <v>1794.6153437814237</v>
      </c>
      <c r="AH55" s="140">
        <v>1058.6231957849507</v>
      </c>
      <c r="AI55" s="140">
        <v>1693.9725819151558</v>
      </c>
      <c r="AJ55" s="140">
        <v>431.57923222862451</v>
      </c>
      <c r="AK55" s="140">
        <v>181.36925709726592</v>
      </c>
      <c r="AL55" s="140">
        <v>518.85025157821735</v>
      </c>
      <c r="AM55" s="140">
        <v>392.85829847913959</v>
      </c>
      <c r="AN55" s="140">
        <v>1169.3950761625515</v>
      </c>
      <c r="AO55" s="140">
        <v>330.40642484536761</v>
      </c>
    </row>
    <row r="56" spans="2:41" ht="12.75" customHeight="1" x14ac:dyDescent="0.2">
      <c r="B56" s="141" t="s">
        <v>18</v>
      </c>
      <c r="C56" s="139">
        <f t="shared" si="12"/>
        <v>30141.104654890514</v>
      </c>
      <c r="D56" s="140">
        <v>612.99838942159249</v>
      </c>
      <c r="E56" s="140">
        <v>2505.2494042416861</v>
      </c>
      <c r="F56" s="140">
        <v>833.56919296494073</v>
      </c>
      <c r="G56" s="140">
        <v>407.40968137451483</v>
      </c>
      <c r="H56" s="140">
        <v>1163.2382571778755</v>
      </c>
      <c r="I56" s="140">
        <v>144.14317821666904</v>
      </c>
      <c r="J56" s="140">
        <v>1541.1288963480076</v>
      </c>
      <c r="K56" s="140">
        <v>507.7165129482172</v>
      </c>
      <c r="L56" s="140">
        <v>751.88407726068556</v>
      </c>
      <c r="M56" s="140">
        <v>298.96853484606561</v>
      </c>
      <c r="N56" s="140">
        <v>250.24153183314252</v>
      </c>
      <c r="O56" s="140">
        <v>480.61342640035519</v>
      </c>
      <c r="P56" s="140">
        <v>887.04651289621393</v>
      </c>
      <c r="Q56" s="140">
        <v>620.0650607103662</v>
      </c>
      <c r="R56" s="140">
        <v>348.51303017858845</v>
      </c>
      <c r="S56" s="140">
        <v>303.92571252035555</v>
      </c>
      <c r="T56" s="140">
        <v>1737.5887210854378</v>
      </c>
      <c r="U56" s="140">
        <v>279.70437357399157</v>
      </c>
      <c r="V56" s="140">
        <v>216.99967893302025</v>
      </c>
      <c r="W56" s="140">
        <v>378.57842539733957</v>
      </c>
      <c r="X56" s="140">
        <v>242.65334037350615</v>
      </c>
      <c r="Y56" s="140">
        <v>828.28298249756347</v>
      </c>
      <c r="Z56" s="140">
        <v>1647.337738019414</v>
      </c>
      <c r="AA56" s="140">
        <v>809.47155268511528</v>
      </c>
      <c r="AB56" s="140">
        <v>1147.3482563074629</v>
      </c>
      <c r="AC56" s="140">
        <v>982.00237783904731</v>
      </c>
      <c r="AD56" s="140">
        <v>402.94186737541685</v>
      </c>
      <c r="AE56" s="140">
        <v>265.07769060961408</v>
      </c>
      <c r="AF56" s="140">
        <v>1974.7365889816106</v>
      </c>
      <c r="AG56" s="140">
        <v>1794.6153437814237</v>
      </c>
      <c r="AH56" s="140">
        <v>1058.6231957849507</v>
      </c>
      <c r="AI56" s="140">
        <v>1693.9725819151558</v>
      </c>
      <c r="AJ56" s="140">
        <v>431.57923222862451</v>
      </c>
      <c r="AK56" s="140">
        <v>181.36925709726592</v>
      </c>
      <c r="AL56" s="140">
        <v>518.85025157821735</v>
      </c>
      <c r="AM56" s="140">
        <v>392.85829847913959</v>
      </c>
      <c r="AN56" s="140">
        <v>1169.3950761625515</v>
      </c>
      <c r="AO56" s="140">
        <v>330.40642484536761</v>
      </c>
    </row>
    <row r="57" spans="2:41" ht="12.75" customHeight="1" x14ac:dyDescent="0.2">
      <c r="B57" s="141" t="s">
        <v>19</v>
      </c>
      <c r="C57" s="139">
        <f t="shared" si="12"/>
        <v>18714.202466127001</v>
      </c>
      <c r="D57" s="140">
        <v>612.99838942159249</v>
      </c>
      <c r="E57" s="140">
        <v>2505.2494042416861</v>
      </c>
      <c r="F57" s="140">
        <v>833.56919296494073</v>
      </c>
      <c r="G57" s="140">
        <v>407.40968137451483</v>
      </c>
      <c r="H57" s="140">
        <v>1163.2382571778755</v>
      </c>
      <c r="I57" s="140">
        <v>0</v>
      </c>
      <c r="J57" s="140">
        <v>0</v>
      </c>
      <c r="K57" s="140">
        <v>507.7165129482172</v>
      </c>
      <c r="L57" s="140">
        <v>751.88407726068556</v>
      </c>
      <c r="M57" s="140">
        <v>0</v>
      </c>
      <c r="N57" s="140">
        <v>250.24153183314252</v>
      </c>
      <c r="O57" s="140">
        <v>0</v>
      </c>
      <c r="P57" s="140">
        <v>887.04651289621393</v>
      </c>
      <c r="Q57" s="140">
        <v>620.0650607103662</v>
      </c>
      <c r="R57" s="140">
        <v>348.51303017858845</v>
      </c>
      <c r="S57" s="140">
        <v>0</v>
      </c>
      <c r="T57" s="140">
        <v>1737.5887210854378</v>
      </c>
      <c r="U57" s="140">
        <v>279.70437357399157</v>
      </c>
      <c r="V57" s="140">
        <v>216.99967893302025</v>
      </c>
      <c r="W57" s="140">
        <v>378.57842539733957</v>
      </c>
      <c r="X57" s="140">
        <v>0</v>
      </c>
      <c r="Y57" s="140">
        <v>828.28298249756347</v>
      </c>
      <c r="Z57" s="140">
        <v>0</v>
      </c>
      <c r="AA57" s="140">
        <v>0</v>
      </c>
      <c r="AB57" s="140">
        <v>0</v>
      </c>
      <c r="AC57" s="140">
        <v>0</v>
      </c>
      <c r="AD57" s="140">
        <v>402.94186737541685</v>
      </c>
      <c r="AE57" s="140">
        <v>0</v>
      </c>
      <c r="AF57" s="140">
        <v>1974.7365889816106</v>
      </c>
      <c r="AG57" s="140">
        <v>1794.6153437814237</v>
      </c>
      <c r="AH57" s="140">
        <v>0</v>
      </c>
      <c r="AI57" s="140">
        <v>1693.9725819151558</v>
      </c>
      <c r="AJ57" s="140">
        <v>0</v>
      </c>
      <c r="AK57" s="140">
        <v>0</v>
      </c>
      <c r="AL57" s="140">
        <v>518.85025157821735</v>
      </c>
      <c r="AM57" s="140">
        <v>0</v>
      </c>
      <c r="AN57" s="140">
        <v>0</v>
      </c>
      <c r="AO57" s="140">
        <v>0</v>
      </c>
    </row>
    <row r="58" spans="2:41" ht="12.75" customHeight="1" x14ac:dyDescent="0.2">
      <c r="B58" s="141" t="s">
        <v>20</v>
      </c>
      <c r="C58" s="139">
        <f t="shared" si="12"/>
        <v>17907.000213724794</v>
      </c>
      <c r="D58" s="140">
        <v>612.99838942159249</v>
      </c>
      <c r="E58" s="140">
        <v>2505.2494042416861</v>
      </c>
      <c r="F58" s="140">
        <v>833.56919296494073</v>
      </c>
      <c r="G58" s="140">
        <v>407.40968137451483</v>
      </c>
      <c r="H58" s="140">
        <v>1163.2382571778755</v>
      </c>
      <c r="I58" s="140">
        <v>0</v>
      </c>
      <c r="J58" s="140">
        <v>0</v>
      </c>
      <c r="K58" s="140">
        <v>507.7165129482172</v>
      </c>
      <c r="L58" s="140">
        <v>751.88407726068556</v>
      </c>
      <c r="M58" s="140">
        <v>0</v>
      </c>
      <c r="N58" s="140">
        <v>250.24153183314252</v>
      </c>
      <c r="O58" s="140">
        <v>0</v>
      </c>
      <c r="P58" s="140">
        <v>887.04651289621393</v>
      </c>
      <c r="Q58" s="140">
        <v>620.0650607103662</v>
      </c>
      <c r="R58" s="140">
        <v>348.51303017858845</v>
      </c>
      <c r="S58" s="140">
        <v>0</v>
      </c>
      <c r="T58" s="140">
        <v>1737.5887210854378</v>
      </c>
      <c r="U58" s="140">
        <v>279.70437357399157</v>
      </c>
      <c r="V58" s="140">
        <v>216.99967893302025</v>
      </c>
      <c r="W58" s="140">
        <v>378.57842539733957</v>
      </c>
      <c r="X58" s="140">
        <v>242.65334037350615</v>
      </c>
      <c r="Y58" s="140">
        <v>0</v>
      </c>
      <c r="Z58" s="140">
        <v>0</v>
      </c>
      <c r="AA58" s="140">
        <v>0</v>
      </c>
      <c r="AB58" s="140">
        <v>0</v>
      </c>
      <c r="AC58" s="140">
        <v>0</v>
      </c>
      <c r="AD58" s="140">
        <v>0</v>
      </c>
      <c r="AE58" s="140">
        <v>0</v>
      </c>
      <c r="AF58" s="140">
        <v>1974.7365889816106</v>
      </c>
      <c r="AG58" s="140">
        <v>1794.6153437814237</v>
      </c>
      <c r="AH58" s="140">
        <v>0</v>
      </c>
      <c r="AI58" s="140">
        <v>1693.9725819151558</v>
      </c>
      <c r="AJ58" s="140">
        <v>0</v>
      </c>
      <c r="AK58" s="140">
        <v>181.36925709726592</v>
      </c>
      <c r="AL58" s="140">
        <v>518.85025157821735</v>
      </c>
      <c r="AM58" s="140">
        <v>0</v>
      </c>
      <c r="AN58" s="140">
        <v>0</v>
      </c>
      <c r="AO58" s="140">
        <v>0</v>
      </c>
    </row>
    <row r="59" spans="2:41" ht="12.75" customHeight="1" x14ac:dyDescent="0.2">
      <c r="B59" s="141" t="s">
        <v>21</v>
      </c>
      <c r="C59" s="139">
        <f t="shared" si="12"/>
        <v>24311.344523827775</v>
      </c>
      <c r="D59" s="140">
        <v>612.99838942159249</v>
      </c>
      <c r="E59" s="140">
        <v>2505.2494042416861</v>
      </c>
      <c r="F59" s="140">
        <v>833.56919296494073</v>
      </c>
      <c r="G59" s="140">
        <v>407.40968137451483</v>
      </c>
      <c r="H59" s="140">
        <v>1163.2382571778755</v>
      </c>
      <c r="I59" s="140">
        <v>144.14317821666904</v>
      </c>
      <c r="J59" s="140">
        <v>0</v>
      </c>
      <c r="K59" s="140">
        <v>507.7165129482172</v>
      </c>
      <c r="L59" s="140">
        <v>751.88407726068556</v>
      </c>
      <c r="M59" s="140">
        <v>0</v>
      </c>
      <c r="N59" s="140">
        <v>250.24153183314252</v>
      </c>
      <c r="O59" s="140">
        <v>0</v>
      </c>
      <c r="P59" s="140">
        <v>887.04651289621393</v>
      </c>
      <c r="Q59" s="140">
        <v>620.0650607103662</v>
      </c>
      <c r="R59" s="140">
        <v>348.51303017858845</v>
      </c>
      <c r="S59" s="140">
        <v>0</v>
      </c>
      <c r="T59" s="140">
        <v>1737.5887210854378</v>
      </c>
      <c r="U59" s="140">
        <v>279.70437357399157</v>
      </c>
      <c r="V59" s="140">
        <v>216.99967893302025</v>
      </c>
      <c r="W59" s="140">
        <v>378.57842539733957</v>
      </c>
      <c r="X59" s="140">
        <v>242.65334037350615</v>
      </c>
      <c r="Y59" s="140">
        <v>828.28298249756347</v>
      </c>
      <c r="Z59" s="140">
        <v>0</v>
      </c>
      <c r="AA59" s="140">
        <v>809.47155268511528</v>
      </c>
      <c r="AB59" s="140">
        <v>1147.3482563074629</v>
      </c>
      <c r="AC59" s="140">
        <v>982.00237783904731</v>
      </c>
      <c r="AD59" s="140">
        <v>0</v>
      </c>
      <c r="AE59" s="140">
        <v>265.07769060961408</v>
      </c>
      <c r="AF59" s="140">
        <v>1974.7365889816106</v>
      </c>
      <c r="AG59" s="140">
        <v>1794.6153437814237</v>
      </c>
      <c r="AH59" s="140">
        <v>1058.6231957849507</v>
      </c>
      <c r="AI59" s="140">
        <v>1693.9725819151558</v>
      </c>
      <c r="AJ59" s="140">
        <v>0</v>
      </c>
      <c r="AK59" s="140">
        <v>181.36925709726592</v>
      </c>
      <c r="AL59" s="140">
        <v>518.85025157821735</v>
      </c>
      <c r="AM59" s="140">
        <v>0</v>
      </c>
      <c r="AN59" s="140">
        <v>1169.3950761625515</v>
      </c>
      <c r="AO59" s="140">
        <v>0</v>
      </c>
    </row>
    <row r="60" spans="2:41" ht="12.75" customHeight="1" x14ac:dyDescent="0.2">
      <c r="B60" s="141" t="s">
        <v>22</v>
      </c>
      <c r="C60" s="139">
        <f t="shared" si="12"/>
        <v>17907.000213724794</v>
      </c>
      <c r="D60" s="140">
        <v>612.99838942159249</v>
      </c>
      <c r="E60" s="140">
        <v>2505.2494042416861</v>
      </c>
      <c r="F60" s="140">
        <v>833.56919296494073</v>
      </c>
      <c r="G60" s="140">
        <v>407.40968137451483</v>
      </c>
      <c r="H60" s="140">
        <v>1163.2382571778755</v>
      </c>
      <c r="I60" s="140">
        <v>0</v>
      </c>
      <c r="J60" s="140">
        <v>0</v>
      </c>
      <c r="K60" s="140">
        <v>507.7165129482172</v>
      </c>
      <c r="L60" s="140">
        <v>751.88407726068556</v>
      </c>
      <c r="M60" s="140">
        <v>0</v>
      </c>
      <c r="N60" s="140">
        <v>250.24153183314252</v>
      </c>
      <c r="O60" s="140">
        <v>0</v>
      </c>
      <c r="P60" s="140">
        <v>887.04651289621393</v>
      </c>
      <c r="Q60" s="140">
        <v>620.0650607103662</v>
      </c>
      <c r="R60" s="140">
        <v>348.51303017858845</v>
      </c>
      <c r="S60" s="140">
        <v>0</v>
      </c>
      <c r="T60" s="140">
        <v>1737.5887210854378</v>
      </c>
      <c r="U60" s="140">
        <v>279.70437357399157</v>
      </c>
      <c r="V60" s="140">
        <v>216.99967893302025</v>
      </c>
      <c r="W60" s="140">
        <v>378.57842539733957</v>
      </c>
      <c r="X60" s="140">
        <v>242.65334037350615</v>
      </c>
      <c r="Y60" s="140">
        <v>0</v>
      </c>
      <c r="Z60" s="140">
        <v>0</v>
      </c>
      <c r="AA60" s="140">
        <v>0</v>
      </c>
      <c r="AB60" s="140">
        <v>0</v>
      </c>
      <c r="AC60" s="140">
        <v>0</v>
      </c>
      <c r="AD60" s="140">
        <v>0</v>
      </c>
      <c r="AE60" s="140">
        <v>0</v>
      </c>
      <c r="AF60" s="140">
        <v>1974.7365889816106</v>
      </c>
      <c r="AG60" s="140">
        <v>1794.6153437814237</v>
      </c>
      <c r="AH60" s="140">
        <v>0</v>
      </c>
      <c r="AI60" s="140">
        <v>1693.9725819151558</v>
      </c>
      <c r="AJ60" s="140">
        <v>0</v>
      </c>
      <c r="AK60" s="140">
        <v>181.36925709726592</v>
      </c>
      <c r="AL60" s="140">
        <v>518.85025157821735</v>
      </c>
      <c r="AM60" s="140">
        <v>0</v>
      </c>
      <c r="AN60" s="140">
        <v>0</v>
      </c>
      <c r="AO60" s="140">
        <v>0</v>
      </c>
    </row>
    <row r="61" spans="2:41" ht="12.75" customHeight="1" x14ac:dyDescent="0.2">
      <c r="B61" s="141" t="s">
        <v>35</v>
      </c>
      <c r="C61" s="139">
        <f>SUM(D61:AO61)</f>
        <v>76092.87095962798</v>
      </c>
      <c r="D61" s="140">
        <v>2575.3972203966305</v>
      </c>
      <c r="E61" s="140">
        <v>4580.981940436036</v>
      </c>
      <c r="F61" s="140">
        <v>4311.6597414704529</v>
      </c>
      <c r="G61" s="140">
        <v>1809.2928526755816</v>
      </c>
      <c r="H61" s="140">
        <v>4455.5819948965836</v>
      </c>
      <c r="I61" s="140">
        <v>473.54809627900875</v>
      </c>
      <c r="J61" s="140">
        <v>576.75111294539954</v>
      </c>
      <c r="K61" s="140">
        <v>1758.0967104456402</v>
      </c>
      <c r="L61" s="140">
        <v>1935.6822749520145</v>
      </c>
      <c r="M61" s="140">
        <v>444.89481076948209</v>
      </c>
      <c r="N61" s="140">
        <v>972.18277413850808</v>
      </c>
      <c r="O61" s="140">
        <v>1033.1892598247273</v>
      </c>
      <c r="P61" s="140">
        <v>2081.8512210361596</v>
      </c>
      <c r="Q61" s="140">
        <v>2429.4972939573945</v>
      </c>
      <c r="R61" s="140">
        <v>1268.1082299238158</v>
      </c>
      <c r="S61" s="140">
        <v>487.14527655516281</v>
      </c>
      <c r="T61" s="140">
        <v>3261.7488536350247</v>
      </c>
      <c r="U61" s="140">
        <v>1338.6408145642522</v>
      </c>
      <c r="V61" s="140">
        <v>1049.8579322713865</v>
      </c>
      <c r="W61" s="140">
        <v>1480.2126174480063</v>
      </c>
      <c r="X61" s="140">
        <v>669.62024793217597</v>
      </c>
      <c r="Y61" s="140">
        <v>2609.7554712918777</v>
      </c>
      <c r="Z61" s="140">
        <v>2541.1049706620593</v>
      </c>
      <c r="AA61" s="140">
        <v>1171.334044753263</v>
      </c>
      <c r="AB61" s="140">
        <v>3199.6435242671732</v>
      </c>
      <c r="AC61" s="140">
        <v>1923.7537711962098</v>
      </c>
      <c r="AD61" s="140">
        <v>800.96644254365879</v>
      </c>
      <c r="AE61" s="140">
        <v>594.10920811890469</v>
      </c>
      <c r="AF61" s="140">
        <v>5638.5492870628468</v>
      </c>
      <c r="AG61" s="140">
        <v>3045.0802937275362</v>
      </c>
      <c r="AH61" s="140">
        <v>1715.9440775650189</v>
      </c>
      <c r="AI61" s="140">
        <v>3361.4582710736172</v>
      </c>
      <c r="AJ61" s="140">
        <v>599.89997621476743</v>
      </c>
      <c r="AK61" s="140">
        <v>1142.8300741548458</v>
      </c>
      <c r="AL61" s="140">
        <v>967.45499184212338</v>
      </c>
      <c r="AM61" s="140">
        <v>466.80431161780837</v>
      </c>
      <c r="AN61" s="140">
        <v>6719.5539291955847</v>
      </c>
      <c r="AO61" s="140">
        <v>600.68703778725296</v>
      </c>
    </row>
    <row r="62" spans="2:41" ht="12.75" customHeight="1" x14ac:dyDescent="0.2">
      <c r="B62" s="15"/>
      <c r="C62" s="139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</row>
    <row r="63" spans="2:41" ht="12.75" customHeight="1" x14ac:dyDescent="0.2">
      <c r="B63" s="15" t="s">
        <v>265</v>
      </c>
      <c r="C63" s="139">
        <f>SUM(D63:AO63)</f>
        <v>1514060.8368196408</v>
      </c>
      <c r="D63" s="62">
        <f>+D51*D29</f>
        <v>64302.89486048674</v>
      </c>
      <c r="E63" s="62">
        <f t="shared" ref="E63:AO63" si="13">+E51*E29</f>
        <v>79729.282259999993</v>
      </c>
      <c r="F63" s="62">
        <f t="shared" si="13"/>
        <v>64511.342080655588</v>
      </c>
      <c r="G63" s="62">
        <f t="shared" si="13"/>
        <v>43807.066919999997</v>
      </c>
      <c r="H63" s="62">
        <f t="shared" si="13"/>
        <v>25757.755379999999</v>
      </c>
      <c r="I63" s="62">
        <f t="shared" si="13"/>
        <v>8384.9261400000014</v>
      </c>
      <c r="J63" s="62">
        <f t="shared" si="13"/>
        <v>31826.063700000002</v>
      </c>
      <c r="K63" s="62">
        <f t="shared" si="13"/>
        <v>36622.254640142739</v>
      </c>
      <c r="L63" s="62">
        <f t="shared" si="13"/>
        <v>97087.028220000007</v>
      </c>
      <c r="M63" s="62">
        <f t="shared" si="13"/>
        <v>2183.9851799999997</v>
      </c>
      <c r="N63" s="62">
        <f t="shared" si="13"/>
        <v>58114.157400000004</v>
      </c>
      <c r="O63" s="62">
        <f t="shared" si="13"/>
        <v>12342.454379999999</v>
      </c>
      <c r="P63" s="62">
        <f t="shared" si="13"/>
        <v>41484.229380000012</v>
      </c>
      <c r="Q63" s="62">
        <f t="shared" si="13"/>
        <v>12605.489897561669</v>
      </c>
      <c r="R63" s="62">
        <f t="shared" si="13"/>
        <v>60729.102421200892</v>
      </c>
      <c r="S63" s="62">
        <f t="shared" si="13"/>
        <v>6760.0801799999999</v>
      </c>
      <c r="T63" s="62">
        <f t="shared" si="13"/>
        <v>82133.945239593435</v>
      </c>
      <c r="U63" s="62">
        <f t="shared" si="13"/>
        <v>59231.545379999996</v>
      </c>
      <c r="V63" s="62">
        <f t="shared" si="13"/>
        <v>36584.691659999997</v>
      </c>
      <c r="W63" s="62">
        <f t="shared" si="13"/>
        <v>91933.234200000006</v>
      </c>
      <c r="X63" s="62">
        <f t="shared" si="13"/>
        <v>40572.141839999997</v>
      </c>
      <c r="Y63" s="62">
        <f t="shared" si="13"/>
        <v>52673.735700000005</v>
      </c>
      <c r="Z63" s="62">
        <f t="shared" si="13"/>
        <v>31925.949120000001</v>
      </c>
      <c r="AA63" s="62">
        <f t="shared" si="13"/>
        <v>94480.793820000006</v>
      </c>
      <c r="AB63" s="62">
        <f t="shared" si="13"/>
        <v>43329.907799999986</v>
      </c>
      <c r="AC63" s="62">
        <f t="shared" si="13"/>
        <v>29438.400240000003</v>
      </c>
      <c r="AD63" s="62">
        <f t="shared" si="13"/>
        <v>8808.2537400000001</v>
      </c>
      <c r="AE63" s="62">
        <f t="shared" si="13"/>
        <v>28304.269560000001</v>
      </c>
      <c r="AF63" s="62">
        <f t="shared" si="13"/>
        <v>11681.10828</v>
      </c>
      <c r="AG63" s="62">
        <f t="shared" si="13"/>
        <v>34954.437599999997</v>
      </c>
      <c r="AH63" s="62">
        <f t="shared" si="13"/>
        <v>57330.930059999991</v>
      </c>
      <c r="AI63" s="62">
        <f t="shared" si="13"/>
        <v>61418.777039999986</v>
      </c>
      <c r="AJ63" s="62">
        <f t="shared" si="13"/>
        <v>3748.52988</v>
      </c>
      <c r="AK63" s="62">
        <f t="shared" si="13"/>
        <v>10850.159519999999</v>
      </c>
      <c r="AL63" s="62">
        <f t="shared" si="13"/>
        <v>24356.094120000002</v>
      </c>
      <c r="AM63" s="62">
        <f t="shared" si="13"/>
        <v>15371.69724</v>
      </c>
      <c r="AN63" s="62">
        <f t="shared" si="13"/>
        <v>19763.428680000001</v>
      </c>
      <c r="AO63" s="62">
        <f t="shared" si="13"/>
        <v>28920.693060000001</v>
      </c>
    </row>
    <row r="64" spans="2:41" ht="12.75" customHeight="1" x14ac:dyDescent="0.2">
      <c r="B64" s="141" t="s">
        <v>17</v>
      </c>
      <c r="C64" s="139">
        <f t="shared" ref="C64:C70" si="14">SUM(D64:AO64)</f>
        <v>183593.3932329946</v>
      </c>
      <c r="D64" s="140">
        <v>5978.2859296997103</v>
      </c>
      <c r="E64" s="140">
        <v>7655.2116507003084</v>
      </c>
      <c r="F64" s="140">
        <v>5079.6396362341629</v>
      </c>
      <c r="G64" s="140">
        <v>4788.9612834226909</v>
      </c>
      <c r="H64" s="140">
        <v>2680.9288008478766</v>
      </c>
      <c r="I64" s="140">
        <v>1379.2010846218732</v>
      </c>
      <c r="J64" s="140">
        <v>7977.1263104300906</v>
      </c>
      <c r="K64" s="140">
        <v>3042.1072275082588</v>
      </c>
      <c r="L64" s="140">
        <v>8911.6478745657041</v>
      </c>
      <c r="M64" s="140">
        <v>302.20205386325119</v>
      </c>
      <c r="N64" s="140">
        <v>5048.7110029638843</v>
      </c>
      <c r="O64" s="140">
        <v>2108.3034213834394</v>
      </c>
      <c r="P64" s="140">
        <v>3608.6914551103791</v>
      </c>
      <c r="Q64" s="140">
        <v>889.23049928884188</v>
      </c>
      <c r="R64" s="140">
        <v>4869.8805794621894</v>
      </c>
      <c r="S64" s="140">
        <v>1305.3299039359192</v>
      </c>
      <c r="T64" s="140">
        <v>7689.3617455859758</v>
      </c>
      <c r="U64" s="140">
        <v>4882.2407612901161</v>
      </c>
      <c r="V64" s="140">
        <v>2822.6358557874119</v>
      </c>
      <c r="W64" s="140">
        <v>7107.5530723233096</v>
      </c>
      <c r="X64" s="140">
        <v>4928.6926740585395</v>
      </c>
      <c r="Y64" s="140">
        <v>6468.8138657436166</v>
      </c>
      <c r="Z64" s="140">
        <v>9810.1284332412615</v>
      </c>
      <c r="AA64" s="140">
        <v>16559.986534123516</v>
      </c>
      <c r="AB64" s="140">
        <v>7695.8130623656389</v>
      </c>
      <c r="AC64" s="140">
        <v>4511.1464694455708</v>
      </c>
      <c r="AD64" s="140">
        <v>1291.6661744220858</v>
      </c>
      <c r="AE64" s="140">
        <v>5040.9793587855938</v>
      </c>
      <c r="AF64" s="140">
        <v>1080.1585780304167</v>
      </c>
      <c r="AG64" s="140">
        <v>3755.5318832461362</v>
      </c>
      <c r="AH64" s="140">
        <v>10656.402540857158</v>
      </c>
      <c r="AI64" s="140">
        <v>6836.1137260604282</v>
      </c>
      <c r="AJ64" s="140">
        <v>648.95203186816275</v>
      </c>
      <c r="AK64" s="140">
        <v>836.30674122013249</v>
      </c>
      <c r="AL64" s="140">
        <v>2039.5930437587419</v>
      </c>
      <c r="AM64" s="140">
        <v>3170.0753311359995</v>
      </c>
      <c r="AN64" s="140">
        <v>3022.9426454374484</v>
      </c>
      <c r="AO64" s="140">
        <v>7112.8399901687726</v>
      </c>
    </row>
    <row r="65" spans="2:41" ht="12.75" customHeight="1" x14ac:dyDescent="0.2">
      <c r="B65" s="141" t="s">
        <v>18</v>
      </c>
      <c r="C65" s="139">
        <f t="shared" si="14"/>
        <v>183593.3932329946</v>
      </c>
      <c r="D65" s="140">
        <v>5978.2859296997103</v>
      </c>
      <c r="E65" s="140">
        <v>7655.2116507003084</v>
      </c>
      <c r="F65" s="140">
        <v>5079.6396362341629</v>
      </c>
      <c r="G65" s="140">
        <v>4788.9612834226909</v>
      </c>
      <c r="H65" s="140">
        <v>2680.9288008478766</v>
      </c>
      <c r="I65" s="140">
        <v>1379.2010846218732</v>
      </c>
      <c r="J65" s="140">
        <v>7977.1263104300906</v>
      </c>
      <c r="K65" s="140">
        <v>3042.1072275082588</v>
      </c>
      <c r="L65" s="140">
        <v>8911.6478745657041</v>
      </c>
      <c r="M65" s="140">
        <v>302.20205386325119</v>
      </c>
      <c r="N65" s="140">
        <v>5048.7110029638843</v>
      </c>
      <c r="O65" s="140">
        <v>2108.3034213834394</v>
      </c>
      <c r="P65" s="140">
        <v>3608.6914551103791</v>
      </c>
      <c r="Q65" s="140">
        <v>889.23049928884188</v>
      </c>
      <c r="R65" s="140">
        <v>4869.8805794621894</v>
      </c>
      <c r="S65" s="140">
        <v>1305.3299039359192</v>
      </c>
      <c r="T65" s="140">
        <v>7689.3617455859758</v>
      </c>
      <c r="U65" s="140">
        <v>4882.2407612901161</v>
      </c>
      <c r="V65" s="140">
        <v>2822.6358557874119</v>
      </c>
      <c r="W65" s="140">
        <v>7107.5530723233096</v>
      </c>
      <c r="X65" s="140">
        <v>4928.6926740585395</v>
      </c>
      <c r="Y65" s="140">
        <v>6468.8138657436166</v>
      </c>
      <c r="Z65" s="140">
        <v>9810.1284332412615</v>
      </c>
      <c r="AA65" s="140">
        <v>16559.986534123516</v>
      </c>
      <c r="AB65" s="140">
        <v>7695.8130623656389</v>
      </c>
      <c r="AC65" s="140">
        <v>4511.1464694455708</v>
      </c>
      <c r="AD65" s="140">
        <v>1291.6661744220858</v>
      </c>
      <c r="AE65" s="140">
        <v>5040.9793587855938</v>
      </c>
      <c r="AF65" s="140">
        <v>1080.1585780304167</v>
      </c>
      <c r="AG65" s="140">
        <v>3755.5318832461362</v>
      </c>
      <c r="AH65" s="140">
        <v>10656.402540857158</v>
      </c>
      <c r="AI65" s="140">
        <v>6836.1137260604282</v>
      </c>
      <c r="AJ65" s="140">
        <v>648.95203186816275</v>
      </c>
      <c r="AK65" s="140">
        <v>836.30674122013249</v>
      </c>
      <c r="AL65" s="140">
        <v>2039.5930437587419</v>
      </c>
      <c r="AM65" s="140">
        <v>3170.0753311359995</v>
      </c>
      <c r="AN65" s="140">
        <v>3022.9426454374484</v>
      </c>
      <c r="AO65" s="140">
        <v>7112.8399901687726</v>
      </c>
    </row>
    <row r="66" spans="2:41" ht="12.75" customHeight="1" x14ac:dyDescent="0.2">
      <c r="B66" s="141" t="s">
        <v>19</v>
      </c>
      <c r="C66" s="139">
        <f t="shared" si="14"/>
        <v>96526.964646052249</v>
      </c>
      <c r="D66" s="140">
        <v>5978.2859296997103</v>
      </c>
      <c r="E66" s="140">
        <v>7655.2116507003084</v>
      </c>
      <c r="F66" s="140">
        <v>5079.6396362341629</v>
      </c>
      <c r="G66" s="140">
        <v>4788.9612834226909</v>
      </c>
      <c r="H66" s="140">
        <v>2680.9288008478766</v>
      </c>
      <c r="I66" s="140">
        <v>0</v>
      </c>
      <c r="J66" s="140">
        <v>0</v>
      </c>
      <c r="K66" s="140">
        <v>3042.1072275082588</v>
      </c>
      <c r="L66" s="140">
        <v>8911.6478745657041</v>
      </c>
      <c r="M66" s="140">
        <v>0</v>
      </c>
      <c r="N66" s="140">
        <v>5048.7110029638843</v>
      </c>
      <c r="O66" s="140">
        <v>0</v>
      </c>
      <c r="P66" s="140">
        <v>3608.6914551103791</v>
      </c>
      <c r="Q66" s="140">
        <v>889.23049928884188</v>
      </c>
      <c r="R66" s="140">
        <v>4869.8805794621894</v>
      </c>
      <c r="S66" s="140">
        <v>0</v>
      </c>
      <c r="T66" s="140">
        <v>7689.3617455859758</v>
      </c>
      <c r="U66" s="140">
        <v>4882.2407612901161</v>
      </c>
      <c r="V66" s="140">
        <v>2822.6358557874119</v>
      </c>
      <c r="W66" s="140">
        <v>7107.5530723233096</v>
      </c>
      <c r="X66" s="140">
        <v>0</v>
      </c>
      <c r="Y66" s="140">
        <v>6468.8138657436166</v>
      </c>
      <c r="Z66" s="140">
        <v>0</v>
      </c>
      <c r="AA66" s="140">
        <v>0</v>
      </c>
      <c r="AB66" s="140">
        <v>0</v>
      </c>
      <c r="AC66" s="140">
        <v>0</v>
      </c>
      <c r="AD66" s="140">
        <v>1291.6661744220858</v>
      </c>
      <c r="AE66" s="140">
        <v>0</v>
      </c>
      <c r="AF66" s="140">
        <v>1080.1585780304167</v>
      </c>
      <c r="AG66" s="140">
        <v>3755.5318832461362</v>
      </c>
      <c r="AH66" s="140">
        <v>0</v>
      </c>
      <c r="AI66" s="140">
        <v>6836.1137260604282</v>
      </c>
      <c r="AJ66" s="140">
        <v>0</v>
      </c>
      <c r="AK66" s="140">
        <v>0</v>
      </c>
      <c r="AL66" s="140">
        <v>2039.5930437587419</v>
      </c>
      <c r="AM66" s="140">
        <v>0</v>
      </c>
      <c r="AN66" s="140">
        <v>0</v>
      </c>
      <c r="AO66" s="140">
        <v>0</v>
      </c>
    </row>
    <row r="67" spans="2:41" ht="12.75" customHeight="1" x14ac:dyDescent="0.2">
      <c r="B67" s="141" t="s">
        <v>20</v>
      </c>
      <c r="C67" s="139">
        <f t="shared" si="14"/>
        <v>94531.484021165204</v>
      </c>
      <c r="D67" s="140">
        <v>5978.2859296997103</v>
      </c>
      <c r="E67" s="140">
        <v>7655.2116507003084</v>
      </c>
      <c r="F67" s="140">
        <v>5079.6396362341629</v>
      </c>
      <c r="G67" s="140">
        <v>4788.9612834226909</v>
      </c>
      <c r="H67" s="140">
        <v>2680.9288008478766</v>
      </c>
      <c r="I67" s="140">
        <v>0</v>
      </c>
      <c r="J67" s="140">
        <v>0</v>
      </c>
      <c r="K67" s="140">
        <v>3042.1072275082588</v>
      </c>
      <c r="L67" s="140">
        <v>8911.6478745657041</v>
      </c>
      <c r="M67" s="140">
        <v>0</v>
      </c>
      <c r="N67" s="140">
        <v>5048.7110029638843</v>
      </c>
      <c r="O67" s="140">
        <v>0</v>
      </c>
      <c r="P67" s="140">
        <v>3608.6914551103791</v>
      </c>
      <c r="Q67" s="140">
        <v>889.23049928884188</v>
      </c>
      <c r="R67" s="140">
        <v>4869.8805794621894</v>
      </c>
      <c r="S67" s="140">
        <v>0</v>
      </c>
      <c r="T67" s="140">
        <v>7689.3617455859758</v>
      </c>
      <c r="U67" s="140">
        <v>4882.2407612901161</v>
      </c>
      <c r="V67" s="140">
        <v>2822.6358557874119</v>
      </c>
      <c r="W67" s="140">
        <v>7107.5530723233096</v>
      </c>
      <c r="X67" s="140">
        <v>4928.6926740585395</v>
      </c>
      <c r="Y67" s="140">
        <v>0</v>
      </c>
      <c r="Z67" s="140">
        <v>0</v>
      </c>
      <c r="AA67" s="140">
        <v>0</v>
      </c>
      <c r="AB67" s="140">
        <v>0</v>
      </c>
      <c r="AC67" s="140">
        <v>0</v>
      </c>
      <c r="AD67" s="140">
        <v>0</v>
      </c>
      <c r="AE67" s="140">
        <v>0</v>
      </c>
      <c r="AF67" s="140">
        <v>1080.1585780304167</v>
      </c>
      <c r="AG67" s="140">
        <v>3755.5318832461362</v>
      </c>
      <c r="AH67" s="140">
        <v>0</v>
      </c>
      <c r="AI67" s="140">
        <v>6836.1137260604282</v>
      </c>
      <c r="AJ67" s="140">
        <v>0</v>
      </c>
      <c r="AK67" s="140">
        <v>836.30674122013249</v>
      </c>
      <c r="AL67" s="140">
        <v>2039.5930437587419</v>
      </c>
      <c r="AM67" s="140">
        <v>0</v>
      </c>
      <c r="AN67" s="140">
        <v>0</v>
      </c>
      <c r="AO67" s="140">
        <v>0</v>
      </c>
    </row>
    <row r="68" spans="2:41" ht="12.75" customHeight="1" x14ac:dyDescent="0.2">
      <c r="B68" s="141" t="s">
        <v>21</v>
      </c>
      <c r="C68" s="139">
        <f t="shared" si="14"/>
        <v>149866.76958254559</v>
      </c>
      <c r="D68" s="140">
        <v>5978.2859296997103</v>
      </c>
      <c r="E68" s="140">
        <v>7655.2116507003084</v>
      </c>
      <c r="F68" s="140">
        <v>5079.6396362341629</v>
      </c>
      <c r="G68" s="140">
        <v>4788.9612834226909</v>
      </c>
      <c r="H68" s="140">
        <v>2680.9288008478766</v>
      </c>
      <c r="I68" s="140">
        <v>1379.2010846218732</v>
      </c>
      <c r="J68" s="140">
        <v>0</v>
      </c>
      <c r="K68" s="140">
        <v>3042.1072275082588</v>
      </c>
      <c r="L68" s="140">
        <v>8911.6478745657041</v>
      </c>
      <c r="M68" s="140">
        <v>0</v>
      </c>
      <c r="N68" s="140">
        <v>5048.7110029638843</v>
      </c>
      <c r="O68" s="140">
        <v>0</v>
      </c>
      <c r="P68" s="140">
        <v>3608.6914551103791</v>
      </c>
      <c r="Q68" s="140">
        <v>889.23049928884188</v>
      </c>
      <c r="R68" s="140">
        <v>4869.8805794621894</v>
      </c>
      <c r="S68" s="140">
        <v>0</v>
      </c>
      <c r="T68" s="140">
        <v>7689.3617455859758</v>
      </c>
      <c r="U68" s="140">
        <v>4882.2407612901161</v>
      </c>
      <c r="V68" s="140">
        <v>2822.6358557874119</v>
      </c>
      <c r="W68" s="140">
        <v>7107.5530723233096</v>
      </c>
      <c r="X68" s="140">
        <v>4928.6926740585395</v>
      </c>
      <c r="Y68" s="140">
        <v>6468.8138657436166</v>
      </c>
      <c r="Z68" s="140">
        <v>0</v>
      </c>
      <c r="AA68" s="140">
        <v>16559.986534123516</v>
      </c>
      <c r="AB68" s="140">
        <v>7695.8130623656389</v>
      </c>
      <c r="AC68" s="140">
        <v>4511.1464694455708</v>
      </c>
      <c r="AD68" s="140">
        <v>0</v>
      </c>
      <c r="AE68" s="140">
        <v>5040.9793587855938</v>
      </c>
      <c r="AF68" s="140">
        <v>1080.1585780304167</v>
      </c>
      <c r="AG68" s="140">
        <v>3755.5318832461362</v>
      </c>
      <c r="AH68" s="140">
        <v>10656.402540857158</v>
      </c>
      <c r="AI68" s="140">
        <v>6836.1137260604282</v>
      </c>
      <c r="AJ68" s="140">
        <v>0</v>
      </c>
      <c r="AK68" s="140">
        <v>836.30674122013249</v>
      </c>
      <c r="AL68" s="140">
        <v>2039.5930437587419</v>
      </c>
      <c r="AM68" s="140">
        <v>0</v>
      </c>
      <c r="AN68" s="140">
        <v>3022.9426454374484</v>
      </c>
      <c r="AO68" s="140">
        <v>0</v>
      </c>
    </row>
    <row r="69" spans="2:41" ht="12.75" customHeight="1" x14ac:dyDescent="0.2">
      <c r="B69" s="141" t="s">
        <v>22</v>
      </c>
      <c r="C69" s="139">
        <f t="shared" si="14"/>
        <v>94531.484021165204</v>
      </c>
      <c r="D69" s="140">
        <v>5978.2859296997103</v>
      </c>
      <c r="E69" s="140">
        <v>7655.2116507003084</v>
      </c>
      <c r="F69" s="140">
        <v>5079.6396362341629</v>
      </c>
      <c r="G69" s="140">
        <v>4788.9612834226909</v>
      </c>
      <c r="H69" s="140">
        <v>2680.9288008478766</v>
      </c>
      <c r="I69" s="140">
        <v>0</v>
      </c>
      <c r="J69" s="140">
        <v>0</v>
      </c>
      <c r="K69" s="140">
        <v>3042.1072275082588</v>
      </c>
      <c r="L69" s="140">
        <v>8911.6478745657041</v>
      </c>
      <c r="M69" s="140">
        <v>0</v>
      </c>
      <c r="N69" s="140">
        <v>5048.7110029638843</v>
      </c>
      <c r="O69" s="140">
        <v>0</v>
      </c>
      <c r="P69" s="140">
        <v>3608.6914551103791</v>
      </c>
      <c r="Q69" s="140">
        <v>889.23049928884188</v>
      </c>
      <c r="R69" s="140">
        <v>4869.8805794621894</v>
      </c>
      <c r="S69" s="140">
        <v>0</v>
      </c>
      <c r="T69" s="140">
        <v>7689.3617455859758</v>
      </c>
      <c r="U69" s="140">
        <v>4882.2407612901161</v>
      </c>
      <c r="V69" s="140">
        <v>2822.6358557874119</v>
      </c>
      <c r="W69" s="140">
        <v>7107.5530723233096</v>
      </c>
      <c r="X69" s="140">
        <v>4928.6926740585395</v>
      </c>
      <c r="Y69" s="140">
        <v>0</v>
      </c>
      <c r="Z69" s="140">
        <v>0</v>
      </c>
      <c r="AA69" s="140">
        <v>0</v>
      </c>
      <c r="AB69" s="140">
        <v>0</v>
      </c>
      <c r="AC69" s="140">
        <v>0</v>
      </c>
      <c r="AD69" s="140">
        <v>0</v>
      </c>
      <c r="AE69" s="140">
        <v>0</v>
      </c>
      <c r="AF69" s="140">
        <v>1080.1585780304167</v>
      </c>
      <c r="AG69" s="140">
        <v>3755.5318832461362</v>
      </c>
      <c r="AH69" s="140">
        <v>0</v>
      </c>
      <c r="AI69" s="140">
        <v>6836.1137260604282</v>
      </c>
      <c r="AJ69" s="140">
        <v>0</v>
      </c>
      <c r="AK69" s="140">
        <v>836.30674122013249</v>
      </c>
      <c r="AL69" s="140">
        <v>2039.5930437587419</v>
      </c>
      <c r="AM69" s="140">
        <v>0</v>
      </c>
      <c r="AN69" s="140">
        <v>0</v>
      </c>
      <c r="AO69" s="140">
        <v>0</v>
      </c>
    </row>
    <row r="70" spans="2:41" ht="12.75" customHeight="1" x14ac:dyDescent="0.2">
      <c r="B70" s="141" t="s">
        <v>35</v>
      </c>
      <c r="C70" s="139">
        <f t="shared" si="14"/>
        <v>640059.62775507628</v>
      </c>
      <c r="D70" s="140">
        <v>28433.179282288485</v>
      </c>
      <c r="E70" s="140">
        <v>24008.33522531886</v>
      </c>
      <c r="F70" s="140">
        <v>32199.636325799049</v>
      </c>
      <c r="G70" s="140">
        <v>11714.524673606331</v>
      </c>
      <c r="H70" s="140">
        <v>8925.6712073391736</v>
      </c>
      <c r="I70" s="140">
        <v>3909.238275670556</v>
      </c>
      <c r="J70" s="140">
        <v>12329.972747008112</v>
      </c>
      <c r="K70" s="140">
        <v>18369.61127509319</v>
      </c>
      <c r="L70" s="140">
        <v>36329.918713060877</v>
      </c>
      <c r="M70" s="140">
        <v>1261.5890838759517</v>
      </c>
      <c r="N70" s="140">
        <v>25957.619505808259</v>
      </c>
      <c r="O70" s="140">
        <v>8116.3003914974506</v>
      </c>
      <c r="P70" s="140">
        <v>19832.080649337739</v>
      </c>
      <c r="Q70" s="140">
        <v>6086.798119316587</v>
      </c>
      <c r="R70" s="140">
        <v>31011.510556111207</v>
      </c>
      <c r="S70" s="140">
        <v>3314.4748700628011</v>
      </c>
      <c r="T70" s="140">
        <v>35409.85344715057</v>
      </c>
      <c r="U70" s="140">
        <v>24090.569298092119</v>
      </c>
      <c r="V70" s="140">
        <v>16732.838992451994</v>
      </c>
      <c r="W70" s="140">
        <v>46473.868891422877</v>
      </c>
      <c r="X70" s="140">
        <v>13151.794825700154</v>
      </c>
      <c r="Y70" s="140">
        <v>23044.953658445262</v>
      </c>
      <c r="Z70" s="140">
        <v>12293.932764983341</v>
      </c>
      <c r="AA70" s="140">
        <v>44131.72489542776</v>
      </c>
      <c r="AB70" s="140">
        <v>16921.401024915107</v>
      </c>
      <c r="AC70" s="140">
        <v>14152.359762932052</v>
      </c>
      <c r="AD70" s="140">
        <v>4582.4578871693093</v>
      </c>
      <c r="AE70" s="140">
        <v>12917.044107661075</v>
      </c>
      <c r="AF70" s="140">
        <v>5200.1568118175028</v>
      </c>
      <c r="AG70" s="140">
        <v>11921.350744847361</v>
      </c>
      <c r="AH70" s="140">
        <v>24493.401173993345</v>
      </c>
      <c r="AI70" s="140">
        <v>16000.785890288758</v>
      </c>
      <c r="AJ70" s="140">
        <v>1958.0529156072566</v>
      </c>
      <c r="AK70" s="140">
        <v>4539.0171381379478</v>
      </c>
      <c r="AL70" s="140">
        <v>11132.126598458017</v>
      </c>
      <c r="AM70" s="140">
        <v>7039.2988093412314</v>
      </c>
      <c r="AN70" s="140">
        <v>8593.0094934929584</v>
      </c>
      <c r="AO70" s="140">
        <v>13479.167721545606</v>
      </c>
    </row>
    <row r="71" spans="2:41" ht="12.75" customHeight="1" x14ac:dyDescent="0.2">
      <c r="B71" s="53"/>
      <c r="C71" s="139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</row>
    <row r="72" spans="2:41" ht="12.75" customHeight="1" x14ac:dyDescent="0.2">
      <c r="B72" s="15" t="s">
        <v>263</v>
      </c>
      <c r="C72" s="139">
        <f>SUM(D72:AO72)</f>
        <v>491281.60104081669</v>
      </c>
      <c r="D72" s="62">
        <f>+D51*D30</f>
        <v>15781.873813618793</v>
      </c>
      <c r="E72" s="62">
        <f t="shared" ref="E72:AO72" si="15">+E51*E30</f>
        <v>94748.766238544558</v>
      </c>
      <c r="F72" s="62">
        <f t="shared" si="15"/>
        <v>0</v>
      </c>
      <c r="G72" s="62">
        <f t="shared" si="15"/>
        <v>0</v>
      </c>
      <c r="H72" s="62">
        <f t="shared" si="15"/>
        <v>22230.116312021604</v>
      </c>
      <c r="I72" s="62">
        <f t="shared" si="15"/>
        <v>8163.2599118776207</v>
      </c>
      <c r="J72" s="62">
        <f t="shared" si="15"/>
        <v>10085.779628475622</v>
      </c>
      <c r="K72" s="62">
        <f t="shared" si="15"/>
        <v>17183.596584861312</v>
      </c>
      <c r="L72" s="62">
        <f t="shared" si="15"/>
        <v>18992.017651329163</v>
      </c>
      <c r="M72" s="62">
        <f t="shared" si="15"/>
        <v>0</v>
      </c>
      <c r="N72" s="62">
        <f t="shared" si="15"/>
        <v>16721.976945459493</v>
      </c>
      <c r="O72" s="62">
        <f t="shared" si="15"/>
        <v>16466.274397089968</v>
      </c>
      <c r="P72" s="62">
        <f t="shared" si="15"/>
        <v>10360.736921649383</v>
      </c>
      <c r="Q72" s="62">
        <f t="shared" si="15"/>
        <v>15458.750990028919</v>
      </c>
      <c r="R72" s="62">
        <f t="shared" si="15"/>
        <v>13734.295158832228</v>
      </c>
      <c r="S72" s="62">
        <f t="shared" si="15"/>
        <v>0</v>
      </c>
      <c r="T72" s="62">
        <f t="shared" si="15"/>
        <v>16411.050885553253</v>
      </c>
      <c r="U72" s="62">
        <f t="shared" si="15"/>
        <v>16548.798514196977</v>
      </c>
      <c r="V72" s="62">
        <f t="shared" si="15"/>
        <v>8917.6499500391164</v>
      </c>
      <c r="W72" s="62">
        <f t="shared" si="15"/>
        <v>39642.205244579112</v>
      </c>
      <c r="X72" s="62">
        <f t="shared" si="15"/>
        <v>1182.1047666422362</v>
      </c>
      <c r="Y72" s="62">
        <f t="shared" si="15"/>
        <v>16960.490079928455</v>
      </c>
      <c r="Z72" s="62">
        <f t="shared" si="15"/>
        <v>0</v>
      </c>
      <c r="AA72" s="62">
        <f t="shared" si="15"/>
        <v>5251.3698492482363</v>
      </c>
      <c r="AB72" s="62">
        <f t="shared" si="15"/>
        <v>8644.7346036169965</v>
      </c>
      <c r="AC72" s="62">
        <f t="shared" si="15"/>
        <v>6662.1568888223437</v>
      </c>
      <c r="AD72" s="62">
        <f t="shared" si="15"/>
        <v>6795.7256162679714</v>
      </c>
      <c r="AE72" s="62">
        <f t="shared" si="15"/>
        <v>2319.0148919913231</v>
      </c>
      <c r="AF72" s="62">
        <f t="shared" si="15"/>
        <v>16228.914355106848</v>
      </c>
      <c r="AG72" s="62">
        <f t="shared" si="15"/>
        <v>24228.485438011623</v>
      </c>
      <c r="AH72" s="62">
        <f t="shared" si="15"/>
        <v>19580.835629090674</v>
      </c>
      <c r="AI72" s="62">
        <f t="shared" si="15"/>
        <v>25145.855196979282</v>
      </c>
      <c r="AJ72" s="62">
        <f t="shared" si="15"/>
        <v>0</v>
      </c>
      <c r="AK72" s="62">
        <f t="shared" si="15"/>
        <v>10316.606155469162</v>
      </c>
      <c r="AL72" s="62">
        <f t="shared" si="15"/>
        <v>0</v>
      </c>
      <c r="AM72" s="62">
        <f t="shared" si="15"/>
        <v>0</v>
      </c>
      <c r="AN72" s="62">
        <f t="shared" si="15"/>
        <v>6518.1584214843824</v>
      </c>
      <c r="AO72" s="62">
        <f t="shared" si="15"/>
        <v>0</v>
      </c>
    </row>
    <row r="73" spans="2:41" ht="12.75" customHeight="1" x14ac:dyDescent="0.2">
      <c r="B73" s="141" t="s">
        <v>17</v>
      </c>
      <c r="C73" s="139">
        <f t="shared" ref="C73:C79" si="16">SUM(D73:AO73)</f>
        <v>53378.819012756408</v>
      </c>
      <c r="D73" s="140">
        <v>1467.2520478114502</v>
      </c>
      <c r="E73" s="140">
        <v>9097.3082741857161</v>
      </c>
      <c r="F73" s="140">
        <v>0</v>
      </c>
      <c r="G73" s="140">
        <v>0</v>
      </c>
      <c r="H73" s="140">
        <v>2313.7636873969295</v>
      </c>
      <c r="I73" s="140">
        <v>1342.7401430290797</v>
      </c>
      <c r="J73" s="140">
        <v>2527.9764030483198</v>
      </c>
      <c r="K73" s="140">
        <v>1427.3928210879017</v>
      </c>
      <c r="L73" s="140">
        <v>1743.2830815735713</v>
      </c>
      <c r="M73" s="140">
        <v>0</v>
      </c>
      <c r="N73" s="140">
        <v>1452.7342866688409</v>
      </c>
      <c r="O73" s="140">
        <v>2812.7227843011328</v>
      </c>
      <c r="P73" s="140">
        <v>901.27509553855248</v>
      </c>
      <c r="Q73" s="140">
        <v>1090.5084191852247</v>
      </c>
      <c r="R73" s="140">
        <v>1101.3562624836177</v>
      </c>
      <c r="S73" s="140">
        <v>0</v>
      </c>
      <c r="T73" s="140">
        <v>1536.398945845435</v>
      </c>
      <c r="U73" s="140">
        <v>1364.057245814676</v>
      </c>
      <c r="V73" s="140">
        <v>688.0276245668714</v>
      </c>
      <c r="W73" s="140">
        <v>3064.8228590197846</v>
      </c>
      <c r="X73" s="140">
        <v>143.60176315797059</v>
      </c>
      <c r="Y73" s="140">
        <v>2082.9024549107166</v>
      </c>
      <c r="Z73" s="140">
        <v>0</v>
      </c>
      <c r="AA73" s="140">
        <v>920.42636892879807</v>
      </c>
      <c r="AB73" s="140">
        <v>1535.3889463665082</v>
      </c>
      <c r="AC73" s="140">
        <v>1020.9102832655624</v>
      </c>
      <c r="AD73" s="140">
        <v>996.54360197700476</v>
      </c>
      <c r="AE73" s="140">
        <v>413.01564693141881</v>
      </c>
      <c r="AF73" s="140">
        <v>1500.6967346414863</v>
      </c>
      <c r="AG73" s="140">
        <v>2603.1272648831687</v>
      </c>
      <c r="AH73" s="140">
        <v>3639.5932585006494</v>
      </c>
      <c r="AI73" s="140">
        <v>2798.8171394823667</v>
      </c>
      <c r="AJ73" s="140">
        <v>0</v>
      </c>
      <c r="AK73" s="140">
        <v>795.18160617162755</v>
      </c>
      <c r="AL73" s="140">
        <v>0</v>
      </c>
      <c r="AM73" s="140">
        <v>0</v>
      </c>
      <c r="AN73" s="140">
        <v>996.99396198202487</v>
      </c>
      <c r="AO73" s="140">
        <v>0</v>
      </c>
    </row>
    <row r="74" spans="2:41" ht="12.75" customHeight="1" x14ac:dyDescent="0.2">
      <c r="B74" s="141" t="s">
        <v>18</v>
      </c>
      <c r="C74" s="139">
        <f t="shared" si="16"/>
        <v>53378.819012756408</v>
      </c>
      <c r="D74" s="140">
        <v>1467.2520478114502</v>
      </c>
      <c r="E74" s="140">
        <v>9097.3082741857161</v>
      </c>
      <c r="F74" s="140">
        <v>0</v>
      </c>
      <c r="G74" s="140">
        <v>0</v>
      </c>
      <c r="H74" s="140">
        <v>2313.7636873969295</v>
      </c>
      <c r="I74" s="140">
        <v>1342.7401430290797</v>
      </c>
      <c r="J74" s="140">
        <v>2527.9764030483198</v>
      </c>
      <c r="K74" s="140">
        <v>1427.3928210879017</v>
      </c>
      <c r="L74" s="140">
        <v>1743.2830815735713</v>
      </c>
      <c r="M74" s="140">
        <v>0</v>
      </c>
      <c r="N74" s="140">
        <v>1452.7342866688409</v>
      </c>
      <c r="O74" s="140">
        <v>2812.7227843011328</v>
      </c>
      <c r="P74" s="140">
        <v>901.27509553855248</v>
      </c>
      <c r="Q74" s="140">
        <v>1090.5084191852247</v>
      </c>
      <c r="R74" s="140">
        <v>1101.3562624836177</v>
      </c>
      <c r="S74" s="140">
        <v>0</v>
      </c>
      <c r="T74" s="140">
        <v>1536.398945845435</v>
      </c>
      <c r="U74" s="140">
        <v>1364.057245814676</v>
      </c>
      <c r="V74" s="140">
        <v>688.0276245668714</v>
      </c>
      <c r="W74" s="140">
        <v>3064.8228590197846</v>
      </c>
      <c r="X74" s="140">
        <v>143.60176315797059</v>
      </c>
      <c r="Y74" s="140">
        <v>2082.9024549107166</v>
      </c>
      <c r="Z74" s="140">
        <v>0</v>
      </c>
      <c r="AA74" s="140">
        <v>920.42636892879807</v>
      </c>
      <c r="AB74" s="140">
        <v>1535.3889463665082</v>
      </c>
      <c r="AC74" s="140">
        <v>1020.9102832655624</v>
      </c>
      <c r="AD74" s="140">
        <v>996.54360197700476</v>
      </c>
      <c r="AE74" s="140">
        <v>413.01564693141881</v>
      </c>
      <c r="AF74" s="140">
        <v>1500.6967346414863</v>
      </c>
      <c r="AG74" s="140">
        <v>2603.1272648831687</v>
      </c>
      <c r="AH74" s="140">
        <v>3639.5932585006494</v>
      </c>
      <c r="AI74" s="140">
        <v>2798.8171394823667</v>
      </c>
      <c r="AJ74" s="140">
        <v>0</v>
      </c>
      <c r="AK74" s="140">
        <v>795.18160617162755</v>
      </c>
      <c r="AL74" s="140">
        <v>0</v>
      </c>
      <c r="AM74" s="140">
        <v>0</v>
      </c>
      <c r="AN74" s="140">
        <v>996.99396198202487</v>
      </c>
      <c r="AO74" s="140">
        <v>0</v>
      </c>
    </row>
    <row r="75" spans="2:41" ht="12.75" customHeight="1" x14ac:dyDescent="0.2">
      <c r="B75" s="141" t="s">
        <v>19</v>
      </c>
      <c r="C75" s="139">
        <f t="shared" si="16"/>
        <v>37230.267847073308</v>
      </c>
      <c r="D75" s="140">
        <v>1467.2520478114502</v>
      </c>
      <c r="E75" s="140">
        <v>9097.3082741857161</v>
      </c>
      <c r="F75" s="140">
        <v>0</v>
      </c>
      <c r="G75" s="140">
        <v>0</v>
      </c>
      <c r="H75" s="140">
        <v>2313.7636873969295</v>
      </c>
      <c r="I75" s="140">
        <v>0</v>
      </c>
      <c r="J75" s="140">
        <v>0</v>
      </c>
      <c r="K75" s="140">
        <v>1427.3928210879017</v>
      </c>
      <c r="L75" s="140">
        <v>1743.2830815735713</v>
      </c>
      <c r="M75" s="140">
        <v>0</v>
      </c>
      <c r="N75" s="140">
        <v>1452.7342866688409</v>
      </c>
      <c r="O75" s="140">
        <v>0</v>
      </c>
      <c r="P75" s="140">
        <v>901.27509553855248</v>
      </c>
      <c r="Q75" s="140">
        <v>1090.5084191852247</v>
      </c>
      <c r="R75" s="140">
        <v>1101.3562624836177</v>
      </c>
      <c r="S75" s="140">
        <v>0</v>
      </c>
      <c r="T75" s="140">
        <v>1536.398945845435</v>
      </c>
      <c r="U75" s="140">
        <v>1364.057245814676</v>
      </c>
      <c r="V75" s="140">
        <v>688.0276245668714</v>
      </c>
      <c r="W75" s="140">
        <v>3064.8228590197846</v>
      </c>
      <c r="X75" s="140">
        <v>0</v>
      </c>
      <c r="Y75" s="140">
        <v>2082.9024549107166</v>
      </c>
      <c r="Z75" s="140">
        <v>0</v>
      </c>
      <c r="AA75" s="140">
        <v>0</v>
      </c>
      <c r="AB75" s="140">
        <v>0</v>
      </c>
      <c r="AC75" s="140">
        <v>0</v>
      </c>
      <c r="AD75" s="140">
        <v>996.54360197700476</v>
      </c>
      <c r="AE75" s="140">
        <v>0</v>
      </c>
      <c r="AF75" s="140">
        <v>1500.6967346414863</v>
      </c>
      <c r="AG75" s="140">
        <v>2603.1272648831687</v>
      </c>
      <c r="AH75" s="140">
        <v>0</v>
      </c>
      <c r="AI75" s="140">
        <v>2798.8171394823667</v>
      </c>
      <c r="AJ75" s="140">
        <v>0</v>
      </c>
      <c r="AK75" s="140">
        <v>0</v>
      </c>
      <c r="AL75" s="140">
        <v>0</v>
      </c>
      <c r="AM75" s="140">
        <v>0</v>
      </c>
      <c r="AN75" s="140">
        <v>0</v>
      </c>
      <c r="AO75" s="140">
        <v>0</v>
      </c>
    </row>
    <row r="76" spans="2:41" ht="12.75" customHeight="1" x14ac:dyDescent="0.2">
      <c r="B76" s="141" t="s">
        <v>20</v>
      </c>
      <c r="C76" s="139">
        <f t="shared" si="16"/>
        <v>35089.605159515195</v>
      </c>
      <c r="D76" s="140">
        <v>1467.2520478114502</v>
      </c>
      <c r="E76" s="140">
        <v>9097.3082741857161</v>
      </c>
      <c r="F76" s="140">
        <v>0</v>
      </c>
      <c r="G76" s="140">
        <v>0</v>
      </c>
      <c r="H76" s="140">
        <v>2313.7636873969295</v>
      </c>
      <c r="I76" s="140">
        <v>0</v>
      </c>
      <c r="J76" s="140">
        <v>0</v>
      </c>
      <c r="K76" s="140">
        <v>1427.3928210879017</v>
      </c>
      <c r="L76" s="140">
        <v>1743.2830815735713</v>
      </c>
      <c r="M76" s="140">
        <v>0</v>
      </c>
      <c r="N76" s="140">
        <v>1452.7342866688409</v>
      </c>
      <c r="O76" s="140">
        <v>0</v>
      </c>
      <c r="P76" s="140">
        <v>901.27509553855248</v>
      </c>
      <c r="Q76" s="140">
        <v>1090.5084191852247</v>
      </c>
      <c r="R76" s="140">
        <v>1101.3562624836177</v>
      </c>
      <c r="S76" s="140">
        <v>0</v>
      </c>
      <c r="T76" s="140">
        <v>1536.398945845435</v>
      </c>
      <c r="U76" s="140">
        <v>1364.057245814676</v>
      </c>
      <c r="V76" s="140">
        <v>688.0276245668714</v>
      </c>
      <c r="W76" s="140">
        <v>3064.8228590197846</v>
      </c>
      <c r="X76" s="140">
        <v>143.60176315797059</v>
      </c>
      <c r="Y76" s="140">
        <v>0</v>
      </c>
      <c r="Z76" s="140">
        <v>0</v>
      </c>
      <c r="AA76" s="140">
        <v>0</v>
      </c>
      <c r="AB76" s="140">
        <v>0</v>
      </c>
      <c r="AC76" s="140">
        <v>0</v>
      </c>
      <c r="AD76" s="140">
        <v>0</v>
      </c>
      <c r="AE76" s="140">
        <v>0</v>
      </c>
      <c r="AF76" s="140">
        <v>1500.6967346414863</v>
      </c>
      <c r="AG76" s="140">
        <v>2603.1272648831687</v>
      </c>
      <c r="AH76" s="140">
        <v>0</v>
      </c>
      <c r="AI76" s="140">
        <v>2798.8171394823667</v>
      </c>
      <c r="AJ76" s="140">
        <v>0</v>
      </c>
      <c r="AK76" s="140">
        <v>795.18160617162755</v>
      </c>
      <c r="AL76" s="140">
        <v>0</v>
      </c>
      <c r="AM76" s="140">
        <v>0</v>
      </c>
      <c r="AN76" s="140">
        <v>0</v>
      </c>
      <c r="AO76" s="140">
        <v>0</v>
      </c>
    </row>
    <row r="77" spans="2:41" ht="12.75" customHeight="1" x14ac:dyDescent="0.2">
      <c r="B77" s="141" t="s">
        <v>21</v>
      </c>
      <c r="C77" s="139">
        <f t="shared" si="16"/>
        <v>47041.576223429955</v>
      </c>
      <c r="D77" s="140">
        <v>1467.2520478114502</v>
      </c>
      <c r="E77" s="140">
        <v>9097.3082741857161</v>
      </c>
      <c r="F77" s="140">
        <v>0</v>
      </c>
      <c r="G77" s="140">
        <v>0</v>
      </c>
      <c r="H77" s="140">
        <v>2313.7636873969295</v>
      </c>
      <c r="I77" s="140">
        <v>1342.7401430290797</v>
      </c>
      <c r="J77" s="140">
        <v>0</v>
      </c>
      <c r="K77" s="140">
        <v>1427.3928210879017</v>
      </c>
      <c r="L77" s="140">
        <v>1743.2830815735713</v>
      </c>
      <c r="M77" s="140">
        <v>0</v>
      </c>
      <c r="N77" s="140">
        <v>1452.7342866688409</v>
      </c>
      <c r="O77" s="140">
        <v>0</v>
      </c>
      <c r="P77" s="140">
        <v>901.27509553855248</v>
      </c>
      <c r="Q77" s="140">
        <v>1090.5084191852247</v>
      </c>
      <c r="R77" s="140">
        <v>1101.3562624836177</v>
      </c>
      <c r="S77" s="140">
        <v>0</v>
      </c>
      <c r="T77" s="140">
        <v>1536.398945845435</v>
      </c>
      <c r="U77" s="140">
        <v>1364.057245814676</v>
      </c>
      <c r="V77" s="140">
        <v>688.0276245668714</v>
      </c>
      <c r="W77" s="140">
        <v>3064.8228590197846</v>
      </c>
      <c r="X77" s="140">
        <v>143.60176315797059</v>
      </c>
      <c r="Y77" s="140">
        <v>2082.9024549107166</v>
      </c>
      <c r="Z77" s="140">
        <v>0</v>
      </c>
      <c r="AA77" s="140">
        <v>920.42636892879807</v>
      </c>
      <c r="AB77" s="140">
        <v>1535.3889463665082</v>
      </c>
      <c r="AC77" s="140">
        <v>1020.9102832655624</v>
      </c>
      <c r="AD77" s="140">
        <v>0</v>
      </c>
      <c r="AE77" s="140">
        <v>413.01564693141881</v>
      </c>
      <c r="AF77" s="140">
        <v>1500.6967346414863</v>
      </c>
      <c r="AG77" s="140">
        <v>2603.1272648831687</v>
      </c>
      <c r="AH77" s="140">
        <v>3639.5932585006494</v>
      </c>
      <c r="AI77" s="140">
        <v>2798.8171394823667</v>
      </c>
      <c r="AJ77" s="140">
        <v>0</v>
      </c>
      <c r="AK77" s="140">
        <v>795.18160617162755</v>
      </c>
      <c r="AL77" s="140">
        <v>0</v>
      </c>
      <c r="AM77" s="140">
        <v>0</v>
      </c>
      <c r="AN77" s="140">
        <v>996.99396198202487</v>
      </c>
      <c r="AO77" s="140">
        <v>0</v>
      </c>
    </row>
    <row r="78" spans="2:41" ht="12.75" customHeight="1" x14ac:dyDescent="0.2">
      <c r="B78" s="141" t="s">
        <v>22</v>
      </c>
      <c r="C78" s="139">
        <f t="shared" si="16"/>
        <v>35089.605159515195</v>
      </c>
      <c r="D78" s="140">
        <v>1467.2520478114502</v>
      </c>
      <c r="E78" s="140">
        <v>9097.3082741857161</v>
      </c>
      <c r="F78" s="140">
        <v>0</v>
      </c>
      <c r="G78" s="140">
        <v>0</v>
      </c>
      <c r="H78" s="140">
        <v>2313.7636873969295</v>
      </c>
      <c r="I78" s="140">
        <v>0</v>
      </c>
      <c r="J78" s="140">
        <v>0</v>
      </c>
      <c r="K78" s="140">
        <v>1427.3928210879017</v>
      </c>
      <c r="L78" s="140">
        <v>1743.2830815735713</v>
      </c>
      <c r="M78" s="140">
        <v>0</v>
      </c>
      <c r="N78" s="140">
        <v>1452.7342866688409</v>
      </c>
      <c r="O78" s="140">
        <v>0</v>
      </c>
      <c r="P78" s="140">
        <v>901.27509553855248</v>
      </c>
      <c r="Q78" s="140">
        <v>1090.5084191852247</v>
      </c>
      <c r="R78" s="140">
        <v>1101.3562624836177</v>
      </c>
      <c r="S78" s="140">
        <v>0</v>
      </c>
      <c r="T78" s="140">
        <v>1536.398945845435</v>
      </c>
      <c r="U78" s="140">
        <v>1364.057245814676</v>
      </c>
      <c r="V78" s="140">
        <v>688.0276245668714</v>
      </c>
      <c r="W78" s="140">
        <v>3064.8228590197846</v>
      </c>
      <c r="X78" s="140">
        <v>143.60176315797059</v>
      </c>
      <c r="Y78" s="140">
        <v>0</v>
      </c>
      <c r="Z78" s="140">
        <v>0</v>
      </c>
      <c r="AA78" s="140">
        <v>0</v>
      </c>
      <c r="AB78" s="140">
        <v>0</v>
      </c>
      <c r="AC78" s="140">
        <v>0</v>
      </c>
      <c r="AD78" s="140">
        <v>0</v>
      </c>
      <c r="AE78" s="140">
        <v>0</v>
      </c>
      <c r="AF78" s="140">
        <v>1500.6967346414863</v>
      </c>
      <c r="AG78" s="140">
        <v>2603.1272648831687</v>
      </c>
      <c r="AH78" s="140">
        <v>0</v>
      </c>
      <c r="AI78" s="140">
        <v>2798.8171394823667</v>
      </c>
      <c r="AJ78" s="140">
        <v>0</v>
      </c>
      <c r="AK78" s="140">
        <v>795.18160617162755</v>
      </c>
      <c r="AL78" s="140">
        <v>0</v>
      </c>
      <c r="AM78" s="140">
        <v>0</v>
      </c>
      <c r="AN78" s="140">
        <v>0</v>
      </c>
      <c r="AO78" s="140">
        <v>0</v>
      </c>
    </row>
    <row r="79" spans="2:41" ht="12.75" customHeight="1" x14ac:dyDescent="0.2">
      <c r="B79" s="141" t="s">
        <v>35</v>
      </c>
      <c r="C79" s="139">
        <f t="shared" si="16"/>
        <v>201287.95915695195</v>
      </c>
      <c r="D79" s="140">
        <v>6978.3615267500927</v>
      </c>
      <c r="E79" s="140">
        <v>28531.050042847222</v>
      </c>
      <c r="F79" s="140">
        <v>0</v>
      </c>
      <c r="G79" s="140">
        <v>0</v>
      </c>
      <c r="H79" s="140">
        <v>7703.2608693876064</v>
      </c>
      <c r="I79" s="140">
        <v>3805.8925706600248</v>
      </c>
      <c r="J79" s="140">
        <v>3907.4071215232952</v>
      </c>
      <c r="K79" s="140">
        <v>8619.2396583339068</v>
      </c>
      <c r="L79" s="140">
        <v>7106.8037627674512</v>
      </c>
      <c r="M79" s="140">
        <v>0</v>
      </c>
      <c r="N79" s="140">
        <v>7469.1389216482958</v>
      </c>
      <c r="O79" s="140">
        <v>10828.091822009697</v>
      </c>
      <c r="P79" s="140">
        <v>4953.0863484180672</v>
      </c>
      <c r="Q79" s="140">
        <v>7464.5489558714007</v>
      </c>
      <c r="R79" s="140">
        <v>7013.4617887943787</v>
      </c>
      <c r="S79" s="140">
        <v>0</v>
      </c>
      <c r="T79" s="140">
        <v>7075.18560171441</v>
      </c>
      <c r="U79" s="140">
        <v>6730.7036284256774</v>
      </c>
      <c r="V79" s="140">
        <v>4078.6895839332642</v>
      </c>
      <c r="W79" s="140">
        <v>20039.832875839867</v>
      </c>
      <c r="X79" s="140">
        <v>383.18902203070991</v>
      </c>
      <c r="Y79" s="140">
        <v>7420.2769695803408</v>
      </c>
      <c r="Z79" s="140">
        <v>0</v>
      </c>
      <c r="AA79" s="140">
        <v>2452.9007445967195</v>
      </c>
      <c r="AB79" s="140">
        <v>3375.9827428426647</v>
      </c>
      <c r="AC79" s="140">
        <v>3202.79771723458</v>
      </c>
      <c r="AD79" s="140">
        <v>3535.4483838138931</v>
      </c>
      <c r="AE79" s="140">
        <v>1058.3144561521337</v>
      </c>
      <c r="AF79" s="140">
        <v>7224.7339472579333</v>
      </c>
      <c r="AG79" s="140">
        <v>8263.2218612198012</v>
      </c>
      <c r="AH79" s="140">
        <v>8365.4889582885025</v>
      </c>
      <c r="AI79" s="140">
        <v>6550.9843149926473</v>
      </c>
      <c r="AJ79" s="140">
        <v>0</v>
      </c>
      <c r="AK79" s="140">
        <v>4315.8123215403193</v>
      </c>
      <c r="AL79" s="140">
        <v>0</v>
      </c>
      <c r="AM79" s="140">
        <v>0</v>
      </c>
      <c r="AN79" s="140">
        <v>2834.0526384770178</v>
      </c>
      <c r="AO79" s="140">
        <v>0</v>
      </c>
    </row>
    <row r="80" spans="2:41" ht="12.75" customHeight="1" x14ac:dyDescent="0.2">
      <c r="B80" s="53"/>
      <c r="C80" s="139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</row>
    <row r="81" spans="2:41" ht="12.75" customHeight="1" x14ac:dyDescent="0.2">
      <c r="B81" s="14" t="s">
        <v>42</v>
      </c>
      <c r="C81" s="139">
        <f>SUM(D81:AO81)</f>
        <v>7260559.4321399229</v>
      </c>
      <c r="D81" s="62">
        <v>246065.10318515272</v>
      </c>
      <c r="E81" s="62">
        <v>281222.11791286687</v>
      </c>
      <c r="F81" s="62">
        <v>253191.56349427387</v>
      </c>
      <c r="G81" s="62">
        <v>193164.26968109736</v>
      </c>
      <c r="H81" s="62">
        <v>254969.76278965879</v>
      </c>
      <c r="I81" s="62">
        <v>76418.277916791223</v>
      </c>
      <c r="J81" s="62">
        <v>185845.18472674894</v>
      </c>
      <c r="K81" s="62">
        <v>181723.12275046716</v>
      </c>
      <c r="L81" s="62">
        <v>265668.50885222421</v>
      </c>
      <c r="M81" s="62">
        <v>53616.82476390824</v>
      </c>
      <c r="N81" s="62">
        <v>242408.4371362126</v>
      </c>
      <c r="O81" s="62">
        <v>75066.357144949085</v>
      </c>
      <c r="P81" s="62">
        <v>222857.51352661173</v>
      </c>
      <c r="Q81" s="62">
        <v>179528.40131363398</v>
      </c>
      <c r="R81" s="62">
        <v>288451.77109920268</v>
      </c>
      <c r="S81" s="62">
        <v>64589.209435180761</v>
      </c>
      <c r="T81" s="62">
        <v>273645.37466313253</v>
      </c>
      <c r="U81" s="62">
        <v>258164.1629639754</v>
      </c>
      <c r="V81" s="62">
        <v>179499.2655594885</v>
      </c>
      <c r="W81" s="62">
        <v>254854.82437947401</v>
      </c>
      <c r="X81" s="62">
        <v>159961.56694751757</v>
      </c>
      <c r="Y81" s="62">
        <v>291864.65491010243</v>
      </c>
      <c r="Z81" s="62">
        <v>185516.41321309996</v>
      </c>
      <c r="AA81" s="62">
        <v>243290.21567142714</v>
      </c>
      <c r="AB81" s="62">
        <v>181390.69536169307</v>
      </c>
      <c r="AC81" s="62">
        <v>185281.32479785249</v>
      </c>
      <c r="AD81" s="62">
        <v>68992.087651090609</v>
      </c>
      <c r="AE81" s="62">
        <v>212779.79390725639</v>
      </c>
      <c r="AF81" s="62">
        <v>193985.99004448627</v>
      </c>
      <c r="AG81" s="62">
        <v>266923.01226972131</v>
      </c>
      <c r="AH81" s="62">
        <v>237181.52228874009</v>
      </c>
      <c r="AI81" s="62">
        <v>260076.09789806503</v>
      </c>
      <c r="AJ81" s="62">
        <v>63320.183231867828</v>
      </c>
      <c r="AK81" s="62">
        <v>78237.901041038262</v>
      </c>
      <c r="AL81" s="62">
        <v>270851.9745775889</v>
      </c>
      <c r="AM81" s="62">
        <v>42953.348335208648</v>
      </c>
      <c r="AN81" s="62">
        <v>132876.00578616452</v>
      </c>
      <c r="AO81" s="62">
        <v>154126.59091195025</v>
      </c>
    </row>
    <row r="82" spans="2:41" ht="12.75" customHeight="1" x14ac:dyDescent="0.2">
      <c r="B82" s="141" t="s">
        <v>17</v>
      </c>
      <c r="C82" s="139">
        <f t="shared" ref="C82:C88" si="17">SUM(D82:AO82)</f>
        <v>909369.18821324338</v>
      </c>
      <c r="D82" s="140">
        <v>22985.470090190309</v>
      </c>
      <c r="E82" s="140">
        <v>27956.113656270758</v>
      </c>
      <c r="F82" s="140">
        <v>20149.014651566518</v>
      </c>
      <c r="G82" s="140">
        <v>20642.854632303483</v>
      </c>
      <c r="H82" s="140">
        <v>26393.837118171894</v>
      </c>
      <c r="I82" s="140">
        <v>12448.734330186768</v>
      </c>
      <c r="J82" s="140">
        <v>48776.059435722542</v>
      </c>
      <c r="K82" s="140">
        <v>15462.68515388362</v>
      </c>
      <c r="L82" s="140">
        <v>24875.101103749999</v>
      </c>
      <c r="M82" s="140">
        <v>8473.0396778053419</v>
      </c>
      <c r="N82" s="140">
        <v>21245.765283556542</v>
      </c>
      <c r="O82" s="140">
        <v>13578.488449104998</v>
      </c>
      <c r="P82" s="140">
        <v>20127.0002680135</v>
      </c>
      <c r="Q82" s="140">
        <v>13048.421867035333</v>
      </c>
      <c r="R82" s="140">
        <v>23584.43163105016</v>
      </c>
      <c r="S82" s="140">
        <v>13012.91258100833</v>
      </c>
      <c r="T82" s="140">
        <v>26859.163220269344</v>
      </c>
      <c r="U82" s="140">
        <v>21306.764298152615</v>
      </c>
      <c r="V82" s="140">
        <v>13984.023747804878</v>
      </c>
      <c r="W82" s="140">
        <v>20228.801215311792</v>
      </c>
      <c r="X82" s="140">
        <v>19409.552431386448</v>
      </c>
      <c r="Y82" s="140">
        <v>36011.035977627631</v>
      </c>
      <c r="Z82" s="140">
        <v>56643.609425886811</v>
      </c>
      <c r="AA82" s="140">
        <v>43540.920306484688</v>
      </c>
      <c r="AB82" s="140">
        <v>31900.092585394195</v>
      </c>
      <c r="AC82" s="140">
        <v>29041.279767121909</v>
      </c>
      <c r="AD82" s="140">
        <v>10809.090091567043</v>
      </c>
      <c r="AE82" s="140">
        <v>38037.936142311759</v>
      </c>
      <c r="AF82" s="140">
        <v>18471.704411329909</v>
      </c>
      <c r="AG82" s="140">
        <v>29492.557876654213</v>
      </c>
      <c r="AH82" s="140">
        <v>44605.438209808286</v>
      </c>
      <c r="AI82" s="140">
        <v>29155.117069429445</v>
      </c>
      <c r="AJ82" s="140">
        <v>11868.759671968186</v>
      </c>
      <c r="AK82" s="140">
        <v>5964.5695547115765</v>
      </c>
      <c r="AL82" s="140">
        <v>23370.966345376284</v>
      </c>
      <c r="AM82" s="140">
        <v>9092.0674755840282</v>
      </c>
      <c r="AN82" s="140">
        <v>18852.233812620823</v>
      </c>
      <c r="AO82" s="140">
        <v>37963.574646821471</v>
      </c>
    </row>
    <row r="83" spans="2:41" ht="12.75" customHeight="1" x14ac:dyDescent="0.2">
      <c r="B83" s="141" t="s">
        <v>18</v>
      </c>
      <c r="C83" s="139">
        <f t="shared" si="17"/>
        <v>909369.18821324338</v>
      </c>
      <c r="D83" s="140">
        <v>22985.470090190309</v>
      </c>
      <c r="E83" s="140">
        <v>27956.113656270758</v>
      </c>
      <c r="F83" s="140">
        <v>20149.014651566518</v>
      </c>
      <c r="G83" s="140">
        <v>20642.854632303483</v>
      </c>
      <c r="H83" s="140">
        <v>26393.837118171894</v>
      </c>
      <c r="I83" s="140">
        <v>12448.734330186768</v>
      </c>
      <c r="J83" s="140">
        <v>48776.059435722542</v>
      </c>
      <c r="K83" s="140">
        <v>15462.68515388362</v>
      </c>
      <c r="L83" s="140">
        <v>24875.101103749999</v>
      </c>
      <c r="M83" s="140">
        <v>8473.0396778053419</v>
      </c>
      <c r="N83" s="140">
        <v>21245.765283556542</v>
      </c>
      <c r="O83" s="140">
        <v>13578.488449104998</v>
      </c>
      <c r="P83" s="140">
        <v>20127.0002680135</v>
      </c>
      <c r="Q83" s="140">
        <v>13048.421867035333</v>
      </c>
      <c r="R83" s="140">
        <v>23584.43163105016</v>
      </c>
      <c r="S83" s="140">
        <v>13012.91258100833</v>
      </c>
      <c r="T83" s="140">
        <v>26859.163220269344</v>
      </c>
      <c r="U83" s="140">
        <v>21306.764298152615</v>
      </c>
      <c r="V83" s="140">
        <v>13984.023747804878</v>
      </c>
      <c r="W83" s="140">
        <v>20228.801215311792</v>
      </c>
      <c r="X83" s="140">
        <v>19409.552431386448</v>
      </c>
      <c r="Y83" s="140">
        <v>36011.035977627631</v>
      </c>
      <c r="Z83" s="140">
        <v>56643.609425886811</v>
      </c>
      <c r="AA83" s="140">
        <v>43540.920306484688</v>
      </c>
      <c r="AB83" s="140">
        <v>31900.092585394195</v>
      </c>
      <c r="AC83" s="140">
        <v>29041.279767121909</v>
      </c>
      <c r="AD83" s="140">
        <v>10809.090091567043</v>
      </c>
      <c r="AE83" s="140">
        <v>38037.936142311759</v>
      </c>
      <c r="AF83" s="140">
        <v>18471.704411329909</v>
      </c>
      <c r="AG83" s="140">
        <v>29492.557876654213</v>
      </c>
      <c r="AH83" s="140">
        <v>44605.438209808286</v>
      </c>
      <c r="AI83" s="140">
        <v>29155.117069429445</v>
      </c>
      <c r="AJ83" s="140">
        <v>11868.759671968186</v>
      </c>
      <c r="AK83" s="140">
        <v>5964.5695547115765</v>
      </c>
      <c r="AL83" s="140">
        <v>23370.966345376284</v>
      </c>
      <c r="AM83" s="140">
        <v>9092.0674755840282</v>
      </c>
      <c r="AN83" s="140">
        <v>18852.233812620823</v>
      </c>
      <c r="AO83" s="140">
        <v>37963.574646821471</v>
      </c>
    </row>
    <row r="84" spans="2:41" ht="12.75" customHeight="1" x14ac:dyDescent="0.2">
      <c r="B84" s="141" t="s">
        <v>19</v>
      </c>
      <c r="C84" s="139">
        <f t="shared" si="17"/>
        <v>466159.91970931529</v>
      </c>
      <c r="D84" s="140">
        <v>22985.470090190309</v>
      </c>
      <c r="E84" s="140">
        <v>27956.113656270758</v>
      </c>
      <c r="F84" s="140">
        <v>20149.014651566518</v>
      </c>
      <c r="G84" s="140">
        <v>20642.854632303483</v>
      </c>
      <c r="H84" s="140">
        <v>26393.837118171894</v>
      </c>
      <c r="I84" s="140">
        <v>0</v>
      </c>
      <c r="J84" s="140">
        <v>0</v>
      </c>
      <c r="K84" s="140">
        <v>15462.68515388362</v>
      </c>
      <c r="L84" s="140">
        <v>24875.101103749999</v>
      </c>
      <c r="M84" s="140">
        <v>0</v>
      </c>
      <c r="N84" s="140">
        <v>21245.765283556542</v>
      </c>
      <c r="O84" s="140">
        <v>0</v>
      </c>
      <c r="P84" s="140">
        <v>20127.0002680135</v>
      </c>
      <c r="Q84" s="140">
        <v>13048.421867035333</v>
      </c>
      <c r="R84" s="140">
        <v>23584.43163105016</v>
      </c>
      <c r="S84" s="140">
        <v>0</v>
      </c>
      <c r="T84" s="140">
        <v>26859.163220269344</v>
      </c>
      <c r="U84" s="140">
        <v>21306.764298152615</v>
      </c>
      <c r="V84" s="140">
        <v>13984.023747804878</v>
      </c>
      <c r="W84" s="140">
        <v>20228.801215311792</v>
      </c>
      <c r="X84" s="140">
        <v>0</v>
      </c>
      <c r="Y84" s="140">
        <v>36011.035977627631</v>
      </c>
      <c r="Z84" s="140">
        <v>0</v>
      </c>
      <c r="AA84" s="140">
        <v>0</v>
      </c>
      <c r="AB84" s="140">
        <v>0</v>
      </c>
      <c r="AC84" s="140">
        <v>0</v>
      </c>
      <c r="AD84" s="140">
        <v>10809.090091567043</v>
      </c>
      <c r="AE84" s="140">
        <v>0</v>
      </c>
      <c r="AF84" s="140">
        <v>18471.704411329909</v>
      </c>
      <c r="AG84" s="140">
        <v>29492.557876654213</v>
      </c>
      <c r="AH84" s="140">
        <v>0</v>
      </c>
      <c r="AI84" s="140">
        <v>29155.117069429445</v>
      </c>
      <c r="AJ84" s="140">
        <v>0</v>
      </c>
      <c r="AK84" s="140">
        <v>0</v>
      </c>
      <c r="AL84" s="140">
        <v>23370.966345376284</v>
      </c>
      <c r="AM84" s="140">
        <v>0</v>
      </c>
      <c r="AN84" s="140">
        <v>0</v>
      </c>
      <c r="AO84" s="140">
        <v>0</v>
      </c>
    </row>
    <row r="85" spans="2:41" ht="12.75" customHeight="1" x14ac:dyDescent="0.2">
      <c r="B85" s="141" t="s">
        <v>20</v>
      </c>
      <c r="C85" s="139">
        <f t="shared" si="17"/>
        <v>444713.91562621866</v>
      </c>
      <c r="D85" s="140">
        <v>22985.470090190309</v>
      </c>
      <c r="E85" s="140">
        <v>27956.113656270758</v>
      </c>
      <c r="F85" s="140">
        <v>20149.014651566518</v>
      </c>
      <c r="G85" s="140">
        <v>20642.854632303483</v>
      </c>
      <c r="H85" s="140">
        <v>26393.837118171894</v>
      </c>
      <c r="I85" s="140">
        <v>0</v>
      </c>
      <c r="J85" s="140">
        <v>0</v>
      </c>
      <c r="K85" s="140">
        <v>15462.68515388362</v>
      </c>
      <c r="L85" s="140">
        <v>24875.101103749999</v>
      </c>
      <c r="M85" s="140">
        <v>0</v>
      </c>
      <c r="N85" s="140">
        <v>21245.765283556542</v>
      </c>
      <c r="O85" s="140">
        <v>0</v>
      </c>
      <c r="P85" s="140">
        <v>20127.0002680135</v>
      </c>
      <c r="Q85" s="140">
        <v>13048.421867035333</v>
      </c>
      <c r="R85" s="140">
        <v>23584.43163105016</v>
      </c>
      <c r="S85" s="140">
        <v>0</v>
      </c>
      <c r="T85" s="140">
        <v>26859.163220269344</v>
      </c>
      <c r="U85" s="140">
        <v>21306.764298152615</v>
      </c>
      <c r="V85" s="140">
        <v>13984.023747804878</v>
      </c>
      <c r="W85" s="140">
        <v>20228.801215311792</v>
      </c>
      <c r="X85" s="140">
        <v>19409.552431386448</v>
      </c>
      <c r="Y85" s="140">
        <v>0</v>
      </c>
      <c r="Z85" s="140">
        <v>0</v>
      </c>
      <c r="AA85" s="140">
        <v>0</v>
      </c>
      <c r="AB85" s="140">
        <v>0</v>
      </c>
      <c r="AC85" s="140">
        <v>0</v>
      </c>
      <c r="AD85" s="140">
        <v>0</v>
      </c>
      <c r="AE85" s="140">
        <v>0</v>
      </c>
      <c r="AF85" s="140">
        <v>18471.704411329909</v>
      </c>
      <c r="AG85" s="140">
        <v>29492.557876654213</v>
      </c>
      <c r="AH85" s="140">
        <v>0</v>
      </c>
      <c r="AI85" s="140">
        <v>29155.117069429445</v>
      </c>
      <c r="AJ85" s="140">
        <v>0</v>
      </c>
      <c r="AK85" s="140">
        <v>5964.5695547115765</v>
      </c>
      <c r="AL85" s="140">
        <v>23370.966345376284</v>
      </c>
      <c r="AM85" s="140">
        <v>0</v>
      </c>
      <c r="AN85" s="140">
        <v>0</v>
      </c>
      <c r="AO85" s="140">
        <v>0</v>
      </c>
    </row>
    <row r="86" spans="2:41" ht="12.75" customHeight="1" x14ac:dyDescent="0.2">
      <c r="B86" s="141" t="s">
        <v>21</v>
      </c>
      <c r="C86" s="139">
        <f t="shared" si="17"/>
        <v>699151.58675777481</v>
      </c>
      <c r="D86" s="140">
        <v>22985.470090190309</v>
      </c>
      <c r="E86" s="140">
        <v>27956.113656270758</v>
      </c>
      <c r="F86" s="140">
        <v>20149.014651566518</v>
      </c>
      <c r="G86" s="140">
        <v>20642.854632303483</v>
      </c>
      <c r="H86" s="140">
        <v>26393.837118171894</v>
      </c>
      <c r="I86" s="140">
        <v>12448.734330186768</v>
      </c>
      <c r="J86" s="140">
        <v>0</v>
      </c>
      <c r="K86" s="140">
        <v>15462.68515388362</v>
      </c>
      <c r="L86" s="140">
        <v>24875.101103749999</v>
      </c>
      <c r="M86" s="140">
        <v>0</v>
      </c>
      <c r="N86" s="140">
        <v>21245.765283556542</v>
      </c>
      <c r="O86" s="140">
        <v>0</v>
      </c>
      <c r="P86" s="140">
        <v>20127.0002680135</v>
      </c>
      <c r="Q86" s="140">
        <v>13048.421867035333</v>
      </c>
      <c r="R86" s="140">
        <v>23584.43163105016</v>
      </c>
      <c r="S86" s="140">
        <v>0</v>
      </c>
      <c r="T86" s="140">
        <v>26859.163220269344</v>
      </c>
      <c r="U86" s="140">
        <v>21306.764298152615</v>
      </c>
      <c r="V86" s="140">
        <v>13984.023747804878</v>
      </c>
      <c r="W86" s="140">
        <v>20228.801215311792</v>
      </c>
      <c r="X86" s="140">
        <v>19409.552431386448</v>
      </c>
      <c r="Y86" s="140">
        <v>36011.035977627631</v>
      </c>
      <c r="Z86" s="140">
        <v>0</v>
      </c>
      <c r="AA86" s="140">
        <v>43540.920306484688</v>
      </c>
      <c r="AB86" s="140">
        <v>31900.092585394195</v>
      </c>
      <c r="AC86" s="140">
        <v>29041.279767121909</v>
      </c>
      <c r="AD86" s="140">
        <v>0</v>
      </c>
      <c r="AE86" s="140">
        <v>38037.936142311759</v>
      </c>
      <c r="AF86" s="140">
        <v>18471.704411329909</v>
      </c>
      <c r="AG86" s="140">
        <v>29492.557876654213</v>
      </c>
      <c r="AH86" s="140">
        <v>44605.438209808286</v>
      </c>
      <c r="AI86" s="140">
        <v>29155.117069429445</v>
      </c>
      <c r="AJ86" s="140">
        <v>0</v>
      </c>
      <c r="AK86" s="140">
        <v>5964.5695547115765</v>
      </c>
      <c r="AL86" s="140">
        <v>23370.966345376284</v>
      </c>
      <c r="AM86" s="140">
        <v>0</v>
      </c>
      <c r="AN86" s="140">
        <v>18852.233812620823</v>
      </c>
      <c r="AO86" s="140">
        <v>0</v>
      </c>
    </row>
    <row r="87" spans="2:41" ht="12.75" customHeight="1" x14ac:dyDescent="0.2">
      <c r="B87" s="141" t="s">
        <v>22</v>
      </c>
      <c r="C87" s="139">
        <f t="shared" si="17"/>
        <v>444713.91562621866</v>
      </c>
      <c r="D87" s="140">
        <v>22985.470090190309</v>
      </c>
      <c r="E87" s="140">
        <v>27956.113656270758</v>
      </c>
      <c r="F87" s="140">
        <v>20149.014651566518</v>
      </c>
      <c r="G87" s="140">
        <v>20642.854632303483</v>
      </c>
      <c r="H87" s="140">
        <v>26393.837118171894</v>
      </c>
      <c r="I87" s="140">
        <v>0</v>
      </c>
      <c r="J87" s="140">
        <v>0</v>
      </c>
      <c r="K87" s="140">
        <v>15462.68515388362</v>
      </c>
      <c r="L87" s="140">
        <v>24875.101103749999</v>
      </c>
      <c r="M87" s="140">
        <v>0</v>
      </c>
      <c r="N87" s="140">
        <v>21245.765283556542</v>
      </c>
      <c r="O87" s="140">
        <v>0</v>
      </c>
      <c r="P87" s="140">
        <v>20127.0002680135</v>
      </c>
      <c r="Q87" s="140">
        <v>13048.421867035333</v>
      </c>
      <c r="R87" s="140">
        <v>23584.43163105016</v>
      </c>
      <c r="S87" s="140">
        <v>0</v>
      </c>
      <c r="T87" s="140">
        <v>26859.163220269344</v>
      </c>
      <c r="U87" s="140">
        <v>21306.764298152615</v>
      </c>
      <c r="V87" s="140">
        <v>13984.023747804878</v>
      </c>
      <c r="W87" s="140">
        <v>20228.801215311792</v>
      </c>
      <c r="X87" s="140">
        <v>19409.552431386448</v>
      </c>
      <c r="Y87" s="140">
        <v>0</v>
      </c>
      <c r="Z87" s="140">
        <v>0</v>
      </c>
      <c r="AA87" s="140">
        <v>0</v>
      </c>
      <c r="AB87" s="140">
        <v>0</v>
      </c>
      <c r="AC87" s="140">
        <v>0</v>
      </c>
      <c r="AD87" s="140">
        <v>0</v>
      </c>
      <c r="AE87" s="140">
        <v>0</v>
      </c>
      <c r="AF87" s="140">
        <v>18471.704411329909</v>
      </c>
      <c r="AG87" s="140">
        <v>29492.557876654213</v>
      </c>
      <c r="AH87" s="140">
        <v>0</v>
      </c>
      <c r="AI87" s="140">
        <v>29155.117069429445</v>
      </c>
      <c r="AJ87" s="140">
        <v>0</v>
      </c>
      <c r="AK87" s="140">
        <v>5964.5695547115765</v>
      </c>
      <c r="AL87" s="140">
        <v>23370.966345376284</v>
      </c>
      <c r="AM87" s="140">
        <v>0</v>
      </c>
      <c r="AN87" s="140">
        <v>0</v>
      </c>
      <c r="AO87" s="140">
        <v>0</v>
      </c>
    </row>
    <row r="88" spans="2:41" ht="12.75" customHeight="1" x14ac:dyDescent="0.2">
      <c r="B88" s="141" t="s">
        <v>35</v>
      </c>
      <c r="C88" s="139">
        <f t="shared" si="17"/>
        <v>3041730.374927924</v>
      </c>
      <c r="D88" s="140">
        <v>108152.28264401091</v>
      </c>
      <c r="E88" s="140">
        <v>80614.101249586209</v>
      </c>
      <c r="F88" s="140">
        <v>125168.7327788376</v>
      </c>
      <c r="G88" s="140">
        <v>53863.471551552851</v>
      </c>
      <c r="H88" s="140">
        <v>89150.508863335315</v>
      </c>
      <c r="I88" s="140">
        <v>35961.958840031795</v>
      </c>
      <c r="J88" s="140">
        <v>68590.225168222503</v>
      </c>
      <c r="K88" s="140">
        <v>88947.011827165494</v>
      </c>
      <c r="L88" s="140">
        <v>96967.679000494332</v>
      </c>
      <c r="M88" s="140">
        <v>29288.406221603585</v>
      </c>
      <c r="N88" s="140">
        <v>107232.43028850177</v>
      </c>
      <c r="O88" s="140">
        <v>47853.091000205051</v>
      </c>
      <c r="P88" s="140">
        <v>102095.51191853074</v>
      </c>
      <c r="Q88" s="140">
        <v>84760.029765563231</v>
      </c>
      <c r="R88" s="140">
        <v>144621.33373383255</v>
      </c>
      <c r="S88" s="140">
        <v>30803.66813074239</v>
      </c>
      <c r="T88" s="140">
        <v>110653.18451319248</v>
      </c>
      <c r="U88" s="140">
        <v>104868.68177775045</v>
      </c>
      <c r="V88" s="140">
        <v>81408.10497642486</v>
      </c>
      <c r="W88" s="140">
        <v>125860.98773045796</v>
      </c>
      <c r="X88" s="140">
        <v>51945.894562660105</v>
      </c>
      <c r="Y88" s="140">
        <v>127116.04522433902</v>
      </c>
      <c r="Z88" s="140">
        <v>72160.171151138478</v>
      </c>
      <c r="AA88" s="140">
        <v>110984.74402571571</v>
      </c>
      <c r="AB88" s="140">
        <v>71631.674378441196</v>
      </c>
      <c r="AC88" s="140">
        <v>87341.305827396471</v>
      </c>
      <c r="AD88" s="140">
        <v>33964.741011367943</v>
      </c>
      <c r="AE88" s="140">
        <v>96687.719898149502</v>
      </c>
      <c r="AF88" s="140">
        <v>83155.76357650687</v>
      </c>
      <c r="AG88" s="140">
        <v>86346.898236092005</v>
      </c>
      <c r="AH88" s="140">
        <v>99826.244249735595</v>
      </c>
      <c r="AI88" s="140">
        <v>66777.125769144768</v>
      </c>
      <c r="AJ88" s="140">
        <v>31626.595100280752</v>
      </c>
      <c r="AK88" s="140">
        <v>32953.829268230751</v>
      </c>
      <c r="AL88" s="140">
        <v>119993.63215451562</v>
      </c>
      <c r="AM88" s="140">
        <v>19305.430446715109</v>
      </c>
      <c r="AN88" s="140">
        <v>61321.831690521234</v>
      </c>
      <c r="AO88" s="140">
        <v>71729.326376930941</v>
      </c>
    </row>
    <row r="89" spans="2:41" ht="12.75" customHeight="1" x14ac:dyDescent="0.2">
      <c r="B89" s="141"/>
      <c r="C89" s="139"/>
      <c r="D89" s="142"/>
      <c r="E89" s="138"/>
      <c r="F89" s="138"/>
      <c r="G89" s="138"/>
      <c r="H89" s="138"/>
      <c r="I89" s="138"/>
      <c r="J89" s="138"/>
      <c r="K89" s="138"/>
      <c r="L89" s="138"/>
      <c r="M89" s="138"/>
      <c r="N89" s="138"/>
      <c r="O89" s="138"/>
      <c r="P89" s="138"/>
      <c r="Q89" s="138"/>
      <c r="R89" s="138"/>
      <c r="S89" s="138"/>
      <c r="T89" s="138"/>
      <c r="U89" s="138"/>
      <c r="V89" s="138"/>
      <c r="W89" s="138"/>
      <c r="X89" s="138"/>
      <c r="Y89" s="138"/>
      <c r="Z89" s="138"/>
      <c r="AA89" s="138"/>
      <c r="AB89" s="138"/>
      <c r="AC89" s="138"/>
      <c r="AD89" s="138"/>
      <c r="AE89" s="138"/>
      <c r="AF89" s="138"/>
      <c r="AG89" s="138"/>
      <c r="AH89" s="138"/>
      <c r="AI89" s="138"/>
      <c r="AJ89" s="138"/>
      <c r="AK89" s="138"/>
      <c r="AL89" s="138"/>
      <c r="AM89" s="138"/>
      <c r="AN89" s="138"/>
      <c r="AO89" s="138"/>
    </row>
    <row r="90" spans="2:41" ht="12.75" customHeight="1" x14ac:dyDescent="0.2">
      <c r="B90" s="14" t="s">
        <v>272</v>
      </c>
      <c r="C90" s="139">
        <f>SUM(D90:AO90)</f>
        <v>12386180.893974615</v>
      </c>
      <c r="D90" s="62">
        <f>+D33+D42+D54+D63+D72+D81</f>
        <v>413915.8291334064</v>
      </c>
      <c r="E90" s="62">
        <f t="shared" ref="E90:AO91" si="18">+E33+E42+E54+E63+E72+E81</f>
        <v>628923.76239663549</v>
      </c>
      <c r="F90" s="62">
        <f t="shared" si="18"/>
        <v>415841.55987889541</v>
      </c>
      <c r="G90" s="62">
        <f t="shared" si="18"/>
        <v>324676.78465751273</v>
      </c>
      <c r="H90" s="62">
        <f t="shared" si="18"/>
        <v>423621.92633332242</v>
      </c>
      <c r="I90" s="62">
        <f t="shared" si="18"/>
        <v>121658.31564586917</v>
      </c>
      <c r="J90" s="62">
        <f t="shared" si="18"/>
        <v>304512.71318863856</v>
      </c>
      <c r="K90" s="62">
        <f t="shared" si="18"/>
        <v>297171.14700436557</v>
      </c>
      <c r="L90" s="62">
        <f t="shared" si="18"/>
        <v>510608.53760848357</v>
      </c>
      <c r="M90" s="62">
        <f t="shared" si="18"/>
        <v>80739.543404488111</v>
      </c>
      <c r="N90" s="62">
        <f t="shared" si="18"/>
        <v>396165.53900873201</v>
      </c>
      <c r="O90" s="62">
        <f t="shared" si="18"/>
        <v>141253.65236753615</v>
      </c>
      <c r="P90" s="62">
        <f t="shared" si="18"/>
        <v>376758.50075641868</v>
      </c>
      <c r="Q90" s="62">
        <f t="shared" si="18"/>
        <v>288641.358367707</v>
      </c>
      <c r="R90" s="62">
        <f t="shared" si="18"/>
        <v>438095.45671826316</v>
      </c>
      <c r="S90" s="62">
        <f t="shared" si="18"/>
        <v>101018.2873682295</v>
      </c>
      <c r="T90" s="62">
        <f t="shared" si="18"/>
        <v>528944.45800946839</v>
      </c>
      <c r="U90" s="62">
        <f t="shared" si="18"/>
        <v>428514.2514516103</v>
      </c>
      <c r="V90" s="62">
        <f t="shared" si="18"/>
        <v>284559.0471853285</v>
      </c>
      <c r="W90" s="62">
        <f t="shared" si="18"/>
        <v>509803.11736016173</v>
      </c>
      <c r="X90" s="62">
        <f t="shared" si="18"/>
        <v>267162.37060766906</v>
      </c>
      <c r="Y90" s="62">
        <f t="shared" si="18"/>
        <v>454723.79560693307</v>
      </c>
      <c r="Z90" s="62">
        <f t="shared" si="18"/>
        <v>294297.10612960783</v>
      </c>
      <c r="AA90" s="62">
        <f t="shared" si="18"/>
        <v>452304.49906996486</v>
      </c>
      <c r="AB90" s="62">
        <f t="shared" si="18"/>
        <v>295331.23962086334</v>
      </c>
      <c r="AC90" s="62">
        <f t="shared" si="18"/>
        <v>302418.57985690283</v>
      </c>
      <c r="AD90" s="62">
        <f t="shared" si="18"/>
        <v>124477.90670658807</v>
      </c>
      <c r="AE90" s="62">
        <f t="shared" si="18"/>
        <v>327802.4060839772</v>
      </c>
      <c r="AF90" s="62">
        <f t="shared" si="18"/>
        <v>320575.82250105822</v>
      </c>
      <c r="AG90" s="62">
        <f t="shared" si="18"/>
        <v>478057.98108775052</v>
      </c>
      <c r="AH90" s="62">
        <f t="shared" si="18"/>
        <v>396128.97368701088</v>
      </c>
      <c r="AI90" s="62">
        <f t="shared" si="18"/>
        <v>459073.45611488563</v>
      </c>
      <c r="AJ90" s="62">
        <f t="shared" si="18"/>
        <v>94652.03051770103</v>
      </c>
      <c r="AK90" s="62">
        <f t="shared" si="18"/>
        <v>126777.88769022971</v>
      </c>
      <c r="AL90" s="62">
        <f t="shared" si="18"/>
        <v>426246.04346307972</v>
      </c>
      <c r="AM90" s="62">
        <f t="shared" si="18"/>
        <v>72818.156762175116</v>
      </c>
      <c r="AN90" s="62">
        <f t="shared" si="18"/>
        <v>235559.97971075625</v>
      </c>
      <c r="AO90" s="62">
        <f t="shared" si="18"/>
        <v>242348.87091238931</v>
      </c>
    </row>
    <row r="91" spans="2:41" ht="12.75" customHeight="1" x14ac:dyDescent="0.2">
      <c r="B91" s="141" t="s">
        <v>17</v>
      </c>
      <c r="C91" s="139">
        <f t="shared" ref="C91:C97" si="19">SUM(D91:AO91)</f>
        <v>1552387.3956940449</v>
      </c>
      <c r="D91" s="140">
        <f>+D34+D43+D55+D64+D73+D82</f>
        <v>38778.31917145256</v>
      </c>
      <c r="E91" s="140">
        <f t="shared" si="18"/>
        <v>62989.725826250098</v>
      </c>
      <c r="F91" s="140">
        <f t="shared" si="18"/>
        <v>33323.468254741965</v>
      </c>
      <c r="G91" s="140">
        <f t="shared" si="18"/>
        <v>34201.318008077113</v>
      </c>
      <c r="H91" s="140">
        <f t="shared" si="18"/>
        <v>43698.749699042237</v>
      </c>
      <c r="I91" s="140">
        <f t="shared" si="18"/>
        <v>19681.071727026079</v>
      </c>
      <c r="J91" s="140">
        <f t="shared" si="18"/>
        <v>82310.689191337238</v>
      </c>
      <c r="K91" s="140">
        <f t="shared" si="18"/>
        <v>25687.42045529596</v>
      </c>
      <c r="L91" s="140">
        <f t="shared" si="18"/>
        <v>48203.51224973335</v>
      </c>
      <c r="M91" s="140">
        <f t="shared" si="18"/>
        <v>14046.838217254983</v>
      </c>
      <c r="N91" s="140">
        <f t="shared" si="18"/>
        <v>34925.453961057705</v>
      </c>
      <c r="O91" s="140">
        <f t="shared" si="18"/>
        <v>26190.19021067924</v>
      </c>
      <c r="P91" s="140">
        <f t="shared" si="18"/>
        <v>34794.416107118959</v>
      </c>
      <c r="Q91" s="140">
        <f t="shared" si="18"/>
        <v>21408.837340086207</v>
      </c>
      <c r="R91" s="140">
        <f t="shared" si="18"/>
        <v>36367.684247734607</v>
      </c>
      <c r="S91" s="140">
        <f t="shared" si="18"/>
        <v>20981.964991673318</v>
      </c>
      <c r="T91" s="140">
        <f t="shared" si="18"/>
        <v>52903.27711630486</v>
      </c>
      <c r="U91" s="140">
        <f t="shared" si="18"/>
        <v>35395.145715076636</v>
      </c>
      <c r="V91" s="140">
        <f t="shared" si="18"/>
        <v>22323.022832425107</v>
      </c>
      <c r="W91" s="140">
        <f t="shared" si="18"/>
        <v>40847.095582803988</v>
      </c>
      <c r="X91" s="140">
        <f t="shared" si="18"/>
        <v>32393.347102921449</v>
      </c>
      <c r="Y91" s="140">
        <f t="shared" si="18"/>
        <v>56300.810140453512</v>
      </c>
      <c r="Z91" s="140">
        <f t="shared" si="18"/>
        <v>89445.106408063191</v>
      </c>
      <c r="AA91" s="140">
        <f t="shared" si="18"/>
        <v>81727.910505969528</v>
      </c>
      <c r="AB91" s="140">
        <f t="shared" si="18"/>
        <v>51590.004920664098</v>
      </c>
      <c r="AC91" s="140">
        <f t="shared" si="18"/>
        <v>48112.116721604252</v>
      </c>
      <c r="AD91" s="140">
        <f t="shared" si="18"/>
        <v>20140.961374656676</v>
      </c>
      <c r="AE91" s="140">
        <f t="shared" si="18"/>
        <v>58768.619729619975</v>
      </c>
      <c r="AF91" s="140">
        <f t="shared" si="18"/>
        <v>31099.537378528101</v>
      </c>
      <c r="AG91" s="140">
        <f t="shared" si="18"/>
        <v>53583.513877587946</v>
      </c>
      <c r="AH91" s="140">
        <f t="shared" si="18"/>
        <v>75046.869029358175</v>
      </c>
      <c r="AI91" s="140">
        <f t="shared" si="18"/>
        <v>51663.135857403024</v>
      </c>
      <c r="AJ91" s="140">
        <f t="shared" si="18"/>
        <v>18859.259758173834</v>
      </c>
      <c r="AK91" s="140">
        <f t="shared" si="18"/>
        <v>9592.1895563460639</v>
      </c>
      <c r="AL91" s="140">
        <f t="shared" si="18"/>
        <v>37575.174178466441</v>
      </c>
      <c r="AM91" s="140">
        <f t="shared" si="18"/>
        <v>15655.065453035946</v>
      </c>
      <c r="AN91" s="140">
        <f t="shared" si="18"/>
        <v>32015.487112956485</v>
      </c>
      <c r="AO91" s="140">
        <f t="shared" si="18"/>
        <v>59760.085683063735</v>
      </c>
    </row>
    <row r="92" spans="2:41" ht="12.75" customHeight="1" x14ac:dyDescent="0.2">
      <c r="B92" s="141" t="s">
        <v>18</v>
      </c>
      <c r="C92" s="139">
        <f t="shared" si="19"/>
        <v>1552387.3956940449</v>
      </c>
      <c r="D92" s="140">
        <f t="shared" ref="D92:AO97" si="20">+D35+D44+D56+D65+D74+D83</f>
        <v>38778.31917145256</v>
      </c>
      <c r="E92" s="140">
        <f t="shared" si="20"/>
        <v>62989.725826250098</v>
      </c>
      <c r="F92" s="140">
        <f t="shared" si="20"/>
        <v>33323.468254741965</v>
      </c>
      <c r="G92" s="140">
        <f t="shared" si="20"/>
        <v>34201.318008077113</v>
      </c>
      <c r="H92" s="140">
        <f t="shared" si="20"/>
        <v>43698.749699042237</v>
      </c>
      <c r="I92" s="140">
        <f t="shared" si="20"/>
        <v>19681.071727026079</v>
      </c>
      <c r="J92" s="140">
        <f t="shared" si="20"/>
        <v>82310.689191337238</v>
      </c>
      <c r="K92" s="140">
        <f t="shared" si="20"/>
        <v>25687.42045529596</v>
      </c>
      <c r="L92" s="140">
        <f t="shared" si="20"/>
        <v>48203.51224973335</v>
      </c>
      <c r="M92" s="140">
        <f t="shared" si="20"/>
        <v>14046.838217254983</v>
      </c>
      <c r="N92" s="140">
        <f t="shared" si="20"/>
        <v>34925.453961057705</v>
      </c>
      <c r="O92" s="140">
        <f t="shared" si="20"/>
        <v>26190.19021067924</v>
      </c>
      <c r="P92" s="140">
        <f t="shared" si="20"/>
        <v>34794.416107118959</v>
      </c>
      <c r="Q92" s="140">
        <f t="shared" si="20"/>
        <v>21408.837340086207</v>
      </c>
      <c r="R92" s="140">
        <f t="shared" si="20"/>
        <v>36367.684247734607</v>
      </c>
      <c r="S92" s="140">
        <f t="shared" si="20"/>
        <v>20981.964991673318</v>
      </c>
      <c r="T92" s="140">
        <f t="shared" si="20"/>
        <v>52903.27711630486</v>
      </c>
      <c r="U92" s="140">
        <f t="shared" si="20"/>
        <v>35395.145715076636</v>
      </c>
      <c r="V92" s="140">
        <f t="shared" si="20"/>
        <v>22323.022832425107</v>
      </c>
      <c r="W92" s="140">
        <f t="shared" si="20"/>
        <v>40847.095582803988</v>
      </c>
      <c r="X92" s="140">
        <f t="shared" si="20"/>
        <v>32393.347102921449</v>
      </c>
      <c r="Y92" s="140">
        <f t="shared" si="20"/>
        <v>56300.810140453512</v>
      </c>
      <c r="Z92" s="140">
        <f t="shared" si="20"/>
        <v>89445.106408063191</v>
      </c>
      <c r="AA92" s="140">
        <f t="shared" si="20"/>
        <v>81727.910505969528</v>
      </c>
      <c r="AB92" s="140">
        <f t="shared" si="20"/>
        <v>51590.004920664098</v>
      </c>
      <c r="AC92" s="140">
        <f t="shared" si="20"/>
        <v>48112.116721604252</v>
      </c>
      <c r="AD92" s="140">
        <f t="shared" si="20"/>
        <v>20140.961374656676</v>
      </c>
      <c r="AE92" s="140">
        <f t="shared" si="20"/>
        <v>58768.619729619975</v>
      </c>
      <c r="AF92" s="140">
        <f t="shared" si="20"/>
        <v>31099.537378528101</v>
      </c>
      <c r="AG92" s="140">
        <f t="shared" si="20"/>
        <v>53583.513877587946</v>
      </c>
      <c r="AH92" s="140">
        <f t="shared" si="20"/>
        <v>75046.869029358175</v>
      </c>
      <c r="AI92" s="140">
        <f t="shared" si="20"/>
        <v>51663.135857403024</v>
      </c>
      <c r="AJ92" s="140">
        <f t="shared" si="20"/>
        <v>18859.259758173834</v>
      </c>
      <c r="AK92" s="140">
        <f t="shared" si="20"/>
        <v>9592.1895563460639</v>
      </c>
      <c r="AL92" s="140">
        <f t="shared" si="20"/>
        <v>37575.174178466441</v>
      </c>
      <c r="AM92" s="140">
        <f t="shared" si="20"/>
        <v>15655.065453035946</v>
      </c>
      <c r="AN92" s="140">
        <f t="shared" si="20"/>
        <v>32015.487112956485</v>
      </c>
      <c r="AO92" s="140">
        <f t="shared" si="20"/>
        <v>59760.085683063735</v>
      </c>
    </row>
    <row r="93" spans="2:41" ht="12.75" customHeight="1" x14ac:dyDescent="0.2">
      <c r="B93" s="141" t="s">
        <v>19</v>
      </c>
      <c r="C93" s="139">
        <f t="shared" si="19"/>
        <v>816210.57937429706</v>
      </c>
      <c r="D93" s="140">
        <f t="shared" si="20"/>
        <v>38778.31917145256</v>
      </c>
      <c r="E93" s="140">
        <f t="shared" si="20"/>
        <v>62989.725826250098</v>
      </c>
      <c r="F93" s="140">
        <f t="shared" si="20"/>
        <v>33323.468254741965</v>
      </c>
      <c r="G93" s="140">
        <f t="shared" si="20"/>
        <v>34201.318008077113</v>
      </c>
      <c r="H93" s="140">
        <f t="shared" si="20"/>
        <v>43698.749699042237</v>
      </c>
      <c r="I93" s="140">
        <f t="shared" si="20"/>
        <v>0</v>
      </c>
      <c r="J93" s="140">
        <f t="shared" si="20"/>
        <v>0</v>
      </c>
      <c r="K93" s="140">
        <f t="shared" si="20"/>
        <v>25687.42045529596</v>
      </c>
      <c r="L93" s="140">
        <f t="shared" si="20"/>
        <v>48203.51224973335</v>
      </c>
      <c r="M93" s="140">
        <f t="shared" si="20"/>
        <v>0</v>
      </c>
      <c r="N93" s="140">
        <f t="shared" si="20"/>
        <v>34925.453961057705</v>
      </c>
      <c r="O93" s="140">
        <f t="shared" si="20"/>
        <v>0</v>
      </c>
      <c r="P93" s="140">
        <f t="shared" si="20"/>
        <v>34794.416107118959</v>
      </c>
      <c r="Q93" s="140">
        <f t="shared" si="20"/>
        <v>21408.837340086207</v>
      </c>
      <c r="R93" s="140">
        <f t="shared" si="20"/>
        <v>36367.684247734607</v>
      </c>
      <c r="S93" s="140">
        <f t="shared" si="20"/>
        <v>0</v>
      </c>
      <c r="T93" s="140">
        <f t="shared" si="20"/>
        <v>52903.27711630486</v>
      </c>
      <c r="U93" s="140">
        <f t="shared" si="20"/>
        <v>35395.145715076636</v>
      </c>
      <c r="V93" s="140">
        <f t="shared" si="20"/>
        <v>22323.022832425107</v>
      </c>
      <c r="W93" s="140">
        <f t="shared" si="20"/>
        <v>40847.095582803988</v>
      </c>
      <c r="X93" s="140">
        <f t="shared" si="20"/>
        <v>0</v>
      </c>
      <c r="Y93" s="140">
        <f t="shared" si="20"/>
        <v>56300.810140453512</v>
      </c>
      <c r="Z93" s="140">
        <f t="shared" si="20"/>
        <v>0</v>
      </c>
      <c r="AA93" s="140">
        <f t="shared" si="20"/>
        <v>0</v>
      </c>
      <c r="AB93" s="140">
        <f t="shared" si="20"/>
        <v>0</v>
      </c>
      <c r="AC93" s="140">
        <f t="shared" si="20"/>
        <v>0</v>
      </c>
      <c r="AD93" s="140">
        <f t="shared" si="20"/>
        <v>20140.961374656676</v>
      </c>
      <c r="AE93" s="140">
        <f t="shared" si="20"/>
        <v>0</v>
      </c>
      <c r="AF93" s="140">
        <f t="shared" si="20"/>
        <v>31099.537378528101</v>
      </c>
      <c r="AG93" s="140">
        <f t="shared" si="20"/>
        <v>53583.513877587946</v>
      </c>
      <c r="AH93" s="140">
        <f t="shared" si="20"/>
        <v>0</v>
      </c>
      <c r="AI93" s="140">
        <f t="shared" si="20"/>
        <v>51663.135857403024</v>
      </c>
      <c r="AJ93" s="140">
        <f t="shared" si="20"/>
        <v>0</v>
      </c>
      <c r="AK93" s="140">
        <f t="shared" si="20"/>
        <v>0</v>
      </c>
      <c r="AL93" s="140">
        <f t="shared" si="20"/>
        <v>37575.174178466441</v>
      </c>
      <c r="AM93" s="140">
        <f t="shared" si="20"/>
        <v>0</v>
      </c>
      <c r="AN93" s="140">
        <f t="shared" si="20"/>
        <v>0</v>
      </c>
      <c r="AO93" s="140">
        <f t="shared" si="20"/>
        <v>0</v>
      </c>
    </row>
    <row r="94" spans="2:41" ht="12.75" customHeight="1" x14ac:dyDescent="0.2">
      <c r="B94" s="141" t="s">
        <v>20</v>
      </c>
      <c r="C94" s="139">
        <f t="shared" si="19"/>
        <v>781754.3445184544</v>
      </c>
      <c r="D94" s="140">
        <f t="shared" si="20"/>
        <v>38778.31917145256</v>
      </c>
      <c r="E94" s="140">
        <f t="shared" si="20"/>
        <v>62989.725826250098</v>
      </c>
      <c r="F94" s="140">
        <f t="shared" si="20"/>
        <v>33323.468254741965</v>
      </c>
      <c r="G94" s="140">
        <f t="shared" si="20"/>
        <v>34201.318008077113</v>
      </c>
      <c r="H94" s="140">
        <f t="shared" si="20"/>
        <v>43698.749699042237</v>
      </c>
      <c r="I94" s="140">
        <f t="shared" si="20"/>
        <v>0</v>
      </c>
      <c r="J94" s="140">
        <f t="shared" si="20"/>
        <v>0</v>
      </c>
      <c r="K94" s="140">
        <f t="shared" si="20"/>
        <v>25687.42045529596</v>
      </c>
      <c r="L94" s="140">
        <f t="shared" si="20"/>
        <v>48203.51224973335</v>
      </c>
      <c r="M94" s="140">
        <f t="shared" si="20"/>
        <v>0</v>
      </c>
      <c r="N94" s="140">
        <f t="shared" si="20"/>
        <v>34925.453961057705</v>
      </c>
      <c r="O94" s="140">
        <f t="shared" si="20"/>
        <v>0</v>
      </c>
      <c r="P94" s="140">
        <f t="shared" si="20"/>
        <v>34794.416107118959</v>
      </c>
      <c r="Q94" s="140">
        <f t="shared" si="20"/>
        <v>21408.837340086207</v>
      </c>
      <c r="R94" s="140">
        <f t="shared" si="20"/>
        <v>36367.684247734607</v>
      </c>
      <c r="S94" s="140">
        <f t="shared" si="20"/>
        <v>0</v>
      </c>
      <c r="T94" s="140">
        <f t="shared" si="20"/>
        <v>52903.27711630486</v>
      </c>
      <c r="U94" s="140">
        <f t="shared" si="20"/>
        <v>35395.145715076636</v>
      </c>
      <c r="V94" s="140">
        <f t="shared" si="20"/>
        <v>22323.022832425107</v>
      </c>
      <c r="W94" s="140">
        <f t="shared" si="20"/>
        <v>40847.095582803988</v>
      </c>
      <c r="X94" s="140">
        <f t="shared" si="20"/>
        <v>32393.347102921449</v>
      </c>
      <c r="Y94" s="140">
        <f t="shared" si="20"/>
        <v>0</v>
      </c>
      <c r="Z94" s="140">
        <f t="shared" si="20"/>
        <v>0</v>
      </c>
      <c r="AA94" s="140">
        <f t="shared" si="20"/>
        <v>0</v>
      </c>
      <c r="AB94" s="140">
        <f t="shared" si="20"/>
        <v>0</v>
      </c>
      <c r="AC94" s="140">
        <f t="shared" si="20"/>
        <v>0</v>
      </c>
      <c r="AD94" s="140">
        <f t="shared" si="20"/>
        <v>0</v>
      </c>
      <c r="AE94" s="140">
        <f t="shared" si="20"/>
        <v>0</v>
      </c>
      <c r="AF94" s="140">
        <f t="shared" si="20"/>
        <v>31099.537378528101</v>
      </c>
      <c r="AG94" s="140">
        <f t="shared" si="20"/>
        <v>53583.513877587946</v>
      </c>
      <c r="AH94" s="140">
        <f t="shared" si="20"/>
        <v>0</v>
      </c>
      <c r="AI94" s="140">
        <f t="shared" si="20"/>
        <v>51663.135857403024</v>
      </c>
      <c r="AJ94" s="140">
        <f t="shared" si="20"/>
        <v>0</v>
      </c>
      <c r="AK94" s="140">
        <f t="shared" si="20"/>
        <v>9592.1895563460639</v>
      </c>
      <c r="AL94" s="140">
        <f t="shared" si="20"/>
        <v>37575.174178466441</v>
      </c>
      <c r="AM94" s="140">
        <f t="shared" si="20"/>
        <v>0</v>
      </c>
      <c r="AN94" s="140">
        <f t="shared" si="20"/>
        <v>0</v>
      </c>
      <c r="AO94" s="140">
        <f t="shared" si="20"/>
        <v>0</v>
      </c>
    </row>
    <row r="95" spans="2:41" ht="12.75" customHeight="1" x14ac:dyDescent="0.2">
      <c r="B95" s="141" t="s">
        <v>21</v>
      </c>
      <c r="C95" s="139">
        <f t="shared" si="19"/>
        <v>1204997.2344061066</v>
      </c>
      <c r="D95" s="140">
        <f t="shared" si="20"/>
        <v>38778.31917145256</v>
      </c>
      <c r="E95" s="140">
        <f t="shared" si="20"/>
        <v>62989.725826250098</v>
      </c>
      <c r="F95" s="140">
        <f t="shared" si="20"/>
        <v>33323.468254741965</v>
      </c>
      <c r="G95" s="140">
        <f t="shared" si="20"/>
        <v>34201.318008077113</v>
      </c>
      <c r="H95" s="140">
        <f t="shared" si="20"/>
        <v>43698.749699042237</v>
      </c>
      <c r="I95" s="140">
        <f t="shared" si="20"/>
        <v>19681.071727026079</v>
      </c>
      <c r="J95" s="140">
        <f t="shared" si="20"/>
        <v>0</v>
      </c>
      <c r="K95" s="140">
        <f t="shared" si="20"/>
        <v>25687.42045529596</v>
      </c>
      <c r="L95" s="140">
        <f t="shared" si="20"/>
        <v>48203.51224973335</v>
      </c>
      <c r="M95" s="140">
        <f t="shared" si="20"/>
        <v>0</v>
      </c>
      <c r="N95" s="140">
        <f t="shared" si="20"/>
        <v>34925.453961057705</v>
      </c>
      <c r="O95" s="140">
        <f t="shared" si="20"/>
        <v>0</v>
      </c>
      <c r="P95" s="140">
        <f t="shared" si="20"/>
        <v>34794.416107118959</v>
      </c>
      <c r="Q95" s="140">
        <f t="shared" si="20"/>
        <v>21408.837340086207</v>
      </c>
      <c r="R95" s="140">
        <f t="shared" si="20"/>
        <v>36367.684247734607</v>
      </c>
      <c r="S95" s="140">
        <f t="shared" si="20"/>
        <v>0</v>
      </c>
      <c r="T95" s="140">
        <f t="shared" si="20"/>
        <v>52903.27711630486</v>
      </c>
      <c r="U95" s="140">
        <f t="shared" si="20"/>
        <v>35395.145715076636</v>
      </c>
      <c r="V95" s="140">
        <f t="shared" si="20"/>
        <v>22323.022832425107</v>
      </c>
      <c r="W95" s="140">
        <f t="shared" si="20"/>
        <v>40847.095582803988</v>
      </c>
      <c r="X95" s="140">
        <f t="shared" si="20"/>
        <v>32393.347102921449</v>
      </c>
      <c r="Y95" s="140">
        <f t="shared" si="20"/>
        <v>56300.810140453512</v>
      </c>
      <c r="Z95" s="140">
        <f t="shared" si="20"/>
        <v>0</v>
      </c>
      <c r="AA95" s="140">
        <f t="shared" si="20"/>
        <v>81727.910505969528</v>
      </c>
      <c r="AB95" s="140">
        <f t="shared" si="20"/>
        <v>51590.004920664098</v>
      </c>
      <c r="AC95" s="140">
        <f t="shared" si="20"/>
        <v>48112.116721604252</v>
      </c>
      <c r="AD95" s="140">
        <f t="shared" si="20"/>
        <v>0</v>
      </c>
      <c r="AE95" s="140">
        <f t="shared" si="20"/>
        <v>58768.619729619975</v>
      </c>
      <c r="AF95" s="140">
        <f t="shared" si="20"/>
        <v>31099.537378528101</v>
      </c>
      <c r="AG95" s="140">
        <f t="shared" si="20"/>
        <v>53583.513877587946</v>
      </c>
      <c r="AH95" s="140">
        <f t="shared" si="20"/>
        <v>75046.869029358175</v>
      </c>
      <c r="AI95" s="140">
        <f t="shared" si="20"/>
        <v>51663.135857403024</v>
      </c>
      <c r="AJ95" s="140">
        <f t="shared" si="20"/>
        <v>0</v>
      </c>
      <c r="AK95" s="140">
        <f t="shared" si="20"/>
        <v>9592.1895563460639</v>
      </c>
      <c r="AL95" s="140">
        <f t="shared" si="20"/>
        <v>37575.174178466441</v>
      </c>
      <c r="AM95" s="140">
        <f t="shared" si="20"/>
        <v>0</v>
      </c>
      <c r="AN95" s="140">
        <f t="shared" si="20"/>
        <v>32015.487112956485</v>
      </c>
      <c r="AO95" s="140">
        <f t="shared" si="20"/>
        <v>0</v>
      </c>
    </row>
    <row r="96" spans="2:41" ht="12.75" customHeight="1" x14ac:dyDescent="0.2">
      <c r="B96" s="141" t="s">
        <v>22</v>
      </c>
      <c r="C96" s="139">
        <f t="shared" si="19"/>
        <v>781754.3445184544</v>
      </c>
      <c r="D96" s="140">
        <f t="shared" si="20"/>
        <v>38778.31917145256</v>
      </c>
      <c r="E96" s="140">
        <f t="shared" si="20"/>
        <v>62989.725826250098</v>
      </c>
      <c r="F96" s="140">
        <f t="shared" si="20"/>
        <v>33323.468254741965</v>
      </c>
      <c r="G96" s="140">
        <f t="shared" si="20"/>
        <v>34201.318008077113</v>
      </c>
      <c r="H96" s="140">
        <f t="shared" si="20"/>
        <v>43698.749699042237</v>
      </c>
      <c r="I96" s="140">
        <f t="shared" si="20"/>
        <v>0</v>
      </c>
      <c r="J96" s="140">
        <f t="shared" si="20"/>
        <v>0</v>
      </c>
      <c r="K96" s="140">
        <f t="shared" si="20"/>
        <v>25687.42045529596</v>
      </c>
      <c r="L96" s="140">
        <f t="shared" si="20"/>
        <v>48203.51224973335</v>
      </c>
      <c r="M96" s="140">
        <f t="shared" si="20"/>
        <v>0</v>
      </c>
      <c r="N96" s="140">
        <f t="shared" si="20"/>
        <v>34925.453961057705</v>
      </c>
      <c r="O96" s="140">
        <f t="shared" si="20"/>
        <v>0</v>
      </c>
      <c r="P96" s="140">
        <f t="shared" si="20"/>
        <v>34794.416107118959</v>
      </c>
      <c r="Q96" s="140">
        <f t="shared" si="20"/>
        <v>21408.837340086207</v>
      </c>
      <c r="R96" s="140">
        <f t="shared" si="20"/>
        <v>36367.684247734607</v>
      </c>
      <c r="S96" s="140">
        <f t="shared" si="20"/>
        <v>0</v>
      </c>
      <c r="T96" s="140">
        <f t="shared" si="20"/>
        <v>52903.27711630486</v>
      </c>
      <c r="U96" s="140">
        <f t="shared" si="20"/>
        <v>35395.145715076636</v>
      </c>
      <c r="V96" s="140">
        <f t="shared" si="20"/>
        <v>22323.022832425107</v>
      </c>
      <c r="W96" s="140">
        <f t="shared" si="20"/>
        <v>40847.095582803988</v>
      </c>
      <c r="X96" s="140">
        <f t="shared" si="20"/>
        <v>32393.347102921449</v>
      </c>
      <c r="Y96" s="140">
        <f t="shared" si="20"/>
        <v>0</v>
      </c>
      <c r="Z96" s="140">
        <f t="shared" si="20"/>
        <v>0</v>
      </c>
      <c r="AA96" s="140">
        <f t="shared" si="20"/>
        <v>0</v>
      </c>
      <c r="AB96" s="140">
        <f t="shared" si="20"/>
        <v>0</v>
      </c>
      <c r="AC96" s="140">
        <f t="shared" si="20"/>
        <v>0</v>
      </c>
      <c r="AD96" s="140">
        <f t="shared" si="20"/>
        <v>0</v>
      </c>
      <c r="AE96" s="140">
        <f t="shared" si="20"/>
        <v>0</v>
      </c>
      <c r="AF96" s="140">
        <f t="shared" si="20"/>
        <v>31099.537378528101</v>
      </c>
      <c r="AG96" s="140">
        <f t="shared" si="20"/>
        <v>53583.513877587946</v>
      </c>
      <c r="AH96" s="140">
        <f t="shared" si="20"/>
        <v>0</v>
      </c>
      <c r="AI96" s="140">
        <f t="shared" si="20"/>
        <v>51663.135857403024</v>
      </c>
      <c r="AJ96" s="140">
        <f t="shared" si="20"/>
        <v>0</v>
      </c>
      <c r="AK96" s="140">
        <f t="shared" si="20"/>
        <v>9592.1895563460639</v>
      </c>
      <c r="AL96" s="140">
        <f t="shared" si="20"/>
        <v>37575.174178466441</v>
      </c>
      <c r="AM96" s="140">
        <f t="shared" si="20"/>
        <v>0</v>
      </c>
      <c r="AN96" s="140">
        <f t="shared" si="20"/>
        <v>0</v>
      </c>
      <c r="AO96" s="140">
        <f t="shared" si="20"/>
        <v>0</v>
      </c>
    </row>
    <row r="97" spans="2:41" ht="12.75" customHeight="1" x14ac:dyDescent="0.2">
      <c r="B97" s="141" t="s">
        <v>35</v>
      </c>
      <c r="C97" s="139">
        <f t="shared" si="19"/>
        <v>5106534.0509039052</v>
      </c>
      <c r="D97" s="140">
        <f>+D40+D49+D61+D70+D79+D88</f>
        <v>181245.9141046911</v>
      </c>
      <c r="E97" s="140">
        <f t="shared" si="20"/>
        <v>178286.8689148892</v>
      </c>
      <c r="F97" s="140">
        <f t="shared" si="20"/>
        <v>204267.1124894449</v>
      </c>
      <c r="G97" s="140">
        <f t="shared" si="20"/>
        <v>92847.69594154763</v>
      </c>
      <c r="H97" s="140">
        <f t="shared" si="20"/>
        <v>148970.09931298942</v>
      </c>
      <c r="I97" s="140">
        <f t="shared" si="20"/>
        <v>57630.972246307647</v>
      </c>
      <c r="J97" s="140">
        <f t="shared" si="20"/>
        <v>108674.19836965475</v>
      </c>
      <c r="K97" s="140">
        <f t="shared" si="20"/>
        <v>143046.62427258989</v>
      </c>
      <c r="L97" s="140">
        <f t="shared" si="20"/>
        <v>184399.71983173996</v>
      </c>
      <c r="M97" s="140">
        <f t="shared" si="20"/>
        <v>42047.510093872574</v>
      </c>
      <c r="N97" s="140">
        <f t="shared" si="20"/>
        <v>174108.38057062388</v>
      </c>
      <c r="O97" s="140">
        <f t="shared" si="20"/>
        <v>88768.853782362959</v>
      </c>
      <c r="P97" s="140">
        <f t="shared" si="20"/>
        <v>167992.00411370493</v>
      </c>
      <c r="Q97" s="140">
        <f t="shared" si="20"/>
        <v>134115.50411644561</v>
      </c>
      <c r="R97" s="140">
        <f t="shared" si="20"/>
        <v>216411.93651190534</v>
      </c>
      <c r="S97" s="140">
        <f t="shared" si="20"/>
        <v>47171.451905585884</v>
      </c>
      <c r="T97" s="140">
        <f t="shared" si="20"/>
        <v>208070.13908765028</v>
      </c>
      <c r="U97" s="140">
        <f t="shared" si="20"/>
        <v>173926.09633047081</v>
      </c>
      <c r="V97" s="140">
        <f t="shared" si="20"/>
        <v>128267.66130250884</v>
      </c>
      <c r="W97" s="140">
        <f t="shared" si="20"/>
        <v>249606.57510380121</v>
      </c>
      <c r="X97" s="140">
        <f t="shared" si="20"/>
        <v>86856.634838495462</v>
      </c>
      <c r="Y97" s="140">
        <f t="shared" si="20"/>
        <v>197372.78039250782</v>
      </c>
      <c r="Z97" s="140">
        <f t="shared" si="20"/>
        <v>115296.60890113628</v>
      </c>
      <c r="AA97" s="140">
        <f t="shared" si="20"/>
        <v>204027.37791298301</v>
      </c>
      <c r="AB97" s="140">
        <f t="shared" si="20"/>
        <v>117500.137946323</v>
      </c>
      <c r="AC97" s="140">
        <f t="shared" si="20"/>
        <v>140662.81648899574</v>
      </c>
      <c r="AD97" s="140">
        <f t="shared" si="20"/>
        <v>59500.153661392993</v>
      </c>
      <c r="AE97" s="140">
        <f t="shared" si="20"/>
        <v>148459.02182422817</v>
      </c>
      <c r="AF97" s="140">
        <f t="shared" si="20"/>
        <v>133978.5982298897</v>
      </c>
      <c r="AG97" s="140">
        <f t="shared" si="20"/>
        <v>150256.23398075096</v>
      </c>
      <c r="AH97" s="140">
        <f t="shared" si="20"/>
        <v>165134.1571743119</v>
      </c>
      <c r="AI97" s="140">
        <f t="shared" si="20"/>
        <v>116930.71052509198</v>
      </c>
      <c r="AJ97" s="140">
        <f t="shared" si="20"/>
        <v>45489.942394356629</v>
      </c>
      <c r="AK97" s="140">
        <f t="shared" si="20"/>
        <v>53646.95081175652</v>
      </c>
      <c r="AL97" s="140">
        <f t="shared" si="20"/>
        <v>184450.94099930717</v>
      </c>
      <c r="AM97" s="140">
        <f t="shared" si="20"/>
        <v>32351.867365387141</v>
      </c>
      <c r="AN97" s="140">
        <f t="shared" si="20"/>
        <v>112097.77873641769</v>
      </c>
      <c r="AO97" s="140">
        <f t="shared" si="20"/>
        <v>112666.02031778696</v>
      </c>
    </row>
    <row r="98" spans="2:41" ht="12.75" customHeight="1" x14ac:dyDescent="0.2">
      <c r="B98" s="53"/>
      <c r="C98" s="139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</row>
    <row r="99" spans="2:41" ht="12.75" customHeight="1" x14ac:dyDescent="0.2">
      <c r="B99" s="53" t="s">
        <v>273</v>
      </c>
      <c r="C99" s="289">
        <v>0.05</v>
      </c>
      <c r="D99" s="289">
        <v>0.05</v>
      </c>
      <c r="E99" s="289">
        <v>0.05</v>
      </c>
      <c r="F99" s="289">
        <v>0.05</v>
      </c>
      <c r="G99" s="289">
        <v>0.05</v>
      </c>
      <c r="H99" s="289">
        <v>0.05</v>
      </c>
      <c r="I99" s="289">
        <v>0.05</v>
      </c>
      <c r="J99" s="289">
        <v>0.05</v>
      </c>
      <c r="K99" s="289">
        <v>0.05</v>
      </c>
      <c r="L99" s="289">
        <v>0.05</v>
      </c>
      <c r="M99" s="289">
        <v>0.05</v>
      </c>
      <c r="N99" s="289">
        <v>0.05</v>
      </c>
      <c r="O99" s="289">
        <v>0.05</v>
      </c>
      <c r="P99" s="289">
        <v>0.05</v>
      </c>
      <c r="Q99" s="289">
        <v>0.05</v>
      </c>
      <c r="R99" s="289">
        <v>0.05</v>
      </c>
      <c r="S99" s="289">
        <v>0.05</v>
      </c>
      <c r="T99" s="289">
        <v>0.05</v>
      </c>
      <c r="U99" s="289">
        <v>0.05</v>
      </c>
      <c r="V99" s="289">
        <v>0.05</v>
      </c>
      <c r="W99" s="289">
        <v>0.05</v>
      </c>
      <c r="X99" s="289">
        <v>0.05</v>
      </c>
      <c r="Y99" s="289">
        <v>0.05</v>
      </c>
      <c r="Z99" s="289">
        <v>0.05</v>
      </c>
      <c r="AA99" s="289">
        <v>0.05</v>
      </c>
      <c r="AB99" s="289">
        <v>0.05</v>
      </c>
      <c r="AC99" s="289">
        <v>0.05</v>
      </c>
      <c r="AD99" s="289">
        <v>0.05</v>
      </c>
      <c r="AE99" s="289">
        <v>0.05</v>
      </c>
      <c r="AF99" s="289">
        <v>0.05</v>
      </c>
      <c r="AG99" s="289">
        <v>0.05</v>
      </c>
      <c r="AH99" s="289">
        <v>0.05</v>
      </c>
      <c r="AI99" s="289">
        <v>0.05</v>
      </c>
      <c r="AJ99" s="289">
        <v>0.05</v>
      </c>
      <c r="AK99" s="289">
        <v>0.05</v>
      </c>
      <c r="AL99" s="289">
        <v>0.05</v>
      </c>
      <c r="AM99" s="289">
        <v>0.05</v>
      </c>
      <c r="AN99" s="289">
        <v>0.05</v>
      </c>
      <c r="AO99" s="289">
        <v>0.05</v>
      </c>
    </row>
    <row r="100" spans="2:41" ht="12.75" customHeight="1" x14ac:dyDescent="0.2">
      <c r="B100" s="53"/>
      <c r="C100" s="139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</row>
    <row r="101" spans="2:41" ht="12.75" customHeight="1" x14ac:dyDescent="0.2">
      <c r="B101" s="14" t="s">
        <v>115</v>
      </c>
      <c r="C101" s="139">
        <f>SUM(D101:AO101)</f>
        <v>13005489.938673345</v>
      </c>
      <c r="D101" s="62">
        <f>+D90+D$99*D90</f>
        <v>434611.62059007672</v>
      </c>
      <c r="E101" s="62">
        <f t="shared" ref="E101:AO102" si="21">+E90+E$99*E90</f>
        <v>660369.95051646722</v>
      </c>
      <c r="F101" s="62">
        <f t="shared" si="21"/>
        <v>436633.63787284016</v>
      </c>
      <c r="G101" s="62">
        <f t="shared" si="21"/>
        <v>340910.62389038835</v>
      </c>
      <c r="H101" s="62">
        <f t="shared" si="21"/>
        <v>444803.02264998853</v>
      </c>
      <c r="I101" s="62">
        <f t="shared" si="21"/>
        <v>127741.23142816263</v>
      </c>
      <c r="J101" s="62">
        <f t="shared" si="21"/>
        <v>319738.34884807048</v>
      </c>
      <c r="K101" s="62">
        <f t="shared" si="21"/>
        <v>312029.70435458387</v>
      </c>
      <c r="L101" s="62">
        <f t="shared" si="21"/>
        <v>536138.96448890772</v>
      </c>
      <c r="M101" s="62">
        <f t="shared" si="21"/>
        <v>84776.520574712515</v>
      </c>
      <c r="N101" s="62">
        <f t="shared" si="21"/>
        <v>415973.8159591686</v>
      </c>
      <c r="O101" s="62">
        <f t="shared" si="21"/>
        <v>148316.33498591295</v>
      </c>
      <c r="P101" s="62">
        <f t="shared" si="21"/>
        <v>395596.42579423962</v>
      </c>
      <c r="Q101" s="62">
        <f t="shared" si="21"/>
        <v>303073.42628609238</v>
      </c>
      <c r="R101" s="62">
        <f t="shared" si="21"/>
        <v>460000.22955417633</v>
      </c>
      <c r="S101" s="62">
        <f t="shared" si="21"/>
        <v>106069.20173664097</v>
      </c>
      <c r="T101" s="62">
        <f t="shared" si="21"/>
        <v>555391.68090994179</v>
      </c>
      <c r="U101" s="62">
        <f t="shared" si="21"/>
        <v>449939.96402419079</v>
      </c>
      <c r="V101" s="62">
        <f t="shared" si="21"/>
        <v>298786.9995445949</v>
      </c>
      <c r="W101" s="62">
        <f t="shared" si="21"/>
        <v>535293.27322816977</v>
      </c>
      <c r="X101" s="62">
        <f t="shared" si="21"/>
        <v>280520.48913805251</v>
      </c>
      <c r="Y101" s="62">
        <f t="shared" si="21"/>
        <v>477459.98538727971</v>
      </c>
      <c r="Z101" s="62">
        <f t="shared" si="21"/>
        <v>309011.9614360882</v>
      </c>
      <c r="AA101" s="62">
        <f t="shared" si="21"/>
        <v>474919.72402346309</v>
      </c>
      <c r="AB101" s="62">
        <f t="shared" si="21"/>
        <v>310097.80160190654</v>
      </c>
      <c r="AC101" s="62">
        <f t="shared" si="21"/>
        <v>317539.50884974794</v>
      </c>
      <c r="AD101" s="62">
        <f t="shared" si="21"/>
        <v>130701.80204191747</v>
      </c>
      <c r="AE101" s="62">
        <f t="shared" si="21"/>
        <v>344192.52638817608</v>
      </c>
      <c r="AF101" s="62">
        <f t="shared" si="21"/>
        <v>336604.61362611112</v>
      </c>
      <c r="AG101" s="62">
        <f t="shared" si="21"/>
        <v>501960.88014213805</v>
      </c>
      <c r="AH101" s="62">
        <f t="shared" si="21"/>
        <v>415935.4223713614</v>
      </c>
      <c r="AI101" s="62">
        <f t="shared" si="21"/>
        <v>482027.12892062991</v>
      </c>
      <c r="AJ101" s="62">
        <f t="shared" si="21"/>
        <v>99384.632043586083</v>
      </c>
      <c r="AK101" s="62">
        <f t="shared" si="21"/>
        <v>133116.7820747412</v>
      </c>
      <c r="AL101" s="62">
        <f t="shared" si="21"/>
        <v>447558.34563623369</v>
      </c>
      <c r="AM101" s="62">
        <f t="shared" si="21"/>
        <v>76459.064600283877</v>
      </c>
      <c r="AN101" s="62">
        <f t="shared" si="21"/>
        <v>247337.97869629407</v>
      </c>
      <c r="AO101" s="62">
        <f t="shared" si="21"/>
        <v>254466.31445800877</v>
      </c>
    </row>
    <row r="102" spans="2:41" ht="12.75" customHeight="1" x14ac:dyDescent="0.2">
      <c r="B102" s="141" t="s">
        <v>17</v>
      </c>
      <c r="C102" s="139">
        <f t="shared" ref="C102:C108" si="22">SUM(D102:AO102)</f>
        <v>1630006.765478746</v>
      </c>
      <c r="D102" s="140">
        <f>+D91+D$99*D91</f>
        <v>40717.23513002519</v>
      </c>
      <c r="E102" s="140">
        <f t="shared" si="21"/>
        <v>66139.212117562609</v>
      </c>
      <c r="F102" s="140">
        <f t="shared" si="21"/>
        <v>34989.641667479067</v>
      </c>
      <c r="G102" s="140">
        <f t="shared" si="21"/>
        <v>35911.383908480966</v>
      </c>
      <c r="H102" s="140">
        <f t="shared" si="21"/>
        <v>45883.687183994349</v>
      </c>
      <c r="I102" s="140">
        <f t="shared" si="21"/>
        <v>20665.125313377383</v>
      </c>
      <c r="J102" s="140">
        <f t="shared" si="21"/>
        <v>86426.223650904096</v>
      </c>
      <c r="K102" s="140">
        <f t="shared" si="21"/>
        <v>26971.791478060757</v>
      </c>
      <c r="L102" s="140">
        <f t="shared" si="21"/>
        <v>50613.687862220017</v>
      </c>
      <c r="M102" s="140">
        <f t="shared" si="21"/>
        <v>14749.180128117732</v>
      </c>
      <c r="N102" s="140">
        <f t="shared" si="21"/>
        <v>36671.726659110587</v>
      </c>
      <c r="O102" s="140">
        <f t="shared" si="21"/>
        <v>27499.699721213201</v>
      </c>
      <c r="P102" s="140">
        <f t="shared" si="21"/>
        <v>36534.136912474904</v>
      </c>
      <c r="Q102" s="140">
        <f t="shared" si="21"/>
        <v>22479.279207090516</v>
      </c>
      <c r="R102" s="140">
        <f t="shared" si="21"/>
        <v>38186.068460121336</v>
      </c>
      <c r="S102" s="140">
        <f t="shared" si="21"/>
        <v>22031.063241256983</v>
      </c>
      <c r="T102" s="140">
        <f t="shared" si="21"/>
        <v>55548.440972120101</v>
      </c>
      <c r="U102" s="140">
        <f t="shared" si="21"/>
        <v>37164.903000830469</v>
      </c>
      <c r="V102" s="140">
        <f t="shared" si="21"/>
        <v>23439.173974046364</v>
      </c>
      <c r="W102" s="140">
        <f t="shared" si="21"/>
        <v>42889.450361944189</v>
      </c>
      <c r="X102" s="140">
        <f t="shared" si="21"/>
        <v>34013.014458067519</v>
      </c>
      <c r="Y102" s="140">
        <f t="shared" si="21"/>
        <v>59115.850647476189</v>
      </c>
      <c r="Z102" s="140">
        <f t="shared" si="21"/>
        <v>93917.361728466349</v>
      </c>
      <c r="AA102" s="140">
        <f t="shared" si="21"/>
        <v>85814.306031268003</v>
      </c>
      <c r="AB102" s="140">
        <f t="shared" si="21"/>
        <v>54169.505166697301</v>
      </c>
      <c r="AC102" s="140">
        <f t="shared" si="21"/>
        <v>50517.722557684465</v>
      </c>
      <c r="AD102" s="140">
        <f t="shared" si="21"/>
        <v>21148.00944338951</v>
      </c>
      <c r="AE102" s="140">
        <f t="shared" si="21"/>
        <v>61707.050716100974</v>
      </c>
      <c r="AF102" s="140">
        <f t="shared" si="21"/>
        <v>32654.514247454506</v>
      </c>
      <c r="AG102" s="140">
        <f t="shared" si="21"/>
        <v>56262.689571467345</v>
      </c>
      <c r="AH102" s="140">
        <f t="shared" si="21"/>
        <v>78799.212480826085</v>
      </c>
      <c r="AI102" s="140">
        <f t="shared" si="21"/>
        <v>54246.292650273172</v>
      </c>
      <c r="AJ102" s="140">
        <f t="shared" si="21"/>
        <v>19802.222746082527</v>
      </c>
      <c r="AK102" s="140">
        <f t="shared" si="21"/>
        <v>10071.799034163367</v>
      </c>
      <c r="AL102" s="140">
        <f t="shared" si="21"/>
        <v>39453.932887389761</v>
      </c>
      <c r="AM102" s="140">
        <f t="shared" si="21"/>
        <v>16437.818725687743</v>
      </c>
      <c r="AN102" s="140">
        <f t="shared" si="21"/>
        <v>33616.261468604309</v>
      </c>
      <c r="AO102" s="140">
        <f t="shared" si="21"/>
        <v>62748.089967216918</v>
      </c>
    </row>
    <row r="103" spans="2:41" ht="12.75" customHeight="1" x14ac:dyDescent="0.2">
      <c r="B103" s="141" t="s">
        <v>18</v>
      </c>
      <c r="C103" s="139">
        <f t="shared" si="22"/>
        <v>1630006.765478746</v>
      </c>
      <c r="D103" s="140">
        <f t="shared" ref="D103:AO108" si="23">+D92+D$99*D92</f>
        <v>40717.23513002519</v>
      </c>
      <c r="E103" s="140">
        <f t="shared" si="23"/>
        <v>66139.212117562609</v>
      </c>
      <c r="F103" s="140">
        <f t="shared" si="23"/>
        <v>34989.641667479067</v>
      </c>
      <c r="G103" s="140">
        <f t="shared" si="23"/>
        <v>35911.383908480966</v>
      </c>
      <c r="H103" s="140">
        <f t="shared" si="23"/>
        <v>45883.687183994349</v>
      </c>
      <c r="I103" s="140">
        <f t="shared" si="23"/>
        <v>20665.125313377383</v>
      </c>
      <c r="J103" s="140">
        <f t="shared" si="23"/>
        <v>86426.223650904096</v>
      </c>
      <c r="K103" s="140">
        <f t="shared" si="23"/>
        <v>26971.791478060757</v>
      </c>
      <c r="L103" s="140">
        <f t="shared" si="23"/>
        <v>50613.687862220017</v>
      </c>
      <c r="M103" s="140">
        <f t="shared" si="23"/>
        <v>14749.180128117732</v>
      </c>
      <c r="N103" s="140">
        <f t="shared" si="23"/>
        <v>36671.726659110587</v>
      </c>
      <c r="O103" s="140">
        <f t="shared" si="23"/>
        <v>27499.699721213201</v>
      </c>
      <c r="P103" s="140">
        <f t="shared" si="23"/>
        <v>36534.136912474904</v>
      </c>
      <c r="Q103" s="140">
        <f t="shared" si="23"/>
        <v>22479.279207090516</v>
      </c>
      <c r="R103" s="140">
        <f t="shared" si="23"/>
        <v>38186.068460121336</v>
      </c>
      <c r="S103" s="140">
        <f t="shared" si="23"/>
        <v>22031.063241256983</v>
      </c>
      <c r="T103" s="140">
        <f t="shared" si="23"/>
        <v>55548.440972120101</v>
      </c>
      <c r="U103" s="140">
        <f t="shared" si="23"/>
        <v>37164.903000830469</v>
      </c>
      <c r="V103" s="140">
        <f t="shared" si="23"/>
        <v>23439.173974046364</v>
      </c>
      <c r="W103" s="140">
        <f t="shared" si="23"/>
        <v>42889.450361944189</v>
      </c>
      <c r="X103" s="140">
        <f t="shared" si="23"/>
        <v>34013.014458067519</v>
      </c>
      <c r="Y103" s="140">
        <f t="shared" si="23"/>
        <v>59115.850647476189</v>
      </c>
      <c r="Z103" s="140">
        <f t="shared" si="23"/>
        <v>93917.361728466349</v>
      </c>
      <c r="AA103" s="140">
        <f t="shared" si="23"/>
        <v>85814.306031268003</v>
      </c>
      <c r="AB103" s="140">
        <f t="shared" si="23"/>
        <v>54169.505166697301</v>
      </c>
      <c r="AC103" s="140">
        <f t="shared" si="23"/>
        <v>50517.722557684465</v>
      </c>
      <c r="AD103" s="140">
        <f t="shared" si="23"/>
        <v>21148.00944338951</v>
      </c>
      <c r="AE103" s="140">
        <f t="shared" si="23"/>
        <v>61707.050716100974</v>
      </c>
      <c r="AF103" s="140">
        <f t="shared" si="23"/>
        <v>32654.514247454506</v>
      </c>
      <c r="AG103" s="140">
        <f t="shared" si="23"/>
        <v>56262.689571467345</v>
      </c>
      <c r="AH103" s="140">
        <f t="shared" si="23"/>
        <v>78799.212480826085</v>
      </c>
      <c r="AI103" s="140">
        <f t="shared" si="23"/>
        <v>54246.292650273172</v>
      </c>
      <c r="AJ103" s="140">
        <f t="shared" si="23"/>
        <v>19802.222746082527</v>
      </c>
      <c r="AK103" s="140">
        <f t="shared" si="23"/>
        <v>10071.799034163367</v>
      </c>
      <c r="AL103" s="140">
        <f t="shared" si="23"/>
        <v>39453.932887389761</v>
      </c>
      <c r="AM103" s="140">
        <f t="shared" si="23"/>
        <v>16437.818725687743</v>
      </c>
      <c r="AN103" s="140">
        <f t="shared" si="23"/>
        <v>33616.261468604309</v>
      </c>
      <c r="AO103" s="140">
        <f t="shared" si="23"/>
        <v>62748.089967216918</v>
      </c>
    </row>
    <row r="104" spans="2:41" ht="12.75" customHeight="1" x14ac:dyDescent="0.2">
      <c r="B104" s="141" t="s">
        <v>19</v>
      </c>
      <c r="C104" s="139">
        <f t="shared" si="22"/>
        <v>857021.10834301182</v>
      </c>
      <c r="D104" s="140">
        <f t="shared" si="23"/>
        <v>40717.23513002519</v>
      </c>
      <c r="E104" s="140">
        <f t="shared" si="23"/>
        <v>66139.212117562609</v>
      </c>
      <c r="F104" s="140">
        <f t="shared" si="23"/>
        <v>34989.641667479067</v>
      </c>
      <c r="G104" s="140">
        <f t="shared" si="23"/>
        <v>35911.383908480966</v>
      </c>
      <c r="H104" s="140">
        <f t="shared" si="23"/>
        <v>45883.687183994349</v>
      </c>
      <c r="I104" s="140">
        <f t="shared" si="23"/>
        <v>0</v>
      </c>
      <c r="J104" s="140">
        <f t="shared" si="23"/>
        <v>0</v>
      </c>
      <c r="K104" s="140">
        <f t="shared" si="23"/>
        <v>26971.791478060757</v>
      </c>
      <c r="L104" s="140">
        <f t="shared" si="23"/>
        <v>50613.687862220017</v>
      </c>
      <c r="M104" s="140">
        <f t="shared" si="23"/>
        <v>0</v>
      </c>
      <c r="N104" s="140">
        <f t="shared" si="23"/>
        <v>36671.726659110587</v>
      </c>
      <c r="O104" s="140">
        <f t="shared" si="23"/>
        <v>0</v>
      </c>
      <c r="P104" s="140">
        <f t="shared" si="23"/>
        <v>36534.136912474904</v>
      </c>
      <c r="Q104" s="140">
        <f t="shared" si="23"/>
        <v>22479.279207090516</v>
      </c>
      <c r="R104" s="140">
        <f t="shared" si="23"/>
        <v>38186.068460121336</v>
      </c>
      <c r="S104" s="140">
        <f t="shared" si="23"/>
        <v>0</v>
      </c>
      <c r="T104" s="140">
        <f t="shared" si="23"/>
        <v>55548.440972120101</v>
      </c>
      <c r="U104" s="140">
        <f t="shared" si="23"/>
        <v>37164.903000830469</v>
      </c>
      <c r="V104" s="140">
        <f t="shared" si="23"/>
        <v>23439.173974046364</v>
      </c>
      <c r="W104" s="140">
        <f t="shared" si="23"/>
        <v>42889.450361944189</v>
      </c>
      <c r="X104" s="140">
        <f t="shared" si="23"/>
        <v>0</v>
      </c>
      <c r="Y104" s="140">
        <f t="shared" si="23"/>
        <v>59115.850647476189</v>
      </c>
      <c r="Z104" s="140">
        <f t="shared" si="23"/>
        <v>0</v>
      </c>
      <c r="AA104" s="140">
        <f t="shared" si="23"/>
        <v>0</v>
      </c>
      <c r="AB104" s="140">
        <f t="shared" si="23"/>
        <v>0</v>
      </c>
      <c r="AC104" s="140">
        <f t="shared" si="23"/>
        <v>0</v>
      </c>
      <c r="AD104" s="140">
        <f t="shared" si="23"/>
        <v>21148.00944338951</v>
      </c>
      <c r="AE104" s="140">
        <f t="shared" si="23"/>
        <v>0</v>
      </c>
      <c r="AF104" s="140">
        <f t="shared" si="23"/>
        <v>32654.514247454506</v>
      </c>
      <c r="AG104" s="140">
        <f t="shared" si="23"/>
        <v>56262.689571467345</v>
      </c>
      <c r="AH104" s="140">
        <f t="shared" si="23"/>
        <v>0</v>
      </c>
      <c r="AI104" s="140">
        <f t="shared" si="23"/>
        <v>54246.292650273172</v>
      </c>
      <c r="AJ104" s="140">
        <f t="shared" si="23"/>
        <v>0</v>
      </c>
      <c r="AK104" s="140">
        <f t="shared" si="23"/>
        <v>0</v>
      </c>
      <c r="AL104" s="140">
        <f t="shared" si="23"/>
        <v>39453.932887389761</v>
      </c>
      <c r="AM104" s="140">
        <f t="shared" si="23"/>
        <v>0</v>
      </c>
      <c r="AN104" s="140">
        <f t="shared" si="23"/>
        <v>0</v>
      </c>
      <c r="AO104" s="140">
        <f t="shared" si="23"/>
        <v>0</v>
      </c>
    </row>
    <row r="105" spans="2:41" ht="12.75" customHeight="1" x14ac:dyDescent="0.2">
      <c r="B105" s="141" t="s">
        <v>20</v>
      </c>
      <c r="C105" s="139">
        <f t="shared" si="22"/>
        <v>820842.06174437702</v>
      </c>
      <c r="D105" s="140">
        <f t="shared" si="23"/>
        <v>40717.23513002519</v>
      </c>
      <c r="E105" s="140">
        <f t="shared" si="23"/>
        <v>66139.212117562609</v>
      </c>
      <c r="F105" s="140">
        <f t="shared" si="23"/>
        <v>34989.641667479067</v>
      </c>
      <c r="G105" s="140">
        <f t="shared" si="23"/>
        <v>35911.383908480966</v>
      </c>
      <c r="H105" s="140">
        <f t="shared" si="23"/>
        <v>45883.687183994349</v>
      </c>
      <c r="I105" s="140">
        <f t="shared" si="23"/>
        <v>0</v>
      </c>
      <c r="J105" s="140">
        <f t="shared" si="23"/>
        <v>0</v>
      </c>
      <c r="K105" s="140">
        <f t="shared" si="23"/>
        <v>26971.791478060757</v>
      </c>
      <c r="L105" s="140">
        <f t="shared" si="23"/>
        <v>50613.687862220017</v>
      </c>
      <c r="M105" s="140">
        <f t="shared" si="23"/>
        <v>0</v>
      </c>
      <c r="N105" s="140">
        <f t="shared" si="23"/>
        <v>36671.726659110587</v>
      </c>
      <c r="O105" s="140">
        <f t="shared" si="23"/>
        <v>0</v>
      </c>
      <c r="P105" s="140">
        <f t="shared" si="23"/>
        <v>36534.136912474904</v>
      </c>
      <c r="Q105" s="140">
        <f t="shared" si="23"/>
        <v>22479.279207090516</v>
      </c>
      <c r="R105" s="140">
        <f t="shared" si="23"/>
        <v>38186.068460121336</v>
      </c>
      <c r="S105" s="140">
        <f t="shared" si="23"/>
        <v>0</v>
      </c>
      <c r="T105" s="140">
        <f t="shared" si="23"/>
        <v>55548.440972120101</v>
      </c>
      <c r="U105" s="140">
        <f t="shared" si="23"/>
        <v>37164.903000830469</v>
      </c>
      <c r="V105" s="140">
        <f t="shared" si="23"/>
        <v>23439.173974046364</v>
      </c>
      <c r="W105" s="140">
        <f t="shared" si="23"/>
        <v>42889.450361944189</v>
      </c>
      <c r="X105" s="140">
        <f t="shared" si="23"/>
        <v>34013.014458067519</v>
      </c>
      <c r="Y105" s="140">
        <f t="shared" si="23"/>
        <v>0</v>
      </c>
      <c r="Z105" s="140">
        <f t="shared" si="23"/>
        <v>0</v>
      </c>
      <c r="AA105" s="140">
        <f t="shared" si="23"/>
        <v>0</v>
      </c>
      <c r="AB105" s="140">
        <f t="shared" si="23"/>
        <v>0</v>
      </c>
      <c r="AC105" s="140">
        <f t="shared" si="23"/>
        <v>0</v>
      </c>
      <c r="AD105" s="140">
        <f t="shared" si="23"/>
        <v>0</v>
      </c>
      <c r="AE105" s="140">
        <f t="shared" si="23"/>
        <v>0</v>
      </c>
      <c r="AF105" s="140">
        <f t="shared" si="23"/>
        <v>32654.514247454506</v>
      </c>
      <c r="AG105" s="140">
        <f t="shared" si="23"/>
        <v>56262.689571467345</v>
      </c>
      <c r="AH105" s="140">
        <f t="shared" si="23"/>
        <v>0</v>
      </c>
      <c r="AI105" s="140">
        <f t="shared" si="23"/>
        <v>54246.292650273172</v>
      </c>
      <c r="AJ105" s="140">
        <f t="shared" si="23"/>
        <v>0</v>
      </c>
      <c r="AK105" s="140">
        <f t="shared" si="23"/>
        <v>10071.799034163367</v>
      </c>
      <c r="AL105" s="140">
        <f t="shared" si="23"/>
        <v>39453.932887389761</v>
      </c>
      <c r="AM105" s="140">
        <f t="shared" si="23"/>
        <v>0</v>
      </c>
      <c r="AN105" s="140">
        <f t="shared" si="23"/>
        <v>0</v>
      </c>
      <c r="AO105" s="140">
        <f t="shared" si="23"/>
        <v>0</v>
      </c>
    </row>
    <row r="106" spans="2:41" ht="12.75" customHeight="1" x14ac:dyDescent="0.2">
      <c r="B106" s="141" t="s">
        <v>21</v>
      </c>
      <c r="C106" s="139">
        <f t="shared" si="22"/>
        <v>1265247.0961264113</v>
      </c>
      <c r="D106" s="140">
        <f t="shared" si="23"/>
        <v>40717.23513002519</v>
      </c>
      <c r="E106" s="140">
        <f t="shared" si="23"/>
        <v>66139.212117562609</v>
      </c>
      <c r="F106" s="140">
        <f t="shared" si="23"/>
        <v>34989.641667479067</v>
      </c>
      <c r="G106" s="140">
        <f t="shared" si="23"/>
        <v>35911.383908480966</v>
      </c>
      <c r="H106" s="140">
        <f t="shared" si="23"/>
        <v>45883.687183994349</v>
      </c>
      <c r="I106" s="140">
        <f t="shared" si="23"/>
        <v>20665.125313377383</v>
      </c>
      <c r="J106" s="140">
        <f t="shared" si="23"/>
        <v>0</v>
      </c>
      <c r="K106" s="140">
        <f t="shared" si="23"/>
        <v>26971.791478060757</v>
      </c>
      <c r="L106" s="140">
        <f t="shared" si="23"/>
        <v>50613.687862220017</v>
      </c>
      <c r="M106" s="140">
        <f t="shared" si="23"/>
        <v>0</v>
      </c>
      <c r="N106" s="140">
        <f t="shared" si="23"/>
        <v>36671.726659110587</v>
      </c>
      <c r="O106" s="140">
        <f t="shared" si="23"/>
        <v>0</v>
      </c>
      <c r="P106" s="140">
        <f t="shared" si="23"/>
        <v>36534.136912474904</v>
      </c>
      <c r="Q106" s="140">
        <f t="shared" si="23"/>
        <v>22479.279207090516</v>
      </c>
      <c r="R106" s="140">
        <f t="shared" si="23"/>
        <v>38186.068460121336</v>
      </c>
      <c r="S106" s="140">
        <f t="shared" si="23"/>
        <v>0</v>
      </c>
      <c r="T106" s="140">
        <f t="shared" si="23"/>
        <v>55548.440972120101</v>
      </c>
      <c r="U106" s="140">
        <f t="shared" si="23"/>
        <v>37164.903000830469</v>
      </c>
      <c r="V106" s="140">
        <f t="shared" si="23"/>
        <v>23439.173974046364</v>
      </c>
      <c r="W106" s="140">
        <f t="shared" si="23"/>
        <v>42889.450361944189</v>
      </c>
      <c r="X106" s="140">
        <f t="shared" si="23"/>
        <v>34013.014458067519</v>
      </c>
      <c r="Y106" s="140">
        <f t="shared" si="23"/>
        <v>59115.850647476189</v>
      </c>
      <c r="Z106" s="140">
        <f t="shared" si="23"/>
        <v>0</v>
      </c>
      <c r="AA106" s="140">
        <f t="shared" si="23"/>
        <v>85814.306031268003</v>
      </c>
      <c r="AB106" s="140">
        <f t="shared" si="23"/>
        <v>54169.505166697301</v>
      </c>
      <c r="AC106" s="140">
        <f t="shared" si="23"/>
        <v>50517.722557684465</v>
      </c>
      <c r="AD106" s="140">
        <f t="shared" si="23"/>
        <v>0</v>
      </c>
      <c r="AE106" s="140">
        <f t="shared" si="23"/>
        <v>61707.050716100974</v>
      </c>
      <c r="AF106" s="140">
        <f t="shared" si="23"/>
        <v>32654.514247454506</v>
      </c>
      <c r="AG106" s="140">
        <f t="shared" si="23"/>
        <v>56262.689571467345</v>
      </c>
      <c r="AH106" s="140">
        <f t="shared" si="23"/>
        <v>78799.212480826085</v>
      </c>
      <c r="AI106" s="140">
        <f t="shared" si="23"/>
        <v>54246.292650273172</v>
      </c>
      <c r="AJ106" s="140">
        <f t="shared" si="23"/>
        <v>0</v>
      </c>
      <c r="AK106" s="140">
        <f t="shared" si="23"/>
        <v>10071.799034163367</v>
      </c>
      <c r="AL106" s="140">
        <f t="shared" si="23"/>
        <v>39453.932887389761</v>
      </c>
      <c r="AM106" s="140">
        <f t="shared" si="23"/>
        <v>0</v>
      </c>
      <c r="AN106" s="140">
        <f t="shared" si="23"/>
        <v>33616.261468604309</v>
      </c>
      <c r="AO106" s="140">
        <f t="shared" si="23"/>
        <v>0</v>
      </c>
    </row>
    <row r="107" spans="2:41" ht="12.75" customHeight="1" x14ac:dyDescent="0.2">
      <c r="B107" s="141" t="s">
        <v>22</v>
      </c>
      <c r="C107" s="139">
        <f t="shared" si="22"/>
        <v>820842.06174437702</v>
      </c>
      <c r="D107" s="140">
        <f t="shared" si="23"/>
        <v>40717.23513002519</v>
      </c>
      <c r="E107" s="140">
        <f t="shared" si="23"/>
        <v>66139.212117562609</v>
      </c>
      <c r="F107" s="140">
        <f t="shared" si="23"/>
        <v>34989.641667479067</v>
      </c>
      <c r="G107" s="140">
        <f t="shared" si="23"/>
        <v>35911.383908480966</v>
      </c>
      <c r="H107" s="140">
        <f t="shared" si="23"/>
        <v>45883.687183994349</v>
      </c>
      <c r="I107" s="140">
        <f t="shared" si="23"/>
        <v>0</v>
      </c>
      <c r="J107" s="140">
        <f t="shared" si="23"/>
        <v>0</v>
      </c>
      <c r="K107" s="140">
        <f t="shared" si="23"/>
        <v>26971.791478060757</v>
      </c>
      <c r="L107" s="140">
        <f t="shared" si="23"/>
        <v>50613.687862220017</v>
      </c>
      <c r="M107" s="140">
        <f t="shared" si="23"/>
        <v>0</v>
      </c>
      <c r="N107" s="140">
        <f t="shared" si="23"/>
        <v>36671.726659110587</v>
      </c>
      <c r="O107" s="140">
        <f t="shared" si="23"/>
        <v>0</v>
      </c>
      <c r="P107" s="140">
        <f t="shared" si="23"/>
        <v>36534.136912474904</v>
      </c>
      <c r="Q107" s="140">
        <f t="shared" si="23"/>
        <v>22479.279207090516</v>
      </c>
      <c r="R107" s="140">
        <f t="shared" si="23"/>
        <v>38186.068460121336</v>
      </c>
      <c r="S107" s="140">
        <f t="shared" si="23"/>
        <v>0</v>
      </c>
      <c r="T107" s="140">
        <f t="shared" si="23"/>
        <v>55548.440972120101</v>
      </c>
      <c r="U107" s="140">
        <f t="shared" si="23"/>
        <v>37164.903000830469</v>
      </c>
      <c r="V107" s="140">
        <f t="shared" si="23"/>
        <v>23439.173974046364</v>
      </c>
      <c r="W107" s="140">
        <f t="shared" si="23"/>
        <v>42889.450361944189</v>
      </c>
      <c r="X107" s="140">
        <f t="shared" si="23"/>
        <v>34013.014458067519</v>
      </c>
      <c r="Y107" s="140">
        <f t="shared" si="23"/>
        <v>0</v>
      </c>
      <c r="Z107" s="140">
        <f t="shared" si="23"/>
        <v>0</v>
      </c>
      <c r="AA107" s="140">
        <f t="shared" si="23"/>
        <v>0</v>
      </c>
      <c r="AB107" s="140">
        <f t="shared" si="23"/>
        <v>0</v>
      </c>
      <c r="AC107" s="140">
        <f t="shared" si="23"/>
        <v>0</v>
      </c>
      <c r="AD107" s="140">
        <f t="shared" si="23"/>
        <v>0</v>
      </c>
      <c r="AE107" s="140">
        <f t="shared" si="23"/>
        <v>0</v>
      </c>
      <c r="AF107" s="140">
        <f t="shared" si="23"/>
        <v>32654.514247454506</v>
      </c>
      <c r="AG107" s="140">
        <f t="shared" si="23"/>
        <v>56262.689571467345</v>
      </c>
      <c r="AH107" s="140">
        <f t="shared" si="23"/>
        <v>0</v>
      </c>
      <c r="AI107" s="140">
        <f t="shared" si="23"/>
        <v>54246.292650273172</v>
      </c>
      <c r="AJ107" s="140">
        <f t="shared" si="23"/>
        <v>0</v>
      </c>
      <c r="AK107" s="140">
        <f t="shared" si="23"/>
        <v>10071.799034163367</v>
      </c>
      <c r="AL107" s="140">
        <f t="shared" si="23"/>
        <v>39453.932887389761</v>
      </c>
      <c r="AM107" s="140">
        <f t="shared" si="23"/>
        <v>0</v>
      </c>
      <c r="AN107" s="140">
        <f t="shared" si="23"/>
        <v>0</v>
      </c>
      <c r="AO107" s="140">
        <f t="shared" si="23"/>
        <v>0</v>
      </c>
    </row>
    <row r="108" spans="2:41" ht="12.75" customHeight="1" x14ac:dyDescent="0.2">
      <c r="B108" s="141" t="s">
        <v>35</v>
      </c>
      <c r="C108" s="139">
        <f t="shared" si="22"/>
        <v>5361860.753449101</v>
      </c>
      <c r="D108" s="140">
        <f>+D97+D$99*D97</f>
        <v>190308.20980992564</v>
      </c>
      <c r="E108" s="140">
        <f t="shared" si="23"/>
        <v>187201.21236063365</v>
      </c>
      <c r="F108" s="140">
        <f t="shared" si="23"/>
        <v>214480.46811391716</v>
      </c>
      <c r="G108" s="140">
        <f t="shared" si="23"/>
        <v>97490.080738625009</v>
      </c>
      <c r="H108" s="140">
        <f t="shared" si="23"/>
        <v>156418.6042786389</v>
      </c>
      <c r="I108" s="140">
        <f t="shared" si="23"/>
        <v>60512.520858623029</v>
      </c>
      <c r="J108" s="140">
        <f t="shared" si="23"/>
        <v>114107.90828813749</v>
      </c>
      <c r="K108" s="140">
        <f t="shared" si="23"/>
        <v>150198.95548621938</v>
      </c>
      <c r="L108" s="140">
        <f t="shared" si="23"/>
        <v>193619.70582332695</v>
      </c>
      <c r="M108" s="140">
        <f t="shared" si="23"/>
        <v>44149.885598566201</v>
      </c>
      <c r="N108" s="140">
        <f t="shared" si="23"/>
        <v>182813.79959915509</v>
      </c>
      <c r="O108" s="140">
        <f t="shared" si="23"/>
        <v>93207.29647148111</v>
      </c>
      <c r="P108" s="140">
        <f t="shared" si="23"/>
        <v>176391.60431939017</v>
      </c>
      <c r="Q108" s="140">
        <f t="shared" si="23"/>
        <v>140821.27932226789</v>
      </c>
      <c r="R108" s="140">
        <f t="shared" si="23"/>
        <v>227232.53333750062</v>
      </c>
      <c r="S108" s="140">
        <f t="shared" si="23"/>
        <v>49530.024500865176</v>
      </c>
      <c r="T108" s="140">
        <f t="shared" si="23"/>
        <v>218473.64604203281</v>
      </c>
      <c r="U108" s="140">
        <f t="shared" si="23"/>
        <v>182622.40114699435</v>
      </c>
      <c r="V108" s="140">
        <f t="shared" si="23"/>
        <v>134681.04436763428</v>
      </c>
      <c r="W108" s="140">
        <f t="shared" si="23"/>
        <v>262086.90385899128</v>
      </c>
      <c r="X108" s="140">
        <f t="shared" si="23"/>
        <v>91199.466580420238</v>
      </c>
      <c r="Y108" s="140">
        <f t="shared" si="23"/>
        <v>207241.41941213323</v>
      </c>
      <c r="Z108" s="140">
        <f t="shared" si="23"/>
        <v>121061.43934619309</v>
      </c>
      <c r="AA108" s="140">
        <f t="shared" si="23"/>
        <v>214228.74680863216</v>
      </c>
      <c r="AB108" s="140">
        <f t="shared" si="23"/>
        <v>123375.14484363915</v>
      </c>
      <c r="AC108" s="140">
        <f t="shared" si="23"/>
        <v>147695.95731344551</v>
      </c>
      <c r="AD108" s="140">
        <f t="shared" si="23"/>
        <v>62475.161344462642</v>
      </c>
      <c r="AE108" s="140">
        <f t="shared" si="23"/>
        <v>155881.97291543958</v>
      </c>
      <c r="AF108" s="140">
        <f t="shared" si="23"/>
        <v>140677.52814138419</v>
      </c>
      <c r="AG108" s="140">
        <f t="shared" si="23"/>
        <v>157769.04567978851</v>
      </c>
      <c r="AH108" s="140">
        <f t="shared" si="23"/>
        <v>173390.86503302748</v>
      </c>
      <c r="AI108" s="140">
        <f t="shared" si="23"/>
        <v>122777.24605134659</v>
      </c>
      <c r="AJ108" s="140">
        <f t="shared" si="23"/>
        <v>47764.43951407446</v>
      </c>
      <c r="AK108" s="140">
        <f t="shared" si="23"/>
        <v>56329.298352344347</v>
      </c>
      <c r="AL108" s="140">
        <f t="shared" si="23"/>
        <v>193673.48804927254</v>
      </c>
      <c r="AM108" s="140">
        <f t="shared" si="23"/>
        <v>33969.460733656495</v>
      </c>
      <c r="AN108" s="140">
        <f t="shared" si="23"/>
        <v>117702.66767323858</v>
      </c>
      <c r="AO108" s="140">
        <f t="shared" si="23"/>
        <v>118299.3213336763</v>
      </c>
    </row>
    <row r="109" spans="2:41" ht="12.75" customHeight="1" x14ac:dyDescent="0.2">
      <c r="C109" s="33"/>
      <c r="D109" s="33"/>
      <c r="E109" s="33"/>
      <c r="F109" s="33"/>
      <c r="G109" s="33"/>
      <c r="H109" s="33"/>
      <c r="I109" s="33"/>
      <c r="J109" s="33"/>
      <c r="K109" s="33"/>
      <c r="L109" s="33"/>
      <c r="M109" s="33"/>
      <c r="N109" s="33"/>
      <c r="O109" s="33"/>
      <c r="P109" s="33"/>
      <c r="Q109" s="33"/>
      <c r="R109" s="33"/>
      <c r="S109" s="33"/>
      <c r="T109" s="33"/>
      <c r="U109" s="33"/>
      <c r="V109" s="33"/>
      <c r="W109" s="33"/>
      <c r="X109" s="33"/>
      <c r="Y109" s="33"/>
      <c r="Z109" s="33"/>
      <c r="AA109" s="33"/>
      <c r="AB109" s="33"/>
      <c r="AC109" s="33"/>
      <c r="AD109" s="33"/>
      <c r="AE109" s="33"/>
      <c r="AF109" s="33"/>
      <c r="AG109" s="33"/>
      <c r="AH109" s="33"/>
      <c r="AI109" s="33"/>
      <c r="AJ109" s="33"/>
      <c r="AK109" s="33"/>
      <c r="AL109" s="33"/>
      <c r="AM109" s="33"/>
      <c r="AN109" s="33"/>
      <c r="AO109" s="33"/>
    </row>
    <row r="110" spans="2:41" ht="12.75" customHeight="1" thickBot="1" x14ac:dyDescent="0.25">
      <c r="F110" s="2"/>
      <c r="G110" s="2"/>
      <c r="H110" s="2"/>
      <c r="I110" s="2"/>
      <c r="J110" s="2"/>
      <c r="K110" s="2"/>
      <c r="L110" s="2"/>
      <c r="M110" s="2"/>
      <c r="N110" s="2"/>
      <c r="O110" s="2"/>
    </row>
    <row r="111" spans="2:41" ht="12.75" customHeight="1" x14ac:dyDescent="0.2">
      <c r="B111" s="126"/>
      <c r="D111" s="42" t="s">
        <v>274</v>
      </c>
      <c r="E111" s="43"/>
      <c r="F111" s="44"/>
      <c r="G111" s="44"/>
      <c r="H111" s="44"/>
      <c r="I111" s="44"/>
      <c r="J111" s="44"/>
      <c r="K111" s="46"/>
      <c r="L111" s="2"/>
      <c r="M111" s="2"/>
      <c r="N111" s="2"/>
      <c r="O111" s="2"/>
    </row>
    <row r="112" spans="2:41" ht="12.75" customHeight="1" x14ac:dyDescent="0.2">
      <c r="D112" s="47"/>
      <c r="K112" s="48"/>
      <c r="L112" s="2"/>
      <c r="M112" s="2"/>
      <c r="N112" s="2"/>
      <c r="O112" s="2"/>
    </row>
    <row r="113" spans="2:41" ht="12.75" customHeight="1" x14ac:dyDescent="0.2">
      <c r="B113" s="126"/>
      <c r="D113" s="977"/>
      <c r="E113" s="978"/>
      <c r="F113" s="963"/>
      <c r="G113" s="964"/>
      <c r="H113" s="964"/>
      <c r="I113" s="981"/>
      <c r="J113" s="112"/>
      <c r="K113" s="144"/>
      <c r="L113" s="2"/>
      <c r="M113" s="2"/>
      <c r="N113" s="2"/>
      <c r="O113" s="2"/>
    </row>
    <row r="114" spans="2:41" ht="12.75" customHeight="1" x14ac:dyDescent="0.2">
      <c r="B114" s="126"/>
      <c r="D114" s="979"/>
      <c r="E114" s="980"/>
      <c r="F114" s="13" t="s">
        <v>17</v>
      </c>
      <c r="G114" s="13" t="s">
        <v>18</v>
      </c>
      <c r="H114" s="13" t="s">
        <v>19</v>
      </c>
      <c r="I114" s="13" t="s">
        <v>20</v>
      </c>
      <c r="J114" s="13" t="s">
        <v>21</v>
      </c>
      <c r="K114" s="65" t="s">
        <v>22</v>
      </c>
      <c r="L114" s="2"/>
      <c r="M114" s="2"/>
      <c r="N114" s="2"/>
      <c r="O114" s="2"/>
    </row>
    <row r="115" spans="2:41" ht="12.75" customHeight="1" x14ac:dyDescent="0.2">
      <c r="D115" s="993" t="s">
        <v>40</v>
      </c>
      <c r="E115" s="994"/>
      <c r="F115" s="113">
        <f>+C55+C64+C73</f>
        <v>267113.31690064154</v>
      </c>
      <c r="G115" s="113">
        <f>+C56+C65+C74</f>
        <v>267113.31690064154</v>
      </c>
      <c r="H115" s="113">
        <f>+C57+C66+C75</f>
        <v>152471.43495925254</v>
      </c>
      <c r="I115" s="113">
        <f>+C58+C67+C76</f>
        <v>147528.08939440519</v>
      </c>
      <c r="J115" s="113">
        <f>+C59+C68+C77</f>
        <v>221219.69032980333</v>
      </c>
      <c r="K115" s="114">
        <f>+C60+C69+C78</f>
        <v>147528.08939440519</v>
      </c>
      <c r="L115" s="2"/>
      <c r="M115" s="2"/>
      <c r="N115" s="2"/>
      <c r="O115" s="2"/>
    </row>
    <row r="116" spans="2:41" ht="12.75" customHeight="1" x14ac:dyDescent="0.2">
      <c r="D116" s="993" t="s">
        <v>38</v>
      </c>
      <c r="E116" s="994"/>
      <c r="F116" s="113">
        <f>+C34+C43</f>
        <v>375904.89058015973</v>
      </c>
      <c r="G116" s="113">
        <f>+C35+C44</f>
        <v>375904.89058015973</v>
      </c>
      <c r="H116" s="113">
        <f>+C36+C45</f>
        <v>197579.22470572923</v>
      </c>
      <c r="I116" s="113">
        <f>+C37+C46</f>
        <v>189512.33949783054</v>
      </c>
      <c r="J116" s="113">
        <f>+C38+C47</f>
        <v>284625.95731852838</v>
      </c>
      <c r="K116" s="114">
        <f>+C39+C48</f>
        <v>189512.33949783054</v>
      </c>
      <c r="L116" s="2"/>
      <c r="M116" s="2"/>
      <c r="N116" s="2"/>
      <c r="O116" s="2"/>
    </row>
    <row r="117" spans="2:41" ht="12.75" customHeight="1" x14ac:dyDescent="0.2">
      <c r="D117" s="993" t="s">
        <v>275</v>
      </c>
      <c r="E117" s="994"/>
      <c r="F117" s="113">
        <f>+C82</f>
        <v>909369.18821324338</v>
      </c>
      <c r="G117" s="113">
        <f>+C83</f>
        <v>909369.18821324338</v>
      </c>
      <c r="H117" s="113">
        <f>+C84</f>
        <v>466159.91970931529</v>
      </c>
      <c r="I117" s="113">
        <f>+C85</f>
        <v>444713.91562621866</v>
      </c>
      <c r="J117" s="113">
        <f>+C86</f>
        <v>699151.58675777481</v>
      </c>
      <c r="K117" s="114">
        <f>+C87</f>
        <v>444713.91562621866</v>
      </c>
      <c r="L117" s="2"/>
      <c r="M117" s="2"/>
      <c r="N117" s="2"/>
      <c r="O117" s="2"/>
    </row>
    <row r="118" spans="2:41" ht="12.75" customHeight="1" x14ac:dyDescent="0.2">
      <c r="D118" s="993" t="s">
        <v>276</v>
      </c>
      <c r="E118" s="994"/>
      <c r="F118" s="113">
        <f t="shared" ref="F118:K118" si="24">+$C$99*SUM(F115:F117)</f>
        <v>77619.369784702241</v>
      </c>
      <c r="G118" s="113">
        <f t="shared" si="24"/>
        <v>77619.369784702241</v>
      </c>
      <c r="H118" s="113">
        <f t="shared" si="24"/>
        <v>40810.528968714854</v>
      </c>
      <c r="I118" s="113">
        <f t="shared" si="24"/>
        <v>39087.717225922723</v>
      </c>
      <c r="J118" s="113">
        <f t="shared" si="24"/>
        <v>60249.861720305336</v>
      </c>
      <c r="K118" s="114">
        <f t="shared" si="24"/>
        <v>39087.717225922723</v>
      </c>
      <c r="L118" s="2"/>
      <c r="M118" s="2"/>
      <c r="N118" s="2"/>
      <c r="O118" s="2"/>
    </row>
    <row r="119" spans="2:41" ht="12.75" customHeight="1" x14ac:dyDescent="0.2">
      <c r="D119" s="993" t="s">
        <v>56</v>
      </c>
      <c r="E119" s="994"/>
      <c r="F119" s="115">
        <f>(SUM(F115:F118))</f>
        <v>1630006.765478747</v>
      </c>
      <c r="G119" s="115">
        <f>SUM(G115:G118)</f>
        <v>1630006.765478747</v>
      </c>
      <c r="H119" s="115">
        <f>SUM(H115:H118)</f>
        <v>857021.10834301193</v>
      </c>
      <c r="I119" s="115">
        <f>SUM(I115:I118)</f>
        <v>820842.06174437713</v>
      </c>
      <c r="J119" s="115">
        <f>SUM(J115:J118)</f>
        <v>1265247.096126412</v>
      </c>
      <c r="K119" s="116">
        <f>SUM(K115:K118)</f>
        <v>820842.06174437713</v>
      </c>
      <c r="L119" s="2"/>
      <c r="M119" s="2"/>
      <c r="N119" s="2"/>
      <c r="O119" s="2"/>
    </row>
    <row r="120" spans="2:41" ht="12.75" customHeight="1" thickBot="1" x14ac:dyDescent="0.25">
      <c r="D120" s="145"/>
      <c r="E120" s="146"/>
      <c r="F120" s="146"/>
      <c r="G120" s="146"/>
      <c r="H120" s="146"/>
      <c r="I120" s="146"/>
      <c r="J120" s="146"/>
      <c r="K120" s="147"/>
      <c r="L120" s="2"/>
      <c r="M120" s="2"/>
      <c r="N120" s="2"/>
      <c r="O120" s="2"/>
    </row>
    <row r="121" spans="2:41" ht="12.75" customHeight="1" x14ac:dyDescent="0.2">
      <c r="F121" s="2"/>
      <c r="G121" s="2"/>
      <c r="H121" s="2"/>
      <c r="I121" s="2"/>
      <c r="J121" s="2"/>
      <c r="K121" s="2"/>
      <c r="L121" s="2"/>
      <c r="M121" s="2"/>
      <c r="N121" s="2"/>
      <c r="O121" s="2"/>
    </row>
    <row r="122" spans="2:41" ht="12.75" customHeight="1" x14ac:dyDescent="0.2">
      <c r="E122" s="27"/>
      <c r="F122" s="27"/>
      <c r="G122" s="2"/>
      <c r="H122" s="2"/>
      <c r="I122" s="2"/>
      <c r="J122" s="2"/>
      <c r="K122" s="2"/>
      <c r="L122" s="2"/>
      <c r="M122" s="2"/>
      <c r="N122" s="2"/>
      <c r="O122" s="2"/>
    </row>
    <row r="123" spans="2:41" ht="12.75" customHeight="1" x14ac:dyDescent="0.2">
      <c r="B123" s="188" t="s">
        <v>277</v>
      </c>
      <c r="C123" s="12"/>
      <c r="D123" s="12"/>
      <c r="E123" s="297"/>
      <c r="F123" s="12"/>
      <c r="G123" s="12"/>
      <c r="H123" s="12"/>
      <c r="I123" s="12"/>
      <c r="J123" s="12"/>
      <c r="K123" s="12"/>
      <c r="L123" s="12"/>
      <c r="M123" s="12"/>
      <c r="N123" s="12"/>
      <c r="O123" s="12"/>
      <c r="P123" s="12"/>
      <c r="Q123" s="12"/>
      <c r="R123" s="12"/>
      <c r="S123" s="12"/>
      <c r="T123" s="12"/>
      <c r="U123" s="12"/>
      <c r="V123" s="12"/>
      <c r="W123" s="12"/>
      <c r="X123" s="12"/>
      <c r="Y123" s="12"/>
      <c r="Z123" s="12"/>
      <c r="AA123" s="12"/>
      <c r="AB123" s="12"/>
      <c r="AC123" s="12"/>
      <c r="AD123" s="12"/>
      <c r="AE123" s="12"/>
      <c r="AF123" s="12"/>
      <c r="AG123" s="12"/>
      <c r="AH123" s="12"/>
      <c r="AI123" s="12"/>
      <c r="AJ123" s="12"/>
      <c r="AK123" s="12"/>
      <c r="AL123" s="12"/>
      <c r="AM123" s="12"/>
      <c r="AN123" s="12"/>
      <c r="AO123" s="12"/>
    </row>
    <row r="124" spans="2:41" ht="12.75" customHeight="1" x14ac:dyDescent="0.2"/>
    <row r="125" spans="2:41" ht="12.75" customHeight="1" x14ac:dyDescent="0.2">
      <c r="B125" s="14" t="s">
        <v>278</v>
      </c>
      <c r="C125" s="53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</row>
    <row r="126" spans="2:41" ht="12.75" customHeight="1" x14ac:dyDescent="0.2">
      <c r="B126" s="14"/>
      <c r="C126" s="53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</row>
    <row r="127" spans="2:41" ht="12.75" customHeight="1" x14ac:dyDescent="0.2">
      <c r="B127" s="53" t="s">
        <v>279</v>
      </c>
      <c r="C127" s="150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</row>
    <row r="128" spans="2:41" ht="12.75" customHeight="1" x14ac:dyDescent="0.2">
      <c r="B128" s="15" t="s">
        <v>280</v>
      </c>
      <c r="C128" s="151"/>
      <c r="D128" s="62">
        <v>73489.706227246133</v>
      </c>
      <c r="E128" s="62">
        <v>155044.83612634058</v>
      </c>
      <c r="F128" s="62">
        <v>56806.988527362213</v>
      </c>
      <c r="G128" s="62">
        <v>64354.34013627925</v>
      </c>
      <c r="H128" s="62">
        <v>78035.795140961593</v>
      </c>
      <c r="I128" s="62">
        <v>14047.318789552459</v>
      </c>
      <c r="J128" s="62">
        <v>47386.249443602188</v>
      </c>
      <c r="K128" s="62">
        <v>43904.0372105063</v>
      </c>
      <c r="L128" s="62">
        <v>110017.42147809597</v>
      </c>
      <c r="M128" s="62">
        <v>3368.3907105921721</v>
      </c>
      <c r="N128" s="62">
        <v>66088.657706776969</v>
      </c>
      <c r="O128" s="62">
        <v>16348.745545029835</v>
      </c>
      <c r="P128" s="62">
        <v>60439.480258758682</v>
      </c>
      <c r="Q128" s="62">
        <v>34317.718476109665</v>
      </c>
      <c r="R128" s="62">
        <v>56090.432348200331</v>
      </c>
      <c r="S128" s="62">
        <v>7760.0457430468177</v>
      </c>
      <c r="T128" s="62">
        <v>107415.64479645256</v>
      </c>
      <c r="U128" s="62">
        <v>66482.564565143286</v>
      </c>
      <c r="V128" s="62">
        <v>36177.532594459815</v>
      </c>
      <c r="W128" s="62">
        <v>99023.626288653453</v>
      </c>
      <c r="X128" s="62">
        <v>50800.720769832929</v>
      </c>
      <c r="Y128" s="62">
        <v>62033.705942588669</v>
      </c>
      <c r="Z128" s="62">
        <v>52016.58634388684</v>
      </c>
      <c r="AA128" s="62">
        <v>93670.34192706726</v>
      </c>
      <c r="AB128" s="62">
        <v>46357.20586202191</v>
      </c>
      <c r="AC128" s="62">
        <v>40977.62956118775</v>
      </c>
      <c r="AD128" s="62">
        <v>13540.614041087982</v>
      </c>
      <c r="AE128" s="62">
        <v>50032.110455048089</v>
      </c>
      <c r="AF128" s="62">
        <v>45619.626000669428</v>
      </c>
      <c r="AG128" s="62">
        <v>94210.901041995879</v>
      </c>
      <c r="AH128" s="62">
        <v>71233.661367350011</v>
      </c>
      <c r="AI128" s="62">
        <v>93139.434163168771</v>
      </c>
      <c r="AJ128" s="62">
        <v>5163.4829357679491</v>
      </c>
      <c r="AK128" s="62">
        <v>12500.293647720866</v>
      </c>
      <c r="AL128" s="62">
        <v>63944.298907336859</v>
      </c>
      <c r="AM128" s="62">
        <v>10243.128101675737</v>
      </c>
      <c r="AN128" s="62">
        <v>25898.581337441854</v>
      </c>
      <c r="AO128" s="62">
        <v>34314.563870066464</v>
      </c>
    </row>
    <row r="129" spans="2:41" ht="12.75" customHeight="1" x14ac:dyDescent="0.2">
      <c r="B129" s="15" t="s">
        <v>281</v>
      </c>
      <c r="C129" s="53"/>
      <c r="D129" s="62">
        <f>+D128/12</f>
        <v>6124.1421856038442</v>
      </c>
      <c r="E129" s="62">
        <f t="shared" ref="E129:AO129" si="25">+E128/12</f>
        <v>12920.403010528382</v>
      </c>
      <c r="F129" s="62">
        <f t="shared" si="25"/>
        <v>4733.9157106135181</v>
      </c>
      <c r="G129" s="62">
        <f t="shared" si="25"/>
        <v>5362.8616780232705</v>
      </c>
      <c r="H129" s="62">
        <f t="shared" si="25"/>
        <v>6502.9829284134657</v>
      </c>
      <c r="I129" s="62">
        <f t="shared" si="25"/>
        <v>1170.6098991293716</v>
      </c>
      <c r="J129" s="62">
        <f t="shared" si="25"/>
        <v>3948.8541203001823</v>
      </c>
      <c r="K129" s="62">
        <f t="shared" si="25"/>
        <v>3658.6697675421915</v>
      </c>
      <c r="L129" s="62">
        <f t="shared" si="25"/>
        <v>9168.1184565079984</v>
      </c>
      <c r="M129" s="62">
        <f t="shared" si="25"/>
        <v>280.69922588268099</v>
      </c>
      <c r="N129" s="62">
        <f t="shared" si="25"/>
        <v>5507.3881422314143</v>
      </c>
      <c r="O129" s="62">
        <f t="shared" si="25"/>
        <v>1362.3954620858196</v>
      </c>
      <c r="P129" s="62">
        <f t="shared" si="25"/>
        <v>5036.6233548965565</v>
      </c>
      <c r="Q129" s="62">
        <f t="shared" si="25"/>
        <v>2859.8098730091388</v>
      </c>
      <c r="R129" s="62">
        <f t="shared" si="25"/>
        <v>4674.2026956833606</v>
      </c>
      <c r="S129" s="62">
        <f t="shared" si="25"/>
        <v>646.67047858723481</v>
      </c>
      <c r="T129" s="62">
        <f t="shared" si="25"/>
        <v>8951.3037330377138</v>
      </c>
      <c r="U129" s="62">
        <f t="shared" si="25"/>
        <v>5540.2137137619402</v>
      </c>
      <c r="V129" s="62">
        <f t="shared" si="25"/>
        <v>3014.7943828716511</v>
      </c>
      <c r="W129" s="62">
        <f t="shared" si="25"/>
        <v>8251.9688573877884</v>
      </c>
      <c r="X129" s="62">
        <f t="shared" si="25"/>
        <v>4233.3933974860774</v>
      </c>
      <c r="Y129" s="62">
        <f t="shared" si="25"/>
        <v>5169.4754952157227</v>
      </c>
      <c r="Z129" s="62">
        <f t="shared" si="25"/>
        <v>4334.715528657237</v>
      </c>
      <c r="AA129" s="62">
        <f t="shared" si="25"/>
        <v>7805.861827255605</v>
      </c>
      <c r="AB129" s="62">
        <f t="shared" si="25"/>
        <v>3863.100488501826</v>
      </c>
      <c r="AC129" s="62">
        <f t="shared" si="25"/>
        <v>3414.8024634323124</v>
      </c>
      <c r="AD129" s="62">
        <f t="shared" si="25"/>
        <v>1128.3845034239985</v>
      </c>
      <c r="AE129" s="62">
        <f t="shared" si="25"/>
        <v>4169.3425379206737</v>
      </c>
      <c r="AF129" s="62">
        <f t="shared" si="25"/>
        <v>3801.6355000557855</v>
      </c>
      <c r="AG129" s="62">
        <f t="shared" si="25"/>
        <v>7850.9084201663236</v>
      </c>
      <c r="AH129" s="62">
        <f t="shared" si="25"/>
        <v>5936.1384472791678</v>
      </c>
      <c r="AI129" s="62">
        <f t="shared" si="25"/>
        <v>7761.6195135973976</v>
      </c>
      <c r="AJ129" s="62">
        <f t="shared" si="25"/>
        <v>430.29024464732908</v>
      </c>
      <c r="AK129" s="62">
        <f t="shared" si="25"/>
        <v>1041.6911373100722</v>
      </c>
      <c r="AL129" s="62">
        <f t="shared" si="25"/>
        <v>5328.6915756114049</v>
      </c>
      <c r="AM129" s="62">
        <f t="shared" si="25"/>
        <v>853.59400847297809</v>
      </c>
      <c r="AN129" s="62">
        <f t="shared" si="25"/>
        <v>2158.2151114534877</v>
      </c>
      <c r="AO129" s="62">
        <f t="shared" si="25"/>
        <v>2859.5469891722055</v>
      </c>
    </row>
    <row r="130" spans="2:41" ht="12.75" customHeight="1" x14ac:dyDescent="0.2">
      <c r="B130" s="53"/>
      <c r="C130" s="53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</row>
    <row r="131" spans="2:41" ht="12.75" customHeight="1" x14ac:dyDescent="0.2">
      <c r="B131" s="53" t="s">
        <v>282</v>
      </c>
      <c r="C131" s="151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</row>
    <row r="132" spans="2:41" ht="12.75" customHeight="1" x14ac:dyDescent="0.2">
      <c r="B132" s="15" t="s">
        <v>280</v>
      </c>
      <c r="C132" s="151"/>
      <c r="D132" s="62">
        <v>19734.306722490423</v>
      </c>
      <c r="E132" s="62">
        <v>50605.462916855962</v>
      </c>
      <c r="F132" s="62">
        <v>20525.908758033249</v>
      </c>
      <c r="G132" s="62">
        <v>15820.384083911928</v>
      </c>
      <c r="H132" s="62">
        <v>23883.296468977078</v>
      </c>
      <c r="I132" s="62">
        <v>7035.3728244034501</v>
      </c>
      <c r="J132" s="62">
        <v>18134.740507807885</v>
      </c>
      <c r="K132" s="62">
        <v>16093.185857921086</v>
      </c>
      <c r="L132" s="62">
        <v>27695.688427054909</v>
      </c>
      <c r="M132" s="62">
        <v>7072.966746899051</v>
      </c>
      <c r="N132" s="62">
        <v>14925.200697096872</v>
      </c>
      <c r="O132" s="62">
        <v>8120.8407209518773</v>
      </c>
      <c r="P132" s="62">
        <v>25341.18101447056</v>
      </c>
      <c r="Q132" s="62">
        <v>14588.044816815396</v>
      </c>
      <c r="R132" s="62">
        <v>19104.927894864286</v>
      </c>
      <c r="S132" s="62">
        <v>7467.3241378073471</v>
      </c>
      <c r="T132" s="62">
        <v>44774.030991158012</v>
      </c>
      <c r="U132" s="62">
        <v>16784.815828512859</v>
      </c>
      <c r="V132" s="62">
        <v>12812.558878477013</v>
      </c>
      <c r="W132" s="62">
        <v>22842.854110946864</v>
      </c>
      <c r="X132" s="62">
        <v>13119.685454723398</v>
      </c>
      <c r="Y132" s="62">
        <v>17787.457706136851</v>
      </c>
      <c r="Z132" s="62">
        <v>12684.205236419661</v>
      </c>
      <c r="AA132" s="62">
        <v>19427.152095216497</v>
      </c>
      <c r="AB132" s="62">
        <v>11836.173722074227</v>
      </c>
      <c r="AC132" s="62">
        <v>14979.667369478868</v>
      </c>
      <c r="AD132" s="62">
        <v>13163.668816205136</v>
      </c>
      <c r="AE132" s="62">
        <v>11393.790675909277</v>
      </c>
      <c r="AF132" s="62">
        <v>27608.737439995635</v>
      </c>
      <c r="AG132" s="62">
        <v>46121.661481197843</v>
      </c>
      <c r="AH132" s="62">
        <v>18656.01424115491</v>
      </c>
      <c r="AI132" s="62">
        <v>38508.721655046436</v>
      </c>
      <c r="AJ132" s="62">
        <v>8032.0043155249723</v>
      </c>
      <c r="AK132" s="62">
        <v>5196.3980826715033</v>
      </c>
      <c r="AL132" s="62">
        <v>19728.091623581815</v>
      </c>
      <c r="AM132" s="62">
        <v>2674.4688669121342</v>
      </c>
      <c r="AN132" s="62">
        <v>12477.123253314752</v>
      </c>
      <c r="AO132" s="62">
        <v>8655.568099416927</v>
      </c>
    </row>
    <row r="133" spans="2:41" ht="12.75" customHeight="1" x14ac:dyDescent="0.2">
      <c r="B133" s="15" t="s">
        <v>281</v>
      </c>
      <c r="C133" s="53"/>
      <c r="D133" s="62">
        <f>+D132/12</f>
        <v>1644.5255602075351</v>
      </c>
      <c r="E133" s="62">
        <f t="shared" ref="E133:AO133" si="26">+E132/12</f>
        <v>4217.1219097379972</v>
      </c>
      <c r="F133" s="62">
        <f t="shared" si="26"/>
        <v>1710.4923965027708</v>
      </c>
      <c r="G133" s="62">
        <f t="shared" si="26"/>
        <v>1318.3653403259939</v>
      </c>
      <c r="H133" s="62">
        <f t="shared" si="26"/>
        <v>1990.2747057480899</v>
      </c>
      <c r="I133" s="62">
        <f t="shared" si="26"/>
        <v>586.28106870028751</v>
      </c>
      <c r="J133" s="62">
        <f t="shared" si="26"/>
        <v>1511.228375650657</v>
      </c>
      <c r="K133" s="62">
        <f t="shared" si="26"/>
        <v>1341.0988214934239</v>
      </c>
      <c r="L133" s="62">
        <f t="shared" si="26"/>
        <v>2307.9740355879089</v>
      </c>
      <c r="M133" s="62">
        <f t="shared" si="26"/>
        <v>589.41389557492096</v>
      </c>
      <c r="N133" s="62">
        <f t="shared" si="26"/>
        <v>1243.7667247580728</v>
      </c>
      <c r="O133" s="62">
        <f t="shared" si="26"/>
        <v>676.73672674598981</v>
      </c>
      <c r="P133" s="62">
        <f t="shared" si="26"/>
        <v>2111.7650845392131</v>
      </c>
      <c r="Q133" s="62">
        <f t="shared" si="26"/>
        <v>1215.670401401283</v>
      </c>
      <c r="R133" s="62">
        <f t="shared" si="26"/>
        <v>1592.0773245720238</v>
      </c>
      <c r="S133" s="62">
        <f t="shared" si="26"/>
        <v>622.27701148394556</v>
      </c>
      <c r="T133" s="62">
        <f t="shared" si="26"/>
        <v>3731.1692492631678</v>
      </c>
      <c r="U133" s="62">
        <f t="shared" si="26"/>
        <v>1398.7346523760716</v>
      </c>
      <c r="V133" s="62">
        <f t="shared" si="26"/>
        <v>1067.7132398730844</v>
      </c>
      <c r="W133" s="62">
        <f t="shared" si="26"/>
        <v>1903.5711759122387</v>
      </c>
      <c r="X133" s="62">
        <f t="shared" si="26"/>
        <v>1093.3071212269499</v>
      </c>
      <c r="Y133" s="62">
        <f t="shared" si="26"/>
        <v>1482.288142178071</v>
      </c>
      <c r="Z133" s="62">
        <f t="shared" si="26"/>
        <v>1057.0171030349718</v>
      </c>
      <c r="AA133" s="62">
        <f t="shared" si="26"/>
        <v>1618.9293412680415</v>
      </c>
      <c r="AB133" s="62">
        <f t="shared" si="26"/>
        <v>986.34781017285229</v>
      </c>
      <c r="AC133" s="62">
        <f t="shared" si="26"/>
        <v>1248.3056141232389</v>
      </c>
      <c r="AD133" s="62">
        <f t="shared" si="26"/>
        <v>1096.9724013504281</v>
      </c>
      <c r="AE133" s="62">
        <f t="shared" si="26"/>
        <v>949.48255632577309</v>
      </c>
      <c r="AF133" s="62">
        <f t="shared" si="26"/>
        <v>2300.7281199996364</v>
      </c>
      <c r="AG133" s="62">
        <f t="shared" si="26"/>
        <v>3843.4717900998203</v>
      </c>
      <c r="AH133" s="62">
        <f t="shared" si="26"/>
        <v>1554.6678534295759</v>
      </c>
      <c r="AI133" s="62">
        <f t="shared" si="26"/>
        <v>3209.0601379205364</v>
      </c>
      <c r="AJ133" s="62">
        <f t="shared" si="26"/>
        <v>669.3336929604144</v>
      </c>
      <c r="AK133" s="62">
        <f t="shared" si="26"/>
        <v>433.03317355595863</v>
      </c>
      <c r="AL133" s="62">
        <f t="shared" si="26"/>
        <v>1644.0076352984845</v>
      </c>
      <c r="AM133" s="62">
        <f t="shared" si="26"/>
        <v>222.87240557601118</v>
      </c>
      <c r="AN133" s="62">
        <f t="shared" si="26"/>
        <v>1039.7602711095626</v>
      </c>
      <c r="AO133" s="62">
        <f t="shared" si="26"/>
        <v>721.29734161807721</v>
      </c>
    </row>
    <row r="134" spans="2:41" ht="12.75" customHeight="1" x14ac:dyDescent="0.2">
      <c r="B134" s="53"/>
      <c r="C134" s="53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2:41" ht="12.75" customHeight="1" x14ac:dyDescent="0.2">
      <c r="B135" s="53" t="s">
        <v>283</v>
      </c>
      <c r="C135" s="151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2:41" ht="12.75" customHeight="1" x14ac:dyDescent="0.2">
      <c r="B136" s="15" t="s">
        <v>280</v>
      </c>
      <c r="C136" s="151"/>
      <c r="D136" s="62">
        <v>2192.7007469433797</v>
      </c>
      <c r="E136" s="62">
        <v>5622.8292129839956</v>
      </c>
      <c r="F136" s="62">
        <v>2280.6565286703603</v>
      </c>
      <c r="G136" s="62">
        <v>1757.8204537679915</v>
      </c>
      <c r="H136" s="62">
        <v>2653.699607664119</v>
      </c>
      <c r="I136" s="62">
        <v>781.70809160038311</v>
      </c>
      <c r="J136" s="62">
        <v>2014.9711675342085</v>
      </c>
      <c r="K136" s="62">
        <v>1788.1317619912313</v>
      </c>
      <c r="L136" s="62">
        <v>3077.2987141172111</v>
      </c>
      <c r="M136" s="62">
        <v>785.88519409989442</v>
      </c>
      <c r="N136" s="62">
        <v>1658.3556330107633</v>
      </c>
      <c r="O136" s="62">
        <v>902.31563566131933</v>
      </c>
      <c r="P136" s="62">
        <v>2815.6867793856172</v>
      </c>
      <c r="Q136" s="62">
        <v>1620.8938685350436</v>
      </c>
      <c r="R136" s="62">
        <v>2122.7697660960316</v>
      </c>
      <c r="S136" s="62">
        <v>829.70268197859389</v>
      </c>
      <c r="T136" s="62">
        <v>4974.8923323508898</v>
      </c>
      <c r="U136" s="62">
        <v>1864.9795365014284</v>
      </c>
      <c r="V136" s="62">
        <v>1423.617653164112</v>
      </c>
      <c r="W136" s="62">
        <v>2538.0949012163178</v>
      </c>
      <c r="X136" s="62">
        <v>1457.7428283025995</v>
      </c>
      <c r="Y136" s="62">
        <v>1976.3841895707608</v>
      </c>
      <c r="Z136" s="62">
        <v>1409.3561373799619</v>
      </c>
      <c r="AA136" s="62">
        <v>2158.5724550240552</v>
      </c>
      <c r="AB136" s="62">
        <v>1315.1304135638027</v>
      </c>
      <c r="AC136" s="62">
        <v>1664.4074854976518</v>
      </c>
      <c r="AD136" s="62">
        <v>1462.629868467237</v>
      </c>
      <c r="AE136" s="62">
        <v>1265.9767417676969</v>
      </c>
      <c r="AF136" s="62">
        <v>3067.6374933328475</v>
      </c>
      <c r="AG136" s="62">
        <v>5124.6290534664249</v>
      </c>
      <c r="AH136" s="62">
        <v>2072.8904712394337</v>
      </c>
      <c r="AI136" s="62">
        <v>4278.7468505607139</v>
      </c>
      <c r="AJ136" s="62">
        <v>892.44492394721885</v>
      </c>
      <c r="AK136" s="62">
        <v>577.37756474127798</v>
      </c>
      <c r="AL136" s="62">
        <v>2192.0101803979792</v>
      </c>
      <c r="AM136" s="62">
        <v>297.16320743468151</v>
      </c>
      <c r="AN136" s="62">
        <v>1386.3470281460834</v>
      </c>
      <c r="AO136" s="62">
        <v>961.7297888241028</v>
      </c>
    </row>
    <row r="137" spans="2:41" ht="12.75" customHeight="1" x14ac:dyDescent="0.2">
      <c r="B137" s="15" t="s">
        <v>281</v>
      </c>
      <c r="C137" s="53"/>
      <c r="D137" s="62">
        <f>+D136/12</f>
        <v>182.72506224528163</v>
      </c>
      <c r="E137" s="62">
        <f t="shared" ref="E137:AO137" si="27">+E136/12</f>
        <v>468.56910108199963</v>
      </c>
      <c r="F137" s="62">
        <f t="shared" si="27"/>
        <v>190.05471072253002</v>
      </c>
      <c r="G137" s="62">
        <f t="shared" si="27"/>
        <v>146.4850378139993</v>
      </c>
      <c r="H137" s="62">
        <f t="shared" si="27"/>
        <v>221.14163397200991</v>
      </c>
      <c r="I137" s="62">
        <f t="shared" si="27"/>
        <v>65.142340966698598</v>
      </c>
      <c r="J137" s="62">
        <f t="shared" si="27"/>
        <v>167.91426396118405</v>
      </c>
      <c r="K137" s="62">
        <f t="shared" si="27"/>
        <v>149.01098016593593</v>
      </c>
      <c r="L137" s="62">
        <f t="shared" si="27"/>
        <v>256.44155950976761</v>
      </c>
      <c r="M137" s="62">
        <f t="shared" si="27"/>
        <v>65.490432841657864</v>
      </c>
      <c r="N137" s="62">
        <f t="shared" si="27"/>
        <v>138.19630275089693</v>
      </c>
      <c r="O137" s="62">
        <f t="shared" si="27"/>
        <v>75.192969638443273</v>
      </c>
      <c r="P137" s="62">
        <f t="shared" si="27"/>
        <v>234.64056494880143</v>
      </c>
      <c r="Q137" s="62">
        <f t="shared" si="27"/>
        <v>135.07448904458695</v>
      </c>
      <c r="R137" s="62">
        <f t="shared" si="27"/>
        <v>176.89748050800264</v>
      </c>
      <c r="S137" s="62">
        <f t="shared" si="27"/>
        <v>69.141890164882824</v>
      </c>
      <c r="T137" s="62">
        <f t="shared" si="27"/>
        <v>414.57436102924083</v>
      </c>
      <c r="U137" s="62">
        <f t="shared" si="27"/>
        <v>155.41496137511902</v>
      </c>
      <c r="V137" s="62">
        <f t="shared" si="27"/>
        <v>118.63480443034267</v>
      </c>
      <c r="W137" s="62">
        <f t="shared" si="27"/>
        <v>211.50790843469315</v>
      </c>
      <c r="X137" s="62">
        <f t="shared" si="27"/>
        <v>121.47856902521663</v>
      </c>
      <c r="Y137" s="62">
        <f t="shared" si="27"/>
        <v>164.69868246423007</v>
      </c>
      <c r="Z137" s="62">
        <f t="shared" si="27"/>
        <v>117.44634478166348</v>
      </c>
      <c r="AA137" s="62">
        <f t="shared" si="27"/>
        <v>179.88103791867127</v>
      </c>
      <c r="AB137" s="62">
        <f t="shared" si="27"/>
        <v>109.59420113031689</v>
      </c>
      <c r="AC137" s="62">
        <f t="shared" si="27"/>
        <v>138.70062379147097</v>
      </c>
      <c r="AD137" s="62">
        <f t="shared" si="27"/>
        <v>121.88582237226974</v>
      </c>
      <c r="AE137" s="62">
        <f t="shared" si="27"/>
        <v>105.49806181397474</v>
      </c>
      <c r="AF137" s="62">
        <f t="shared" si="27"/>
        <v>255.63645777773729</v>
      </c>
      <c r="AG137" s="62">
        <f t="shared" si="27"/>
        <v>427.05242112220208</v>
      </c>
      <c r="AH137" s="62">
        <f t="shared" si="27"/>
        <v>172.74087260328614</v>
      </c>
      <c r="AI137" s="62">
        <f t="shared" si="27"/>
        <v>356.56223754672618</v>
      </c>
      <c r="AJ137" s="62">
        <f t="shared" si="27"/>
        <v>74.370410328934909</v>
      </c>
      <c r="AK137" s="62">
        <f t="shared" si="27"/>
        <v>48.114797061773167</v>
      </c>
      <c r="AL137" s="62">
        <f t="shared" si="27"/>
        <v>182.66751503316493</v>
      </c>
      <c r="AM137" s="62">
        <f t="shared" si="27"/>
        <v>24.763600619556794</v>
      </c>
      <c r="AN137" s="62">
        <f t="shared" si="27"/>
        <v>115.52891901217362</v>
      </c>
      <c r="AO137" s="62">
        <f t="shared" si="27"/>
        <v>80.144149068675233</v>
      </c>
    </row>
    <row r="138" spans="2:41" ht="12.75" customHeight="1" x14ac:dyDescent="0.2">
      <c r="B138" s="53"/>
      <c r="C138" s="53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</row>
    <row r="139" spans="2:41" ht="12.75" customHeight="1" x14ac:dyDescent="0.2">
      <c r="B139" s="53" t="s">
        <v>284</v>
      </c>
      <c r="C139" s="151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</row>
    <row r="140" spans="2:41" ht="12.75" customHeight="1" x14ac:dyDescent="0.2">
      <c r="B140" s="15" t="s">
        <v>280</v>
      </c>
      <c r="C140" s="151"/>
      <c r="D140" s="62">
        <v>5952.7989942827389</v>
      </c>
      <c r="E140" s="62">
        <v>2501.0570148619208</v>
      </c>
      <c r="F140" s="62">
        <v>6707.0902440978807</v>
      </c>
      <c r="G140" s="62">
        <v>3480.190538740856</v>
      </c>
      <c r="H140" s="62">
        <v>3992.9381018083086</v>
      </c>
      <c r="I140" s="62">
        <v>3817.0154244505134</v>
      </c>
      <c r="J140" s="62">
        <v>1892.6861698488538</v>
      </c>
      <c r="K140" s="62">
        <v>6500.4355479463293</v>
      </c>
      <c r="L140" s="62">
        <v>7844.3788729222806</v>
      </c>
      <c r="M140" s="62">
        <v>3720.5548586958707</v>
      </c>
      <c r="N140" s="62">
        <v>3878.5006995974427</v>
      </c>
      <c r="O140" s="62">
        <v>2892.2140085416663</v>
      </c>
      <c r="P140" s="62">
        <v>5604.2280936939742</v>
      </c>
      <c r="Q140" s="62">
        <v>9420.0228680257696</v>
      </c>
      <c r="R140" s="62">
        <v>7360.6600718007867</v>
      </c>
      <c r="S140" s="62">
        <v>3751.9842815656907</v>
      </c>
      <c r="T140" s="62">
        <v>6168.7736629867868</v>
      </c>
      <c r="U140" s="62">
        <v>5553.6212237828377</v>
      </c>
      <c r="V140" s="62">
        <v>8169.4934743349704</v>
      </c>
      <c r="W140" s="62">
        <v>7247.5457197741162</v>
      </c>
      <c r="X140" s="62">
        <v>3513.6236839533994</v>
      </c>
      <c r="Y140" s="62">
        <v>4293.0402037960666</v>
      </c>
      <c r="Z140" s="62">
        <v>1054.3062062688839</v>
      </c>
      <c r="AA140" s="62">
        <v>2284.5452221251753</v>
      </c>
      <c r="AB140" s="62">
        <v>7616.526341837548</v>
      </c>
      <c r="AC140" s="62">
        <v>4463.41360183914</v>
      </c>
      <c r="AD140" s="62">
        <v>6420.2826449975355</v>
      </c>
      <c r="AE140" s="62">
        <v>3494.5915609250369</v>
      </c>
      <c r="AF140" s="62">
        <v>7175.51689426747</v>
      </c>
      <c r="AG140" s="62">
        <v>6439.7147191665654</v>
      </c>
      <c r="AH140" s="62">
        <v>2145.1129537421912</v>
      </c>
      <c r="AI140" s="62">
        <v>7916.9452430194588</v>
      </c>
      <c r="AJ140" s="62">
        <v>4825.6992366867889</v>
      </c>
      <c r="AK140" s="62">
        <v>7035.7259633545964</v>
      </c>
      <c r="AL140" s="62">
        <v>5787.392574749736</v>
      </c>
      <c r="AM140" s="62">
        <v>1806.199316924824</v>
      </c>
      <c r="AN140" s="62">
        <v>5545.626839105902</v>
      </c>
      <c r="AO140" s="62">
        <v>4763.6098422227315</v>
      </c>
    </row>
    <row r="141" spans="2:41" ht="12.75" customHeight="1" x14ac:dyDescent="0.2">
      <c r="B141" s="15" t="s">
        <v>281</v>
      </c>
      <c r="C141" s="53"/>
      <c r="D141" s="62">
        <f>+D140/12</f>
        <v>496.06658285689491</v>
      </c>
      <c r="E141" s="62">
        <f t="shared" ref="E141:AO141" si="28">+E140/12</f>
        <v>208.42141790516007</v>
      </c>
      <c r="F141" s="62">
        <f t="shared" si="28"/>
        <v>558.92418700815676</v>
      </c>
      <c r="G141" s="62">
        <f t="shared" si="28"/>
        <v>290.01587822840469</v>
      </c>
      <c r="H141" s="62">
        <f t="shared" si="28"/>
        <v>332.74484181735903</v>
      </c>
      <c r="I141" s="62">
        <f t="shared" si="28"/>
        <v>318.08461870420945</v>
      </c>
      <c r="J141" s="62">
        <f t="shared" si="28"/>
        <v>157.72384748740447</v>
      </c>
      <c r="K141" s="62">
        <f t="shared" si="28"/>
        <v>541.70296232886074</v>
      </c>
      <c r="L141" s="62">
        <f t="shared" si="28"/>
        <v>653.69823941019001</v>
      </c>
      <c r="M141" s="62">
        <f t="shared" si="28"/>
        <v>310.04623822465589</v>
      </c>
      <c r="N141" s="62">
        <f t="shared" si="28"/>
        <v>323.20839163312024</v>
      </c>
      <c r="O141" s="62">
        <f t="shared" si="28"/>
        <v>241.01783404513887</v>
      </c>
      <c r="P141" s="62">
        <f t="shared" si="28"/>
        <v>467.0190078078312</v>
      </c>
      <c r="Q141" s="62">
        <f t="shared" si="28"/>
        <v>785.00190566881417</v>
      </c>
      <c r="R141" s="62">
        <f t="shared" si="28"/>
        <v>613.38833931673219</v>
      </c>
      <c r="S141" s="62">
        <f t="shared" si="28"/>
        <v>312.66535679714087</v>
      </c>
      <c r="T141" s="62">
        <f t="shared" si="28"/>
        <v>514.0644719155656</v>
      </c>
      <c r="U141" s="62">
        <f t="shared" si="28"/>
        <v>462.80176864856981</v>
      </c>
      <c r="V141" s="62">
        <f t="shared" si="28"/>
        <v>680.79112286124757</v>
      </c>
      <c r="W141" s="62">
        <f t="shared" si="28"/>
        <v>603.96214331450972</v>
      </c>
      <c r="X141" s="62">
        <f t="shared" si="28"/>
        <v>292.80197366278327</v>
      </c>
      <c r="Y141" s="62">
        <f t="shared" si="28"/>
        <v>357.75335031633887</v>
      </c>
      <c r="Z141" s="62">
        <f t="shared" si="28"/>
        <v>87.858850522406996</v>
      </c>
      <c r="AA141" s="62">
        <f t="shared" si="28"/>
        <v>190.37876851043129</v>
      </c>
      <c r="AB141" s="62">
        <f t="shared" si="28"/>
        <v>634.71052848646229</v>
      </c>
      <c r="AC141" s="62">
        <f t="shared" si="28"/>
        <v>371.95113348659498</v>
      </c>
      <c r="AD141" s="62">
        <f t="shared" si="28"/>
        <v>535.02355374979459</v>
      </c>
      <c r="AE141" s="62">
        <f t="shared" si="28"/>
        <v>291.21596341041976</v>
      </c>
      <c r="AF141" s="62">
        <f t="shared" si="28"/>
        <v>597.95974118895583</v>
      </c>
      <c r="AG141" s="62">
        <f t="shared" si="28"/>
        <v>536.64289326388041</v>
      </c>
      <c r="AH141" s="62">
        <f t="shared" si="28"/>
        <v>178.75941281184927</v>
      </c>
      <c r="AI141" s="62">
        <f t="shared" si="28"/>
        <v>659.74543691828819</v>
      </c>
      <c r="AJ141" s="62">
        <f t="shared" si="28"/>
        <v>402.14160305723243</v>
      </c>
      <c r="AK141" s="62">
        <f t="shared" si="28"/>
        <v>586.3104969462164</v>
      </c>
      <c r="AL141" s="62">
        <f t="shared" si="28"/>
        <v>482.28271456247802</v>
      </c>
      <c r="AM141" s="62">
        <f t="shared" si="28"/>
        <v>150.51660974373533</v>
      </c>
      <c r="AN141" s="62">
        <f t="shared" si="28"/>
        <v>462.13556992549184</v>
      </c>
      <c r="AO141" s="62">
        <f t="shared" si="28"/>
        <v>396.96748685189431</v>
      </c>
    </row>
    <row r="142" spans="2:41" ht="12.75" customHeight="1" x14ac:dyDescent="0.2">
      <c r="B142" s="53"/>
      <c r="C142" s="53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</row>
    <row r="143" spans="2:41" ht="12.75" customHeight="1" x14ac:dyDescent="0.2">
      <c r="B143" s="53" t="s">
        <v>285</v>
      </c>
      <c r="C143" s="53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</row>
    <row r="144" spans="2:41" ht="12.75" customHeight="1" x14ac:dyDescent="0.2">
      <c r="B144" s="15" t="s">
        <v>280</v>
      </c>
      <c r="C144" s="151"/>
      <c r="D144" s="62">
        <v>14354.508108959104</v>
      </c>
      <c r="E144" s="62">
        <v>10545.830778848873</v>
      </c>
      <c r="F144" s="62">
        <v>9754.7215533355284</v>
      </c>
      <c r="G144" s="62">
        <v>10537.545529839796</v>
      </c>
      <c r="H144" s="62">
        <v>10587.504518477348</v>
      </c>
      <c r="I144" s="62">
        <v>5822.0312074824315</v>
      </c>
      <c r="J144" s="62">
        <v>13223.769766563542</v>
      </c>
      <c r="K144" s="62">
        <v>8374.2341444876729</v>
      </c>
      <c r="L144" s="62">
        <v>9210.5942369439181</v>
      </c>
      <c r="M144" s="62">
        <v>505.92766820051514</v>
      </c>
      <c r="N144" s="62">
        <v>9075.8903884487318</v>
      </c>
      <c r="O144" s="62">
        <v>7514.6982917390669</v>
      </c>
      <c r="P144" s="62">
        <v>6408.4182214177481</v>
      </c>
      <c r="Q144" s="62">
        <v>11007.563380286385</v>
      </c>
      <c r="R144" s="62">
        <v>7946.7474343943004</v>
      </c>
      <c r="S144" s="62">
        <v>1735.9481953733234</v>
      </c>
      <c r="T144" s="62">
        <v>13709.729125866583</v>
      </c>
      <c r="U144" s="62">
        <v>8700.6782822239365</v>
      </c>
      <c r="V144" s="62">
        <v>11779.517654363379</v>
      </c>
      <c r="W144" s="62">
        <v>8732.1959986812599</v>
      </c>
      <c r="X144" s="62">
        <v>10255.082119599299</v>
      </c>
      <c r="Y144" s="62">
        <v>9606.8440773991133</v>
      </c>
      <c r="Z144" s="62">
        <v>9765.6112109067981</v>
      </c>
      <c r="AA144" s="62">
        <v>11285.418834331043</v>
      </c>
      <c r="AB144" s="62">
        <v>9499.0067337970504</v>
      </c>
      <c r="AC144" s="62">
        <v>15016.031367507976</v>
      </c>
      <c r="AD144" s="62">
        <v>8880.0203072587537</v>
      </c>
      <c r="AE144" s="62">
        <v>5455.9296358723623</v>
      </c>
      <c r="AF144" s="62">
        <v>6854.7070718127807</v>
      </c>
      <c r="AG144" s="62">
        <v>5127.9517143862759</v>
      </c>
      <c r="AH144" s="62">
        <v>8402.0003047481387</v>
      </c>
      <c r="AI144" s="62">
        <v>12926.197689311379</v>
      </c>
      <c r="AJ144" s="62">
        <v>4331.0566983273593</v>
      </c>
      <c r="AK144" s="62">
        <v>5603.1006878414501</v>
      </c>
      <c r="AL144" s="62">
        <v>9753.4653755519448</v>
      </c>
      <c r="AM144" s="62">
        <v>1235.4499762632213</v>
      </c>
      <c r="AN144" s="62">
        <v>9186.850127375581</v>
      </c>
      <c r="AO144" s="62">
        <v>7729.0918792985431</v>
      </c>
    </row>
    <row r="145" spans="2:41" ht="12.75" customHeight="1" x14ac:dyDescent="0.2">
      <c r="B145" s="15" t="s">
        <v>281</v>
      </c>
      <c r="C145" s="53"/>
      <c r="D145" s="62">
        <f>+D144/12</f>
        <v>1196.2090090799254</v>
      </c>
      <c r="E145" s="62">
        <f t="shared" ref="E145:AO145" si="29">+E144/12</f>
        <v>878.81923157073936</v>
      </c>
      <c r="F145" s="62">
        <f t="shared" si="29"/>
        <v>812.89346277796074</v>
      </c>
      <c r="G145" s="62">
        <f t="shared" si="29"/>
        <v>878.12879415331633</v>
      </c>
      <c r="H145" s="62">
        <f t="shared" si="29"/>
        <v>882.29204320644567</v>
      </c>
      <c r="I145" s="62">
        <f t="shared" si="29"/>
        <v>485.16926729020264</v>
      </c>
      <c r="J145" s="62">
        <f t="shared" si="29"/>
        <v>1101.9808138802953</v>
      </c>
      <c r="K145" s="62">
        <f t="shared" si="29"/>
        <v>697.85284537397274</v>
      </c>
      <c r="L145" s="62">
        <f t="shared" si="29"/>
        <v>767.54951974532651</v>
      </c>
      <c r="M145" s="62">
        <f t="shared" si="29"/>
        <v>42.160639016709595</v>
      </c>
      <c r="N145" s="62">
        <f t="shared" si="29"/>
        <v>756.32419903739435</v>
      </c>
      <c r="O145" s="62">
        <f t="shared" si="29"/>
        <v>626.22485764492228</v>
      </c>
      <c r="P145" s="62">
        <f t="shared" si="29"/>
        <v>534.0348517848123</v>
      </c>
      <c r="Q145" s="62">
        <f t="shared" si="29"/>
        <v>917.29694835719874</v>
      </c>
      <c r="R145" s="62">
        <f t="shared" si="29"/>
        <v>662.22895286619166</v>
      </c>
      <c r="S145" s="62">
        <f t="shared" si="29"/>
        <v>144.66234961444363</v>
      </c>
      <c r="T145" s="62">
        <f t="shared" si="29"/>
        <v>1142.4774271555486</v>
      </c>
      <c r="U145" s="62">
        <f t="shared" si="29"/>
        <v>725.05652351866138</v>
      </c>
      <c r="V145" s="62">
        <f t="shared" si="29"/>
        <v>981.62647119694827</v>
      </c>
      <c r="W145" s="62">
        <f t="shared" si="29"/>
        <v>727.68299989010495</v>
      </c>
      <c r="X145" s="62">
        <f t="shared" si="29"/>
        <v>854.59017663327495</v>
      </c>
      <c r="Y145" s="62">
        <f t="shared" si="29"/>
        <v>800.57033978325944</v>
      </c>
      <c r="Z145" s="62">
        <f t="shared" si="29"/>
        <v>813.80093424223321</v>
      </c>
      <c r="AA145" s="62">
        <f t="shared" si="29"/>
        <v>940.45156952758691</v>
      </c>
      <c r="AB145" s="62">
        <f t="shared" si="29"/>
        <v>791.58389448308753</v>
      </c>
      <c r="AC145" s="62">
        <f t="shared" si="29"/>
        <v>1251.3359472923314</v>
      </c>
      <c r="AD145" s="62">
        <f t="shared" si="29"/>
        <v>740.00169227156277</v>
      </c>
      <c r="AE145" s="62">
        <f t="shared" si="29"/>
        <v>454.6608029893635</v>
      </c>
      <c r="AF145" s="62">
        <f t="shared" si="29"/>
        <v>571.22558931773176</v>
      </c>
      <c r="AG145" s="62">
        <f t="shared" si="29"/>
        <v>427.32930953218965</v>
      </c>
      <c r="AH145" s="62">
        <f t="shared" si="29"/>
        <v>700.16669206234485</v>
      </c>
      <c r="AI145" s="62">
        <f t="shared" si="29"/>
        <v>1077.1831407759482</v>
      </c>
      <c r="AJ145" s="62">
        <f t="shared" si="29"/>
        <v>360.92139152727992</v>
      </c>
      <c r="AK145" s="62">
        <f t="shared" si="29"/>
        <v>466.92505732012086</v>
      </c>
      <c r="AL145" s="62">
        <f t="shared" si="29"/>
        <v>812.78878129599536</v>
      </c>
      <c r="AM145" s="62">
        <f t="shared" si="29"/>
        <v>102.95416468860178</v>
      </c>
      <c r="AN145" s="62">
        <f t="shared" si="29"/>
        <v>765.57084394796505</v>
      </c>
      <c r="AO145" s="62">
        <f t="shared" si="29"/>
        <v>644.09098994154522</v>
      </c>
    </row>
    <row r="146" spans="2:41" ht="12.75" customHeight="1" x14ac:dyDescent="0.2">
      <c r="B146" s="53"/>
      <c r="C146" s="53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</row>
    <row r="147" spans="2:41" ht="12.75" customHeight="1" x14ac:dyDescent="0.2">
      <c r="B147" s="53" t="s">
        <v>286</v>
      </c>
      <c r="C147" s="53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</row>
    <row r="148" spans="2:41" ht="12.75" customHeight="1" x14ac:dyDescent="0.2">
      <c r="B148" s="15" t="s">
        <v>280</v>
      </c>
      <c r="C148" s="151"/>
      <c r="D148" s="62">
        <v>2610.8371522251937</v>
      </c>
      <c r="E148" s="62">
        <v>807.59726573898195</v>
      </c>
      <c r="F148" s="62">
        <v>131.14313768466974</v>
      </c>
      <c r="G148" s="62">
        <v>696.85767645454848</v>
      </c>
      <c r="H148" s="62">
        <v>2397.9585363864207</v>
      </c>
      <c r="I148" s="62">
        <v>2391.3970427943282</v>
      </c>
      <c r="J148" s="62">
        <v>2763.9821046755533</v>
      </c>
      <c r="K148" s="62">
        <v>2260.7149351212047</v>
      </c>
      <c r="L148" s="62">
        <v>1355.1400508009765</v>
      </c>
      <c r="M148" s="62">
        <v>347.38688408627638</v>
      </c>
      <c r="N148" s="62">
        <v>1485.5052709420033</v>
      </c>
      <c r="O148" s="62">
        <v>783.82855379437399</v>
      </c>
      <c r="P148" s="62">
        <v>1061.1353473124841</v>
      </c>
      <c r="Q148" s="62">
        <v>2196.1892303742825</v>
      </c>
      <c r="R148" s="62">
        <v>1561.7623002333894</v>
      </c>
      <c r="S148" s="62">
        <v>0</v>
      </c>
      <c r="T148" s="62">
        <v>1678.7141619458062</v>
      </c>
      <c r="U148" s="62">
        <v>1483.0279803771732</v>
      </c>
      <c r="V148" s="62">
        <v>453.43806627011008</v>
      </c>
      <c r="W148" s="62">
        <v>1161.5051569082748</v>
      </c>
      <c r="X148" s="62">
        <v>834.86347263128687</v>
      </c>
      <c r="Y148" s="62">
        <v>1476.7163723088279</v>
      </c>
      <c r="Z148" s="62">
        <v>1996.7127166175812</v>
      </c>
      <c r="AA148" s="62">
        <v>1894.1856067319081</v>
      </c>
      <c r="AB148" s="62">
        <v>1212.2137964551421</v>
      </c>
      <c r="AC148" s="62">
        <v>3133.0083076952415</v>
      </c>
      <c r="AD148" s="62">
        <v>5718.8221503031928</v>
      </c>
      <c r="AE148" s="62">
        <v>1139.3891393071094</v>
      </c>
      <c r="AF148" s="62">
        <v>3471.8049232523394</v>
      </c>
      <c r="AG148" s="62">
        <v>1313.7353239992071</v>
      </c>
      <c r="AH148" s="62">
        <v>1328.8394130831837</v>
      </c>
      <c r="AI148" s="62">
        <v>2127.7873538814097</v>
      </c>
      <c r="AJ148" s="62">
        <v>3457.2885378330016</v>
      </c>
      <c r="AK148" s="62">
        <v>1988.5098663367423</v>
      </c>
      <c r="AL148" s="62">
        <v>1335.663655960298</v>
      </c>
      <c r="AM148" s="62">
        <v>441.64726936344738</v>
      </c>
      <c r="AN148" s="62">
        <v>3097.4694177428596</v>
      </c>
      <c r="AO148" s="62">
        <v>365.98626114064854</v>
      </c>
    </row>
    <row r="149" spans="2:41" ht="12.75" customHeight="1" x14ac:dyDescent="0.2">
      <c r="B149" s="15" t="s">
        <v>281</v>
      </c>
      <c r="C149" s="53"/>
      <c r="D149" s="62">
        <f>+D148/12</f>
        <v>217.56976268543281</v>
      </c>
      <c r="E149" s="62">
        <f t="shared" ref="E149:AO149" si="30">+E148/12</f>
        <v>67.299772144915167</v>
      </c>
      <c r="F149" s="62">
        <f t="shared" si="30"/>
        <v>10.928594807055811</v>
      </c>
      <c r="G149" s="62">
        <f t="shared" si="30"/>
        <v>58.071473037879038</v>
      </c>
      <c r="H149" s="62">
        <f t="shared" si="30"/>
        <v>199.82987803220172</v>
      </c>
      <c r="I149" s="62">
        <f t="shared" si="30"/>
        <v>199.28308689952735</v>
      </c>
      <c r="J149" s="62">
        <f t="shared" si="30"/>
        <v>230.3318420562961</v>
      </c>
      <c r="K149" s="62">
        <f t="shared" si="30"/>
        <v>188.39291126010039</v>
      </c>
      <c r="L149" s="62">
        <f t="shared" si="30"/>
        <v>112.92833756674804</v>
      </c>
      <c r="M149" s="62">
        <f t="shared" si="30"/>
        <v>28.9489070071897</v>
      </c>
      <c r="N149" s="62">
        <f t="shared" si="30"/>
        <v>123.79210591183362</v>
      </c>
      <c r="O149" s="62">
        <f t="shared" si="30"/>
        <v>65.319046149531161</v>
      </c>
      <c r="P149" s="62">
        <f t="shared" si="30"/>
        <v>88.42794560937368</v>
      </c>
      <c r="Q149" s="62">
        <f t="shared" si="30"/>
        <v>183.01576919785688</v>
      </c>
      <c r="R149" s="62">
        <f t="shared" si="30"/>
        <v>130.14685835278246</v>
      </c>
      <c r="S149" s="62">
        <f t="shared" si="30"/>
        <v>0</v>
      </c>
      <c r="T149" s="62">
        <f t="shared" si="30"/>
        <v>139.89284682881717</v>
      </c>
      <c r="U149" s="62">
        <f t="shared" si="30"/>
        <v>123.58566503143111</v>
      </c>
      <c r="V149" s="62">
        <f t="shared" si="30"/>
        <v>37.786505522509174</v>
      </c>
      <c r="W149" s="62">
        <f t="shared" si="30"/>
        <v>96.792096409022903</v>
      </c>
      <c r="X149" s="62">
        <f t="shared" si="30"/>
        <v>69.571956052607234</v>
      </c>
      <c r="Y149" s="62">
        <f t="shared" si="30"/>
        <v>123.05969769240232</v>
      </c>
      <c r="Z149" s="62">
        <f t="shared" si="30"/>
        <v>166.39272638479844</v>
      </c>
      <c r="AA149" s="62">
        <f t="shared" si="30"/>
        <v>157.84880056099234</v>
      </c>
      <c r="AB149" s="62">
        <f t="shared" si="30"/>
        <v>101.01781637126184</v>
      </c>
      <c r="AC149" s="62">
        <f t="shared" si="30"/>
        <v>261.0840256412701</v>
      </c>
      <c r="AD149" s="62">
        <f t="shared" si="30"/>
        <v>476.56851252526604</v>
      </c>
      <c r="AE149" s="62">
        <f t="shared" si="30"/>
        <v>94.949094942259123</v>
      </c>
      <c r="AF149" s="62">
        <f t="shared" si="30"/>
        <v>289.31707693769494</v>
      </c>
      <c r="AG149" s="62">
        <f t="shared" si="30"/>
        <v>109.47794366660059</v>
      </c>
      <c r="AH149" s="62">
        <f t="shared" si="30"/>
        <v>110.73661775693198</v>
      </c>
      <c r="AI149" s="62">
        <f t="shared" si="30"/>
        <v>177.31561282345081</v>
      </c>
      <c r="AJ149" s="62">
        <f t="shared" si="30"/>
        <v>288.10737815275013</v>
      </c>
      <c r="AK149" s="62">
        <f t="shared" si="30"/>
        <v>165.70915552806187</v>
      </c>
      <c r="AL149" s="62">
        <f t="shared" si="30"/>
        <v>111.30530466335817</v>
      </c>
      <c r="AM149" s="62">
        <f t="shared" si="30"/>
        <v>36.803939113620615</v>
      </c>
      <c r="AN149" s="62">
        <f t="shared" si="30"/>
        <v>258.12245147857163</v>
      </c>
      <c r="AO149" s="62">
        <f t="shared" si="30"/>
        <v>30.498855095054044</v>
      </c>
    </row>
    <row r="150" spans="2:41" ht="12.75" customHeight="1" x14ac:dyDescent="0.2">
      <c r="B150" s="53"/>
      <c r="C150" s="53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</row>
    <row r="151" spans="2:41" ht="12.75" customHeight="1" x14ac:dyDescent="0.2">
      <c r="B151" s="53" t="s">
        <v>287</v>
      </c>
      <c r="C151" s="53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</row>
    <row r="152" spans="2:41" ht="12.75" customHeight="1" x14ac:dyDescent="0.2">
      <c r="B152" s="15" t="s">
        <v>281</v>
      </c>
      <c r="C152" s="151"/>
      <c r="D152" s="62">
        <v>539.13960937006414</v>
      </c>
      <c r="E152" s="62">
        <v>461.45717115208907</v>
      </c>
      <c r="F152" s="62">
        <v>402.22009042590031</v>
      </c>
      <c r="G152" s="62">
        <v>367.59703807042098</v>
      </c>
      <c r="H152" s="62">
        <v>427.65118197903996</v>
      </c>
      <c r="I152" s="62">
        <v>0</v>
      </c>
      <c r="J152" s="62">
        <v>0</v>
      </c>
      <c r="K152" s="62">
        <v>329.80786588302476</v>
      </c>
      <c r="L152" s="62">
        <v>544.96118454399391</v>
      </c>
      <c r="M152" s="62">
        <v>239.72665002009646</v>
      </c>
      <c r="N152" s="62">
        <v>281.84610092683323</v>
      </c>
      <c r="O152" s="62">
        <v>309.68768501568144</v>
      </c>
      <c r="P152" s="62">
        <v>1251.9461038555646</v>
      </c>
      <c r="Q152" s="62">
        <v>346.1491295316286</v>
      </c>
      <c r="R152" s="62">
        <v>311.05610969871248</v>
      </c>
      <c r="S152" s="62">
        <v>278.12861959431535</v>
      </c>
      <c r="T152" s="62">
        <v>419.68481595034552</v>
      </c>
      <c r="U152" s="62">
        <v>364.53305113630785</v>
      </c>
      <c r="V152" s="62">
        <v>280.21197456197285</v>
      </c>
      <c r="W152" s="62">
        <v>499.61417791911839</v>
      </c>
      <c r="X152" s="62">
        <v>285.48218823618703</v>
      </c>
      <c r="Y152" s="62">
        <v>305.90876779694173</v>
      </c>
      <c r="Z152" s="62">
        <v>187.78170204955765</v>
      </c>
      <c r="AA152" s="62">
        <v>0</v>
      </c>
      <c r="AB152" s="62">
        <v>0</v>
      </c>
      <c r="AC152" s="62">
        <v>217.9109069016709</v>
      </c>
      <c r="AD152" s="62">
        <v>96.168492719572725</v>
      </c>
      <c r="AE152" s="62">
        <v>0</v>
      </c>
      <c r="AF152" s="62">
        <v>451.03961557610404</v>
      </c>
      <c r="AG152" s="62">
        <v>624.93124352434859</v>
      </c>
      <c r="AH152" s="62">
        <v>0</v>
      </c>
      <c r="AI152" s="62">
        <v>2534.9250826533726</v>
      </c>
      <c r="AJ152" s="62">
        <v>99.538878347097267</v>
      </c>
      <c r="AK152" s="62">
        <v>232.82230998102193</v>
      </c>
      <c r="AL152" s="62">
        <v>523.81967469861274</v>
      </c>
      <c r="AM152" s="62">
        <v>114.45028142644819</v>
      </c>
      <c r="AN152" s="62">
        <v>0</v>
      </c>
      <c r="AO152" s="62">
        <v>302.43624927161346</v>
      </c>
    </row>
    <row r="153" spans="2:41" ht="12.75" customHeight="1" x14ac:dyDescent="0.2">
      <c r="B153" s="53"/>
      <c r="C153" s="53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</row>
    <row r="154" spans="2:41" ht="12.75" customHeight="1" x14ac:dyDescent="0.2">
      <c r="B154" s="14" t="s">
        <v>42</v>
      </c>
      <c r="C154" s="53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</row>
    <row r="155" spans="2:41" ht="12.75" customHeight="1" x14ac:dyDescent="0.2">
      <c r="B155" s="53"/>
      <c r="C155" s="53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</row>
    <row r="156" spans="2:41" ht="12.75" customHeight="1" x14ac:dyDescent="0.2">
      <c r="B156" s="53" t="s">
        <v>279</v>
      </c>
      <c r="C156" s="53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</row>
    <row r="157" spans="2:41" ht="12.75" customHeight="1" x14ac:dyDescent="0.2">
      <c r="B157" s="15" t="s">
        <v>288</v>
      </c>
      <c r="C157" s="151"/>
      <c r="D157" s="62">
        <v>125276.64973962303</v>
      </c>
      <c r="E157" s="62">
        <v>135333.24958504271</v>
      </c>
      <c r="F157" s="62">
        <v>107751.04252299562</v>
      </c>
      <c r="G157" s="62">
        <v>113727.10000814183</v>
      </c>
      <c r="H157" s="62">
        <v>143070.19191800267</v>
      </c>
      <c r="I157" s="62">
        <v>32841.348884882005</v>
      </c>
      <c r="J157" s="62">
        <v>85940.174164174212</v>
      </c>
      <c r="K157" s="62">
        <v>82471.404094684258</v>
      </c>
      <c r="L157" s="62">
        <v>131516.64442401699</v>
      </c>
      <c r="M157" s="62">
        <v>12417.153300892889</v>
      </c>
      <c r="N157" s="62">
        <v>117917.76318399757</v>
      </c>
      <c r="O157" s="62">
        <v>21957.081515772803</v>
      </c>
      <c r="P157" s="62">
        <v>104535.66560783432</v>
      </c>
      <c r="Q157" s="62">
        <v>68949.588621472169</v>
      </c>
      <c r="R157" s="62">
        <v>129273.41963114784</v>
      </c>
      <c r="S157" s="62">
        <v>21244.386190659156</v>
      </c>
      <c r="T157" s="62">
        <v>132485.49976842853</v>
      </c>
      <c r="U157" s="62">
        <v>117093.01797902612</v>
      </c>
      <c r="V157" s="62">
        <v>75700.070022077358</v>
      </c>
      <c r="W157" s="62">
        <v>106746.18725402863</v>
      </c>
      <c r="X157" s="62">
        <v>88647.031966641269</v>
      </c>
      <c r="Y157" s="62">
        <v>132654.56955858349</v>
      </c>
      <c r="Z157" s="62">
        <v>105165.33313757957</v>
      </c>
      <c r="AA157" s="62">
        <v>118183.2658049654</v>
      </c>
      <c r="AB157" s="62">
        <v>88121.399263424246</v>
      </c>
      <c r="AC157" s="62">
        <v>77532.134961686446</v>
      </c>
      <c r="AD157" s="62">
        <v>23998.376882331486</v>
      </c>
      <c r="AE157" s="62">
        <v>106818.19439386357</v>
      </c>
      <c r="AF157" s="62">
        <v>93151.940282811353</v>
      </c>
      <c r="AG157" s="62">
        <v>147422.95981293925</v>
      </c>
      <c r="AH157" s="62">
        <v>121870.59057933005</v>
      </c>
      <c r="AI157" s="62">
        <v>150272.99383709303</v>
      </c>
      <c r="AJ157" s="62">
        <v>18594.507236303452</v>
      </c>
      <c r="AK157" s="62">
        <v>26495.51661119741</v>
      </c>
      <c r="AL157" s="62">
        <v>127593.60689122729</v>
      </c>
      <c r="AM157" s="62">
        <v>16471.632663609536</v>
      </c>
      <c r="AN157" s="62">
        <v>48567.413404713319</v>
      </c>
      <c r="AO157" s="62">
        <v>70384.859998840329</v>
      </c>
    </row>
    <row r="158" spans="2:41" ht="12.75" customHeight="1" x14ac:dyDescent="0.2">
      <c r="B158" s="15" t="s">
        <v>289</v>
      </c>
      <c r="C158" s="53"/>
      <c r="D158" s="62">
        <v>5726.0720652775362</v>
      </c>
      <c r="E158" s="62">
        <v>6185.7332676342194</v>
      </c>
      <c r="F158" s="62">
        <v>4925.021828711253</v>
      </c>
      <c r="G158" s="62">
        <v>5198.1719799749599</v>
      </c>
      <c r="H158" s="62">
        <v>6539.3689168593837</v>
      </c>
      <c r="I158" s="62">
        <v>1501.0932270826729</v>
      </c>
      <c r="J158" s="62">
        <v>3928.1033743267553</v>
      </c>
      <c r="K158" s="62">
        <v>3769.5548544145481</v>
      </c>
      <c r="L158" s="62">
        <v>6011.2861041590977</v>
      </c>
      <c r="M158" s="62">
        <v>567.55600340757871</v>
      </c>
      <c r="N158" s="62">
        <v>5389.7163691019714</v>
      </c>
      <c r="O158" s="62">
        <v>1003.6014801146353</v>
      </c>
      <c r="P158" s="62">
        <v>4778.0552553593143</v>
      </c>
      <c r="Q158" s="62">
        <v>3151.5075964943962</v>
      </c>
      <c r="R158" s="62">
        <v>5908.7540932114634</v>
      </c>
      <c r="S158" s="62">
        <v>971.02601772264882</v>
      </c>
      <c r="T158" s="62">
        <v>6055.5699793621816</v>
      </c>
      <c r="U158" s="62">
        <v>5352.0193961307587</v>
      </c>
      <c r="V158" s="62">
        <v>3460.0546645674931</v>
      </c>
      <c r="W158" s="62">
        <v>4879.0924899459051</v>
      </c>
      <c r="X158" s="62">
        <v>4051.8268525615254</v>
      </c>
      <c r="Y158" s="62">
        <v>6063.297722756507</v>
      </c>
      <c r="Z158" s="62">
        <v>4806.8357316889433</v>
      </c>
      <c r="AA158" s="62">
        <v>5401.851808103107</v>
      </c>
      <c r="AB158" s="62">
        <v>4027.8015394266117</v>
      </c>
      <c r="AC158" s="62">
        <v>3543.7936206640493</v>
      </c>
      <c r="AD158" s="62">
        <v>1096.903818576958</v>
      </c>
      <c r="AE158" s="62">
        <v>4882.383750310597</v>
      </c>
      <c r="AF158" s="62">
        <v>4257.7345753452328</v>
      </c>
      <c r="AG158" s="62">
        <v>6738.3226939729657</v>
      </c>
      <c r="AH158" s="62">
        <v>5570.3898990400749</v>
      </c>
      <c r="AI158" s="62">
        <v>6868.5903874714459</v>
      </c>
      <c r="AJ158" s="62">
        <v>849.90689545653072</v>
      </c>
      <c r="AK158" s="62">
        <v>1211.0416253771298</v>
      </c>
      <c r="AL158" s="62">
        <v>5831.9741918894842</v>
      </c>
      <c r="AM158" s="62">
        <v>752.87578220393902</v>
      </c>
      <c r="AN158" s="62">
        <v>2219.8910152652011</v>
      </c>
      <c r="AO158" s="62">
        <v>3217.1101437936863</v>
      </c>
    </row>
    <row r="159" spans="2:41" ht="12.75" customHeight="1" x14ac:dyDescent="0.2">
      <c r="B159" s="15" t="s">
        <v>290</v>
      </c>
      <c r="C159" s="53"/>
      <c r="D159" s="62">
        <v>1132.7937333007003</v>
      </c>
      <c r="E159" s="62">
        <v>1223.7289020402989</v>
      </c>
      <c r="F159" s="62">
        <v>974.32127998599537</v>
      </c>
      <c r="G159" s="62">
        <v>1028.3588079937167</v>
      </c>
      <c r="H159" s="62">
        <v>1293.6889449365763</v>
      </c>
      <c r="I159" s="62">
        <v>296.96255676743021</v>
      </c>
      <c r="J159" s="62">
        <v>777.10004964441691</v>
      </c>
      <c r="K159" s="62">
        <v>745.73426036807393</v>
      </c>
      <c r="L159" s="62">
        <v>1189.2178705122453</v>
      </c>
      <c r="M159" s="62">
        <v>112.28008949729035</v>
      </c>
      <c r="N159" s="62">
        <v>1066.2521982931055</v>
      </c>
      <c r="O159" s="62">
        <v>198.54333903673339</v>
      </c>
      <c r="P159" s="62">
        <v>945.24675710192412</v>
      </c>
      <c r="Q159" s="62">
        <v>623.46544281317381</v>
      </c>
      <c r="R159" s="62">
        <v>1168.9338751066498</v>
      </c>
      <c r="S159" s="62">
        <v>192.09890745495477</v>
      </c>
      <c r="T159" s="62">
        <v>1197.978587412844</v>
      </c>
      <c r="U159" s="62">
        <v>1058.7945738938004</v>
      </c>
      <c r="V159" s="62">
        <v>684.50557314282366</v>
      </c>
      <c r="W159" s="62">
        <v>965.23503962176255</v>
      </c>
      <c r="X159" s="62">
        <v>801.5763711452222</v>
      </c>
      <c r="Y159" s="62">
        <v>1199.5073734968912</v>
      </c>
      <c r="Z159" s="62">
        <v>950.94042334571986</v>
      </c>
      <c r="AA159" s="62">
        <v>1068.6529625682708</v>
      </c>
      <c r="AB159" s="62">
        <v>796.82342290259521</v>
      </c>
      <c r="AC159" s="62">
        <v>701.07172243642742</v>
      </c>
      <c r="AD159" s="62">
        <v>217.00142044184352</v>
      </c>
      <c r="AE159" s="62">
        <v>965.88615247421728</v>
      </c>
      <c r="AF159" s="62">
        <v>842.31127202466075</v>
      </c>
      <c r="AG159" s="62">
        <v>1333.0481407974557</v>
      </c>
      <c r="AH159" s="62">
        <v>1101.9949972229826</v>
      </c>
      <c r="AI159" s="62">
        <v>1358.8191100001393</v>
      </c>
      <c r="AJ159" s="62">
        <v>168.13780792253215</v>
      </c>
      <c r="AK159" s="62">
        <v>239.58140036559496</v>
      </c>
      <c r="AL159" s="62">
        <v>1153.7444415701075</v>
      </c>
      <c r="AM159" s="62">
        <v>148.94205981201674</v>
      </c>
      <c r="AN159" s="62">
        <v>439.16293788053554</v>
      </c>
      <c r="AO159" s="62">
        <v>636.44365084513936</v>
      </c>
    </row>
    <row r="160" spans="2:41" ht="12.75" customHeight="1" x14ac:dyDescent="0.2">
      <c r="B160" s="15" t="s">
        <v>291</v>
      </c>
      <c r="C160" s="53"/>
      <c r="D160" s="62">
        <v>525.671004907971</v>
      </c>
      <c r="E160" s="62">
        <v>567.86931526897274</v>
      </c>
      <c r="F160" s="62">
        <v>452.13213252964078</v>
      </c>
      <c r="G160" s="62">
        <v>477.20815547672493</v>
      </c>
      <c r="H160" s="62">
        <v>600.33415416381217</v>
      </c>
      <c r="I160" s="62">
        <v>137.80496929579806</v>
      </c>
      <c r="J160" s="62">
        <v>360.61195608872492</v>
      </c>
      <c r="K160" s="62">
        <v>346.05671493234564</v>
      </c>
      <c r="L160" s="62">
        <v>551.85452979615536</v>
      </c>
      <c r="M160" s="62">
        <v>52.103384528108123</v>
      </c>
      <c r="N160" s="62">
        <v>494.79251878354609</v>
      </c>
      <c r="O160" s="62">
        <v>92.133698731822889</v>
      </c>
      <c r="P160" s="62">
        <v>438.64014964485159</v>
      </c>
      <c r="Q160" s="62">
        <v>289.31807814123579</v>
      </c>
      <c r="R160" s="62">
        <v>542.44177623391647</v>
      </c>
      <c r="S160" s="62">
        <v>89.143171219119054</v>
      </c>
      <c r="T160" s="62">
        <v>555.91992557075355</v>
      </c>
      <c r="U160" s="62">
        <v>491.33182086744239</v>
      </c>
      <c r="V160" s="62">
        <v>317.64364678346902</v>
      </c>
      <c r="W160" s="62">
        <v>447.9156781455012</v>
      </c>
      <c r="X160" s="62">
        <v>371.97015144375115</v>
      </c>
      <c r="Y160" s="62">
        <v>556.62935615239076</v>
      </c>
      <c r="Z160" s="62">
        <v>441.28228577961448</v>
      </c>
      <c r="AA160" s="62">
        <v>495.90658936142262</v>
      </c>
      <c r="AB160" s="62">
        <v>369.76455389714636</v>
      </c>
      <c r="AC160" s="62">
        <v>325.33114018198035</v>
      </c>
      <c r="AD160" s="62">
        <v>100.69914000825494</v>
      </c>
      <c r="AE160" s="62">
        <v>448.2178259570548</v>
      </c>
      <c r="AF160" s="62">
        <v>390.8731129014634</v>
      </c>
      <c r="AG160" s="62">
        <v>618.59872204791611</v>
      </c>
      <c r="AH160" s="62">
        <v>511.37890382378225</v>
      </c>
      <c r="AI160" s="62">
        <v>630.55769646663407</v>
      </c>
      <c r="AJ160" s="62">
        <v>78.024063742060832</v>
      </c>
      <c r="AK160" s="62">
        <v>111.17734128037429</v>
      </c>
      <c r="AL160" s="62">
        <v>535.39314544049603</v>
      </c>
      <c r="AM160" s="62">
        <v>69.116309485852952</v>
      </c>
      <c r="AN160" s="62">
        <v>203.79281424989793</v>
      </c>
      <c r="AO160" s="62">
        <v>295.34059350084107</v>
      </c>
    </row>
    <row r="161" spans="2:41" ht="12.75" customHeight="1" thickBot="1" x14ac:dyDescent="0.25">
      <c r="B161" s="152" t="s">
        <v>292</v>
      </c>
      <c r="C161" s="68"/>
      <c r="D161" s="69">
        <f>+D162-D158-D159-D160</f>
        <v>3055.1840081490445</v>
      </c>
      <c r="E161" s="69">
        <f>+E162-E158-E159-E160</f>
        <v>3300.4393138100686</v>
      </c>
      <c r="F161" s="69">
        <f>+F162-F158-F159-F160</f>
        <v>2627.7783023560796</v>
      </c>
      <c r="G161" s="69">
        <f>+G162-G158-G159-G160</f>
        <v>2773.5193905664182</v>
      </c>
      <c r="H161" s="69">
        <f t="shared" ref="H161:AO161" si="31">+H162-H158-H159-H160</f>
        <v>3489.1239772071176</v>
      </c>
      <c r="I161" s="69">
        <f t="shared" si="31"/>
        <v>800.91832059426577</v>
      </c>
      <c r="J161" s="69">
        <f t="shared" si="31"/>
        <v>2095.8658002879542</v>
      </c>
      <c r="K161" s="69">
        <f t="shared" si="31"/>
        <v>2011.2711781753874</v>
      </c>
      <c r="L161" s="69">
        <f t="shared" si="31"/>
        <v>3207.361864200584</v>
      </c>
      <c r="M161" s="69">
        <f t="shared" si="31"/>
        <v>302.82329764143032</v>
      </c>
      <c r="N161" s="69">
        <f t="shared" si="31"/>
        <v>2875.7191791545065</v>
      </c>
      <c r="O161" s="69">
        <f t="shared" si="31"/>
        <v>535.47827509787533</v>
      </c>
      <c r="P161" s="69">
        <f t="shared" si="31"/>
        <v>2549.3633052134373</v>
      </c>
      <c r="Q161" s="69">
        <f t="shared" si="31"/>
        <v>1681.5079343405419</v>
      </c>
      <c r="R161" s="69">
        <f t="shared" si="31"/>
        <v>3152.6552247102909</v>
      </c>
      <c r="S161" s="69">
        <f t="shared" si="31"/>
        <v>518.09741949154034</v>
      </c>
      <c r="T161" s="69">
        <f t="shared" si="31"/>
        <v>3230.9898216899328</v>
      </c>
      <c r="U161" s="69">
        <f t="shared" si="31"/>
        <v>2855.6057073601755</v>
      </c>
      <c r="V161" s="69">
        <f t="shared" si="31"/>
        <v>1846.1352840126603</v>
      </c>
      <c r="W161" s="69">
        <f t="shared" si="31"/>
        <v>2603.2723967892161</v>
      </c>
      <c r="X161" s="69">
        <f t="shared" si="31"/>
        <v>2161.8792887362733</v>
      </c>
      <c r="Y161" s="69">
        <f t="shared" si="31"/>
        <v>3235.1130108095022</v>
      </c>
      <c r="Z161" s="69">
        <f t="shared" si="31"/>
        <v>2564.7193206506863</v>
      </c>
      <c r="AA161" s="69">
        <f t="shared" si="31"/>
        <v>2882.1941237143164</v>
      </c>
      <c r="AB161" s="69">
        <f t="shared" si="31"/>
        <v>2149.0604223923337</v>
      </c>
      <c r="AC161" s="69">
        <f t="shared" si="31"/>
        <v>1890.8147635247467</v>
      </c>
      <c r="AD161" s="69">
        <f t="shared" si="31"/>
        <v>585.26036116723412</v>
      </c>
      <c r="AE161" s="69">
        <f t="shared" si="31"/>
        <v>2605.0284707467622</v>
      </c>
      <c r="AF161" s="69">
        <f t="shared" si="31"/>
        <v>2271.7427299629226</v>
      </c>
      <c r="AG161" s="69">
        <f t="shared" si="31"/>
        <v>3595.2770942599332</v>
      </c>
      <c r="AH161" s="69">
        <f t="shared" si="31"/>
        <v>2972.118748190665</v>
      </c>
      <c r="AI161" s="69">
        <f t="shared" si="31"/>
        <v>3664.7822924862003</v>
      </c>
      <c r="AJ161" s="69">
        <f t="shared" si="31"/>
        <v>453.47350257083059</v>
      </c>
      <c r="AK161" s="69">
        <f t="shared" si="31"/>
        <v>646.15935057668514</v>
      </c>
      <c r="AL161" s="69">
        <f t="shared" si="31"/>
        <v>3111.6887953688524</v>
      </c>
      <c r="AM161" s="69">
        <f t="shared" si="31"/>
        <v>401.70190379898588</v>
      </c>
      <c r="AN161" s="69">
        <f t="shared" si="31"/>
        <v>1184.4376829971422</v>
      </c>
      <c r="AO161" s="69">
        <f t="shared" si="31"/>
        <v>1716.5106117636935</v>
      </c>
    </row>
    <row r="162" spans="2:41" ht="12.75" customHeight="1" x14ac:dyDescent="0.2">
      <c r="B162" s="153" t="s">
        <v>293</v>
      </c>
      <c r="C162" s="153"/>
      <c r="D162" s="139">
        <f>+D157/12</f>
        <v>10439.720811635252</v>
      </c>
      <c r="E162" s="139">
        <f t="shared" ref="E162:AO162" si="32">+E157/12</f>
        <v>11277.77079875356</v>
      </c>
      <c r="F162" s="139">
        <f t="shared" si="32"/>
        <v>8979.2535435829686</v>
      </c>
      <c r="G162" s="139">
        <f t="shared" si="32"/>
        <v>9477.2583340118199</v>
      </c>
      <c r="H162" s="139">
        <f t="shared" si="32"/>
        <v>11922.51599316689</v>
      </c>
      <c r="I162" s="139">
        <f t="shared" si="32"/>
        <v>2736.779073740167</v>
      </c>
      <c r="J162" s="139">
        <f t="shared" si="32"/>
        <v>7161.6811803478513</v>
      </c>
      <c r="K162" s="139">
        <f t="shared" si="32"/>
        <v>6872.6170078903551</v>
      </c>
      <c r="L162" s="139">
        <f t="shared" si="32"/>
        <v>10959.720368668082</v>
      </c>
      <c r="M162" s="139">
        <f t="shared" si="32"/>
        <v>1034.7627750744075</v>
      </c>
      <c r="N162" s="139">
        <f t="shared" si="32"/>
        <v>9826.4802653331299</v>
      </c>
      <c r="O162" s="139">
        <f t="shared" si="32"/>
        <v>1829.7567929810668</v>
      </c>
      <c r="P162" s="139">
        <f t="shared" si="32"/>
        <v>8711.3054673195275</v>
      </c>
      <c r="Q162" s="139">
        <f t="shared" si="32"/>
        <v>5745.7990517893477</v>
      </c>
      <c r="R162" s="139">
        <f t="shared" si="32"/>
        <v>10772.78496926232</v>
      </c>
      <c r="S162" s="139">
        <f t="shared" si="32"/>
        <v>1770.365515888263</v>
      </c>
      <c r="T162" s="139">
        <f t="shared" si="32"/>
        <v>11040.458314035712</v>
      </c>
      <c r="U162" s="139">
        <f t="shared" si="32"/>
        <v>9757.751498252177</v>
      </c>
      <c r="V162" s="139">
        <f t="shared" si="32"/>
        <v>6308.3391685064462</v>
      </c>
      <c r="W162" s="139">
        <f t="shared" si="32"/>
        <v>8895.515604502385</v>
      </c>
      <c r="X162" s="139">
        <f t="shared" si="32"/>
        <v>7387.2526638867721</v>
      </c>
      <c r="Y162" s="139">
        <f t="shared" si="32"/>
        <v>11054.547463215291</v>
      </c>
      <c r="Z162" s="139">
        <f t="shared" si="32"/>
        <v>8763.777761464964</v>
      </c>
      <c r="AA162" s="139">
        <f t="shared" si="32"/>
        <v>9848.6054837471165</v>
      </c>
      <c r="AB162" s="139">
        <f t="shared" si="32"/>
        <v>7343.4499386186872</v>
      </c>
      <c r="AC162" s="139">
        <f t="shared" si="32"/>
        <v>6461.0112468072039</v>
      </c>
      <c r="AD162" s="139">
        <f t="shared" si="32"/>
        <v>1999.8647401942906</v>
      </c>
      <c r="AE162" s="139">
        <f t="shared" si="32"/>
        <v>8901.5161994886312</v>
      </c>
      <c r="AF162" s="139">
        <f t="shared" si="32"/>
        <v>7762.6616902342794</v>
      </c>
      <c r="AG162" s="139">
        <f t="shared" si="32"/>
        <v>12285.246651078271</v>
      </c>
      <c r="AH162" s="139">
        <f t="shared" si="32"/>
        <v>10155.882548277505</v>
      </c>
      <c r="AI162" s="139">
        <f t="shared" si="32"/>
        <v>12522.74948642442</v>
      </c>
      <c r="AJ162" s="139">
        <f t="shared" si="32"/>
        <v>1549.5422696919543</v>
      </c>
      <c r="AK162" s="139">
        <f t="shared" si="32"/>
        <v>2207.9597175997842</v>
      </c>
      <c r="AL162" s="139">
        <f t="shared" si="32"/>
        <v>10632.80057426894</v>
      </c>
      <c r="AM162" s="139">
        <f t="shared" si="32"/>
        <v>1372.6360553007946</v>
      </c>
      <c r="AN162" s="139">
        <f t="shared" si="32"/>
        <v>4047.2844503927768</v>
      </c>
      <c r="AO162" s="139">
        <f t="shared" si="32"/>
        <v>5865.4049999033605</v>
      </c>
    </row>
    <row r="163" spans="2:41" ht="12.75" customHeight="1" x14ac:dyDescent="0.2">
      <c r="B163" s="53"/>
      <c r="C163" s="53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</row>
    <row r="164" spans="2:41" ht="12.75" customHeight="1" x14ac:dyDescent="0.2">
      <c r="B164" s="53" t="s">
        <v>282</v>
      </c>
      <c r="C164" s="53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</row>
    <row r="165" spans="2:41" ht="12.75" customHeight="1" x14ac:dyDescent="0.2">
      <c r="B165" s="15" t="s">
        <v>288</v>
      </c>
      <c r="C165" s="151"/>
      <c r="D165" s="62">
        <v>11372.55372136696</v>
      </c>
      <c r="E165" s="62">
        <v>29163.089117323667</v>
      </c>
      <c r="F165" s="62">
        <v>11828.740847763162</v>
      </c>
      <c r="G165" s="62">
        <v>9117.0250071111623</v>
      </c>
      <c r="H165" s="62">
        <v>13763.547711925827</v>
      </c>
      <c r="I165" s="62">
        <v>4054.368695110476</v>
      </c>
      <c r="J165" s="62">
        <v>10450.750236543796</v>
      </c>
      <c r="K165" s="62">
        <v>9274.2361457557054</v>
      </c>
      <c r="L165" s="62">
        <v>15960.565978634715</v>
      </c>
      <c r="M165" s="62">
        <v>4076.0334492460179</v>
      </c>
      <c r="N165" s="62">
        <v>8601.1456656075152</v>
      </c>
      <c r="O165" s="62">
        <v>4679.9058441934767</v>
      </c>
      <c r="P165" s="62">
        <v>14603.702400222013</v>
      </c>
      <c r="Q165" s="62">
        <v>8406.8483226658427</v>
      </c>
      <c r="R165" s="62">
        <v>11009.853139637782</v>
      </c>
      <c r="S165" s="62">
        <v>4303.2950742217517</v>
      </c>
      <c r="T165" s="62">
        <v>25802.531597868783</v>
      </c>
      <c r="U165" s="62">
        <v>9672.8110289006127</v>
      </c>
      <c r="V165" s="62">
        <v>7383.6652182767193</v>
      </c>
      <c r="W165" s="62">
        <v>13163.958034057929</v>
      </c>
      <c r="X165" s="62">
        <v>7560.657171261867</v>
      </c>
      <c r="Y165" s="62">
        <v>10250.616916734312</v>
      </c>
      <c r="Z165" s="62">
        <v>7309.697142774643</v>
      </c>
      <c r="AA165" s="62">
        <v>11195.545603039793</v>
      </c>
      <c r="AB165" s="62">
        <v>6820.9906434825025</v>
      </c>
      <c r="AC165" s="62">
        <v>8632.5339057113542</v>
      </c>
      <c r="AD165" s="62">
        <v>7586.0040531326822</v>
      </c>
      <c r="AE165" s="62">
        <v>6566.0526297645338</v>
      </c>
      <c r="AF165" s="62">
        <v>15910.45756665131</v>
      </c>
      <c r="AG165" s="62">
        <v>26579.148702287435</v>
      </c>
      <c r="AH165" s="62">
        <v>10751.15164508532</v>
      </c>
      <c r="AI165" s="62">
        <v>22191.937721535291</v>
      </c>
      <c r="AJ165" s="62">
        <v>4628.7108968696275</v>
      </c>
      <c r="AK165" s="62">
        <v>2994.5980461244249</v>
      </c>
      <c r="AL165" s="62">
        <v>11368.972062927382</v>
      </c>
      <c r="AM165" s="62">
        <v>1541.2520588026659</v>
      </c>
      <c r="AN165" s="62">
        <v>7190.3592298342392</v>
      </c>
      <c r="AO165" s="62">
        <v>4988.0603653223598</v>
      </c>
    </row>
    <row r="166" spans="2:41" ht="12.75" customHeight="1" x14ac:dyDescent="0.2">
      <c r="B166" s="15" t="s">
        <v>289</v>
      </c>
      <c r="C166" s="53"/>
      <c r="D166" s="62">
        <v>519.810054867639</v>
      </c>
      <c r="E166" s="62">
        <v>1332.9694741915666</v>
      </c>
      <c r="F166" s="62">
        <v>540.66119006662211</v>
      </c>
      <c r="G166" s="62">
        <v>416.71566345491453</v>
      </c>
      <c r="H166" s="62">
        <v>629.09621414824869</v>
      </c>
      <c r="I166" s="62">
        <v>185.31472046594095</v>
      </c>
      <c r="J166" s="62">
        <v>477.67679862960955</v>
      </c>
      <c r="K166" s="62">
        <v>423.90137852004432</v>
      </c>
      <c r="L166" s="62">
        <v>729.51624413830109</v>
      </c>
      <c r="M166" s="62">
        <v>186.30496041659791</v>
      </c>
      <c r="N166" s="62">
        <v>393.1361512906177</v>
      </c>
      <c r="O166" s="62">
        <v>213.90640776442902</v>
      </c>
      <c r="P166" s="62">
        <v>667.49751479895701</v>
      </c>
      <c r="Q166" s="62">
        <v>384.25532162213335</v>
      </c>
      <c r="R166" s="62">
        <v>503.23194814610781</v>
      </c>
      <c r="S166" s="62">
        <v>196.69250226887289</v>
      </c>
      <c r="T166" s="62">
        <v>1179.3670704243564</v>
      </c>
      <c r="U166" s="62">
        <v>442.11920689461226</v>
      </c>
      <c r="V166" s="62">
        <v>337.48826484113249</v>
      </c>
      <c r="W166" s="62">
        <v>601.69051873570425</v>
      </c>
      <c r="X166" s="62">
        <v>345.57810983518027</v>
      </c>
      <c r="Y166" s="62">
        <v>468.5292215330465</v>
      </c>
      <c r="Z166" s="62">
        <v>334.10737517226698</v>
      </c>
      <c r="AA166" s="62">
        <v>511.71947099756323</v>
      </c>
      <c r="AB166" s="62">
        <v>311.76986343697968</v>
      </c>
      <c r="AC166" s="62">
        <v>394.5708266687538</v>
      </c>
      <c r="AD166" s="62">
        <v>346.73665033354149</v>
      </c>
      <c r="AE166" s="62">
        <v>300.11730534445519</v>
      </c>
      <c r="AF166" s="62">
        <v>727.22591805846162</v>
      </c>
      <c r="AG166" s="62">
        <v>1214.8642322360026</v>
      </c>
      <c r="AH166" s="62">
        <v>491.40737106585181</v>
      </c>
      <c r="AI166" s="62">
        <v>1014.3361506375836</v>
      </c>
      <c r="AJ166" s="62">
        <v>211.56641896073955</v>
      </c>
      <c r="AK166" s="62">
        <v>136.87534152842488</v>
      </c>
      <c r="AL166" s="62">
        <v>519.646346511925</v>
      </c>
      <c r="AM166" s="62">
        <v>70.446650495556213</v>
      </c>
      <c r="AN166" s="62">
        <v>328.65274742610018</v>
      </c>
      <c r="AO166" s="62">
        <v>227.99135495045667</v>
      </c>
    </row>
    <row r="167" spans="2:41" ht="12.75" customHeight="1" x14ac:dyDescent="0.2">
      <c r="B167" s="15" t="s">
        <v>290</v>
      </c>
      <c r="C167" s="53"/>
      <c r="D167" s="62">
        <v>102.83446766788366</v>
      </c>
      <c r="E167" s="62">
        <v>263.7024909626507</v>
      </c>
      <c r="F167" s="62">
        <v>106.95946557506051</v>
      </c>
      <c r="G167" s="62">
        <v>82.439216053961928</v>
      </c>
      <c r="H167" s="62">
        <v>124.45464201397381</v>
      </c>
      <c r="I167" s="62">
        <v>36.660969620893887</v>
      </c>
      <c r="J167" s="62">
        <v>94.499209556234462</v>
      </c>
      <c r="K167" s="62">
        <v>83.860772210131074</v>
      </c>
      <c r="L167" s="62">
        <v>144.32082242067921</v>
      </c>
      <c r="M167" s="62">
        <v>36.85686963713195</v>
      </c>
      <c r="N167" s="62">
        <v>77.774460998576771</v>
      </c>
      <c r="O167" s="62">
        <v>42.317287569216937</v>
      </c>
      <c r="P167" s="62">
        <v>132.05160416041687</v>
      </c>
      <c r="Q167" s="62">
        <v>76.017558870855751</v>
      </c>
      <c r="R167" s="62">
        <v>99.554806638463745</v>
      </c>
      <c r="S167" s="62">
        <v>38.911845924630974</v>
      </c>
      <c r="T167" s="62">
        <v>233.31519607292316</v>
      </c>
      <c r="U167" s="62">
        <v>87.464820776372434</v>
      </c>
      <c r="V167" s="62">
        <v>66.765592035215164</v>
      </c>
      <c r="W167" s="62">
        <v>119.03294985464304</v>
      </c>
      <c r="X167" s="62">
        <v>68.366012988385123</v>
      </c>
      <c r="Y167" s="62">
        <v>92.68953655670866</v>
      </c>
      <c r="Z167" s="62">
        <v>66.096747740869674</v>
      </c>
      <c r="AA167" s="62">
        <v>101.23390054223722</v>
      </c>
      <c r="AB167" s="62">
        <v>61.677698692447009</v>
      </c>
      <c r="AC167" s="62">
        <v>78.058284055490162</v>
      </c>
      <c r="AD167" s="62">
        <v>68.595208045897039</v>
      </c>
      <c r="AE167" s="62">
        <v>59.372463160366031</v>
      </c>
      <c r="AF167" s="62">
        <v>143.86772525374167</v>
      </c>
      <c r="AG167" s="62">
        <v>240.33762994937229</v>
      </c>
      <c r="AH167" s="62">
        <v>97.215540442938504</v>
      </c>
      <c r="AI167" s="62">
        <v>200.66698808599736</v>
      </c>
      <c r="AJ167" s="62">
        <v>41.854365583151292</v>
      </c>
      <c r="AK167" s="62">
        <v>27.078165862950524</v>
      </c>
      <c r="AL167" s="62">
        <v>102.80208110387824</v>
      </c>
      <c r="AM167" s="62">
        <v>13.93652110969771</v>
      </c>
      <c r="AN167" s="62">
        <v>65.017654069343138</v>
      </c>
      <c r="AO167" s="62">
        <v>45.10372471571312</v>
      </c>
    </row>
    <row r="168" spans="2:41" ht="12.75" customHeight="1" x14ac:dyDescent="0.2">
      <c r="B168" s="15" t="s">
        <v>291</v>
      </c>
      <c r="C168" s="53"/>
      <c r="D168" s="62">
        <v>47.720159786409411</v>
      </c>
      <c r="E168" s="62">
        <v>122.3706923388098</v>
      </c>
      <c r="F168" s="62">
        <v>49.634358048074169</v>
      </c>
      <c r="G168" s="62">
        <v>38.255777969958089</v>
      </c>
      <c r="H168" s="62">
        <v>57.752964912969794</v>
      </c>
      <c r="I168" s="62">
        <v>17.012460587474173</v>
      </c>
      <c r="J168" s="62">
        <v>43.852197439062238</v>
      </c>
      <c r="K168" s="62">
        <v>38.915448685975527</v>
      </c>
      <c r="L168" s="62">
        <v>66.971832135731674</v>
      </c>
      <c r="M168" s="62">
        <v>17.103367656757911</v>
      </c>
      <c r="N168" s="62">
        <v>36.091106321864736</v>
      </c>
      <c r="O168" s="62">
        <v>19.637265309257259</v>
      </c>
      <c r="P168" s="62">
        <v>61.278322273601013</v>
      </c>
      <c r="Q168" s="62">
        <v>35.275818878215972</v>
      </c>
      <c r="R168" s="62">
        <v>46.198238664839224</v>
      </c>
      <c r="S168" s="62">
        <v>18.056975907188537</v>
      </c>
      <c r="T168" s="62">
        <v>108.26951983799256</v>
      </c>
      <c r="U168" s="62">
        <v>40.587901292182103</v>
      </c>
      <c r="V168" s="62">
        <v>30.982459406941963</v>
      </c>
      <c r="W168" s="62">
        <v>55.237037889439435</v>
      </c>
      <c r="X168" s="62">
        <v>31.725132027735238</v>
      </c>
      <c r="Y168" s="62">
        <v>43.012421762122621</v>
      </c>
      <c r="Z168" s="62">
        <v>30.672083349942515</v>
      </c>
      <c r="AA168" s="62">
        <v>46.977419334527092</v>
      </c>
      <c r="AB168" s="62">
        <v>28.621431156402064</v>
      </c>
      <c r="AC168" s="62">
        <v>36.222813928605262</v>
      </c>
      <c r="AD168" s="62">
        <v>31.831489604282886</v>
      </c>
      <c r="AE168" s="62">
        <v>27.551690529246866</v>
      </c>
      <c r="AF168" s="62">
        <v>66.761573166191809</v>
      </c>
      <c r="AG168" s="62">
        <v>111.52826833228077</v>
      </c>
      <c r="AH168" s="62">
        <v>45.112706166203331</v>
      </c>
      <c r="AI168" s="62">
        <v>93.119174460529194</v>
      </c>
      <c r="AJ168" s="62">
        <v>19.422447149114308</v>
      </c>
      <c r="AK168" s="62">
        <v>12.565576805202406</v>
      </c>
      <c r="AL168" s="62">
        <v>47.705130856476472</v>
      </c>
      <c r="AM168" s="62">
        <v>6.4672189131110356</v>
      </c>
      <c r="AN168" s="62">
        <v>30.171331767350015</v>
      </c>
      <c r="AO168" s="62">
        <v>20.930306726994985</v>
      </c>
    </row>
    <row r="169" spans="2:41" ht="12.75" customHeight="1" thickBot="1" x14ac:dyDescent="0.25">
      <c r="B169" s="152" t="s">
        <v>292</v>
      </c>
      <c r="C169" s="68"/>
      <c r="D169" s="69">
        <f>+D170-D166-D167-D168</f>
        <v>277.34812779198126</v>
      </c>
      <c r="E169" s="69">
        <f t="shared" ref="E169:AO169" si="33">+E170-E166-E167-E168</f>
        <v>711.21476895061176</v>
      </c>
      <c r="F169" s="69">
        <f t="shared" si="33"/>
        <v>288.4733902905067</v>
      </c>
      <c r="G169" s="69">
        <f t="shared" si="33"/>
        <v>222.34142644709561</v>
      </c>
      <c r="H169" s="69">
        <f t="shared" si="33"/>
        <v>335.65848825196002</v>
      </c>
      <c r="I169" s="69">
        <f t="shared" si="33"/>
        <v>98.875907251563973</v>
      </c>
      <c r="J169" s="69">
        <f t="shared" si="33"/>
        <v>254.86764742041009</v>
      </c>
      <c r="K169" s="69">
        <f t="shared" si="33"/>
        <v>226.17541273015783</v>
      </c>
      <c r="L169" s="69">
        <f t="shared" si="33"/>
        <v>389.2382661915143</v>
      </c>
      <c r="M169" s="69">
        <f t="shared" si="33"/>
        <v>99.404256393347055</v>
      </c>
      <c r="N169" s="69">
        <f t="shared" si="33"/>
        <v>209.76042018956707</v>
      </c>
      <c r="O169" s="69">
        <f t="shared" si="33"/>
        <v>114.13119303988648</v>
      </c>
      <c r="P169" s="69">
        <f t="shared" si="33"/>
        <v>356.14775878552609</v>
      </c>
      <c r="Q169" s="69">
        <f t="shared" si="33"/>
        <v>205.02199418428179</v>
      </c>
      <c r="R169" s="69">
        <f t="shared" si="33"/>
        <v>268.50276818707113</v>
      </c>
      <c r="S169" s="69">
        <f t="shared" si="33"/>
        <v>104.94659875112026</v>
      </c>
      <c r="T169" s="69">
        <f t="shared" si="33"/>
        <v>629.2591801537933</v>
      </c>
      <c r="U169" s="69">
        <f t="shared" si="33"/>
        <v>235.89565677855092</v>
      </c>
      <c r="V169" s="69">
        <f t="shared" si="33"/>
        <v>180.06911857310368</v>
      </c>
      <c r="W169" s="69">
        <f t="shared" si="33"/>
        <v>321.03599635837401</v>
      </c>
      <c r="X169" s="69">
        <f t="shared" si="33"/>
        <v>184.3855094205216</v>
      </c>
      <c r="Y169" s="69">
        <f t="shared" si="33"/>
        <v>249.98689654264828</v>
      </c>
      <c r="Z169" s="69">
        <f t="shared" si="33"/>
        <v>178.26522230147447</v>
      </c>
      <c r="AA169" s="69">
        <f t="shared" si="33"/>
        <v>273.03134271232187</v>
      </c>
      <c r="AB169" s="69">
        <f t="shared" si="33"/>
        <v>166.34689367104644</v>
      </c>
      <c r="AC169" s="69">
        <f t="shared" si="33"/>
        <v>210.525900823097</v>
      </c>
      <c r="AD169" s="69">
        <f t="shared" si="33"/>
        <v>185.00365644400213</v>
      </c>
      <c r="AE169" s="69">
        <f t="shared" si="33"/>
        <v>160.12959344630977</v>
      </c>
      <c r="AF169" s="69">
        <f t="shared" si="33"/>
        <v>388.01624740921415</v>
      </c>
      <c r="AG169" s="69">
        <f t="shared" si="33"/>
        <v>648.19892800629714</v>
      </c>
      <c r="AH169" s="69">
        <f t="shared" si="33"/>
        <v>262.19368608211636</v>
      </c>
      <c r="AI169" s="69">
        <f t="shared" si="33"/>
        <v>541.20583027716418</v>
      </c>
      <c r="AJ169" s="69">
        <f t="shared" si="33"/>
        <v>112.88267637946379</v>
      </c>
      <c r="AK169" s="69">
        <f t="shared" si="33"/>
        <v>73.030752980457592</v>
      </c>
      <c r="AL169" s="69">
        <f t="shared" si="33"/>
        <v>277.26078010500214</v>
      </c>
      <c r="AM169" s="69">
        <f t="shared" si="33"/>
        <v>37.587281048523884</v>
      </c>
      <c r="AN169" s="69">
        <f t="shared" si="33"/>
        <v>175.35486922339331</v>
      </c>
      <c r="AO169" s="69">
        <f t="shared" si="33"/>
        <v>121.64631071703187</v>
      </c>
    </row>
    <row r="170" spans="2:41" ht="12.75" customHeight="1" x14ac:dyDescent="0.2">
      <c r="B170" s="153" t="s">
        <v>294</v>
      </c>
      <c r="C170" s="153"/>
      <c r="D170" s="139">
        <f>+D165/12</f>
        <v>947.71281011391329</v>
      </c>
      <c r="E170" s="139">
        <f t="shared" ref="E170:AO170" si="34">+E165/12</f>
        <v>2430.2574264436389</v>
      </c>
      <c r="F170" s="139">
        <f t="shared" si="34"/>
        <v>985.72840398026347</v>
      </c>
      <c r="G170" s="139">
        <f t="shared" si="34"/>
        <v>759.75208392593015</v>
      </c>
      <c r="H170" s="139">
        <f t="shared" si="34"/>
        <v>1146.9623093271523</v>
      </c>
      <c r="I170" s="139">
        <f t="shared" si="34"/>
        <v>337.864057925873</v>
      </c>
      <c r="J170" s="139">
        <f t="shared" si="34"/>
        <v>870.89585304531636</v>
      </c>
      <c r="K170" s="139">
        <f t="shared" si="34"/>
        <v>772.85301214630874</v>
      </c>
      <c r="L170" s="139">
        <f t="shared" si="34"/>
        <v>1330.0471648862263</v>
      </c>
      <c r="M170" s="139">
        <f t="shared" si="34"/>
        <v>339.66945410383482</v>
      </c>
      <c r="N170" s="139">
        <f t="shared" si="34"/>
        <v>716.7621388006263</v>
      </c>
      <c r="O170" s="139">
        <f t="shared" si="34"/>
        <v>389.99215368278971</v>
      </c>
      <c r="P170" s="139">
        <f t="shared" si="34"/>
        <v>1216.975200018501</v>
      </c>
      <c r="Q170" s="139">
        <f t="shared" si="34"/>
        <v>700.57069355548686</v>
      </c>
      <c r="R170" s="139">
        <f t="shared" si="34"/>
        <v>917.48776163648188</v>
      </c>
      <c r="S170" s="139">
        <f t="shared" si="34"/>
        <v>358.60792285181265</v>
      </c>
      <c r="T170" s="139">
        <f t="shared" si="34"/>
        <v>2150.2109664890654</v>
      </c>
      <c r="U170" s="139">
        <f t="shared" si="34"/>
        <v>806.06758574171772</v>
      </c>
      <c r="V170" s="139">
        <f t="shared" si="34"/>
        <v>615.30543485639328</v>
      </c>
      <c r="W170" s="139">
        <f t="shared" si="34"/>
        <v>1096.9965028381607</v>
      </c>
      <c r="X170" s="139">
        <f t="shared" si="34"/>
        <v>630.05476427182225</v>
      </c>
      <c r="Y170" s="139">
        <f t="shared" si="34"/>
        <v>854.21807639452607</v>
      </c>
      <c r="Z170" s="139">
        <f t="shared" si="34"/>
        <v>609.14142856455362</v>
      </c>
      <c r="AA170" s="139">
        <f t="shared" si="34"/>
        <v>932.96213358664943</v>
      </c>
      <c r="AB170" s="139">
        <f t="shared" si="34"/>
        <v>568.41588695687517</v>
      </c>
      <c r="AC170" s="139">
        <f t="shared" si="34"/>
        <v>719.37782547594622</v>
      </c>
      <c r="AD170" s="139">
        <f t="shared" si="34"/>
        <v>632.16700442772355</v>
      </c>
      <c r="AE170" s="139">
        <f t="shared" si="34"/>
        <v>547.17105248037785</v>
      </c>
      <c r="AF170" s="139">
        <f t="shared" si="34"/>
        <v>1325.8714638876093</v>
      </c>
      <c r="AG170" s="139">
        <f t="shared" si="34"/>
        <v>2214.9290585239528</v>
      </c>
      <c r="AH170" s="139">
        <f t="shared" si="34"/>
        <v>895.92930375711001</v>
      </c>
      <c r="AI170" s="139">
        <f t="shared" si="34"/>
        <v>1849.3281434612743</v>
      </c>
      <c r="AJ170" s="139">
        <f t="shared" si="34"/>
        <v>385.72590807246894</v>
      </c>
      <c r="AK170" s="139">
        <f t="shared" si="34"/>
        <v>249.54983717703541</v>
      </c>
      <c r="AL170" s="139">
        <f t="shared" si="34"/>
        <v>947.4143385772818</v>
      </c>
      <c r="AM170" s="139">
        <f t="shared" si="34"/>
        <v>128.43767156688884</v>
      </c>
      <c r="AN170" s="139">
        <f t="shared" si="34"/>
        <v>599.19660248618663</v>
      </c>
      <c r="AO170" s="139">
        <f t="shared" si="34"/>
        <v>415.67169711019665</v>
      </c>
    </row>
    <row r="171" spans="2:41" ht="12.75" customHeight="1" x14ac:dyDescent="0.2">
      <c r="B171" s="53"/>
      <c r="C171" s="53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</row>
    <row r="172" spans="2:41" ht="12.75" customHeight="1" x14ac:dyDescent="0.2">
      <c r="B172" s="53" t="s">
        <v>283</v>
      </c>
      <c r="C172" s="53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</row>
    <row r="173" spans="2:41" ht="12.75" customHeight="1" x14ac:dyDescent="0.2">
      <c r="B173" s="15" t="s">
        <v>288</v>
      </c>
      <c r="C173" s="151"/>
      <c r="D173" s="62">
        <v>1263.6170801518838</v>
      </c>
      <c r="E173" s="62">
        <v>3240.3432352581849</v>
      </c>
      <c r="F173" s="62">
        <v>1314.304538640351</v>
      </c>
      <c r="G173" s="62">
        <v>1013.0027785679067</v>
      </c>
      <c r="H173" s="62">
        <v>1529.2830791028694</v>
      </c>
      <c r="I173" s="62">
        <v>450.48541056783057</v>
      </c>
      <c r="J173" s="62">
        <v>1161.1944707270879</v>
      </c>
      <c r="K173" s="62">
        <v>1030.4706828617448</v>
      </c>
      <c r="L173" s="62">
        <v>1773.3962198483014</v>
      </c>
      <c r="M173" s="62">
        <v>452.89260547177969</v>
      </c>
      <c r="N173" s="62">
        <v>955.68285173416825</v>
      </c>
      <c r="O173" s="62">
        <v>519.98953824371949</v>
      </c>
      <c r="P173" s="62">
        <v>1622.6336000246679</v>
      </c>
      <c r="Q173" s="62">
        <v>934.09425807398225</v>
      </c>
      <c r="R173" s="62">
        <v>1223.3170155153089</v>
      </c>
      <c r="S173" s="62">
        <v>478.14389713575008</v>
      </c>
      <c r="T173" s="62">
        <v>2866.9479553187525</v>
      </c>
      <c r="U173" s="62">
        <v>1074.7567809889567</v>
      </c>
      <c r="V173" s="62">
        <v>820.40724647519085</v>
      </c>
      <c r="W173" s="62">
        <v>1462.6620037842138</v>
      </c>
      <c r="X173" s="62">
        <v>840.07301902909614</v>
      </c>
      <c r="Y173" s="62">
        <v>1138.9574351927013</v>
      </c>
      <c r="Z173" s="62">
        <v>812.18857141940464</v>
      </c>
      <c r="AA173" s="62">
        <v>1243.9495114488655</v>
      </c>
      <c r="AB173" s="62">
        <v>757.88784927583345</v>
      </c>
      <c r="AC173" s="62">
        <v>959.17043396792803</v>
      </c>
      <c r="AD173" s="62">
        <v>842.88933923696447</v>
      </c>
      <c r="AE173" s="62">
        <v>729.56140330717028</v>
      </c>
      <c r="AF173" s="62">
        <v>1767.828618516812</v>
      </c>
      <c r="AG173" s="62">
        <v>2953.2387446986027</v>
      </c>
      <c r="AH173" s="62">
        <v>1194.5724050094798</v>
      </c>
      <c r="AI173" s="62">
        <v>2465.7708579483642</v>
      </c>
      <c r="AJ173" s="62">
        <v>514.30121076329181</v>
      </c>
      <c r="AK173" s="62">
        <v>332.73311623604712</v>
      </c>
      <c r="AL173" s="62">
        <v>1263.2191181030419</v>
      </c>
      <c r="AM173" s="62">
        <v>171.25022875585171</v>
      </c>
      <c r="AN173" s="62">
        <v>798.92880331491529</v>
      </c>
      <c r="AO173" s="62">
        <v>554.22892948026208</v>
      </c>
    </row>
    <row r="174" spans="2:41" ht="12.75" customHeight="1" x14ac:dyDescent="0.2">
      <c r="B174" s="15" t="s">
        <v>289</v>
      </c>
      <c r="C174" s="53"/>
      <c r="D174" s="62">
        <v>57.756672763070974</v>
      </c>
      <c r="E174" s="62">
        <v>148.10771935461852</v>
      </c>
      <c r="F174" s="62">
        <v>60.073465562957999</v>
      </c>
      <c r="G174" s="62">
        <v>46.301740383879384</v>
      </c>
      <c r="H174" s="62">
        <v>69.899579349805407</v>
      </c>
      <c r="I174" s="62">
        <v>20.590524496215657</v>
      </c>
      <c r="J174" s="62">
        <v>53.075199847734375</v>
      </c>
      <c r="K174" s="62">
        <v>47.100153168893804</v>
      </c>
      <c r="L174" s="62">
        <v>81.057360459811221</v>
      </c>
      <c r="M174" s="62">
        <v>20.700551157399765</v>
      </c>
      <c r="N174" s="62">
        <v>43.681794587846397</v>
      </c>
      <c r="O174" s="62">
        <v>23.767378640492108</v>
      </c>
      <c r="P174" s="62">
        <v>74.166390533217452</v>
      </c>
      <c r="Q174" s="62">
        <v>42.69503573579258</v>
      </c>
      <c r="R174" s="62">
        <v>55.914660905123078</v>
      </c>
      <c r="S174" s="62">
        <v>21.854722474319203</v>
      </c>
      <c r="T174" s="62">
        <v>131.04078560270619</v>
      </c>
      <c r="U174" s="62">
        <v>49.124356321623573</v>
      </c>
      <c r="V174" s="62">
        <v>37.498696093459159</v>
      </c>
      <c r="W174" s="62">
        <v>66.854502081744897</v>
      </c>
      <c r="X174" s="62">
        <v>38.397567759464472</v>
      </c>
      <c r="Y174" s="62">
        <v>52.058802392560715</v>
      </c>
      <c r="Z174" s="62">
        <v>37.123041685807429</v>
      </c>
      <c r="AA174" s="62">
        <v>56.857718999729222</v>
      </c>
      <c r="AB174" s="62">
        <v>34.641095937442174</v>
      </c>
      <c r="AC174" s="62">
        <v>43.841202963194853</v>
      </c>
      <c r="AD174" s="62">
        <v>38.5262944815046</v>
      </c>
      <c r="AE174" s="62">
        <v>33.346367260495015</v>
      </c>
      <c r="AF174" s="62">
        <v>80.802879784273486</v>
      </c>
      <c r="AG174" s="62">
        <v>134.98491469288916</v>
      </c>
      <c r="AH174" s="62">
        <v>54.600819007316865</v>
      </c>
      <c r="AI174" s="62">
        <v>112.70401673750922</v>
      </c>
      <c r="AJ174" s="62">
        <v>23.50737988452661</v>
      </c>
      <c r="AK174" s="62">
        <v>15.208371280936094</v>
      </c>
      <c r="AL174" s="62">
        <v>57.738482945769427</v>
      </c>
      <c r="AM174" s="62">
        <v>7.8274056106173537</v>
      </c>
      <c r="AN174" s="62">
        <v>36.51697193623334</v>
      </c>
      <c r="AO174" s="62">
        <v>25.332372772272958</v>
      </c>
    </row>
    <row r="175" spans="2:41" ht="12.75" customHeight="1" x14ac:dyDescent="0.2">
      <c r="B175" s="15" t="s">
        <v>290</v>
      </c>
      <c r="C175" s="53"/>
      <c r="D175" s="62">
        <v>11.426051963098178</v>
      </c>
      <c r="E175" s="62">
        <v>29.300276773627854</v>
      </c>
      <c r="F175" s="62">
        <v>11.884385063895611</v>
      </c>
      <c r="G175" s="62">
        <v>9.1599128948846573</v>
      </c>
      <c r="H175" s="62">
        <v>13.828293557108198</v>
      </c>
      <c r="I175" s="62">
        <v>4.0734410689882097</v>
      </c>
      <c r="J175" s="62">
        <v>10.499912172914938</v>
      </c>
      <c r="K175" s="62">
        <v>9.3178635789034505</v>
      </c>
      <c r="L175" s="62">
        <v>16.035646935631021</v>
      </c>
      <c r="M175" s="62">
        <v>4.0952077374591056</v>
      </c>
      <c r="N175" s="62">
        <v>8.6416067776196392</v>
      </c>
      <c r="O175" s="62">
        <v>4.7019208410241022</v>
      </c>
      <c r="P175" s="62">
        <v>14.67240046226854</v>
      </c>
      <c r="Q175" s="62">
        <v>8.4463954300950821</v>
      </c>
      <c r="R175" s="62">
        <v>11.061645182051523</v>
      </c>
      <c r="S175" s="62">
        <v>4.3235384360701063</v>
      </c>
      <c r="T175" s="62">
        <v>25.923910674769228</v>
      </c>
      <c r="U175" s="62">
        <v>9.7183134195969352</v>
      </c>
      <c r="V175" s="62">
        <v>7.4183991150239041</v>
      </c>
      <c r="W175" s="62">
        <v>13.225883317182555</v>
      </c>
      <c r="X175" s="62">
        <v>7.596223665376125</v>
      </c>
      <c r="Y175" s="62">
        <v>10.29883739518985</v>
      </c>
      <c r="Z175" s="62">
        <v>7.3440830823188517</v>
      </c>
      <c r="AA175" s="62">
        <v>11.248211171359687</v>
      </c>
      <c r="AB175" s="62">
        <v>6.8530776324941112</v>
      </c>
      <c r="AC175" s="62">
        <v>8.6731426728322365</v>
      </c>
      <c r="AD175" s="62">
        <v>7.6216897828774464</v>
      </c>
      <c r="AE175" s="62">
        <v>6.5969403511517806</v>
      </c>
      <c r="AF175" s="62">
        <v>15.985302805971294</v>
      </c>
      <c r="AG175" s="62">
        <v>26.704181105485798</v>
      </c>
      <c r="AH175" s="62">
        <v>10.801726715882054</v>
      </c>
      <c r="AI175" s="62">
        <v>22.296332009555247</v>
      </c>
      <c r="AJ175" s="62">
        <v>4.6504850647945881</v>
      </c>
      <c r="AK175" s="62">
        <v>3.0086850958833908</v>
      </c>
      <c r="AL175" s="62">
        <v>11.422453455986465</v>
      </c>
      <c r="AM175" s="62">
        <v>1.5485023455219671</v>
      </c>
      <c r="AN175" s="62">
        <v>7.2241837854825688</v>
      </c>
      <c r="AO175" s="62">
        <v>5.0115249684125676</v>
      </c>
    </row>
    <row r="176" spans="2:41" ht="12.75" customHeight="1" x14ac:dyDescent="0.2">
      <c r="B176" s="15" t="s">
        <v>291</v>
      </c>
      <c r="C176" s="53"/>
      <c r="D176" s="62">
        <v>5.3022399762677095</v>
      </c>
      <c r="E176" s="62">
        <v>13.596743593201088</v>
      </c>
      <c r="F176" s="62">
        <v>5.5149286720082396</v>
      </c>
      <c r="G176" s="62">
        <v>4.2506419966620097</v>
      </c>
      <c r="H176" s="62">
        <v>6.4169961014410868</v>
      </c>
      <c r="I176" s="62">
        <v>1.8902733986082412</v>
      </c>
      <c r="J176" s="62">
        <v>4.8724663821180236</v>
      </c>
      <c r="K176" s="62">
        <v>4.3239387428861695</v>
      </c>
      <c r="L176" s="62">
        <v>7.4413146817479623</v>
      </c>
      <c r="M176" s="62">
        <v>1.9003741840842121</v>
      </c>
      <c r="N176" s="62">
        <v>4.0101229246516361</v>
      </c>
      <c r="O176" s="62">
        <v>2.1819183676952503</v>
      </c>
      <c r="P176" s="62">
        <v>6.8087024748445568</v>
      </c>
      <c r="Q176" s="62">
        <v>3.9195354309128851</v>
      </c>
      <c r="R176" s="62">
        <v>5.1331376294265798</v>
      </c>
      <c r="S176" s="62">
        <v>2.0063306563542813</v>
      </c>
      <c r="T176" s="62">
        <v>12.029946648665835</v>
      </c>
      <c r="U176" s="62">
        <v>4.5097668102424553</v>
      </c>
      <c r="V176" s="62">
        <v>3.4424954896602169</v>
      </c>
      <c r="W176" s="62">
        <v>6.1374486543821574</v>
      </c>
      <c r="X176" s="62">
        <v>3.5250146697483586</v>
      </c>
      <c r="Y176" s="62">
        <v>4.7791579735691796</v>
      </c>
      <c r="Z176" s="62">
        <v>3.4080092611047226</v>
      </c>
      <c r="AA176" s="62">
        <v>5.2197132593918969</v>
      </c>
      <c r="AB176" s="62">
        <v>3.1801590173780068</v>
      </c>
      <c r="AC176" s="62">
        <v>4.0247571031783611</v>
      </c>
      <c r="AD176" s="62">
        <v>3.5368321782536531</v>
      </c>
      <c r="AE176" s="62">
        <v>3.0612989476940959</v>
      </c>
      <c r="AF176" s="62">
        <v>7.417952574021311</v>
      </c>
      <c r="AG176" s="62">
        <v>12.39202981469786</v>
      </c>
      <c r="AH176" s="62">
        <v>5.0125229073559252</v>
      </c>
      <c r="AI176" s="62">
        <v>10.346574940058794</v>
      </c>
      <c r="AJ176" s="62">
        <v>2.1580496832349225</v>
      </c>
      <c r="AK176" s="62">
        <v>1.3961752005780448</v>
      </c>
      <c r="AL176" s="62">
        <v>5.3005700951640504</v>
      </c>
      <c r="AM176" s="62">
        <v>0.71857987923455924</v>
      </c>
      <c r="AN176" s="62">
        <v>3.3523701963722234</v>
      </c>
      <c r="AO176" s="62">
        <v>2.3255896363327753</v>
      </c>
    </row>
    <row r="177" spans="2:41" ht="12.75" customHeight="1" thickBot="1" x14ac:dyDescent="0.25">
      <c r="B177" s="152" t="s">
        <v>292</v>
      </c>
      <c r="C177" s="68"/>
      <c r="D177" s="69">
        <f>+D178-D174-D175-D176</f>
        <v>30.81645864355345</v>
      </c>
      <c r="E177" s="69">
        <f t="shared" ref="E177:AO177" si="35">+E178-E174-E175-E176</f>
        <v>79.023863216734611</v>
      </c>
      <c r="F177" s="69">
        <f t="shared" si="35"/>
        <v>32.052598921167402</v>
      </c>
      <c r="G177" s="69">
        <f t="shared" si="35"/>
        <v>24.704602938566175</v>
      </c>
      <c r="H177" s="69">
        <f t="shared" si="35"/>
        <v>37.29538758355109</v>
      </c>
      <c r="I177" s="69">
        <f t="shared" si="35"/>
        <v>10.986211916840443</v>
      </c>
      <c r="J177" s="69">
        <f t="shared" si="35"/>
        <v>28.318627491156658</v>
      </c>
      <c r="K177" s="69">
        <f t="shared" si="35"/>
        <v>25.130601414461978</v>
      </c>
      <c r="L177" s="69">
        <f t="shared" si="35"/>
        <v>43.248696243501577</v>
      </c>
      <c r="M177" s="69">
        <f t="shared" si="35"/>
        <v>11.04491737703856</v>
      </c>
      <c r="N177" s="69">
        <f t="shared" si="35"/>
        <v>23.306713354396344</v>
      </c>
      <c r="O177" s="69">
        <f t="shared" si="35"/>
        <v>12.681243671098496</v>
      </c>
      <c r="P177" s="69">
        <f t="shared" si="35"/>
        <v>39.571973198391781</v>
      </c>
      <c r="Q177" s="69">
        <f t="shared" si="35"/>
        <v>22.780221576031305</v>
      </c>
      <c r="R177" s="69">
        <f t="shared" si="35"/>
        <v>29.833640909674557</v>
      </c>
      <c r="S177" s="69">
        <f t="shared" si="35"/>
        <v>11.660733194568914</v>
      </c>
      <c r="T177" s="69">
        <f t="shared" si="35"/>
        <v>69.917686683754766</v>
      </c>
      <c r="U177" s="69">
        <f t="shared" si="35"/>
        <v>26.210628530950096</v>
      </c>
      <c r="V177" s="69">
        <f t="shared" si="35"/>
        <v>20.007679841455953</v>
      </c>
      <c r="W177" s="69">
        <f t="shared" si="35"/>
        <v>35.670666262041543</v>
      </c>
      <c r="X177" s="69">
        <f t="shared" si="35"/>
        <v>20.487278824502393</v>
      </c>
      <c r="Y177" s="69">
        <f t="shared" si="35"/>
        <v>27.776321838072032</v>
      </c>
      <c r="Z177" s="69">
        <f t="shared" si="35"/>
        <v>19.807246922386042</v>
      </c>
      <c r="AA177" s="69">
        <f t="shared" si="35"/>
        <v>30.336815856924652</v>
      </c>
      <c r="AB177" s="69">
        <f t="shared" si="35"/>
        <v>18.482988185671825</v>
      </c>
      <c r="AC177" s="69">
        <f t="shared" si="35"/>
        <v>23.391766758121889</v>
      </c>
      <c r="AD177" s="69">
        <f t="shared" si="35"/>
        <v>20.555961827111339</v>
      </c>
      <c r="AE177" s="69">
        <f t="shared" si="35"/>
        <v>17.79217704958997</v>
      </c>
      <c r="AF177" s="69">
        <f t="shared" si="35"/>
        <v>43.112916378801579</v>
      </c>
      <c r="AG177" s="69">
        <f t="shared" si="35"/>
        <v>72.022103111810736</v>
      </c>
      <c r="AH177" s="69">
        <f t="shared" si="35"/>
        <v>29.132631786901808</v>
      </c>
      <c r="AI177" s="69">
        <f t="shared" si="35"/>
        <v>60.133981141907093</v>
      </c>
      <c r="AJ177" s="69">
        <f t="shared" si="35"/>
        <v>12.542519597718199</v>
      </c>
      <c r="AK177" s="69">
        <f t="shared" si="35"/>
        <v>8.1145281089397319</v>
      </c>
      <c r="AL177" s="69">
        <f t="shared" si="35"/>
        <v>30.806753345000214</v>
      </c>
      <c r="AM177" s="69">
        <f t="shared" si="35"/>
        <v>4.1763645609470963</v>
      </c>
      <c r="AN177" s="69">
        <f t="shared" si="35"/>
        <v>19.483874358154807</v>
      </c>
      <c r="AO177" s="69">
        <f t="shared" si="35"/>
        <v>13.51625674633687</v>
      </c>
    </row>
    <row r="178" spans="2:41" ht="12.75" customHeight="1" x14ac:dyDescent="0.2">
      <c r="B178" s="153" t="s">
        <v>295</v>
      </c>
      <c r="C178" s="153"/>
      <c r="D178" s="139">
        <f>+D173/12</f>
        <v>105.30142334599032</v>
      </c>
      <c r="E178" s="139">
        <f t="shared" ref="E178:AO178" si="36">+E173/12</f>
        <v>270.02860293818208</v>
      </c>
      <c r="F178" s="139">
        <f t="shared" si="36"/>
        <v>109.52537822002925</v>
      </c>
      <c r="G178" s="139">
        <f t="shared" si="36"/>
        <v>84.416898213992226</v>
      </c>
      <c r="H178" s="139">
        <f t="shared" si="36"/>
        <v>127.44025659190578</v>
      </c>
      <c r="I178" s="139">
        <f t="shared" si="36"/>
        <v>37.54045088065255</v>
      </c>
      <c r="J178" s="139">
        <f t="shared" si="36"/>
        <v>96.766205893923996</v>
      </c>
      <c r="K178" s="139">
        <f t="shared" si="36"/>
        <v>85.872556905145402</v>
      </c>
      <c r="L178" s="139">
        <f t="shared" si="36"/>
        <v>147.78301832069178</v>
      </c>
      <c r="M178" s="139">
        <f t="shared" si="36"/>
        <v>37.741050455981643</v>
      </c>
      <c r="N178" s="139">
        <f t="shared" si="36"/>
        <v>79.640237644514016</v>
      </c>
      <c r="O178" s="139">
        <f t="shared" si="36"/>
        <v>43.332461520309955</v>
      </c>
      <c r="P178" s="139">
        <f t="shared" si="36"/>
        <v>135.21946666872233</v>
      </c>
      <c r="Q178" s="139">
        <f t="shared" si="36"/>
        <v>77.841188172831849</v>
      </c>
      <c r="R178" s="139">
        <f t="shared" si="36"/>
        <v>101.94308462627573</v>
      </c>
      <c r="S178" s="139">
        <f t="shared" si="36"/>
        <v>39.845324761312504</v>
      </c>
      <c r="T178" s="139">
        <f t="shared" si="36"/>
        <v>238.91232960989603</v>
      </c>
      <c r="U178" s="139">
        <f t="shared" si="36"/>
        <v>89.563065082413061</v>
      </c>
      <c r="V178" s="139">
        <f t="shared" si="36"/>
        <v>68.367270539599232</v>
      </c>
      <c r="W178" s="139">
        <f t="shared" si="36"/>
        <v>121.88850031535115</v>
      </c>
      <c r="X178" s="139">
        <f t="shared" si="36"/>
        <v>70.00608491909135</v>
      </c>
      <c r="Y178" s="139">
        <f t="shared" si="36"/>
        <v>94.913119599391777</v>
      </c>
      <c r="Z178" s="139">
        <f t="shared" si="36"/>
        <v>67.682380951617048</v>
      </c>
      <c r="AA178" s="139">
        <f t="shared" si="36"/>
        <v>103.66245928740545</v>
      </c>
      <c r="AB178" s="139">
        <f t="shared" si="36"/>
        <v>63.157320772986118</v>
      </c>
      <c r="AC178" s="139">
        <f t="shared" si="36"/>
        <v>79.930869497327336</v>
      </c>
      <c r="AD178" s="139">
        <f t="shared" si="36"/>
        <v>70.24077826974704</v>
      </c>
      <c r="AE178" s="139">
        <f t="shared" si="36"/>
        <v>60.796783608930859</v>
      </c>
      <c r="AF178" s="139">
        <f t="shared" si="36"/>
        <v>147.31905154306767</v>
      </c>
      <c r="AG178" s="139">
        <f t="shared" si="36"/>
        <v>246.10322872488356</v>
      </c>
      <c r="AH178" s="139">
        <f t="shared" si="36"/>
        <v>99.547700417456653</v>
      </c>
      <c r="AI178" s="139">
        <f t="shared" si="36"/>
        <v>205.48090482903035</v>
      </c>
      <c r="AJ178" s="139">
        <f t="shared" si="36"/>
        <v>42.85843423027432</v>
      </c>
      <c r="AK178" s="139">
        <f t="shared" si="36"/>
        <v>27.727759686337262</v>
      </c>
      <c r="AL178" s="139">
        <f t="shared" si="36"/>
        <v>105.26825984192016</v>
      </c>
      <c r="AM178" s="139">
        <f t="shared" si="36"/>
        <v>14.270852396320976</v>
      </c>
      <c r="AN178" s="139">
        <f t="shared" si="36"/>
        <v>66.57740027624294</v>
      </c>
      <c r="AO178" s="139">
        <f t="shared" si="36"/>
        <v>46.185744123355171</v>
      </c>
    </row>
    <row r="179" spans="2:41" ht="12.75" customHeight="1" x14ac:dyDescent="0.2">
      <c r="B179" s="53"/>
      <c r="C179" s="53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</row>
    <row r="180" spans="2:41" ht="12.75" customHeight="1" x14ac:dyDescent="0.2">
      <c r="B180" s="53" t="s">
        <v>296</v>
      </c>
      <c r="C180" s="53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</row>
    <row r="181" spans="2:41" ht="12.75" customHeight="1" x14ac:dyDescent="0.2">
      <c r="B181" s="15" t="s">
        <v>288</v>
      </c>
      <c r="C181" s="151"/>
      <c r="D181" s="62">
        <v>83801.851507395942</v>
      </c>
      <c r="E181" s="62">
        <v>51474.698811249938</v>
      </c>
      <c r="F181" s="62">
        <v>57896.391437842169</v>
      </c>
      <c r="G181" s="62">
        <v>27617.731268034426</v>
      </c>
      <c r="H181" s="62">
        <v>58933.242042661965</v>
      </c>
      <c r="I181" s="62">
        <v>17902.307957843223</v>
      </c>
      <c r="J181" s="62">
        <v>54403.196457042439</v>
      </c>
      <c r="K181" s="62">
        <v>68849.071615304565</v>
      </c>
      <c r="L181" s="62">
        <v>77263.903741059257</v>
      </c>
      <c r="M181" s="62">
        <v>6206.6851978768145</v>
      </c>
      <c r="N181" s="62">
        <v>48495.881354803911</v>
      </c>
      <c r="O181" s="62">
        <v>17470.973975673933</v>
      </c>
      <c r="P181" s="62">
        <v>45971.407807990639</v>
      </c>
      <c r="Q181" s="62">
        <v>51090.338254882852</v>
      </c>
      <c r="R181" s="62">
        <v>69591.6906667531</v>
      </c>
      <c r="S181" s="62">
        <v>10379.076825973249</v>
      </c>
      <c r="T181" s="62">
        <v>101273.78774604539</v>
      </c>
      <c r="U181" s="62">
        <v>72852.315059416578</v>
      </c>
      <c r="V181" s="62">
        <v>79261.800913575498</v>
      </c>
      <c r="W181" s="62">
        <v>56337.791321259589</v>
      </c>
      <c r="X181" s="62">
        <v>36839.892128613516</v>
      </c>
      <c r="Y181" s="62">
        <v>49540.003125883384</v>
      </c>
      <c r="Z181" s="62">
        <v>46324.727719656039</v>
      </c>
      <c r="AA181" s="62">
        <v>42590.664601582073</v>
      </c>
      <c r="AB181" s="62">
        <v>42174.655972810833</v>
      </c>
      <c r="AC181" s="62">
        <v>71409.403209672906</v>
      </c>
      <c r="AD181" s="62">
        <v>48700.438261367904</v>
      </c>
      <c r="AE181" s="62">
        <v>35177.374352570587</v>
      </c>
      <c r="AF181" s="62">
        <v>47545.597793899564</v>
      </c>
      <c r="AG181" s="62">
        <v>50144.994446310528</v>
      </c>
      <c r="AH181" s="62">
        <v>43739.740362744204</v>
      </c>
      <c r="AI181" s="62">
        <v>92382.802471319301</v>
      </c>
      <c r="AJ181" s="62">
        <v>18186.093571363799</v>
      </c>
      <c r="AK181" s="62">
        <v>23773.927656919393</v>
      </c>
      <c r="AL181" s="62">
        <v>44853.418701826318</v>
      </c>
      <c r="AM181" s="62">
        <v>5938.3300227599948</v>
      </c>
      <c r="AN181" s="62">
        <v>45406.267042847765</v>
      </c>
      <c r="AO181" s="62">
        <v>19164.118323975661</v>
      </c>
    </row>
    <row r="182" spans="2:41" ht="12.75" customHeight="1" x14ac:dyDescent="0.2">
      <c r="B182" s="15" t="s">
        <v>289</v>
      </c>
      <c r="C182" s="53"/>
      <c r="D182" s="62">
        <v>3830.3661690536528</v>
      </c>
      <c r="E182" s="62">
        <v>2352.7755215699149</v>
      </c>
      <c r="F182" s="62">
        <v>2646.2945040567079</v>
      </c>
      <c r="G182" s="62">
        <v>1262.3351586182812</v>
      </c>
      <c r="H182" s="62">
        <v>2693.6862669787247</v>
      </c>
      <c r="I182" s="62">
        <v>818.26825441500898</v>
      </c>
      <c r="J182" s="62">
        <v>2486.6295845389996</v>
      </c>
      <c r="K182" s="62">
        <v>3146.9132237817003</v>
      </c>
      <c r="L182" s="62">
        <v>3531.5334644205604</v>
      </c>
      <c r="M182" s="62">
        <v>283.691548292525</v>
      </c>
      <c r="N182" s="62">
        <v>2216.6214700338296</v>
      </c>
      <c r="O182" s="62">
        <v>798.55309224202733</v>
      </c>
      <c r="P182" s="62">
        <v>2101.23430501957</v>
      </c>
      <c r="Q182" s="62">
        <v>2335.2073933562178</v>
      </c>
      <c r="R182" s="62">
        <v>3180.8564224103388</v>
      </c>
      <c r="S182" s="62">
        <v>474.400792167558</v>
      </c>
      <c r="T182" s="62">
        <v>4628.9632438507288</v>
      </c>
      <c r="U182" s="62">
        <v>3329.8911410829573</v>
      </c>
      <c r="V182" s="62">
        <v>3622.8521835323777</v>
      </c>
      <c r="W182" s="62">
        <v>2575.0549186507205</v>
      </c>
      <c r="X182" s="62">
        <v>1683.8563103653321</v>
      </c>
      <c r="Y182" s="62">
        <v>2264.3455791838792</v>
      </c>
      <c r="Z182" s="62">
        <v>2117.3836455431106</v>
      </c>
      <c r="AA182" s="62">
        <v>1946.7092656420984</v>
      </c>
      <c r="AB182" s="62">
        <v>1927.6945857869746</v>
      </c>
      <c r="AC182" s="62">
        <v>3263.9393675270117</v>
      </c>
      <c r="AD182" s="62">
        <v>2225.9712378546496</v>
      </c>
      <c r="AE182" s="62">
        <v>1607.866917168654</v>
      </c>
      <c r="AF182" s="62">
        <v>2173.1864630832424</v>
      </c>
      <c r="AG182" s="62">
        <v>2291.9981697251601</v>
      </c>
      <c r="AH182" s="62">
        <v>1999.2305505787035</v>
      </c>
      <c r="AI182" s="62">
        <v>4222.5792726939653</v>
      </c>
      <c r="AJ182" s="62">
        <v>831.23936178007011</v>
      </c>
      <c r="AK182" s="62">
        <v>1086.6448242442025</v>
      </c>
      <c r="AL182" s="62">
        <v>2050.1339107849099</v>
      </c>
      <c r="AM182" s="62">
        <v>271.42572640949396</v>
      </c>
      <c r="AN182" s="62">
        <v>2075.4031804248425</v>
      </c>
      <c r="AO182" s="62">
        <v>875.94234694706165</v>
      </c>
    </row>
    <row r="183" spans="2:41" ht="12.75" customHeight="1" x14ac:dyDescent="0.2">
      <c r="B183" s="15" t="s">
        <v>290</v>
      </c>
      <c r="C183" s="53"/>
      <c r="D183" s="62">
        <v>757.76461474567225</v>
      </c>
      <c r="E183" s="62">
        <v>465.45159339843309</v>
      </c>
      <c r="F183" s="62">
        <v>523.51870470533925</v>
      </c>
      <c r="G183" s="62">
        <v>249.7288439101448</v>
      </c>
      <c r="H183" s="62">
        <v>532.89425769107197</v>
      </c>
      <c r="I183" s="62">
        <v>161.87870850963483</v>
      </c>
      <c r="J183" s="62">
        <v>491.93205714035548</v>
      </c>
      <c r="K183" s="62">
        <v>622.55653413056234</v>
      </c>
      <c r="L183" s="62">
        <v>698.64628524255613</v>
      </c>
      <c r="M183" s="62">
        <v>56.12294159636447</v>
      </c>
      <c r="N183" s="62">
        <v>438.51612095147527</v>
      </c>
      <c r="O183" s="62">
        <v>157.97844111761449</v>
      </c>
      <c r="P183" s="62">
        <v>415.68897942384723</v>
      </c>
      <c r="Q183" s="62">
        <v>461.97607557060525</v>
      </c>
      <c r="R183" s="62">
        <v>629.27154614165181</v>
      </c>
      <c r="S183" s="62">
        <v>93.851114396383423</v>
      </c>
      <c r="T183" s="62">
        <v>915.75175696976351</v>
      </c>
      <c r="U183" s="62">
        <v>658.75521198307922</v>
      </c>
      <c r="V183" s="62">
        <v>716.71194553527198</v>
      </c>
      <c r="W183" s="62">
        <v>509.425316604236</v>
      </c>
      <c r="X183" s="62">
        <v>333.11873382233347</v>
      </c>
      <c r="Y183" s="62">
        <v>447.95742227570418</v>
      </c>
      <c r="Z183" s="62">
        <v>418.88381726966117</v>
      </c>
      <c r="AA183" s="62">
        <v>385.11915874235382</v>
      </c>
      <c r="AB183" s="62">
        <v>381.35746836628982</v>
      </c>
      <c r="AC183" s="62">
        <v>645.70791622212005</v>
      </c>
      <c r="AD183" s="62">
        <v>440.36579351488342</v>
      </c>
      <c r="AE183" s="62">
        <v>318.08568718421935</v>
      </c>
      <c r="AF183" s="62">
        <v>429.9233363831741</v>
      </c>
      <c r="AG183" s="62">
        <v>453.42795790948423</v>
      </c>
      <c r="AH183" s="62">
        <v>395.50948945472197</v>
      </c>
      <c r="AI183" s="62">
        <v>835.35646843824884</v>
      </c>
      <c r="AJ183" s="62">
        <v>164.44479377185374</v>
      </c>
      <c r="AK183" s="62">
        <v>214.97187482005799</v>
      </c>
      <c r="AL183" s="62">
        <v>405.57974473411372</v>
      </c>
      <c r="AM183" s="62">
        <v>53.696383564177594</v>
      </c>
      <c r="AN183" s="62">
        <v>410.57878595589301</v>
      </c>
      <c r="AO183" s="62">
        <v>173.28842355501254</v>
      </c>
    </row>
    <row r="184" spans="2:41" ht="12.75" customHeight="1" x14ac:dyDescent="0.2">
      <c r="B184" s="15" t="s">
        <v>291</v>
      </c>
      <c r="C184" s="53"/>
      <c r="D184" s="62">
        <v>351.63938041606474</v>
      </c>
      <c r="E184" s="62">
        <v>215.9920201225388</v>
      </c>
      <c r="F184" s="62">
        <v>242.93796434476172</v>
      </c>
      <c r="G184" s="62">
        <v>115.88624519509469</v>
      </c>
      <c r="H184" s="62">
        <v>247.28867375874978</v>
      </c>
      <c r="I184" s="62">
        <v>75.119539307052136</v>
      </c>
      <c r="J184" s="62">
        <v>228.28023427524752</v>
      </c>
      <c r="K184" s="62">
        <v>288.89630061324243</v>
      </c>
      <c r="L184" s="62">
        <v>324.20562017815007</v>
      </c>
      <c r="M184" s="62">
        <v>26.043755575332906</v>
      </c>
      <c r="N184" s="62">
        <v>203.49265995428766</v>
      </c>
      <c r="O184" s="62">
        <v>73.309626858649764</v>
      </c>
      <c r="P184" s="62">
        <v>192.89976376034357</v>
      </c>
      <c r="Q184" s="62">
        <v>214.37921198684541</v>
      </c>
      <c r="R184" s="62">
        <v>292.01239051387529</v>
      </c>
      <c r="S184" s="62">
        <v>43.551449982627943</v>
      </c>
      <c r="T184" s="62">
        <v>424.95304500837329</v>
      </c>
      <c r="U184" s="62">
        <v>305.69423549202003</v>
      </c>
      <c r="V184" s="62">
        <v>332.58895910493521</v>
      </c>
      <c r="W184" s="62">
        <v>236.39795157114017</v>
      </c>
      <c r="X184" s="62">
        <v>154.58318175174242</v>
      </c>
      <c r="Y184" s="62">
        <v>207.87387977290834</v>
      </c>
      <c r="Z184" s="62">
        <v>194.38232282785668</v>
      </c>
      <c r="AA184" s="62">
        <v>178.71389047635756</v>
      </c>
      <c r="AB184" s="62">
        <v>176.96828445647213</v>
      </c>
      <c r="AC184" s="62">
        <v>299.63966008930254</v>
      </c>
      <c r="AD184" s="62">
        <v>204.35099736080235</v>
      </c>
      <c r="AE184" s="62">
        <v>147.60712203250299</v>
      </c>
      <c r="AF184" s="62">
        <v>199.50519289281723</v>
      </c>
      <c r="AG184" s="62">
        <v>210.41247252766775</v>
      </c>
      <c r="AH184" s="62">
        <v>183.53550576812125</v>
      </c>
      <c r="AI184" s="62">
        <v>387.64574812821894</v>
      </c>
      <c r="AJ184" s="62">
        <v>76.310326807738335</v>
      </c>
      <c r="AK184" s="62">
        <v>99.757332814987763</v>
      </c>
      <c r="AL184" s="62">
        <v>188.20859059970238</v>
      </c>
      <c r="AM184" s="62">
        <v>24.917715448388989</v>
      </c>
      <c r="AN184" s="62">
        <v>190.5283871746465</v>
      </c>
      <c r="AO184" s="62">
        <v>80.41419816444288</v>
      </c>
    </row>
    <row r="185" spans="2:41" ht="12.75" customHeight="1" thickBot="1" x14ac:dyDescent="0.25">
      <c r="B185" s="152" t="s">
        <v>292</v>
      </c>
      <c r="C185" s="68"/>
      <c r="D185" s="69">
        <f>+D186-D182-D183-D184</f>
        <v>2043.7174614009391</v>
      </c>
      <c r="E185" s="69">
        <f>+E186-E182-E183-E184</f>
        <v>1255.3390991799417</v>
      </c>
      <c r="F185" s="69">
        <f>+F186-F182-F183-F184</f>
        <v>1411.9481133800384</v>
      </c>
      <c r="G185" s="69">
        <f>+G186-G182-G183-G184</f>
        <v>673.52735794601472</v>
      </c>
      <c r="H185" s="69">
        <f t="shared" ref="H185:AO185" si="37">+H186-H182-H183-H184</f>
        <v>1437.2343051266175</v>
      </c>
      <c r="I185" s="69">
        <f t="shared" si="37"/>
        <v>436.59249425523922</v>
      </c>
      <c r="J185" s="69">
        <f t="shared" si="37"/>
        <v>1326.757828798934</v>
      </c>
      <c r="K185" s="69">
        <f t="shared" si="37"/>
        <v>1679.0565760832085</v>
      </c>
      <c r="L185" s="69">
        <f t="shared" si="37"/>
        <v>1884.2732752470047</v>
      </c>
      <c r="M185" s="69">
        <f t="shared" si="37"/>
        <v>151.36552102551218</v>
      </c>
      <c r="N185" s="69">
        <f t="shared" si="37"/>
        <v>1182.6931952940663</v>
      </c>
      <c r="O185" s="69">
        <f t="shared" si="37"/>
        <v>426.07333775453623</v>
      </c>
      <c r="P185" s="69">
        <f t="shared" si="37"/>
        <v>1121.1276024621259</v>
      </c>
      <c r="Q185" s="69">
        <f t="shared" si="37"/>
        <v>1245.965506993236</v>
      </c>
      <c r="R185" s="69">
        <f t="shared" si="37"/>
        <v>1697.1671964968923</v>
      </c>
      <c r="S185" s="69">
        <f t="shared" si="37"/>
        <v>253.11971228453467</v>
      </c>
      <c r="T185" s="69">
        <f t="shared" si="37"/>
        <v>2469.8142663415829</v>
      </c>
      <c r="U185" s="69">
        <f t="shared" si="37"/>
        <v>1776.6856663933252</v>
      </c>
      <c r="V185" s="69">
        <f t="shared" si="37"/>
        <v>1932.9969879587072</v>
      </c>
      <c r="W185" s="69">
        <f t="shared" si="37"/>
        <v>1373.9377566122021</v>
      </c>
      <c r="X185" s="69">
        <f t="shared" si="37"/>
        <v>898.43278477838498</v>
      </c>
      <c r="Y185" s="69">
        <f t="shared" si="37"/>
        <v>1208.1567125911233</v>
      </c>
      <c r="Z185" s="69">
        <f t="shared" si="37"/>
        <v>1129.7441909973745</v>
      </c>
      <c r="AA185" s="69">
        <f t="shared" si="37"/>
        <v>1038.6797352710294</v>
      </c>
      <c r="AB185" s="69">
        <f t="shared" si="37"/>
        <v>1028.5343257911663</v>
      </c>
      <c r="AC185" s="69">
        <f t="shared" si="37"/>
        <v>1741.4966569676417</v>
      </c>
      <c r="AD185" s="69">
        <f t="shared" si="37"/>
        <v>1187.6818263836562</v>
      </c>
      <c r="AE185" s="69">
        <f t="shared" si="37"/>
        <v>857.88813632883944</v>
      </c>
      <c r="AF185" s="69">
        <f t="shared" si="37"/>
        <v>1159.5181571323967</v>
      </c>
      <c r="AG185" s="69">
        <f t="shared" si="37"/>
        <v>1222.9109370302324</v>
      </c>
      <c r="AH185" s="69">
        <f t="shared" si="37"/>
        <v>1066.7028177604702</v>
      </c>
      <c r="AI185" s="69">
        <f t="shared" si="37"/>
        <v>2252.9853833495085</v>
      </c>
      <c r="AJ185" s="69">
        <f t="shared" si="37"/>
        <v>443.5133152539878</v>
      </c>
      <c r="AK185" s="69">
        <f t="shared" si="37"/>
        <v>579.78660619736786</v>
      </c>
      <c r="AL185" s="69">
        <f t="shared" si="37"/>
        <v>1093.8626457001337</v>
      </c>
      <c r="AM185" s="69">
        <f t="shared" si="37"/>
        <v>144.82100980793899</v>
      </c>
      <c r="AN185" s="69">
        <f t="shared" si="37"/>
        <v>1107.3452333485986</v>
      </c>
      <c r="AO185" s="69">
        <f t="shared" si="37"/>
        <v>467.3648916647881</v>
      </c>
    </row>
    <row r="186" spans="2:41" ht="12.75" customHeight="1" x14ac:dyDescent="0.2">
      <c r="B186" s="153" t="s">
        <v>297</v>
      </c>
      <c r="C186" s="153"/>
      <c r="D186" s="139">
        <f>+D181/12</f>
        <v>6983.4876256163288</v>
      </c>
      <c r="E186" s="139">
        <f t="shared" ref="E186:AO186" si="38">+E181/12</f>
        <v>4289.5582342708285</v>
      </c>
      <c r="F186" s="139">
        <f t="shared" si="38"/>
        <v>4824.6992864868471</v>
      </c>
      <c r="G186" s="139">
        <f t="shared" si="38"/>
        <v>2301.4776056695355</v>
      </c>
      <c r="H186" s="139">
        <f t="shared" si="38"/>
        <v>4911.103503555164</v>
      </c>
      <c r="I186" s="139">
        <f t="shared" si="38"/>
        <v>1491.8589964869352</v>
      </c>
      <c r="J186" s="139">
        <f t="shared" si="38"/>
        <v>4533.5997047535366</v>
      </c>
      <c r="K186" s="139">
        <f t="shared" si="38"/>
        <v>5737.4226346087135</v>
      </c>
      <c r="L186" s="139">
        <f t="shared" si="38"/>
        <v>6438.6586450882714</v>
      </c>
      <c r="M186" s="139">
        <f t="shared" si="38"/>
        <v>517.22376648973454</v>
      </c>
      <c r="N186" s="139">
        <f t="shared" si="38"/>
        <v>4041.3234462336591</v>
      </c>
      <c r="O186" s="139">
        <f t="shared" si="38"/>
        <v>1455.9144979728278</v>
      </c>
      <c r="P186" s="139">
        <f t="shared" si="38"/>
        <v>3830.9506506658868</v>
      </c>
      <c r="Q186" s="139">
        <f t="shared" si="38"/>
        <v>4257.5281879069043</v>
      </c>
      <c r="R186" s="139">
        <f t="shared" si="38"/>
        <v>5799.3075555627584</v>
      </c>
      <c r="S186" s="139">
        <f t="shared" si="38"/>
        <v>864.92306883110405</v>
      </c>
      <c r="T186" s="139">
        <f t="shared" si="38"/>
        <v>8439.4823121704485</v>
      </c>
      <c r="U186" s="139">
        <f t="shared" si="38"/>
        <v>6071.0262549513818</v>
      </c>
      <c r="V186" s="139">
        <f t="shared" si="38"/>
        <v>6605.1500761312918</v>
      </c>
      <c r="W186" s="139">
        <f t="shared" si="38"/>
        <v>4694.8159434382987</v>
      </c>
      <c r="X186" s="139">
        <f t="shared" si="38"/>
        <v>3069.991010717793</v>
      </c>
      <c r="Y186" s="139">
        <f t="shared" si="38"/>
        <v>4128.333593823615</v>
      </c>
      <c r="Z186" s="139">
        <f t="shared" si="38"/>
        <v>3860.3939766380031</v>
      </c>
      <c r="AA186" s="139">
        <f t="shared" si="38"/>
        <v>3549.2220501318393</v>
      </c>
      <c r="AB186" s="139">
        <f t="shared" si="38"/>
        <v>3514.5546644009028</v>
      </c>
      <c r="AC186" s="139">
        <f t="shared" si="38"/>
        <v>5950.7836008060758</v>
      </c>
      <c r="AD186" s="139">
        <f t="shared" si="38"/>
        <v>4058.3698551139919</v>
      </c>
      <c r="AE186" s="139">
        <f t="shared" si="38"/>
        <v>2931.4478627142157</v>
      </c>
      <c r="AF186" s="139">
        <f t="shared" si="38"/>
        <v>3962.1331494916303</v>
      </c>
      <c r="AG186" s="139">
        <f t="shared" si="38"/>
        <v>4178.7495371925443</v>
      </c>
      <c r="AH186" s="139">
        <f t="shared" si="38"/>
        <v>3644.978363562017</v>
      </c>
      <c r="AI186" s="139">
        <f t="shared" si="38"/>
        <v>7698.566872609942</v>
      </c>
      <c r="AJ186" s="139">
        <f t="shared" si="38"/>
        <v>1515.5077976136499</v>
      </c>
      <c r="AK186" s="139">
        <f t="shared" si="38"/>
        <v>1981.1606380766161</v>
      </c>
      <c r="AL186" s="139">
        <f t="shared" si="38"/>
        <v>3737.7848918188597</v>
      </c>
      <c r="AM186" s="139">
        <f t="shared" si="38"/>
        <v>494.86083522999957</v>
      </c>
      <c r="AN186" s="139">
        <f t="shared" si="38"/>
        <v>3783.8555869039806</v>
      </c>
      <c r="AO186" s="139">
        <f t="shared" si="38"/>
        <v>1597.0098603313052</v>
      </c>
    </row>
    <row r="187" spans="2:41" ht="12.75" customHeight="1" x14ac:dyDescent="0.2">
      <c r="B187" s="53"/>
      <c r="C187" s="53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</row>
    <row r="188" spans="2:41" ht="12.75" customHeight="1" x14ac:dyDescent="0.2">
      <c r="B188" s="28" t="s">
        <v>298</v>
      </c>
      <c r="C188" s="53"/>
      <c r="D188" s="62">
        <f t="shared" ref="D188:AO191" si="39">+D158+D166+D174+D182</f>
        <v>10134.004961961899</v>
      </c>
      <c r="E188" s="62">
        <f t="shared" si="39"/>
        <v>10019.585982750319</v>
      </c>
      <c r="F188" s="62">
        <f t="shared" si="39"/>
        <v>8172.050988397541</v>
      </c>
      <c r="G188" s="62">
        <f t="shared" si="39"/>
        <v>6923.5245424320347</v>
      </c>
      <c r="H188" s="62">
        <f t="shared" si="39"/>
        <v>9932.0509773361628</v>
      </c>
      <c r="I188" s="62">
        <f t="shared" si="39"/>
        <v>2525.2667264598385</v>
      </c>
      <c r="J188" s="62">
        <f t="shared" si="39"/>
        <v>6945.4849573430993</v>
      </c>
      <c r="K188" s="62">
        <f t="shared" si="39"/>
        <v>7387.4696098851864</v>
      </c>
      <c r="L188" s="62">
        <f t="shared" si="39"/>
        <v>10353.39317317777</v>
      </c>
      <c r="M188" s="62">
        <f t="shared" si="39"/>
        <v>1058.2530632741014</v>
      </c>
      <c r="N188" s="62">
        <f t="shared" si="39"/>
        <v>8043.1557850142653</v>
      </c>
      <c r="O188" s="62">
        <f t="shared" si="39"/>
        <v>2039.8283587615838</v>
      </c>
      <c r="P188" s="62">
        <f t="shared" si="39"/>
        <v>7620.953465711058</v>
      </c>
      <c r="Q188" s="62">
        <f t="shared" si="39"/>
        <v>5913.66534720854</v>
      </c>
      <c r="R188" s="62">
        <f t="shared" si="39"/>
        <v>9648.7571246730331</v>
      </c>
      <c r="S188" s="62">
        <f t="shared" si="39"/>
        <v>1663.9740346333988</v>
      </c>
      <c r="T188" s="62">
        <f t="shared" si="39"/>
        <v>11994.941079239972</v>
      </c>
      <c r="U188" s="62">
        <f t="shared" si="39"/>
        <v>9173.1541004299525</v>
      </c>
      <c r="V188" s="62">
        <f t="shared" si="39"/>
        <v>7457.8938090344627</v>
      </c>
      <c r="W188" s="62">
        <f t="shared" si="39"/>
        <v>8122.6924294140745</v>
      </c>
      <c r="X188" s="62">
        <f t="shared" si="39"/>
        <v>6119.6588405215025</v>
      </c>
      <c r="Y188" s="62">
        <f t="shared" si="39"/>
        <v>8848.2313258659942</v>
      </c>
      <c r="Z188" s="62">
        <f t="shared" si="39"/>
        <v>7295.4497940901274</v>
      </c>
      <c r="AA188" s="62">
        <f t="shared" si="39"/>
        <v>7917.1382637424977</v>
      </c>
      <c r="AB188" s="62">
        <f t="shared" si="39"/>
        <v>6301.9070845880087</v>
      </c>
      <c r="AC188" s="62">
        <f t="shared" si="39"/>
        <v>7246.1450178230098</v>
      </c>
      <c r="AD188" s="62">
        <f t="shared" si="39"/>
        <v>3708.1380012466539</v>
      </c>
      <c r="AE188" s="62">
        <f t="shared" si="39"/>
        <v>6823.7143400842015</v>
      </c>
      <c r="AF188" s="62">
        <f t="shared" si="39"/>
        <v>7238.9498362712102</v>
      </c>
      <c r="AG188" s="62">
        <f t="shared" si="39"/>
        <v>10380.170010627018</v>
      </c>
      <c r="AH188" s="62">
        <f t="shared" si="39"/>
        <v>8115.6286396919477</v>
      </c>
      <c r="AI188" s="62">
        <f t="shared" si="39"/>
        <v>12218.209827540504</v>
      </c>
      <c r="AJ188" s="62">
        <f t="shared" si="39"/>
        <v>1916.2200560818671</v>
      </c>
      <c r="AK188" s="62">
        <f t="shared" si="39"/>
        <v>2449.7701624306928</v>
      </c>
      <c r="AL188" s="62">
        <f t="shared" si="39"/>
        <v>8459.4929321320888</v>
      </c>
      <c r="AM188" s="62">
        <f t="shared" si="39"/>
        <v>1102.5755647196065</v>
      </c>
      <c r="AN188" s="62">
        <f t="shared" si="39"/>
        <v>4660.4639150523772</v>
      </c>
      <c r="AO188" s="62">
        <f t="shared" si="39"/>
        <v>4346.3762184634779</v>
      </c>
    </row>
    <row r="189" spans="2:41" ht="12.75" customHeight="1" x14ac:dyDescent="0.2">
      <c r="B189" s="28" t="s">
        <v>299</v>
      </c>
      <c r="C189" s="53"/>
      <c r="D189" s="62">
        <f t="shared" si="39"/>
        <v>2004.8188676773543</v>
      </c>
      <c r="E189" s="62">
        <f t="shared" si="39"/>
        <v>1982.1832631750106</v>
      </c>
      <c r="F189" s="62">
        <f t="shared" si="39"/>
        <v>1616.683835330291</v>
      </c>
      <c r="G189" s="62">
        <f t="shared" si="39"/>
        <v>1369.6867808527081</v>
      </c>
      <c r="H189" s="62">
        <f t="shared" si="39"/>
        <v>1964.8661381987304</v>
      </c>
      <c r="I189" s="62">
        <f t="shared" si="39"/>
        <v>499.57567596694707</v>
      </c>
      <c r="J189" s="62">
        <f t="shared" si="39"/>
        <v>1374.0312285139219</v>
      </c>
      <c r="K189" s="62">
        <f t="shared" si="39"/>
        <v>1461.469430287671</v>
      </c>
      <c r="L189" s="62">
        <f t="shared" si="39"/>
        <v>2048.220625111112</v>
      </c>
      <c r="M189" s="62">
        <f t="shared" si="39"/>
        <v>209.35510846824587</v>
      </c>
      <c r="N189" s="62">
        <f t="shared" si="39"/>
        <v>1591.1843870207772</v>
      </c>
      <c r="O189" s="62">
        <f t="shared" si="39"/>
        <v>403.54098856458893</v>
      </c>
      <c r="P189" s="62">
        <f t="shared" si="39"/>
        <v>1507.6597411484568</v>
      </c>
      <c r="Q189" s="62">
        <f t="shared" si="39"/>
        <v>1169.9054726847298</v>
      </c>
      <c r="R189" s="62">
        <f t="shared" si="39"/>
        <v>1908.8218730688168</v>
      </c>
      <c r="S189" s="62">
        <f t="shared" si="39"/>
        <v>329.18540621203925</v>
      </c>
      <c r="T189" s="62">
        <f t="shared" si="39"/>
        <v>2372.9694511303001</v>
      </c>
      <c r="U189" s="62">
        <f t="shared" si="39"/>
        <v>1814.7329200728486</v>
      </c>
      <c r="V189" s="62">
        <f t="shared" si="39"/>
        <v>1475.4015098283348</v>
      </c>
      <c r="W189" s="62">
        <f t="shared" si="39"/>
        <v>1606.9191893978241</v>
      </c>
      <c r="X189" s="62">
        <f t="shared" si="39"/>
        <v>1210.6573416213168</v>
      </c>
      <c r="Y189" s="62">
        <f t="shared" si="39"/>
        <v>1750.4531697244938</v>
      </c>
      <c r="Z189" s="62">
        <f t="shared" si="39"/>
        <v>1443.2650714385695</v>
      </c>
      <c r="AA189" s="62">
        <f t="shared" si="39"/>
        <v>1566.2542330242218</v>
      </c>
      <c r="AB189" s="62">
        <f t="shared" si="39"/>
        <v>1246.7116675938262</v>
      </c>
      <c r="AC189" s="62">
        <f t="shared" si="39"/>
        <v>1433.5110653868699</v>
      </c>
      <c r="AD189" s="62">
        <f t="shared" si="39"/>
        <v>733.58411178550136</v>
      </c>
      <c r="AE189" s="62">
        <f t="shared" si="39"/>
        <v>1349.9412431699543</v>
      </c>
      <c r="AF189" s="62">
        <f t="shared" si="39"/>
        <v>1432.0876364675478</v>
      </c>
      <c r="AG189" s="62">
        <f t="shared" si="39"/>
        <v>2053.5179097617979</v>
      </c>
      <c r="AH189" s="62">
        <f t="shared" si="39"/>
        <v>1605.521753836525</v>
      </c>
      <c r="AI189" s="62">
        <f t="shared" si="39"/>
        <v>2417.1388985339408</v>
      </c>
      <c r="AJ189" s="62">
        <f t="shared" si="39"/>
        <v>379.08745234233174</v>
      </c>
      <c r="AK189" s="62">
        <f t="shared" si="39"/>
        <v>484.64012614448689</v>
      </c>
      <c r="AL189" s="62">
        <f t="shared" si="39"/>
        <v>1673.5487208640859</v>
      </c>
      <c r="AM189" s="62">
        <f t="shared" si="39"/>
        <v>218.12346683141402</v>
      </c>
      <c r="AN189" s="62">
        <f t="shared" si="39"/>
        <v>921.98356169125429</v>
      </c>
      <c r="AO189" s="62">
        <f t="shared" si="39"/>
        <v>859.8473240842776</v>
      </c>
    </row>
    <row r="190" spans="2:41" ht="12.75" customHeight="1" x14ac:dyDescent="0.2">
      <c r="B190" s="28" t="s">
        <v>300</v>
      </c>
      <c r="C190" s="53"/>
      <c r="D190" s="62">
        <f t="shared" si="39"/>
        <v>930.33278508671287</v>
      </c>
      <c r="E190" s="62">
        <f t="shared" si="39"/>
        <v>919.82877132352246</v>
      </c>
      <c r="F190" s="62">
        <f t="shared" si="39"/>
        <v>750.21938359448495</v>
      </c>
      <c r="G190" s="62">
        <f t="shared" si="39"/>
        <v>635.6008206384397</v>
      </c>
      <c r="H190" s="62">
        <f t="shared" si="39"/>
        <v>911.79278893697278</v>
      </c>
      <c r="I190" s="62">
        <f t="shared" si="39"/>
        <v>231.82724258893262</v>
      </c>
      <c r="J190" s="62">
        <f t="shared" si="39"/>
        <v>637.61685418515276</v>
      </c>
      <c r="K190" s="62">
        <f t="shared" si="39"/>
        <v>678.19240297444981</v>
      </c>
      <c r="L190" s="62">
        <f t="shared" si="39"/>
        <v>950.47329679178506</v>
      </c>
      <c r="M190" s="62">
        <f t="shared" si="39"/>
        <v>97.150881944283157</v>
      </c>
      <c r="N190" s="62">
        <f t="shared" si="39"/>
        <v>738.38640798435017</v>
      </c>
      <c r="O190" s="62">
        <f t="shared" si="39"/>
        <v>187.26250926742517</v>
      </c>
      <c r="P190" s="62">
        <f t="shared" si="39"/>
        <v>699.62693815364071</v>
      </c>
      <c r="Q190" s="62">
        <f t="shared" si="39"/>
        <v>542.89264443721004</v>
      </c>
      <c r="R190" s="62">
        <f t="shared" si="39"/>
        <v>885.7855430420575</v>
      </c>
      <c r="S190" s="62">
        <f t="shared" si="39"/>
        <v>152.75792776528982</v>
      </c>
      <c r="T190" s="62">
        <f t="shared" si="39"/>
        <v>1101.1724370657853</v>
      </c>
      <c r="U190" s="62">
        <f t="shared" si="39"/>
        <v>842.12372446188692</v>
      </c>
      <c r="V190" s="62">
        <f t="shared" si="39"/>
        <v>684.65756078500635</v>
      </c>
      <c r="W190" s="62">
        <f t="shared" si="39"/>
        <v>745.68811626046295</v>
      </c>
      <c r="X190" s="62">
        <f t="shared" si="39"/>
        <v>561.80347989297718</v>
      </c>
      <c r="Y190" s="62">
        <f t="shared" si="39"/>
        <v>812.29481566099093</v>
      </c>
      <c r="Z190" s="62">
        <f t="shared" si="39"/>
        <v>669.74470121851846</v>
      </c>
      <c r="AA190" s="62">
        <f t="shared" si="39"/>
        <v>726.81761243169922</v>
      </c>
      <c r="AB190" s="62">
        <f t="shared" si="39"/>
        <v>578.53442852739863</v>
      </c>
      <c r="AC190" s="62">
        <f t="shared" si="39"/>
        <v>665.21837130306653</v>
      </c>
      <c r="AD190" s="62">
        <f t="shared" si="39"/>
        <v>340.41845915159388</v>
      </c>
      <c r="AE190" s="62">
        <f t="shared" si="39"/>
        <v>626.43793746649874</v>
      </c>
      <c r="AF190" s="62">
        <f t="shared" si="39"/>
        <v>664.55783153449374</v>
      </c>
      <c r="AG190" s="62">
        <f t="shared" si="39"/>
        <v>952.93149272256244</v>
      </c>
      <c r="AH190" s="62">
        <f t="shared" si="39"/>
        <v>745.03963866546269</v>
      </c>
      <c r="AI190" s="62">
        <f t="shared" si="39"/>
        <v>1121.669193995441</v>
      </c>
      <c r="AJ190" s="62">
        <f t="shared" si="39"/>
        <v>175.91488738214838</v>
      </c>
      <c r="AK190" s="62">
        <f t="shared" si="39"/>
        <v>224.89642610114251</v>
      </c>
      <c r="AL190" s="62">
        <f t="shared" si="39"/>
        <v>776.60743699183888</v>
      </c>
      <c r="AM190" s="62">
        <f t="shared" si="39"/>
        <v>101.21982372658753</v>
      </c>
      <c r="AN190" s="62">
        <f t="shared" si="39"/>
        <v>427.84490338826663</v>
      </c>
      <c r="AO190" s="62">
        <f t="shared" si="39"/>
        <v>399.0106880286117</v>
      </c>
    </row>
    <row r="191" spans="2:41" ht="12.75" customHeight="1" thickBot="1" x14ac:dyDescent="0.25">
      <c r="B191" s="34" t="s">
        <v>301</v>
      </c>
      <c r="C191" s="68"/>
      <c r="D191" s="69">
        <f t="shared" si="39"/>
        <v>5407.0660559855187</v>
      </c>
      <c r="E191" s="69">
        <f t="shared" si="39"/>
        <v>5346.0170451573567</v>
      </c>
      <c r="F191" s="69">
        <f t="shared" si="39"/>
        <v>4360.2524049477925</v>
      </c>
      <c r="G191" s="69">
        <f t="shared" si="39"/>
        <v>3694.0927778980949</v>
      </c>
      <c r="H191" s="69">
        <f t="shared" si="39"/>
        <v>5299.3121581692467</v>
      </c>
      <c r="I191" s="69">
        <f t="shared" si="39"/>
        <v>1347.3729340179093</v>
      </c>
      <c r="J191" s="69">
        <f t="shared" si="39"/>
        <v>3705.809903998455</v>
      </c>
      <c r="K191" s="69">
        <f t="shared" si="39"/>
        <v>3941.633768403216</v>
      </c>
      <c r="L191" s="69">
        <f t="shared" si="39"/>
        <v>5524.1221018826045</v>
      </c>
      <c r="M191" s="69">
        <f t="shared" si="39"/>
        <v>564.63799243732819</v>
      </c>
      <c r="N191" s="69">
        <f t="shared" si="39"/>
        <v>4291.4795079925361</v>
      </c>
      <c r="O191" s="69">
        <f t="shared" si="39"/>
        <v>1088.3640495633965</v>
      </c>
      <c r="P191" s="69">
        <f t="shared" si="39"/>
        <v>4066.2106396594809</v>
      </c>
      <c r="Q191" s="69">
        <f t="shared" si="39"/>
        <v>3155.275657094091</v>
      </c>
      <c r="R191" s="69">
        <f t="shared" si="39"/>
        <v>5148.1588303039289</v>
      </c>
      <c r="S191" s="69">
        <f t="shared" si="39"/>
        <v>887.82446372176423</v>
      </c>
      <c r="T191" s="69">
        <f t="shared" si="39"/>
        <v>6399.9809548690637</v>
      </c>
      <c r="U191" s="69">
        <f t="shared" si="39"/>
        <v>4894.3976590630018</v>
      </c>
      <c r="V191" s="69">
        <f t="shared" si="39"/>
        <v>3979.2090703859271</v>
      </c>
      <c r="W191" s="69">
        <f t="shared" si="39"/>
        <v>4333.9168160218342</v>
      </c>
      <c r="X191" s="69">
        <f t="shared" si="39"/>
        <v>3265.1848617596825</v>
      </c>
      <c r="Y191" s="69">
        <f t="shared" si="39"/>
        <v>4721.0329417813455</v>
      </c>
      <c r="Z191" s="69">
        <f t="shared" si="39"/>
        <v>3892.5359808719213</v>
      </c>
      <c r="AA191" s="69">
        <f t="shared" si="39"/>
        <v>4224.2420175545922</v>
      </c>
      <c r="AB191" s="69">
        <f t="shared" si="39"/>
        <v>3362.4246300402183</v>
      </c>
      <c r="AC191" s="69">
        <f t="shared" si="39"/>
        <v>3866.2290880736073</v>
      </c>
      <c r="AD191" s="69">
        <f t="shared" si="39"/>
        <v>1978.5018058220039</v>
      </c>
      <c r="AE191" s="69">
        <f t="shared" si="39"/>
        <v>3640.838377571501</v>
      </c>
      <c r="AF191" s="69">
        <f t="shared" si="39"/>
        <v>3862.3900508833349</v>
      </c>
      <c r="AG191" s="69">
        <f t="shared" si="39"/>
        <v>5538.4090624082728</v>
      </c>
      <c r="AH191" s="69">
        <f t="shared" si="39"/>
        <v>4330.1478838201529</v>
      </c>
      <c r="AI191" s="69">
        <f t="shared" si="39"/>
        <v>6519.1074872547797</v>
      </c>
      <c r="AJ191" s="69">
        <f t="shared" si="39"/>
        <v>1022.4120138020004</v>
      </c>
      <c r="AK191" s="69">
        <f t="shared" si="39"/>
        <v>1307.0912378634503</v>
      </c>
      <c r="AL191" s="69">
        <f t="shared" si="39"/>
        <v>4513.6189745189886</v>
      </c>
      <c r="AM191" s="69">
        <f t="shared" si="39"/>
        <v>588.28655921639586</v>
      </c>
      <c r="AN191" s="69">
        <f t="shared" si="39"/>
        <v>2486.6216599272889</v>
      </c>
      <c r="AO191" s="69">
        <f t="shared" si="39"/>
        <v>2319.0380708918506</v>
      </c>
    </row>
    <row r="192" spans="2:41" ht="12.75" customHeight="1" x14ac:dyDescent="0.2">
      <c r="B192" s="153" t="s">
        <v>302</v>
      </c>
      <c r="C192" s="153"/>
      <c r="D192" s="139">
        <f t="shared" ref="D192:AO192" si="40">SUM(D188:D191)</f>
        <v>18476.222670711482</v>
      </c>
      <c r="E192" s="139">
        <f t="shared" si="40"/>
        <v>18267.61506240621</v>
      </c>
      <c r="F192" s="139">
        <f t="shared" si="40"/>
        <v>14899.206612270109</v>
      </c>
      <c r="G192" s="139">
        <f t="shared" si="40"/>
        <v>12622.904921821277</v>
      </c>
      <c r="H192" s="139">
        <f t="shared" si="40"/>
        <v>18108.02206264111</v>
      </c>
      <c r="I192" s="139">
        <f t="shared" si="40"/>
        <v>4604.0425790336276</v>
      </c>
      <c r="J192" s="139">
        <f t="shared" si="40"/>
        <v>12662.942944040629</v>
      </c>
      <c r="K192" s="139">
        <f t="shared" si="40"/>
        <v>13468.765211550523</v>
      </c>
      <c r="L192" s="139">
        <f t="shared" si="40"/>
        <v>18876.209196963271</v>
      </c>
      <c r="M192" s="139">
        <f t="shared" si="40"/>
        <v>1929.3970461239585</v>
      </c>
      <c r="N192" s="139">
        <f t="shared" si="40"/>
        <v>14664.206088011928</v>
      </c>
      <c r="O192" s="139">
        <f t="shared" si="40"/>
        <v>3718.9959061569944</v>
      </c>
      <c r="P192" s="139">
        <f t="shared" si="40"/>
        <v>13894.450784672636</v>
      </c>
      <c r="Q192" s="139">
        <f t="shared" si="40"/>
        <v>10781.739121424571</v>
      </c>
      <c r="R192" s="139">
        <f t="shared" si="40"/>
        <v>17591.523371087835</v>
      </c>
      <c r="S192" s="139">
        <f t="shared" si="40"/>
        <v>3033.7418323324919</v>
      </c>
      <c r="T192" s="139">
        <f t="shared" si="40"/>
        <v>21869.063922305122</v>
      </c>
      <c r="U192" s="139">
        <f t="shared" si="40"/>
        <v>16724.40840402769</v>
      </c>
      <c r="V192" s="139">
        <f t="shared" si="40"/>
        <v>13597.161950033731</v>
      </c>
      <c r="W192" s="139">
        <f t="shared" si="40"/>
        <v>14809.216551094194</v>
      </c>
      <c r="X192" s="139">
        <f t="shared" si="40"/>
        <v>11157.304523795479</v>
      </c>
      <c r="Y192" s="139">
        <f t="shared" si="40"/>
        <v>16132.012253032826</v>
      </c>
      <c r="Z192" s="139">
        <f t="shared" si="40"/>
        <v>13300.995547619135</v>
      </c>
      <c r="AA192" s="139">
        <f t="shared" si="40"/>
        <v>14434.452126753011</v>
      </c>
      <c r="AB192" s="139">
        <f t="shared" si="40"/>
        <v>11489.577810749452</v>
      </c>
      <c r="AC192" s="139">
        <f t="shared" si="40"/>
        <v>13211.103542586554</v>
      </c>
      <c r="AD192" s="139">
        <f t="shared" si="40"/>
        <v>6760.642378005753</v>
      </c>
      <c r="AE192" s="139">
        <f t="shared" si="40"/>
        <v>12440.931898292156</v>
      </c>
      <c r="AF192" s="139">
        <f t="shared" si="40"/>
        <v>13197.985355156587</v>
      </c>
      <c r="AG192" s="139">
        <f t="shared" si="40"/>
        <v>18925.028475519652</v>
      </c>
      <c r="AH192" s="139">
        <f t="shared" si="40"/>
        <v>14796.337916014088</v>
      </c>
      <c r="AI192" s="139">
        <f t="shared" si="40"/>
        <v>22276.125407324667</v>
      </c>
      <c r="AJ192" s="139">
        <f t="shared" si="40"/>
        <v>3493.6344096083476</v>
      </c>
      <c r="AK192" s="139">
        <f t="shared" si="40"/>
        <v>4466.3979525397726</v>
      </c>
      <c r="AL192" s="139">
        <f t="shared" si="40"/>
        <v>15423.268064507003</v>
      </c>
      <c r="AM192" s="139">
        <f t="shared" si="40"/>
        <v>2010.2054144940039</v>
      </c>
      <c r="AN192" s="139">
        <f t="shared" si="40"/>
        <v>8496.9140400591859</v>
      </c>
      <c r="AO192" s="139">
        <f t="shared" si="40"/>
        <v>7924.2723014682178</v>
      </c>
    </row>
    <row r="193" spans="2:41" ht="12.75" customHeight="1" x14ac:dyDescent="0.2">
      <c r="B193" s="53"/>
      <c r="C193" s="53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</row>
    <row r="194" spans="2:41" ht="12.75" customHeight="1" x14ac:dyDescent="0.2">
      <c r="B194" s="153" t="s">
        <v>303</v>
      </c>
      <c r="C194" s="151"/>
      <c r="D194" s="139">
        <v>1439.7483356065782</v>
      </c>
      <c r="E194" s="139">
        <v>1869.1861909749605</v>
      </c>
      <c r="F194" s="139">
        <v>1162.6357160015355</v>
      </c>
      <c r="G194" s="139">
        <v>1049.2468931316996</v>
      </c>
      <c r="H194" s="139">
        <v>1429.1951954114943</v>
      </c>
      <c r="I194" s="139">
        <v>370.38061399551901</v>
      </c>
      <c r="J194" s="139">
        <v>986.25278372696619</v>
      </c>
      <c r="K194" s="139">
        <v>1015.8850342079222</v>
      </c>
      <c r="L194" s="139">
        <v>1629.7736182839249</v>
      </c>
      <c r="M194" s="139">
        <v>173.80142469558152</v>
      </c>
      <c r="N194" s="139">
        <v>1148.6798952600125</v>
      </c>
      <c r="O194" s="139">
        <v>352.7783976168821</v>
      </c>
      <c r="P194" s="139">
        <v>1177.6068694309031</v>
      </c>
      <c r="Q194" s="139">
        <v>858.75331623024124</v>
      </c>
      <c r="R194" s="139">
        <v>1283.9360977671124</v>
      </c>
      <c r="S194" s="139">
        <v>254.64246553891991</v>
      </c>
      <c r="T194" s="139">
        <v>1853.8558600111439</v>
      </c>
      <c r="U194" s="139">
        <v>1271.1337727480488</v>
      </c>
      <c r="V194" s="139">
        <v>986.14031477518677</v>
      </c>
      <c r="W194" s="139">
        <v>1351.3846201200431</v>
      </c>
      <c r="X194" s="139">
        <v>902.8369525454624</v>
      </c>
      <c r="Y194" s="139">
        <v>1223.3202235901117</v>
      </c>
      <c r="Z194" s="139">
        <v>1000.4641210813348</v>
      </c>
      <c r="AA194" s="139">
        <v>1262.8101069365521</v>
      </c>
      <c r="AB194" s="139">
        <v>896.25574246487508</v>
      </c>
      <c r="AC194" s="139">
        <v>1002.9164447419286</v>
      </c>
      <c r="AD194" s="139">
        <v>546.23379501207285</v>
      </c>
      <c r="AE194" s="139">
        <v>922.68822466779784</v>
      </c>
      <c r="AF194" s="139">
        <v>1070.2422360612779</v>
      </c>
      <c r="AG194" s="139">
        <v>1632.6136651041807</v>
      </c>
      <c r="AH194" s="139">
        <v>1169.1628140201151</v>
      </c>
      <c r="AI194" s="139">
        <v>1897.2481300293857</v>
      </c>
      <c r="AJ194" s="139">
        <v>290.0944825733738</v>
      </c>
      <c r="AK194" s="139">
        <v>370.99842348157949</v>
      </c>
      <c r="AL194" s="139">
        <v>1221.9772577577819</v>
      </c>
      <c r="AM194" s="139">
        <v>175.31101448069506</v>
      </c>
      <c r="AN194" s="139">
        <v>662.93294544897435</v>
      </c>
      <c r="AO194" s="139">
        <v>646.13093691820109</v>
      </c>
    </row>
    <row r="195" spans="2:41" ht="12.75" customHeight="1" x14ac:dyDescent="0.2">
      <c r="B195" s="53"/>
      <c r="C195" s="53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</row>
    <row r="196" spans="2:41" ht="12.75" customHeight="1" x14ac:dyDescent="0.2">
      <c r="B196" s="14" t="s">
        <v>56</v>
      </c>
      <c r="C196" s="53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</row>
    <row r="197" spans="2:41" ht="12.75" customHeight="1" x14ac:dyDescent="0.2">
      <c r="B197" s="53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</row>
    <row r="198" spans="2:41" ht="12.75" customHeight="1" x14ac:dyDescent="0.2">
      <c r="B198" s="53" t="s">
        <v>304</v>
      </c>
      <c r="C198" s="62">
        <f>+SUM(D198:AO198)*12</f>
        <v>9743167.9600335322</v>
      </c>
      <c r="D198" s="62">
        <f t="shared" ref="D198:AO198" si="41">+D129+D133+D137+D141+D145+D149+D152+D192+D194</f>
        <v>30316.348778367039</v>
      </c>
      <c r="E198" s="62">
        <f t="shared" si="41"/>
        <v>39358.892867502451</v>
      </c>
      <c r="F198" s="62">
        <f t="shared" si="41"/>
        <v>24481.271481129537</v>
      </c>
      <c r="G198" s="62">
        <f t="shared" si="41"/>
        <v>22093.677054606258</v>
      </c>
      <c r="H198" s="62">
        <f t="shared" si="41"/>
        <v>30094.134471221219</v>
      </c>
      <c r="I198" s="62">
        <f t="shared" si="41"/>
        <v>7798.9934747194429</v>
      </c>
      <c r="J198" s="62">
        <f t="shared" si="41"/>
        <v>20767.228991103613</v>
      </c>
      <c r="K198" s="62">
        <f t="shared" si="41"/>
        <v>21391.186399805956</v>
      </c>
      <c r="L198" s="62">
        <f t="shared" si="41"/>
        <v>34317.654148119131</v>
      </c>
      <c r="M198" s="62">
        <f t="shared" si="41"/>
        <v>3659.6844593874512</v>
      </c>
      <c r="N198" s="62">
        <f t="shared" si="41"/>
        <v>24187.407950521505</v>
      </c>
      <c r="O198" s="62">
        <f t="shared" si="41"/>
        <v>7428.3488850994027</v>
      </c>
      <c r="P198" s="62">
        <f t="shared" si="41"/>
        <v>24796.514567545692</v>
      </c>
      <c r="Q198" s="62">
        <f t="shared" si="41"/>
        <v>18082.51095386532</v>
      </c>
      <c r="R198" s="62">
        <f t="shared" si="41"/>
        <v>27035.457229852753</v>
      </c>
      <c r="S198" s="62">
        <f t="shared" si="41"/>
        <v>5361.9300041133756</v>
      </c>
      <c r="T198" s="62">
        <f t="shared" si="41"/>
        <v>39036.086687496667</v>
      </c>
      <c r="U198" s="62">
        <f t="shared" si="41"/>
        <v>26765.882512623841</v>
      </c>
      <c r="V198" s="62">
        <f t="shared" si="41"/>
        <v>20764.860766126676</v>
      </c>
      <c r="W198" s="62">
        <f t="shared" si="41"/>
        <v>28455.700530481714</v>
      </c>
      <c r="X198" s="62">
        <f t="shared" si="41"/>
        <v>19010.766858664036</v>
      </c>
      <c r="Y198" s="62">
        <f t="shared" si="41"/>
        <v>25759.086952069905</v>
      </c>
      <c r="Z198" s="62">
        <f t="shared" si="41"/>
        <v>21066.472858373338</v>
      </c>
      <c r="AA198" s="62">
        <f t="shared" si="41"/>
        <v>26590.613578730889</v>
      </c>
      <c r="AB198" s="62">
        <f t="shared" si="41"/>
        <v>18872.188292360133</v>
      </c>
      <c r="AC198" s="62">
        <f t="shared" si="41"/>
        <v>21118.110701997372</v>
      </c>
      <c r="AD198" s="62">
        <f t="shared" si="41"/>
        <v>11501.881151430718</v>
      </c>
      <c r="AE198" s="62">
        <f t="shared" si="41"/>
        <v>19428.769140362419</v>
      </c>
      <c r="AF198" s="62">
        <f t="shared" si="41"/>
        <v>22535.76969207151</v>
      </c>
      <c r="AG198" s="62">
        <f t="shared" si="41"/>
        <v>34377.456161999195</v>
      </c>
      <c r="AH198" s="62">
        <f t="shared" si="41"/>
        <v>24618.710625977357</v>
      </c>
      <c r="AI198" s="62">
        <f t="shared" si="41"/>
        <v>39949.784699589771</v>
      </c>
      <c r="AJ198" s="62">
        <f t="shared" si="41"/>
        <v>6108.4324912027596</v>
      </c>
      <c r="AK198" s="62">
        <f t="shared" si="41"/>
        <v>7812.0025037245769</v>
      </c>
      <c r="AL198" s="62">
        <f t="shared" si="41"/>
        <v>25730.808523428284</v>
      </c>
      <c r="AM198" s="62">
        <f t="shared" si="41"/>
        <v>3691.4714386156511</v>
      </c>
      <c r="AN198" s="62">
        <f t="shared" si="41"/>
        <v>13959.180152435412</v>
      </c>
      <c r="AO198" s="62">
        <f t="shared" si="41"/>
        <v>13605.385299405483</v>
      </c>
    </row>
    <row r="199" spans="2:41" ht="12.75" customHeight="1" thickBot="1" x14ac:dyDescent="0.25">
      <c r="B199" s="68" t="s">
        <v>305</v>
      </c>
      <c r="C199" s="68"/>
      <c r="D199" s="69">
        <v>6</v>
      </c>
      <c r="E199" s="69">
        <v>6</v>
      </c>
      <c r="F199" s="69">
        <v>6</v>
      </c>
      <c r="G199" s="69">
        <v>6</v>
      </c>
      <c r="H199" s="69">
        <v>6</v>
      </c>
      <c r="I199" s="69">
        <v>3</v>
      </c>
      <c r="J199" s="69">
        <v>2</v>
      </c>
      <c r="K199" s="69">
        <v>6</v>
      </c>
      <c r="L199" s="69">
        <v>6</v>
      </c>
      <c r="M199" s="69">
        <v>2</v>
      </c>
      <c r="N199" s="69">
        <v>6</v>
      </c>
      <c r="O199" s="69">
        <v>2</v>
      </c>
      <c r="P199" s="69">
        <v>6</v>
      </c>
      <c r="Q199" s="69">
        <v>6</v>
      </c>
      <c r="R199" s="69">
        <v>6</v>
      </c>
      <c r="S199" s="69">
        <v>2</v>
      </c>
      <c r="T199" s="69">
        <v>6</v>
      </c>
      <c r="U199" s="69">
        <v>6</v>
      </c>
      <c r="V199" s="69">
        <v>6</v>
      </c>
      <c r="W199" s="69">
        <v>6</v>
      </c>
      <c r="X199" s="69">
        <v>5</v>
      </c>
      <c r="Y199" s="69">
        <v>4</v>
      </c>
      <c r="Z199" s="69">
        <v>2</v>
      </c>
      <c r="AA199" s="69">
        <v>3</v>
      </c>
      <c r="AB199" s="69">
        <v>3</v>
      </c>
      <c r="AC199" s="69">
        <v>3</v>
      </c>
      <c r="AD199" s="69">
        <v>3</v>
      </c>
      <c r="AE199" s="69">
        <v>3</v>
      </c>
      <c r="AF199" s="69">
        <v>6</v>
      </c>
      <c r="AG199" s="69">
        <v>6</v>
      </c>
      <c r="AH199" s="69">
        <v>3</v>
      </c>
      <c r="AI199" s="69">
        <v>6</v>
      </c>
      <c r="AJ199" s="69">
        <v>2</v>
      </c>
      <c r="AK199" s="69">
        <v>5</v>
      </c>
      <c r="AL199" s="69">
        <v>6</v>
      </c>
      <c r="AM199" s="69">
        <v>2</v>
      </c>
      <c r="AN199" s="69">
        <v>3</v>
      </c>
      <c r="AO199" s="69">
        <v>2</v>
      </c>
    </row>
    <row r="200" spans="2:41" ht="12.75" customHeight="1" x14ac:dyDescent="0.2">
      <c r="B200" s="154" t="s">
        <v>306</v>
      </c>
      <c r="C200" s="154"/>
      <c r="D200" s="155">
        <f>+D198/D199</f>
        <v>5052.7247963945065</v>
      </c>
      <c r="E200" s="155">
        <f t="shared" ref="E200:AO200" si="42">+E198/E199</f>
        <v>6559.8154779170754</v>
      </c>
      <c r="F200" s="155">
        <f t="shared" si="42"/>
        <v>4080.2119135215894</v>
      </c>
      <c r="G200" s="155">
        <f t="shared" si="42"/>
        <v>3682.279509101043</v>
      </c>
      <c r="H200" s="155">
        <f t="shared" si="42"/>
        <v>5015.6890785368696</v>
      </c>
      <c r="I200" s="155">
        <f t="shared" si="42"/>
        <v>2599.6644915731476</v>
      </c>
      <c r="J200" s="155">
        <f t="shared" si="42"/>
        <v>10383.614495551807</v>
      </c>
      <c r="K200" s="155">
        <f t="shared" si="42"/>
        <v>3565.1977333009927</v>
      </c>
      <c r="L200" s="155">
        <f t="shared" si="42"/>
        <v>5719.6090246865215</v>
      </c>
      <c r="M200" s="155">
        <f t="shared" si="42"/>
        <v>1829.8422296937256</v>
      </c>
      <c r="N200" s="155">
        <f t="shared" si="42"/>
        <v>4031.234658420251</v>
      </c>
      <c r="O200" s="155">
        <f t="shared" si="42"/>
        <v>3714.1744425497013</v>
      </c>
      <c r="P200" s="155">
        <f t="shared" si="42"/>
        <v>4132.7524279242816</v>
      </c>
      <c r="Q200" s="155">
        <f t="shared" si="42"/>
        <v>3013.7518256442199</v>
      </c>
      <c r="R200" s="155">
        <f t="shared" si="42"/>
        <v>4505.9095383087924</v>
      </c>
      <c r="S200" s="155">
        <f t="shared" si="42"/>
        <v>2680.9650020566878</v>
      </c>
      <c r="T200" s="155">
        <f t="shared" si="42"/>
        <v>6506.0144479161108</v>
      </c>
      <c r="U200" s="155">
        <f t="shared" si="42"/>
        <v>4460.9804187706404</v>
      </c>
      <c r="V200" s="155">
        <f t="shared" si="42"/>
        <v>3460.8101276877792</v>
      </c>
      <c r="W200" s="155">
        <f t="shared" si="42"/>
        <v>4742.6167550802857</v>
      </c>
      <c r="X200" s="155">
        <f t="shared" si="42"/>
        <v>3802.153371732807</v>
      </c>
      <c r="Y200" s="155">
        <f t="shared" si="42"/>
        <v>6439.7717380174763</v>
      </c>
      <c r="Z200" s="155">
        <f t="shared" si="42"/>
        <v>10533.236429186669</v>
      </c>
      <c r="AA200" s="155">
        <f t="shared" si="42"/>
        <v>8863.5378595769635</v>
      </c>
      <c r="AB200" s="155">
        <f t="shared" si="42"/>
        <v>6290.7294307867114</v>
      </c>
      <c r="AC200" s="155">
        <f t="shared" si="42"/>
        <v>7039.3702339991241</v>
      </c>
      <c r="AD200" s="155">
        <f t="shared" si="42"/>
        <v>3833.9603838102394</v>
      </c>
      <c r="AE200" s="155">
        <f t="shared" si="42"/>
        <v>6476.2563801208062</v>
      </c>
      <c r="AF200" s="155">
        <f t="shared" si="42"/>
        <v>3755.9616153452516</v>
      </c>
      <c r="AG200" s="155">
        <f t="shared" si="42"/>
        <v>5729.5760269998655</v>
      </c>
      <c r="AH200" s="155">
        <f t="shared" si="42"/>
        <v>8206.2368753257851</v>
      </c>
      <c r="AI200" s="155">
        <f t="shared" si="42"/>
        <v>6658.2974499316288</v>
      </c>
      <c r="AJ200" s="155">
        <f t="shared" si="42"/>
        <v>3054.2162456013798</v>
      </c>
      <c r="AK200" s="155">
        <f t="shared" si="42"/>
        <v>1562.4005007449155</v>
      </c>
      <c r="AL200" s="155">
        <f t="shared" si="42"/>
        <v>4288.4680872380477</v>
      </c>
      <c r="AM200" s="155">
        <f t="shared" si="42"/>
        <v>1845.7357193078255</v>
      </c>
      <c r="AN200" s="155">
        <f t="shared" si="42"/>
        <v>4653.0600508118041</v>
      </c>
      <c r="AO200" s="155">
        <f t="shared" si="42"/>
        <v>6802.6926497027416</v>
      </c>
    </row>
    <row r="201" spans="2:41" ht="12.75" customHeight="1" x14ac:dyDescent="0.2">
      <c r="B201" s="53"/>
      <c r="C201" s="53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</row>
    <row r="202" spans="2:41" ht="12.75" customHeight="1" x14ac:dyDescent="0.2">
      <c r="B202" s="14" t="s">
        <v>307</v>
      </c>
      <c r="C202" s="53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</row>
    <row r="203" spans="2:41" ht="12.75" customHeight="1" x14ac:dyDescent="0.2">
      <c r="B203" s="14"/>
      <c r="C203" s="53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</row>
    <row r="204" spans="2:41" ht="12.75" customHeight="1" x14ac:dyDescent="0.2">
      <c r="B204" s="53" t="s">
        <v>308</v>
      </c>
      <c r="C204" s="53"/>
      <c r="D204" s="62">
        <v>38.734937500000001</v>
      </c>
      <c r="E204" s="62">
        <v>18.047250000000002</v>
      </c>
      <c r="F204" s="62">
        <v>40.147475</v>
      </c>
      <c r="G204" s="62">
        <v>13.034651999999998</v>
      </c>
      <c r="H204" s="62">
        <v>21.022400000000005</v>
      </c>
      <c r="I204" s="62">
        <v>8.611200000000002</v>
      </c>
      <c r="J204" s="62">
        <v>10.617326000000002</v>
      </c>
      <c r="K204" s="62">
        <v>38.314562500000001</v>
      </c>
      <c r="L204" s="62">
        <v>46.265475000000002</v>
      </c>
      <c r="M204" s="62">
        <v>10.442366</v>
      </c>
      <c r="N204" s="62">
        <v>21.859732000000001</v>
      </c>
      <c r="O204" s="62">
        <v>8.611200000000002</v>
      </c>
      <c r="P204" s="62">
        <v>33.622400000000006</v>
      </c>
      <c r="Q204" s="62">
        <v>34.914562500000002</v>
      </c>
      <c r="R204" s="62">
        <v>46.529562500000004</v>
      </c>
      <c r="S204" s="62">
        <v>12.78434</v>
      </c>
      <c r="T204" s="62">
        <v>45.722475000000003</v>
      </c>
      <c r="U204" s="62">
        <v>42.188749999999999</v>
      </c>
      <c r="V204" s="62">
        <v>47.406650000000006</v>
      </c>
      <c r="W204" s="62">
        <v>34.552824999999999</v>
      </c>
      <c r="X204" s="62">
        <v>12.815250000000001</v>
      </c>
      <c r="Y204" s="62">
        <v>22.348737500000006</v>
      </c>
      <c r="Z204" s="62">
        <v>6.5435000000000016</v>
      </c>
      <c r="AA204" s="62">
        <v>12.193499999999998</v>
      </c>
      <c r="AB204" s="62">
        <v>31.148737500000003</v>
      </c>
      <c r="AC204" s="62">
        <v>20.365250000000003</v>
      </c>
      <c r="AD204" s="62">
        <v>21.243500000000001</v>
      </c>
      <c r="AE204" s="62">
        <v>18.793499999999998</v>
      </c>
      <c r="AF204" s="62">
        <v>31.653000000000006</v>
      </c>
      <c r="AG204" s="62">
        <v>41.322475000000004</v>
      </c>
      <c r="AH204" s="62">
        <v>16.990250000000003</v>
      </c>
      <c r="AI204" s="62">
        <v>49.597475000000003</v>
      </c>
      <c r="AJ204" s="62">
        <v>12.143500000000003</v>
      </c>
      <c r="AK204" s="62">
        <v>21.308749999999996</v>
      </c>
      <c r="AL204" s="62">
        <v>25.098737500000006</v>
      </c>
      <c r="AM204" s="62">
        <v>6.5434999999999999</v>
      </c>
      <c r="AN204" s="62">
        <v>23.015250000000002</v>
      </c>
      <c r="AO204" s="62">
        <v>10.965824999999999</v>
      </c>
    </row>
    <row r="205" spans="2:41" ht="12.75" customHeight="1" x14ac:dyDescent="0.2">
      <c r="B205" s="53" t="s">
        <v>309</v>
      </c>
      <c r="C205" s="53"/>
      <c r="D205" s="62">
        <v>73.770062754882829</v>
      </c>
      <c r="E205" s="62">
        <v>57.824661508109642</v>
      </c>
      <c r="F205" s="62">
        <v>47.903869965032349</v>
      </c>
      <c r="G205" s="62">
        <v>39.467160601302069</v>
      </c>
      <c r="H205" s="62">
        <v>47.362195907918824</v>
      </c>
      <c r="I205" s="62">
        <v>12.488864584414546</v>
      </c>
      <c r="J205" s="62">
        <v>56.433094956320346</v>
      </c>
      <c r="K205" s="62">
        <v>40.057318609611897</v>
      </c>
      <c r="L205" s="62">
        <v>44.946119313864308</v>
      </c>
      <c r="M205" s="62">
        <v>1.3668773366973002</v>
      </c>
      <c r="N205" s="62">
        <v>41.2089745441532</v>
      </c>
      <c r="O205" s="62">
        <v>20.483313784276532</v>
      </c>
      <c r="P205" s="62">
        <v>31.292937495602089</v>
      </c>
      <c r="Q205" s="62">
        <v>36.019847405221903</v>
      </c>
      <c r="R205" s="62">
        <v>40.981103294437787</v>
      </c>
      <c r="S205" s="62">
        <v>5.516424413050097</v>
      </c>
      <c r="T205" s="62">
        <v>82.912525682380704</v>
      </c>
      <c r="U205" s="62">
        <v>53.648845432025112</v>
      </c>
      <c r="V205" s="62">
        <v>55.721677553534384</v>
      </c>
      <c r="W205" s="62">
        <v>35.797341450795237</v>
      </c>
      <c r="X205" s="62">
        <v>37.403391186538329</v>
      </c>
      <c r="Y205" s="62">
        <v>42.987665013370595</v>
      </c>
      <c r="Z205" s="62">
        <v>52.750908730126817</v>
      </c>
      <c r="AA205" s="62">
        <v>44.305193553564415</v>
      </c>
      <c r="AB205" s="62">
        <v>33.441143815075471</v>
      </c>
      <c r="AC205" s="62">
        <v>62.218640609140138</v>
      </c>
      <c r="AD205" s="62">
        <v>25.887446182329001</v>
      </c>
      <c r="AE205" s="62">
        <v>25.770830148643594</v>
      </c>
      <c r="AF205" s="62">
        <v>25.536580058723636</v>
      </c>
      <c r="AG205" s="62">
        <v>29.54718534370965</v>
      </c>
      <c r="AH205" s="62">
        <v>46.410514706994284</v>
      </c>
      <c r="AI205" s="62">
        <v>66.504036534944106</v>
      </c>
      <c r="AJ205" s="62">
        <v>10.208759569548914</v>
      </c>
      <c r="AK205" s="62">
        <v>16.969829752310957</v>
      </c>
      <c r="AL205" s="62">
        <v>35.933974316465907</v>
      </c>
      <c r="AM205" s="62">
        <v>4.4757889364293568</v>
      </c>
      <c r="AN205" s="62">
        <v>27.262322770085099</v>
      </c>
      <c r="AO205" s="62">
        <v>16.918918890035052</v>
      </c>
    </row>
    <row r="206" spans="2:41" ht="12.75" customHeight="1" x14ac:dyDescent="0.2">
      <c r="B206" s="53" t="s">
        <v>310</v>
      </c>
      <c r="C206" s="53"/>
      <c r="D206" s="62">
        <v>16.98875</v>
      </c>
      <c r="E206" s="62">
        <v>5.8274999999999997</v>
      </c>
      <c r="F206" s="62">
        <v>0.78500000000000014</v>
      </c>
      <c r="G206" s="62">
        <v>2.61</v>
      </c>
      <c r="H206" s="62">
        <v>12.625000000000002</v>
      </c>
      <c r="I206" s="62">
        <v>5.3950000000000005</v>
      </c>
      <c r="J206" s="62">
        <v>15.505000000000001</v>
      </c>
      <c r="K206" s="62">
        <v>13.324999999999999</v>
      </c>
      <c r="L206" s="62">
        <v>7.9924999999999997</v>
      </c>
      <c r="M206" s="62">
        <v>0.97500000000000009</v>
      </c>
      <c r="N206" s="62">
        <v>8.3724999999999987</v>
      </c>
      <c r="O206" s="62">
        <v>2.3337499999999998</v>
      </c>
      <c r="P206" s="62">
        <v>6.36625</v>
      </c>
      <c r="Q206" s="62">
        <v>8.1400000000000023</v>
      </c>
      <c r="R206" s="62">
        <v>9.8724999999999987</v>
      </c>
      <c r="S206" s="62">
        <v>0</v>
      </c>
      <c r="T206" s="62">
        <v>12.442499999999997</v>
      </c>
      <c r="U206" s="62">
        <v>11.266000000000002</v>
      </c>
      <c r="V206" s="62">
        <v>2.6312500000000028</v>
      </c>
      <c r="W206" s="62">
        <v>5.5374999999999988</v>
      </c>
      <c r="X206" s="62">
        <v>3.0449999999999995</v>
      </c>
      <c r="Y206" s="62">
        <v>7.6875000000000018</v>
      </c>
      <c r="Z206" s="62">
        <v>12.3925</v>
      </c>
      <c r="AA206" s="62">
        <v>10.110000000000001</v>
      </c>
      <c r="AB206" s="62">
        <v>4.9575000000000005</v>
      </c>
      <c r="AC206" s="62">
        <v>14.295000000000002</v>
      </c>
      <c r="AD206" s="62">
        <v>18.922499999999999</v>
      </c>
      <c r="AE206" s="62">
        <v>6.1274999999999986</v>
      </c>
      <c r="AF206" s="62">
        <v>15.315000000000003</v>
      </c>
      <c r="AG206" s="62">
        <v>8.43</v>
      </c>
      <c r="AH206" s="62">
        <v>10.524999999999999</v>
      </c>
      <c r="AI206" s="62">
        <v>13.33</v>
      </c>
      <c r="AJ206" s="62">
        <v>8.7000000000000011</v>
      </c>
      <c r="AK206" s="62">
        <v>6.0225</v>
      </c>
      <c r="AL206" s="62">
        <v>5.7924999999999986</v>
      </c>
      <c r="AM206" s="62">
        <v>1.5999999999999999</v>
      </c>
      <c r="AN206" s="62">
        <v>12.855</v>
      </c>
      <c r="AO206" s="62">
        <v>0.84250000000000003</v>
      </c>
    </row>
    <row r="207" spans="2:41" ht="12.75" customHeight="1" x14ac:dyDescent="0.2">
      <c r="B207" s="53" t="s">
        <v>311</v>
      </c>
      <c r="C207" s="53"/>
      <c r="D207" s="62">
        <v>63.520785418279473</v>
      </c>
      <c r="E207" s="62">
        <v>36.85841163369102</v>
      </c>
      <c r="F207" s="62">
        <v>44.512082420733968</v>
      </c>
      <c r="G207" s="62">
        <v>8.4980418489350651</v>
      </c>
      <c r="H207" s="62">
        <v>54.726931913003959</v>
      </c>
      <c r="I207" s="62">
        <v>14.737982130026031</v>
      </c>
      <c r="J207" s="62">
        <v>42.747391743052333</v>
      </c>
      <c r="K207" s="62">
        <v>66.878035199767055</v>
      </c>
      <c r="L207" s="62">
        <v>78.752075348572163</v>
      </c>
      <c r="M207" s="62">
        <v>1.5111503806116193</v>
      </c>
      <c r="N207" s="62">
        <v>40.255729184434372</v>
      </c>
      <c r="O207" s="62">
        <v>8.8113236355192779</v>
      </c>
      <c r="P207" s="62">
        <v>34.600917159057019</v>
      </c>
      <c r="Q207" s="62">
        <v>38.59814431967748</v>
      </c>
      <c r="R207" s="62">
        <v>62.902169423582272</v>
      </c>
      <c r="S207" s="62">
        <v>5.6045868202040188</v>
      </c>
      <c r="T207" s="62">
        <v>92.178838718905624</v>
      </c>
      <c r="U207" s="62">
        <v>60.691692034472197</v>
      </c>
      <c r="V207" s="62">
        <v>76.798199211126061</v>
      </c>
      <c r="W207" s="62">
        <v>53.870953879505535</v>
      </c>
      <c r="X207" s="62">
        <v>31.586926498427168</v>
      </c>
      <c r="Y207" s="62">
        <v>41.077880783690574</v>
      </c>
      <c r="Z207" s="62">
        <v>35.00937124652696</v>
      </c>
      <c r="AA207" s="62">
        <v>31.487198174558582</v>
      </c>
      <c r="AB207" s="62">
        <v>27.590348858452042</v>
      </c>
      <c r="AC207" s="62">
        <v>67.593045932694153</v>
      </c>
      <c r="AD207" s="62">
        <v>46.114630167008528</v>
      </c>
      <c r="AE207" s="62">
        <v>30.329584709513718</v>
      </c>
      <c r="AF207" s="62">
        <v>37.003638631200438</v>
      </c>
      <c r="AG207" s="62">
        <v>36.195554204548074</v>
      </c>
      <c r="AH207" s="62">
        <v>26.816707263743293</v>
      </c>
      <c r="AI207" s="62">
        <v>83.346886584499245</v>
      </c>
      <c r="AJ207" s="62">
        <v>10.834409319570739</v>
      </c>
      <c r="AK207" s="62">
        <v>10.455629381050748</v>
      </c>
      <c r="AL207" s="62">
        <v>36.482312162558436</v>
      </c>
      <c r="AM207" s="62">
        <v>1.0580223806823308</v>
      </c>
      <c r="AN207" s="62">
        <v>41.448285436292387</v>
      </c>
      <c r="AO207" s="62">
        <v>15.41203624939304</v>
      </c>
    </row>
    <row r="208" spans="2:41" ht="12.75" customHeight="1" x14ac:dyDescent="0.2"/>
    <row r="209" spans="2:41" ht="12.75" customHeight="1" x14ac:dyDescent="0.2"/>
    <row r="210" spans="2:41" ht="12.75" customHeight="1" x14ac:dyDescent="0.2">
      <c r="B210" s="188" t="s">
        <v>312</v>
      </c>
      <c r="C210" s="12"/>
      <c r="D210" s="12"/>
      <c r="E210" s="12"/>
      <c r="F210" s="12"/>
      <c r="G210" s="12"/>
      <c r="H210" s="12"/>
      <c r="I210" s="12"/>
      <c r="J210" s="12"/>
      <c r="K210" s="12"/>
      <c r="L210" s="12"/>
      <c r="M210" s="12"/>
      <c r="N210" s="12"/>
      <c r="O210" s="12"/>
      <c r="P210" s="12"/>
      <c r="Q210" s="12"/>
      <c r="R210" s="12"/>
      <c r="S210" s="12"/>
      <c r="T210" s="12"/>
      <c r="U210" s="12"/>
      <c r="V210" s="12"/>
      <c r="W210" s="12"/>
      <c r="X210" s="12"/>
      <c r="Y210" s="12"/>
      <c r="Z210" s="12"/>
      <c r="AA210" s="12"/>
      <c r="AB210" s="12"/>
      <c r="AC210" s="12"/>
      <c r="AD210" s="12"/>
      <c r="AE210" s="12"/>
      <c r="AF210" s="12"/>
      <c r="AG210" s="12"/>
      <c r="AH210" s="12"/>
      <c r="AI210" s="12"/>
      <c r="AJ210" s="12"/>
      <c r="AK210" s="12"/>
      <c r="AL210" s="12"/>
      <c r="AM210" s="12"/>
      <c r="AN210" s="12"/>
      <c r="AO210" s="12"/>
    </row>
    <row r="211" spans="2:41" ht="12.75" customHeight="1" x14ac:dyDescent="0.2"/>
    <row r="212" spans="2:41" ht="12.75" customHeight="1" x14ac:dyDescent="0.2">
      <c r="B212" s="14" t="s">
        <v>278</v>
      </c>
      <c r="C212" s="53"/>
      <c r="D212" s="62"/>
      <c r="E212" s="62"/>
      <c r="F212" s="62"/>
      <c r="G212" s="62"/>
      <c r="H212" s="62"/>
      <c r="I212" s="62"/>
      <c r="J212" s="62"/>
      <c r="K212" s="62"/>
      <c r="L212" s="62"/>
      <c r="M212" s="62"/>
      <c r="N212" s="62"/>
      <c r="O212" s="62"/>
      <c r="P212" s="62"/>
      <c r="Q212" s="62"/>
      <c r="R212" s="62"/>
      <c r="S212" s="62"/>
      <c r="T212" s="62"/>
      <c r="U212" s="62"/>
      <c r="V212" s="62"/>
      <c r="W212" s="62"/>
      <c r="X212" s="62"/>
      <c r="Y212" s="62"/>
      <c r="Z212" s="62"/>
      <c r="AA212" s="62"/>
      <c r="AB212" s="62"/>
      <c r="AC212" s="62"/>
      <c r="AD212" s="62"/>
      <c r="AE212" s="62"/>
      <c r="AF212" s="62"/>
      <c r="AG212" s="62"/>
      <c r="AH212" s="62"/>
      <c r="AI212" s="62"/>
      <c r="AJ212" s="62"/>
      <c r="AK212" s="62"/>
      <c r="AL212" s="62"/>
      <c r="AM212" s="62"/>
      <c r="AN212" s="62"/>
      <c r="AO212" s="62"/>
    </row>
    <row r="213" spans="2:41" ht="12.75" customHeight="1" x14ac:dyDescent="0.2">
      <c r="B213" s="14"/>
      <c r="C213" s="53"/>
      <c r="D213" s="62"/>
      <c r="E213" s="62"/>
      <c r="F213" s="62"/>
      <c r="G213" s="62"/>
      <c r="H213" s="62"/>
      <c r="I213" s="62"/>
      <c r="J213" s="62"/>
      <c r="K213" s="62"/>
      <c r="L213" s="62"/>
      <c r="M213" s="62"/>
      <c r="N213" s="62"/>
      <c r="O213" s="62"/>
      <c r="P213" s="62"/>
      <c r="Q213" s="62"/>
      <c r="R213" s="62"/>
      <c r="S213" s="62"/>
      <c r="T213" s="62"/>
      <c r="U213" s="62"/>
      <c r="V213" s="62"/>
      <c r="W213" s="62"/>
      <c r="X213" s="62"/>
      <c r="Y213" s="62"/>
      <c r="Z213" s="62"/>
      <c r="AA213" s="62"/>
      <c r="AB213" s="62"/>
      <c r="AC213" s="62"/>
      <c r="AD213" s="62"/>
      <c r="AE213" s="62"/>
      <c r="AF213" s="62"/>
      <c r="AG213" s="62"/>
      <c r="AH213" s="62"/>
      <c r="AI213" s="62"/>
      <c r="AJ213" s="62"/>
      <c r="AK213" s="62"/>
      <c r="AL213" s="62"/>
      <c r="AM213" s="62"/>
      <c r="AN213" s="62"/>
      <c r="AO213" s="62"/>
    </row>
    <row r="214" spans="2:41" ht="12.75" customHeight="1" x14ac:dyDescent="0.2">
      <c r="B214" s="53" t="s">
        <v>279</v>
      </c>
      <c r="C214" s="150"/>
      <c r="D214" s="62"/>
      <c r="E214" s="62"/>
      <c r="F214" s="62"/>
      <c r="G214" s="62"/>
      <c r="H214" s="62"/>
      <c r="I214" s="62"/>
      <c r="J214" s="62"/>
      <c r="K214" s="62"/>
      <c r="L214" s="62"/>
      <c r="M214" s="62"/>
      <c r="N214" s="62"/>
      <c r="O214" s="62"/>
      <c r="P214" s="62"/>
      <c r="Q214" s="62"/>
      <c r="R214" s="62"/>
      <c r="S214" s="62"/>
      <c r="T214" s="62"/>
      <c r="U214" s="62"/>
      <c r="V214" s="62"/>
      <c r="W214" s="62"/>
      <c r="X214" s="62"/>
      <c r="Y214" s="62"/>
      <c r="Z214" s="62"/>
      <c r="AA214" s="62"/>
      <c r="AB214" s="62"/>
      <c r="AC214" s="62"/>
      <c r="AD214" s="62"/>
      <c r="AE214" s="62"/>
      <c r="AF214" s="62"/>
      <c r="AG214" s="62"/>
      <c r="AH214" s="62"/>
      <c r="AI214" s="62"/>
      <c r="AJ214" s="62"/>
      <c r="AK214" s="62"/>
      <c r="AL214" s="62"/>
      <c r="AM214" s="62"/>
      <c r="AN214" s="62"/>
      <c r="AO214" s="62"/>
    </row>
    <row r="215" spans="2:41" ht="12.75" customHeight="1" x14ac:dyDescent="0.2">
      <c r="B215" s="15" t="s">
        <v>280</v>
      </c>
      <c r="C215" s="151">
        <f>SUM(D215:AO215)</f>
        <v>1566043.4353526665</v>
      </c>
      <c r="D215" s="62">
        <v>49094.066647258573</v>
      </c>
      <c r="E215" s="62">
        <v>85353.568212317434</v>
      </c>
      <c r="F215" s="62">
        <v>42687.418906310057</v>
      </c>
      <c r="G215" s="62">
        <v>28422.098528348048</v>
      </c>
      <c r="H215" s="62">
        <v>39393.267719989228</v>
      </c>
      <c r="I215" s="62">
        <v>12091.787662353472</v>
      </c>
      <c r="J215" s="62">
        <v>45407.094040847005</v>
      </c>
      <c r="K215" s="62">
        <v>39762.135428066897</v>
      </c>
      <c r="L215" s="62">
        <v>68743.861380949485</v>
      </c>
      <c r="M215" s="62">
        <v>8803.1271502888321</v>
      </c>
      <c r="N215" s="62">
        <v>50455.620764121821</v>
      </c>
      <c r="O215" s="62">
        <v>31505.762495219737</v>
      </c>
      <c r="P215" s="62">
        <v>46900.130519142331</v>
      </c>
      <c r="Q215" s="62">
        <v>43174.454053682719</v>
      </c>
      <c r="R215" s="62">
        <v>55737.574169749976</v>
      </c>
      <c r="S215" s="62">
        <v>12333.928686439409</v>
      </c>
      <c r="T215" s="62">
        <v>61511.017298529558</v>
      </c>
      <c r="U215" s="62">
        <v>53115.755247196845</v>
      </c>
      <c r="V215" s="62">
        <v>35448.844583816906</v>
      </c>
      <c r="W215" s="62">
        <v>103432.91835641539</v>
      </c>
      <c r="X215" s="62">
        <v>32835.820802181304</v>
      </c>
      <c r="Y215" s="62">
        <v>52680.423502764417</v>
      </c>
      <c r="Z215" s="62">
        <v>32624.450738964613</v>
      </c>
      <c r="AA215" s="62">
        <v>81894.462585504531</v>
      </c>
      <c r="AB215" s="62">
        <v>35314.693721942866</v>
      </c>
      <c r="AC215" s="62">
        <v>44138.443649874069</v>
      </c>
      <c r="AD215" s="62">
        <v>15776.074396972537</v>
      </c>
      <c r="AE215" s="62">
        <v>42691.209355294188</v>
      </c>
      <c r="AF215" s="62">
        <v>34512.594821141516</v>
      </c>
      <c r="AG215" s="62">
        <v>46791.227889485941</v>
      </c>
      <c r="AH215" s="62">
        <v>51285.362407502762</v>
      </c>
      <c r="AI215" s="62">
        <v>37524.684032497666</v>
      </c>
      <c r="AJ215" s="62">
        <v>9749.3835929621946</v>
      </c>
      <c r="AK215" s="62">
        <v>13588.933509895944</v>
      </c>
      <c r="AL215" s="62">
        <v>49631.263135984009</v>
      </c>
      <c r="AM215" s="62">
        <v>14591.339146311002</v>
      </c>
      <c r="AN215" s="62">
        <v>29366.766968893029</v>
      </c>
      <c r="AO215" s="62">
        <v>27671.869243449728</v>
      </c>
    </row>
    <row r="216" spans="2:41" ht="12.75" customHeight="1" x14ac:dyDescent="0.2">
      <c r="B216" s="15" t="s">
        <v>281</v>
      </c>
      <c r="C216" s="53"/>
      <c r="D216" s="62">
        <f>+D215/12</f>
        <v>4091.1722206048812</v>
      </c>
      <c r="E216" s="62">
        <f t="shared" ref="E216:AO216" si="43">+E215/12</f>
        <v>7112.7973510264528</v>
      </c>
      <c r="F216" s="62">
        <f t="shared" si="43"/>
        <v>3557.2849088591715</v>
      </c>
      <c r="G216" s="62">
        <f t="shared" si="43"/>
        <v>2368.5082106956706</v>
      </c>
      <c r="H216" s="62">
        <f t="shared" si="43"/>
        <v>3282.7723099991022</v>
      </c>
      <c r="I216" s="62">
        <f t="shared" si="43"/>
        <v>1007.6489718627894</v>
      </c>
      <c r="J216" s="62">
        <f t="shared" si="43"/>
        <v>3783.9245034039172</v>
      </c>
      <c r="K216" s="62">
        <f t="shared" si="43"/>
        <v>3313.5112856722412</v>
      </c>
      <c r="L216" s="62">
        <f t="shared" si="43"/>
        <v>5728.6551150791238</v>
      </c>
      <c r="M216" s="62">
        <f t="shared" si="43"/>
        <v>733.59392919073605</v>
      </c>
      <c r="N216" s="62">
        <f t="shared" si="43"/>
        <v>4204.6350636768184</v>
      </c>
      <c r="O216" s="62">
        <f t="shared" si="43"/>
        <v>2625.4802079349779</v>
      </c>
      <c r="P216" s="62">
        <f t="shared" si="43"/>
        <v>3908.3442099285276</v>
      </c>
      <c r="Q216" s="62">
        <f t="shared" si="43"/>
        <v>3597.8711711402266</v>
      </c>
      <c r="R216" s="62">
        <f t="shared" si="43"/>
        <v>4644.7978474791644</v>
      </c>
      <c r="S216" s="62">
        <f t="shared" si="43"/>
        <v>1027.8273905366175</v>
      </c>
      <c r="T216" s="62">
        <f t="shared" si="43"/>
        <v>5125.9181082107962</v>
      </c>
      <c r="U216" s="62">
        <f t="shared" si="43"/>
        <v>4426.3129372664034</v>
      </c>
      <c r="V216" s="62">
        <f t="shared" si="43"/>
        <v>2954.0703819847422</v>
      </c>
      <c r="W216" s="62">
        <f t="shared" si="43"/>
        <v>8619.4098630346161</v>
      </c>
      <c r="X216" s="62">
        <f t="shared" si="43"/>
        <v>2736.3184001817754</v>
      </c>
      <c r="Y216" s="62">
        <f t="shared" si="43"/>
        <v>4390.0352918970348</v>
      </c>
      <c r="Z216" s="62">
        <f t="shared" si="43"/>
        <v>2718.7042282470511</v>
      </c>
      <c r="AA216" s="62">
        <f t="shared" si="43"/>
        <v>6824.5385487920439</v>
      </c>
      <c r="AB216" s="62">
        <f t="shared" si="43"/>
        <v>2942.8911434952388</v>
      </c>
      <c r="AC216" s="62">
        <f t="shared" si="43"/>
        <v>3678.2036374895056</v>
      </c>
      <c r="AD216" s="62">
        <f t="shared" si="43"/>
        <v>1314.6728664143782</v>
      </c>
      <c r="AE216" s="62">
        <f t="shared" si="43"/>
        <v>3557.6007796078488</v>
      </c>
      <c r="AF216" s="62">
        <f t="shared" si="43"/>
        <v>2876.0495684284597</v>
      </c>
      <c r="AG216" s="62">
        <f t="shared" si="43"/>
        <v>3899.2689907904951</v>
      </c>
      <c r="AH216" s="62">
        <f t="shared" si="43"/>
        <v>4273.7802006252305</v>
      </c>
      <c r="AI216" s="62">
        <f t="shared" si="43"/>
        <v>3127.057002708139</v>
      </c>
      <c r="AJ216" s="62">
        <f t="shared" si="43"/>
        <v>812.44863274684951</v>
      </c>
      <c r="AK216" s="62">
        <f t="shared" si="43"/>
        <v>1132.4111258246619</v>
      </c>
      <c r="AL216" s="62">
        <f t="shared" si="43"/>
        <v>4135.9385946653338</v>
      </c>
      <c r="AM216" s="62">
        <f t="shared" si="43"/>
        <v>1215.9449288592502</v>
      </c>
      <c r="AN216" s="62">
        <f t="shared" si="43"/>
        <v>2447.2305807410858</v>
      </c>
      <c r="AO216" s="62">
        <f t="shared" si="43"/>
        <v>2305.9891036208105</v>
      </c>
    </row>
    <row r="217" spans="2:41" ht="12.75" customHeight="1" x14ac:dyDescent="0.2">
      <c r="B217" s="53"/>
      <c r="C217" s="53"/>
      <c r="D217" s="62"/>
      <c r="E217" s="62"/>
      <c r="F217" s="62"/>
      <c r="G217" s="62"/>
      <c r="H217" s="62"/>
      <c r="I217" s="62"/>
      <c r="J217" s="62"/>
      <c r="K217" s="62"/>
      <c r="L217" s="62"/>
      <c r="M217" s="62"/>
      <c r="N217" s="62"/>
      <c r="O217" s="62"/>
      <c r="P217" s="62"/>
      <c r="Q217" s="62"/>
      <c r="R217" s="62"/>
      <c r="S217" s="62"/>
      <c r="T217" s="62"/>
      <c r="U217" s="62"/>
      <c r="V217" s="62"/>
      <c r="W217" s="62"/>
      <c r="X217" s="62"/>
      <c r="Y217" s="62"/>
      <c r="Z217" s="62"/>
      <c r="AA217" s="62"/>
      <c r="AB217" s="62"/>
      <c r="AC217" s="62"/>
      <c r="AD217" s="62"/>
      <c r="AE217" s="62"/>
      <c r="AF217" s="62"/>
      <c r="AG217" s="62"/>
      <c r="AH217" s="62"/>
      <c r="AI217" s="62"/>
      <c r="AJ217" s="62"/>
      <c r="AK217" s="62"/>
      <c r="AL217" s="62"/>
      <c r="AM217" s="62"/>
      <c r="AN217" s="62"/>
      <c r="AO217" s="62"/>
    </row>
    <row r="218" spans="2:41" ht="12.75" customHeight="1" x14ac:dyDescent="0.2">
      <c r="B218" s="53" t="s">
        <v>282</v>
      </c>
      <c r="C218" s="53"/>
      <c r="D218" s="62"/>
      <c r="E218" s="62"/>
      <c r="F218" s="62"/>
      <c r="G218" s="62"/>
      <c r="H218" s="62"/>
      <c r="I218" s="62"/>
      <c r="J218" s="62"/>
      <c r="K218" s="62"/>
      <c r="L218" s="62"/>
      <c r="M218" s="62"/>
      <c r="N218" s="62"/>
      <c r="O218" s="62"/>
      <c r="P218" s="62"/>
      <c r="Q218" s="62"/>
      <c r="R218" s="62"/>
      <c r="S218" s="62"/>
      <c r="T218" s="62"/>
      <c r="U218" s="62"/>
      <c r="V218" s="62"/>
      <c r="W218" s="62"/>
      <c r="X218" s="62"/>
      <c r="Y218" s="62"/>
      <c r="Z218" s="62"/>
      <c r="AA218" s="62"/>
      <c r="AB218" s="62"/>
      <c r="AC218" s="62"/>
      <c r="AD218" s="62"/>
      <c r="AE218" s="62"/>
      <c r="AF218" s="62"/>
      <c r="AG218" s="62"/>
      <c r="AH218" s="62"/>
      <c r="AI218" s="62"/>
      <c r="AJ218" s="62"/>
      <c r="AK218" s="62"/>
      <c r="AL218" s="62"/>
      <c r="AM218" s="62"/>
      <c r="AN218" s="62"/>
      <c r="AO218" s="62"/>
    </row>
    <row r="219" spans="2:41" ht="12.75" customHeight="1" x14ac:dyDescent="0.2">
      <c r="B219" s="15" t="s">
        <v>280</v>
      </c>
      <c r="C219" s="151">
        <f>SUM(D219:AO219)</f>
        <v>401663.1047982403</v>
      </c>
      <c r="D219" s="62">
        <v>12312.130690972204</v>
      </c>
      <c r="E219" s="62">
        <v>19344.636867526762</v>
      </c>
      <c r="F219" s="62">
        <v>16664.311487782117</v>
      </c>
      <c r="G219" s="62">
        <v>13424.701817687961</v>
      </c>
      <c r="H219" s="62">
        <v>14721.094057662491</v>
      </c>
      <c r="I219" s="62">
        <v>7458.2459865977562</v>
      </c>
      <c r="J219" s="62">
        <v>3892.000616665377</v>
      </c>
      <c r="K219" s="62">
        <v>8275.4182595645198</v>
      </c>
      <c r="L219" s="62">
        <v>12712.0201517444</v>
      </c>
      <c r="M219" s="62">
        <v>5870.9067217453949</v>
      </c>
      <c r="N219" s="62">
        <v>9229.0490425783992</v>
      </c>
      <c r="O219" s="62">
        <v>7786.5171055163519</v>
      </c>
      <c r="P219" s="62">
        <v>8831.9499922114046</v>
      </c>
      <c r="Q219" s="62">
        <v>10138.054015851414</v>
      </c>
      <c r="R219" s="62">
        <v>10488.95311779608</v>
      </c>
      <c r="S219" s="62">
        <v>6675.3873034764665</v>
      </c>
      <c r="T219" s="62">
        <v>12688.424642991075</v>
      </c>
      <c r="U219" s="62">
        <v>14824.669579321135</v>
      </c>
      <c r="V219" s="62">
        <v>10809.406811111428</v>
      </c>
      <c r="W219" s="62">
        <v>14066.196696904764</v>
      </c>
      <c r="X219" s="62">
        <v>7813.905354966194</v>
      </c>
      <c r="Y219" s="62">
        <v>14517.338309899658</v>
      </c>
      <c r="Z219" s="62">
        <v>8725.0142154232781</v>
      </c>
      <c r="AA219" s="62">
        <v>8475.7856213598534</v>
      </c>
      <c r="AB219" s="62">
        <v>11727.387417484621</v>
      </c>
      <c r="AC219" s="62">
        <v>9794.884240184716</v>
      </c>
      <c r="AD219" s="62">
        <v>8366.4346745337207</v>
      </c>
      <c r="AE219" s="62">
        <v>7739.5182783886048</v>
      </c>
      <c r="AF219" s="62">
        <v>11706.611560308053</v>
      </c>
      <c r="AG219" s="62">
        <v>12108.726708345304</v>
      </c>
      <c r="AH219" s="62">
        <v>9299.6517979104501</v>
      </c>
      <c r="AI219" s="62">
        <v>14469.061015773177</v>
      </c>
      <c r="AJ219" s="62">
        <v>6225.045472364719</v>
      </c>
      <c r="AK219" s="62">
        <v>8572.4039293778515</v>
      </c>
      <c r="AL219" s="62">
        <v>5946.6487064960611</v>
      </c>
      <c r="AM219" s="62">
        <v>1816.4226455431542</v>
      </c>
      <c r="AN219" s="62">
        <v>26501.434452271355</v>
      </c>
      <c r="AO219" s="62">
        <v>7642.7554319020037</v>
      </c>
    </row>
    <row r="220" spans="2:41" ht="12.75" customHeight="1" x14ac:dyDescent="0.2">
      <c r="B220" s="15" t="s">
        <v>281</v>
      </c>
      <c r="C220" s="53"/>
      <c r="D220" s="62">
        <f>+D219/12</f>
        <v>1026.0108909143503</v>
      </c>
      <c r="E220" s="62">
        <f t="shared" ref="E220:AO220" si="44">+E219/12</f>
        <v>1612.0530722938968</v>
      </c>
      <c r="F220" s="62">
        <f t="shared" si="44"/>
        <v>1388.6926239818431</v>
      </c>
      <c r="G220" s="62">
        <f t="shared" si="44"/>
        <v>1118.7251514739967</v>
      </c>
      <c r="H220" s="62">
        <f t="shared" si="44"/>
        <v>1226.7578381385408</v>
      </c>
      <c r="I220" s="62">
        <f t="shared" si="44"/>
        <v>621.52049888314639</v>
      </c>
      <c r="J220" s="62">
        <f t="shared" si="44"/>
        <v>324.33338472211477</v>
      </c>
      <c r="K220" s="62">
        <f t="shared" si="44"/>
        <v>689.61818829704328</v>
      </c>
      <c r="L220" s="62">
        <f t="shared" si="44"/>
        <v>1059.3350126453668</v>
      </c>
      <c r="M220" s="62">
        <f t="shared" si="44"/>
        <v>489.24222681211626</v>
      </c>
      <c r="N220" s="62">
        <f t="shared" si="44"/>
        <v>769.0874202148666</v>
      </c>
      <c r="O220" s="62">
        <f t="shared" si="44"/>
        <v>648.87642545969595</v>
      </c>
      <c r="P220" s="62">
        <f t="shared" si="44"/>
        <v>735.99583268428376</v>
      </c>
      <c r="Q220" s="62">
        <f t="shared" si="44"/>
        <v>844.83783465428451</v>
      </c>
      <c r="R220" s="62">
        <f t="shared" si="44"/>
        <v>874.07942648300661</v>
      </c>
      <c r="S220" s="62">
        <f t="shared" si="44"/>
        <v>556.28227528970558</v>
      </c>
      <c r="T220" s="62">
        <f t="shared" si="44"/>
        <v>1057.3687202492563</v>
      </c>
      <c r="U220" s="62">
        <f t="shared" si="44"/>
        <v>1235.3891316100946</v>
      </c>
      <c r="V220" s="62">
        <f t="shared" si="44"/>
        <v>900.78390092595237</v>
      </c>
      <c r="W220" s="62">
        <f t="shared" si="44"/>
        <v>1172.183058075397</v>
      </c>
      <c r="X220" s="62">
        <f t="shared" si="44"/>
        <v>651.15877958051612</v>
      </c>
      <c r="Y220" s="62">
        <f t="shared" si="44"/>
        <v>1209.7781924916383</v>
      </c>
      <c r="Z220" s="62">
        <f t="shared" si="44"/>
        <v>727.0845179519398</v>
      </c>
      <c r="AA220" s="62">
        <f t="shared" si="44"/>
        <v>706.31546844665445</v>
      </c>
      <c r="AB220" s="62">
        <f t="shared" si="44"/>
        <v>977.28228479038501</v>
      </c>
      <c r="AC220" s="62">
        <f t="shared" si="44"/>
        <v>816.24035334872633</v>
      </c>
      <c r="AD220" s="62">
        <f t="shared" si="44"/>
        <v>697.20288954447676</v>
      </c>
      <c r="AE220" s="62">
        <f t="shared" si="44"/>
        <v>644.9598565323837</v>
      </c>
      <c r="AF220" s="62">
        <f t="shared" si="44"/>
        <v>975.55096335900441</v>
      </c>
      <c r="AG220" s="62">
        <f t="shared" si="44"/>
        <v>1009.0605590287754</v>
      </c>
      <c r="AH220" s="62">
        <f t="shared" si="44"/>
        <v>774.97098315920414</v>
      </c>
      <c r="AI220" s="62">
        <f t="shared" si="44"/>
        <v>1205.7550846477648</v>
      </c>
      <c r="AJ220" s="62">
        <f t="shared" si="44"/>
        <v>518.75378936372658</v>
      </c>
      <c r="AK220" s="62">
        <f t="shared" si="44"/>
        <v>714.36699411482095</v>
      </c>
      <c r="AL220" s="62">
        <f t="shared" si="44"/>
        <v>495.55405887467174</v>
      </c>
      <c r="AM220" s="62">
        <f t="shared" si="44"/>
        <v>151.36855379526284</v>
      </c>
      <c r="AN220" s="62">
        <f t="shared" si="44"/>
        <v>2208.4528710226127</v>
      </c>
      <c r="AO220" s="62">
        <f t="shared" si="44"/>
        <v>636.89628599183368</v>
      </c>
    </row>
    <row r="221" spans="2:41" ht="12.75" customHeight="1" x14ac:dyDescent="0.2">
      <c r="B221" s="53"/>
      <c r="C221" s="53"/>
      <c r="D221" s="62"/>
      <c r="E221" s="62"/>
      <c r="F221" s="62"/>
      <c r="G221" s="62"/>
      <c r="H221" s="62"/>
      <c r="I221" s="62"/>
      <c r="J221" s="62"/>
      <c r="K221" s="62"/>
      <c r="L221" s="62"/>
      <c r="M221" s="62"/>
      <c r="N221" s="62"/>
      <c r="O221" s="62"/>
      <c r="P221" s="62"/>
      <c r="Q221" s="62"/>
      <c r="R221" s="62"/>
      <c r="S221" s="62"/>
      <c r="T221" s="62"/>
      <c r="U221" s="62"/>
      <c r="V221" s="62"/>
      <c r="W221" s="62"/>
      <c r="X221" s="62"/>
      <c r="Y221" s="62"/>
      <c r="Z221" s="62"/>
      <c r="AA221" s="62"/>
      <c r="AB221" s="62"/>
      <c r="AC221" s="62"/>
      <c r="AD221" s="62"/>
      <c r="AE221" s="62"/>
      <c r="AF221" s="62"/>
      <c r="AG221" s="62"/>
      <c r="AH221" s="62"/>
      <c r="AI221" s="62"/>
      <c r="AJ221" s="62"/>
      <c r="AK221" s="62"/>
      <c r="AL221" s="62"/>
      <c r="AM221" s="62"/>
      <c r="AN221" s="62"/>
      <c r="AO221" s="62"/>
    </row>
    <row r="222" spans="2:41" ht="12.75" customHeight="1" x14ac:dyDescent="0.2">
      <c r="B222" s="53" t="s">
        <v>283</v>
      </c>
      <c r="C222" s="53"/>
      <c r="D222" s="62"/>
      <c r="E222" s="62"/>
      <c r="F222" s="62"/>
      <c r="G222" s="62"/>
      <c r="H222" s="62"/>
      <c r="I222" s="62"/>
      <c r="J222" s="62"/>
      <c r="K222" s="62"/>
      <c r="L222" s="62"/>
      <c r="M222" s="62"/>
      <c r="N222" s="62"/>
      <c r="O222" s="62"/>
      <c r="P222" s="62"/>
      <c r="Q222" s="62"/>
      <c r="R222" s="62"/>
      <c r="S222" s="62"/>
      <c r="T222" s="62"/>
      <c r="U222" s="62"/>
      <c r="V222" s="62"/>
      <c r="W222" s="62"/>
      <c r="X222" s="62"/>
      <c r="Y222" s="62"/>
      <c r="Z222" s="62"/>
      <c r="AA222" s="62"/>
      <c r="AB222" s="62"/>
      <c r="AC222" s="62"/>
      <c r="AD222" s="62"/>
      <c r="AE222" s="62"/>
      <c r="AF222" s="62"/>
      <c r="AG222" s="62"/>
      <c r="AH222" s="62"/>
      <c r="AI222" s="62"/>
      <c r="AJ222" s="62"/>
      <c r="AK222" s="62"/>
      <c r="AL222" s="62"/>
      <c r="AM222" s="62"/>
      <c r="AN222" s="62"/>
      <c r="AO222" s="62"/>
    </row>
    <row r="223" spans="2:41" ht="12.75" customHeight="1" x14ac:dyDescent="0.2">
      <c r="B223" s="15" t="s">
        <v>280</v>
      </c>
      <c r="C223" s="151">
        <f>SUM(D223:AO223)</f>
        <v>50088.926898396327</v>
      </c>
      <c r="D223" s="62">
        <v>1535.3698330181066</v>
      </c>
      <c r="E223" s="62">
        <v>2412.3502765340763</v>
      </c>
      <c r="F223" s="62">
        <v>2078.1034403020462</v>
      </c>
      <c r="G223" s="62">
        <v>1674.1117118952434</v>
      </c>
      <c r="H223" s="62">
        <v>1835.776787337883</v>
      </c>
      <c r="I223" s="62">
        <v>930.07182773385136</v>
      </c>
      <c r="J223" s="62">
        <v>485.34737706264821</v>
      </c>
      <c r="K223" s="62">
        <v>1031.9763386412915</v>
      </c>
      <c r="L223" s="62">
        <v>1585.2375797162229</v>
      </c>
      <c r="M223" s="62">
        <v>732.12454442516434</v>
      </c>
      <c r="N223" s="62">
        <v>1150.8977481703951</v>
      </c>
      <c r="O223" s="62">
        <v>971.00849301862445</v>
      </c>
      <c r="P223" s="62">
        <v>1101.3779763326354</v>
      </c>
      <c r="Q223" s="62">
        <v>1264.2541483790262</v>
      </c>
      <c r="R223" s="62">
        <v>1308.0126097762907</v>
      </c>
      <c r="S223" s="62">
        <v>832.44635284654782</v>
      </c>
      <c r="T223" s="62">
        <v>1582.2951294414604</v>
      </c>
      <c r="U223" s="62">
        <v>1848.693051418024</v>
      </c>
      <c r="V223" s="62">
        <v>1347.9744121600484</v>
      </c>
      <c r="W223" s="62">
        <v>1754.1085792374063</v>
      </c>
      <c r="X223" s="62">
        <v>974.42391257840029</v>
      </c>
      <c r="Y223" s="62">
        <v>1810.3676655318184</v>
      </c>
      <c r="Z223" s="62">
        <v>1088.0426755734225</v>
      </c>
      <c r="AA223" s="62">
        <v>1056.9629157450868</v>
      </c>
      <c r="AB223" s="62">
        <v>1462.450108178653</v>
      </c>
      <c r="AC223" s="62">
        <v>1221.4595635596349</v>
      </c>
      <c r="AD223" s="62">
        <v>1043.3264340358794</v>
      </c>
      <c r="AE223" s="62">
        <v>965.14755934513073</v>
      </c>
      <c r="AF223" s="62">
        <v>1459.8592792502866</v>
      </c>
      <c r="AG223" s="62">
        <v>1510.0045776711936</v>
      </c>
      <c r="AH223" s="62">
        <v>1159.7021820564216</v>
      </c>
      <c r="AI223" s="62">
        <v>1804.3473021290902</v>
      </c>
      <c r="AJ223" s="62">
        <v>776.28700241485399</v>
      </c>
      <c r="AK223" s="62">
        <v>1069.0115886491892</v>
      </c>
      <c r="AL223" s="62">
        <v>741.56985989475754</v>
      </c>
      <c r="AM223" s="62">
        <v>226.51485790536887</v>
      </c>
      <c r="AN223" s="62">
        <v>3304.8303344895053</v>
      </c>
      <c r="AO223" s="62">
        <v>953.0808619406414</v>
      </c>
    </row>
    <row r="224" spans="2:41" ht="12.75" customHeight="1" x14ac:dyDescent="0.2">
      <c r="B224" s="15" t="s">
        <v>281</v>
      </c>
      <c r="C224" s="53"/>
      <c r="D224" s="62">
        <f>+D223/12</f>
        <v>127.94748608484223</v>
      </c>
      <c r="E224" s="62">
        <f t="shared" ref="E224:AO224" si="45">+E223/12</f>
        <v>201.02918971117302</v>
      </c>
      <c r="F224" s="62">
        <f t="shared" si="45"/>
        <v>173.17528669183719</v>
      </c>
      <c r="G224" s="62">
        <f t="shared" si="45"/>
        <v>139.50930932460361</v>
      </c>
      <c r="H224" s="62">
        <f t="shared" si="45"/>
        <v>152.98139894482358</v>
      </c>
      <c r="I224" s="62">
        <f t="shared" si="45"/>
        <v>77.505985644487609</v>
      </c>
      <c r="J224" s="62">
        <f t="shared" si="45"/>
        <v>40.445614755220682</v>
      </c>
      <c r="K224" s="62">
        <f t="shared" si="45"/>
        <v>85.998028220107628</v>
      </c>
      <c r="L224" s="62">
        <f t="shared" si="45"/>
        <v>132.10313164301857</v>
      </c>
      <c r="M224" s="62">
        <f t="shared" si="45"/>
        <v>61.010378702097029</v>
      </c>
      <c r="N224" s="62">
        <f t="shared" si="45"/>
        <v>95.908145680866255</v>
      </c>
      <c r="O224" s="62">
        <f t="shared" si="45"/>
        <v>80.917374418218699</v>
      </c>
      <c r="P224" s="62">
        <f t="shared" si="45"/>
        <v>91.781498027719621</v>
      </c>
      <c r="Q224" s="62">
        <f t="shared" si="45"/>
        <v>105.35451236491885</v>
      </c>
      <c r="R224" s="62">
        <f t="shared" si="45"/>
        <v>109.00105081469088</v>
      </c>
      <c r="S224" s="62">
        <f t="shared" si="45"/>
        <v>69.37052940387899</v>
      </c>
      <c r="T224" s="62">
        <f t="shared" si="45"/>
        <v>131.85792745345503</v>
      </c>
      <c r="U224" s="62">
        <f t="shared" si="45"/>
        <v>154.05775428483534</v>
      </c>
      <c r="V224" s="62">
        <f t="shared" si="45"/>
        <v>112.33120101333736</v>
      </c>
      <c r="W224" s="62">
        <f t="shared" si="45"/>
        <v>146.17571493645053</v>
      </c>
      <c r="X224" s="62">
        <f t="shared" si="45"/>
        <v>81.201992714866691</v>
      </c>
      <c r="Y224" s="62">
        <f t="shared" si="45"/>
        <v>150.86397212765152</v>
      </c>
      <c r="Z224" s="62">
        <f t="shared" si="45"/>
        <v>90.670222964451867</v>
      </c>
      <c r="AA224" s="62">
        <f t="shared" si="45"/>
        <v>88.080242978757227</v>
      </c>
      <c r="AB224" s="62">
        <f t="shared" si="45"/>
        <v>121.87084234822107</v>
      </c>
      <c r="AC224" s="62">
        <f t="shared" si="45"/>
        <v>101.78829696330291</v>
      </c>
      <c r="AD224" s="62">
        <f t="shared" si="45"/>
        <v>86.943869502989955</v>
      </c>
      <c r="AE224" s="62">
        <f t="shared" si="45"/>
        <v>80.428963278760889</v>
      </c>
      <c r="AF224" s="62">
        <f t="shared" si="45"/>
        <v>121.65493993752388</v>
      </c>
      <c r="AG224" s="62">
        <f t="shared" si="45"/>
        <v>125.8337148059328</v>
      </c>
      <c r="AH224" s="62">
        <f t="shared" si="45"/>
        <v>96.641848504701798</v>
      </c>
      <c r="AI224" s="62">
        <f t="shared" si="45"/>
        <v>150.36227517742418</v>
      </c>
      <c r="AJ224" s="62">
        <f t="shared" si="45"/>
        <v>64.690583534571161</v>
      </c>
      <c r="AK224" s="62">
        <f t="shared" si="45"/>
        <v>89.084299054099105</v>
      </c>
      <c r="AL224" s="62">
        <f t="shared" si="45"/>
        <v>61.797488324563126</v>
      </c>
      <c r="AM224" s="62">
        <f t="shared" si="45"/>
        <v>18.87623815878074</v>
      </c>
      <c r="AN224" s="62">
        <f t="shared" si="45"/>
        <v>275.40252787412544</v>
      </c>
      <c r="AO224" s="62">
        <f t="shared" si="45"/>
        <v>79.423405161720112</v>
      </c>
    </row>
    <row r="225" spans="2:41" ht="12.75" customHeight="1" x14ac:dyDescent="0.2">
      <c r="B225" s="53"/>
      <c r="C225" s="53"/>
      <c r="D225" s="62"/>
      <c r="E225" s="62"/>
      <c r="F225" s="62"/>
      <c r="G225" s="62"/>
      <c r="H225" s="62"/>
      <c r="I225" s="62"/>
      <c r="J225" s="62"/>
      <c r="K225" s="62"/>
      <c r="L225" s="62"/>
      <c r="M225" s="62"/>
      <c r="N225" s="62"/>
      <c r="O225" s="62"/>
      <c r="P225" s="62"/>
      <c r="Q225" s="62"/>
      <c r="R225" s="62"/>
      <c r="S225" s="62"/>
      <c r="T225" s="62"/>
      <c r="U225" s="62"/>
      <c r="V225" s="62"/>
      <c r="W225" s="62"/>
      <c r="X225" s="62"/>
      <c r="Y225" s="62"/>
      <c r="Z225" s="62"/>
      <c r="AA225" s="62"/>
      <c r="AB225" s="62"/>
      <c r="AC225" s="62"/>
      <c r="AD225" s="62"/>
      <c r="AE225" s="62"/>
      <c r="AF225" s="62"/>
      <c r="AG225" s="62"/>
      <c r="AH225" s="62"/>
      <c r="AI225" s="62"/>
      <c r="AJ225" s="62"/>
      <c r="AK225" s="62"/>
      <c r="AL225" s="62"/>
      <c r="AM225" s="62"/>
      <c r="AN225" s="62"/>
      <c r="AO225" s="62"/>
    </row>
    <row r="226" spans="2:41" ht="12.75" customHeight="1" x14ac:dyDescent="0.2">
      <c r="B226" s="53" t="s">
        <v>313</v>
      </c>
      <c r="C226" s="53"/>
      <c r="D226" s="62"/>
      <c r="E226" s="62"/>
      <c r="F226" s="62"/>
      <c r="G226" s="62"/>
      <c r="H226" s="62"/>
      <c r="I226" s="62"/>
      <c r="J226" s="62"/>
      <c r="K226" s="62"/>
      <c r="L226" s="62"/>
      <c r="M226" s="62"/>
      <c r="N226" s="62"/>
      <c r="O226" s="62"/>
      <c r="P226" s="62"/>
      <c r="Q226" s="62"/>
      <c r="R226" s="62"/>
      <c r="S226" s="62"/>
      <c r="T226" s="62"/>
      <c r="U226" s="62"/>
      <c r="V226" s="62"/>
      <c r="W226" s="62"/>
      <c r="X226" s="62"/>
      <c r="Y226" s="62"/>
      <c r="Z226" s="62"/>
      <c r="AA226" s="62"/>
      <c r="AB226" s="62"/>
      <c r="AC226" s="62"/>
      <c r="AD226" s="62"/>
      <c r="AE226" s="62"/>
      <c r="AF226" s="62"/>
      <c r="AG226" s="62"/>
      <c r="AH226" s="62"/>
      <c r="AI226" s="62"/>
      <c r="AJ226" s="62"/>
      <c r="AK226" s="62"/>
      <c r="AL226" s="62"/>
      <c r="AM226" s="62"/>
      <c r="AN226" s="62"/>
      <c r="AO226" s="62"/>
    </row>
    <row r="227" spans="2:41" ht="12.75" customHeight="1" x14ac:dyDescent="0.2">
      <c r="B227" s="15" t="s">
        <v>280</v>
      </c>
      <c r="C227" s="151">
        <f>SUM(D227:AO227)</f>
        <v>45080.034208556695</v>
      </c>
      <c r="D227" s="62">
        <v>1381.8328497162963</v>
      </c>
      <c r="E227" s="62">
        <v>2171.1152488806683</v>
      </c>
      <c r="F227" s="62">
        <v>1870.2930962718417</v>
      </c>
      <c r="G227" s="62">
        <v>1506.700540705719</v>
      </c>
      <c r="H227" s="62">
        <v>1652.199108604095</v>
      </c>
      <c r="I227" s="62">
        <v>837.06464496046635</v>
      </c>
      <c r="J227" s="62">
        <v>436.81263935638333</v>
      </c>
      <c r="K227" s="62">
        <v>928.77870477716237</v>
      </c>
      <c r="L227" s="62">
        <v>1426.7138217446011</v>
      </c>
      <c r="M227" s="62">
        <v>658.9120899826479</v>
      </c>
      <c r="N227" s="62">
        <v>1035.8079733533555</v>
      </c>
      <c r="O227" s="62">
        <v>873.9076437167621</v>
      </c>
      <c r="P227" s="62">
        <v>991.24017869937177</v>
      </c>
      <c r="Q227" s="62">
        <v>1137.8287335411237</v>
      </c>
      <c r="R227" s="62">
        <v>1177.2113487986614</v>
      </c>
      <c r="S227" s="62">
        <v>749.20171756189325</v>
      </c>
      <c r="T227" s="62">
        <v>1424.0656164973143</v>
      </c>
      <c r="U227" s="62">
        <v>1663.8237462762218</v>
      </c>
      <c r="V227" s="62">
        <v>1213.1769709440432</v>
      </c>
      <c r="W227" s="62">
        <v>1578.6977213136656</v>
      </c>
      <c r="X227" s="62">
        <v>876.98152132056032</v>
      </c>
      <c r="Y227" s="62">
        <v>1629.3308989786369</v>
      </c>
      <c r="Z227" s="62">
        <v>979.23840801608026</v>
      </c>
      <c r="AA227" s="62">
        <v>951.26662417057821</v>
      </c>
      <c r="AB227" s="62">
        <v>1316.2050973607875</v>
      </c>
      <c r="AC227" s="62">
        <v>1099.3136072036716</v>
      </c>
      <c r="AD227" s="62">
        <v>938.99379063229151</v>
      </c>
      <c r="AE227" s="62">
        <v>868.63280341061773</v>
      </c>
      <c r="AF227" s="62">
        <v>1313.8733513252582</v>
      </c>
      <c r="AG227" s="62">
        <v>1359.0041199040743</v>
      </c>
      <c r="AH227" s="62">
        <v>1043.7319638507793</v>
      </c>
      <c r="AI227" s="62">
        <v>1623.9125719161812</v>
      </c>
      <c r="AJ227" s="62">
        <v>698.65830217336872</v>
      </c>
      <c r="AK227" s="62">
        <v>962.11042978426997</v>
      </c>
      <c r="AL227" s="62">
        <v>667.41287390528191</v>
      </c>
      <c r="AM227" s="62">
        <v>203.86337211483206</v>
      </c>
      <c r="AN227" s="62">
        <v>2974.3473010405546</v>
      </c>
      <c r="AO227" s="62">
        <v>857.77277574657717</v>
      </c>
    </row>
    <row r="228" spans="2:41" ht="12.75" customHeight="1" x14ac:dyDescent="0.2">
      <c r="B228" s="15" t="s">
        <v>281</v>
      </c>
      <c r="C228" s="53"/>
      <c r="D228" s="62">
        <f>+D227/12</f>
        <v>115.15273747635803</v>
      </c>
      <c r="E228" s="62">
        <f t="shared" ref="E228:AO228" si="46">+E227/12</f>
        <v>180.92627074005568</v>
      </c>
      <c r="F228" s="62">
        <f t="shared" si="46"/>
        <v>155.85775802265348</v>
      </c>
      <c r="G228" s="62">
        <f t="shared" si="46"/>
        <v>125.55837839214325</v>
      </c>
      <c r="H228" s="62">
        <f t="shared" si="46"/>
        <v>137.68325905034126</v>
      </c>
      <c r="I228" s="62">
        <f t="shared" si="46"/>
        <v>69.755387080038858</v>
      </c>
      <c r="J228" s="62">
        <f t="shared" si="46"/>
        <v>36.401053279698608</v>
      </c>
      <c r="K228" s="62">
        <f t="shared" si="46"/>
        <v>77.398225398096869</v>
      </c>
      <c r="L228" s="62">
        <f t="shared" si="46"/>
        <v>118.89281847871676</v>
      </c>
      <c r="M228" s="62">
        <f t="shared" si="46"/>
        <v>54.909340831887327</v>
      </c>
      <c r="N228" s="62">
        <f t="shared" si="46"/>
        <v>86.317331112779627</v>
      </c>
      <c r="O228" s="62">
        <f t="shared" si="46"/>
        <v>72.825636976396837</v>
      </c>
      <c r="P228" s="62">
        <f t="shared" si="46"/>
        <v>82.603348224947652</v>
      </c>
      <c r="Q228" s="62">
        <f t="shared" si="46"/>
        <v>94.819061128426981</v>
      </c>
      <c r="R228" s="62">
        <f t="shared" si="46"/>
        <v>98.100945733221792</v>
      </c>
      <c r="S228" s="62">
        <f t="shared" si="46"/>
        <v>62.433476463491104</v>
      </c>
      <c r="T228" s="62">
        <f t="shared" si="46"/>
        <v>118.67213470810952</v>
      </c>
      <c r="U228" s="62">
        <f t="shared" si="46"/>
        <v>138.6519788563518</v>
      </c>
      <c r="V228" s="62">
        <f t="shared" si="46"/>
        <v>101.0980809120036</v>
      </c>
      <c r="W228" s="62">
        <f t="shared" si="46"/>
        <v>131.55814344280546</v>
      </c>
      <c r="X228" s="62">
        <f t="shared" si="46"/>
        <v>73.081793443380022</v>
      </c>
      <c r="Y228" s="62">
        <f t="shared" si="46"/>
        <v>135.7775749148864</v>
      </c>
      <c r="Z228" s="62">
        <f t="shared" si="46"/>
        <v>81.603200668006693</v>
      </c>
      <c r="AA228" s="62">
        <f t="shared" si="46"/>
        <v>79.272218680881522</v>
      </c>
      <c r="AB228" s="62">
        <f t="shared" si="46"/>
        <v>109.68375811339895</v>
      </c>
      <c r="AC228" s="62">
        <f t="shared" si="46"/>
        <v>91.609467266972629</v>
      </c>
      <c r="AD228" s="62">
        <f t="shared" si="46"/>
        <v>78.249482552690964</v>
      </c>
      <c r="AE228" s="62">
        <f t="shared" si="46"/>
        <v>72.38606695088481</v>
      </c>
      <c r="AF228" s="62">
        <f t="shared" si="46"/>
        <v>109.48944594377151</v>
      </c>
      <c r="AG228" s="62">
        <f t="shared" si="46"/>
        <v>113.25034332533953</v>
      </c>
      <c r="AH228" s="62">
        <f t="shared" si="46"/>
        <v>86.977663654231606</v>
      </c>
      <c r="AI228" s="62">
        <f t="shared" si="46"/>
        <v>135.32604765968176</v>
      </c>
      <c r="AJ228" s="62">
        <f t="shared" si="46"/>
        <v>58.22152518111406</v>
      </c>
      <c r="AK228" s="62">
        <f t="shared" si="46"/>
        <v>80.175869148689159</v>
      </c>
      <c r="AL228" s="62">
        <f t="shared" si="46"/>
        <v>55.617739492106828</v>
      </c>
      <c r="AM228" s="62">
        <f t="shared" si="46"/>
        <v>16.988614342902672</v>
      </c>
      <c r="AN228" s="62">
        <f t="shared" si="46"/>
        <v>247.86227508671288</v>
      </c>
      <c r="AO228" s="62">
        <f t="shared" si="46"/>
        <v>71.481064645548102</v>
      </c>
    </row>
    <row r="229" spans="2:41" ht="12.75" customHeight="1" x14ac:dyDescent="0.2">
      <c r="B229" s="53"/>
      <c r="C229" s="53"/>
      <c r="D229" s="62"/>
      <c r="E229" s="62"/>
      <c r="F229" s="62"/>
      <c r="G229" s="62"/>
      <c r="H229" s="62"/>
      <c r="I229" s="62"/>
      <c r="J229" s="62"/>
      <c r="K229" s="62"/>
      <c r="L229" s="62"/>
      <c r="M229" s="62"/>
      <c r="N229" s="62"/>
      <c r="O229" s="62"/>
      <c r="P229" s="62"/>
      <c r="Q229" s="62"/>
      <c r="R229" s="62"/>
      <c r="S229" s="62"/>
      <c r="T229" s="62"/>
      <c r="U229" s="62"/>
      <c r="V229" s="62"/>
      <c r="W229" s="62"/>
      <c r="X229" s="62"/>
      <c r="Y229" s="62"/>
      <c r="Z229" s="62"/>
      <c r="AA229" s="62"/>
      <c r="AB229" s="62"/>
      <c r="AC229" s="62"/>
      <c r="AD229" s="62"/>
      <c r="AE229" s="62"/>
      <c r="AF229" s="62"/>
      <c r="AG229" s="62"/>
      <c r="AH229" s="62"/>
      <c r="AI229" s="62"/>
      <c r="AJ229" s="62"/>
      <c r="AK229" s="62"/>
      <c r="AL229" s="62"/>
      <c r="AM229" s="62"/>
      <c r="AN229" s="62"/>
      <c r="AO229" s="62"/>
    </row>
    <row r="230" spans="2:41" ht="12.75" customHeight="1" x14ac:dyDescent="0.2">
      <c r="B230" s="53" t="s">
        <v>314</v>
      </c>
      <c r="C230" s="53"/>
      <c r="D230" s="33"/>
      <c r="E230" s="62"/>
      <c r="F230" s="62"/>
      <c r="G230" s="62"/>
      <c r="H230" s="62"/>
      <c r="I230" s="62"/>
      <c r="J230" s="62"/>
      <c r="K230" s="62"/>
      <c r="L230" s="62"/>
      <c r="M230" s="62"/>
      <c r="N230" s="62"/>
      <c r="O230" s="62"/>
      <c r="P230" s="62"/>
      <c r="Q230" s="62"/>
      <c r="R230" s="62"/>
      <c r="S230" s="62"/>
      <c r="T230" s="62"/>
      <c r="U230" s="62"/>
      <c r="V230" s="62"/>
      <c r="W230" s="62"/>
      <c r="X230" s="62"/>
      <c r="Y230" s="62"/>
      <c r="Z230" s="62"/>
      <c r="AA230" s="62"/>
      <c r="AB230" s="62"/>
      <c r="AC230" s="62"/>
      <c r="AD230" s="62"/>
      <c r="AE230" s="62"/>
      <c r="AF230" s="62"/>
      <c r="AG230" s="62"/>
      <c r="AH230" s="62"/>
      <c r="AI230" s="62"/>
      <c r="AJ230" s="62"/>
      <c r="AK230" s="62"/>
      <c r="AL230" s="62"/>
      <c r="AM230" s="62"/>
      <c r="AN230" s="62"/>
      <c r="AO230" s="62"/>
    </row>
    <row r="231" spans="2:41" ht="12.75" customHeight="1" x14ac:dyDescent="0.2">
      <c r="B231" s="15" t="s">
        <v>280</v>
      </c>
      <c r="C231" s="151">
        <f>SUM(D231:AO231)</f>
        <v>151890.06588024629</v>
      </c>
      <c r="D231" s="62">
        <v>3534.6481937269928</v>
      </c>
      <c r="E231" s="62">
        <v>2709.3138644696865</v>
      </c>
      <c r="F231" s="62">
        <v>3921.7645313982443</v>
      </c>
      <c r="G231" s="62">
        <v>1995.7897055546937</v>
      </c>
      <c r="H231" s="62">
        <v>4857.6466984619929</v>
      </c>
      <c r="I231" s="62">
        <v>2548.7549575657808</v>
      </c>
      <c r="J231" s="62">
        <v>3674.9107441397291</v>
      </c>
      <c r="K231" s="62">
        <v>4122.7296753054634</v>
      </c>
      <c r="L231" s="62">
        <v>4457.3383541453732</v>
      </c>
      <c r="M231" s="62">
        <v>1024.3459402544047</v>
      </c>
      <c r="N231" s="62">
        <v>2652.529567104561</v>
      </c>
      <c r="O231" s="62">
        <v>772.49305783698298</v>
      </c>
      <c r="P231" s="62">
        <v>4837.9271086974049</v>
      </c>
      <c r="Q231" s="62">
        <v>9301.4279750802671</v>
      </c>
      <c r="R231" s="62">
        <v>4716.5300563644969</v>
      </c>
      <c r="S231" s="62">
        <v>2553.3006201040885</v>
      </c>
      <c r="T231" s="62">
        <v>4769.3426260626284</v>
      </c>
      <c r="U231" s="62">
        <v>8018.6978008765791</v>
      </c>
      <c r="V231" s="62">
        <v>6470.9166321872153</v>
      </c>
      <c r="W231" s="62">
        <v>5843.7081122283607</v>
      </c>
      <c r="X231" s="62">
        <v>2337.3435481713373</v>
      </c>
      <c r="Y231" s="62">
        <v>4206.8407874553895</v>
      </c>
      <c r="Z231" s="62">
        <v>3210.3692458023229</v>
      </c>
      <c r="AA231" s="62">
        <v>2571.4834275366406</v>
      </c>
      <c r="AB231" s="62">
        <v>7586.2699011640461</v>
      </c>
      <c r="AC231" s="62">
        <v>5966.8521285066745</v>
      </c>
      <c r="AD231" s="62">
        <v>2636.8991022008372</v>
      </c>
      <c r="AE231" s="62">
        <v>3886.2885371715356</v>
      </c>
      <c r="AF231" s="62">
        <v>3598.7530627901306</v>
      </c>
      <c r="AG231" s="62">
        <v>5041.4398257858093</v>
      </c>
      <c r="AH231" s="62">
        <v>2032.7139715571745</v>
      </c>
      <c r="AI231" s="62">
        <v>5195.7598176173942</v>
      </c>
      <c r="AJ231" s="62">
        <v>3367.8759032338721</v>
      </c>
      <c r="AK231" s="62">
        <v>3532.9274503616662</v>
      </c>
      <c r="AL231" s="62">
        <v>6658.1420916449924</v>
      </c>
      <c r="AM231" s="62">
        <v>793.58493713744474</v>
      </c>
      <c r="AN231" s="62">
        <v>3734.7939303783996</v>
      </c>
      <c r="AO231" s="62">
        <v>2747.6119901656994</v>
      </c>
    </row>
    <row r="232" spans="2:41" ht="12.75" customHeight="1" x14ac:dyDescent="0.2">
      <c r="B232" s="15" t="s">
        <v>281</v>
      </c>
      <c r="C232" s="53"/>
      <c r="D232" s="62">
        <f>+D231/12</f>
        <v>294.55401614391604</v>
      </c>
      <c r="E232" s="62">
        <f t="shared" ref="E232:AO232" si="47">+E231/12</f>
        <v>225.77615537247388</v>
      </c>
      <c r="F232" s="62">
        <f t="shared" si="47"/>
        <v>326.81371094985371</v>
      </c>
      <c r="G232" s="62">
        <f t="shared" si="47"/>
        <v>166.31580879622447</v>
      </c>
      <c r="H232" s="62">
        <f t="shared" si="47"/>
        <v>404.80389153849939</v>
      </c>
      <c r="I232" s="62">
        <f t="shared" si="47"/>
        <v>212.39624646381506</v>
      </c>
      <c r="J232" s="62">
        <f t="shared" si="47"/>
        <v>306.24256201164411</v>
      </c>
      <c r="K232" s="62">
        <f t="shared" si="47"/>
        <v>343.56080627545526</v>
      </c>
      <c r="L232" s="62">
        <f t="shared" si="47"/>
        <v>371.44486284544774</v>
      </c>
      <c r="M232" s="62">
        <f t="shared" si="47"/>
        <v>85.362161687867058</v>
      </c>
      <c r="N232" s="62">
        <f t="shared" si="47"/>
        <v>221.04413059204674</v>
      </c>
      <c r="O232" s="62">
        <f t="shared" si="47"/>
        <v>64.374421486415244</v>
      </c>
      <c r="P232" s="62">
        <f t="shared" si="47"/>
        <v>403.16059239145039</v>
      </c>
      <c r="Q232" s="62">
        <f t="shared" si="47"/>
        <v>775.11899792335555</v>
      </c>
      <c r="R232" s="62">
        <f t="shared" si="47"/>
        <v>393.04417136370807</v>
      </c>
      <c r="S232" s="62">
        <f t="shared" si="47"/>
        <v>212.77505167534071</v>
      </c>
      <c r="T232" s="62">
        <f t="shared" si="47"/>
        <v>397.44521883855236</v>
      </c>
      <c r="U232" s="62">
        <f t="shared" si="47"/>
        <v>668.22481673971492</v>
      </c>
      <c r="V232" s="62">
        <f t="shared" si="47"/>
        <v>539.24305268226794</v>
      </c>
      <c r="W232" s="62">
        <f t="shared" si="47"/>
        <v>486.97567601903006</v>
      </c>
      <c r="X232" s="62">
        <f t="shared" si="47"/>
        <v>194.7786290142781</v>
      </c>
      <c r="Y232" s="62">
        <f t="shared" si="47"/>
        <v>350.57006562128248</v>
      </c>
      <c r="Z232" s="62">
        <f t="shared" si="47"/>
        <v>267.53077048352691</v>
      </c>
      <c r="AA232" s="62">
        <f t="shared" si="47"/>
        <v>214.2902856280534</v>
      </c>
      <c r="AB232" s="62">
        <f t="shared" si="47"/>
        <v>632.18915843033722</v>
      </c>
      <c r="AC232" s="62">
        <f t="shared" si="47"/>
        <v>497.23767737555619</v>
      </c>
      <c r="AD232" s="62">
        <f t="shared" si="47"/>
        <v>219.74159185006977</v>
      </c>
      <c r="AE232" s="62">
        <f t="shared" si="47"/>
        <v>323.85737809762799</v>
      </c>
      <c r="AF232" s="62">
        <f t="shared" si="47"/>
        <v>299.8960885658442</v>
      </c>
      <c r="AG232" s="62">
        <f t="shared" si="47"/>
        <v>420.11998548215075</v>
      </c>
      <c r="AH232" s="62">
        <f t="shared" si="47"/>
        <v>169.39283096309788</v>
      </c>
      <c r="AI232" s="62">
        <f t="shared" si="47"/>
        <v>432.97998480144952</v>
      </c>
      <c r="AJ232" s="62">
        <f t="shared" si="47"/>
        <v>280.65632526948934</v>
      </c>
      <c r="AK232" s="62">
        <f t="shared" si="47"/>
        <v>294.41062086347216</v>
      </c>
      <c r="AL232" s="62">
        <f t="shared" si="47"/>
        <v>554.84517430374933</v>
      </c>
      <c r="AM232" s="62">
        <f t="shared" si="47"/>
        <v>66.132078094787062</v>
      </c>
      <c r="AN232" s="62">
        <f t="shared" si="47"/>
        <v>311.2328275315333</v>
      </c>
      <c r="AO232" s="62">
        <f t="shared" si="47"/>
        <v>228.9676658471416</v>
      </c>
    </row>
    <row r="233" spans="2:41" ht="12.75" customHeight="1" x14ac:dyDescent="0.2">
      <c r="B233" s="53"/>
      <c r="C233" s="53"/>
      <c r="D233" s="62"/>
      <c r="E233" s="62"/>
      <c r="F233" s="62"/>
      <c r="G233" s="62"/>
      <c r="H233" s="62"/>
      <c r="I233" s="62"/>
      <c r="J233" s="62"/>
      <c r="K233" s="62"/>
      <c r="L233" s="62"/>
      <c r="M233" s="62"/>
      <c r="N233" s="62"/>
      <c r="O233" s="62"/>
      <c r="P233" s="62"/>
      <c r="Q233" s="62"/>
      <c r="R233" s="62"/>
      <c r="S233" s="62"/>
      <c r="T233" s="62"/>
      <c r="U233" s="62"/>
      <c r="V233" s="62"/>
      <c r="W233" s="62"/>
      <c r="X233" s="62"/>
      <c r="Y233" s="62"/>
      <c r="Z233" s="62"/>
      <c r="AA233" s="62"/>
      <c r="AB233" s="62"/>
      <c r="AC233" s="62"/>
      <c r="AD233" s="62"/>
      <c r="AE233" s="62"/>
      <c r="AF233" s="62"/>
      <c r="AG233" s="62"/>
      <c r="AH233" s="62"/>
      <c r="AI233" s="62"/>
      <c r="AJ233" s="62"/>
      <c r="AK233" s="62"/>
      <c r="AL233" s="62"/>
      <c r="AM233" s="62"/>
      <c r="AN233" s="62"/>
      <c r="AO233" s="62"/>
    </row>
    <row r="234" spans="2:41" ht="12.75" customHeight="1" x14ac:dyDescent="0.2">
      <c r="B234" s="53" t="s">
        <v>285</v>
      </c>
      <c r="C234" s="53"/>
      <c r="D234" s="62"/>
      <c r="E234" s="62"/>
      <c r="F234" s="62"/>
      <c r="G234" s="62"/>
      <c r="H234" s="62"/>
      <c r="I234" s="62"/>
      <c r="J234" s="62"/>
      <c r="K234" s="62"/>
      <c r="L234" s="62"/>
      <c r="M234" s="62"/>
      <c r="N234" s="62"/>
      <c r="O234" s="62"/>
      <c r="P234" s="62"/>
      <c r="Q234" s="62"/>
      <c r="R234" s="62"/>
      <c r="S234" s="62"/>
      <c r="T234" s="62"/>
      <c r="U234" s="62"/>
      <c r="V234" s="62"/>
      <c r="W234" s="62"/>
      <c r="X234" s="62"/>
      <c r="Y234" s="62"/>
      <c r="Z234" s="62"/>
      <c r="AA234" s="62"/>
      <c r="AB234" s="62"/>
      <c r="AC234" s="62"/>
      <c r="AD234" s="62"/>
      <c r="AE234" s="62"/>
      <c r="AF234" s="62"/>
      <c r="AG234" s="62"/>
      <c r="AH234" s="62"/>
      <c r="AI234" s="62"/>
      <c r="AJ234" s="62"/>
      <c r="AK234" s="62"/>
      <c r="AL234" s="62"/>
      <c r="AM234" s="62"/>
      <c r="AN234" s="62"/>
      <c r="AO234" s="62"/>
    </row>
    <row r="235" spans="2:41" ht="12.75" customHeight="1" x14ac:dyDescent="0.2">
      <c r="B235" s="15" t="s">
        <v>280</v>
      </c>
      <c r="C235" s="151">
        <f>SUM(D235:AO235)</f>
        <v>92537.835131051994</v>
      </c>
      <c r="D235" s="62">
        <v>2761.8063836170668</v>
      </c>
      <c r="E235" s="62">
        <v>1797.9553730050834</v>
      </c>
      <c r="F235" s="62">
        <v>2490.0134610298637</v>
      </c>
      <c r="G235" s="62">
        <v>1246.5300236959931</v>
      </c>
      <c r="H235" s="62">
        <v>1489.2903959436817</v>
      </c>
      <c r="I235" s="62">
        <v>1504.7703327050149</v>
      </c>
      <c r="J235" s="62">
        <v>3787.4625729881482</v>
      </c>
      <c r="K235" s="62">
        <v>2681.1232596767063</v>
      </c>
      <c r="L235" s="62">
        <v>1735.7269362397947</v>
      </c>
      <c r="M235" s="62">
        <v>567.4166453927736</v>
      </c>
      <c r="N235" s="62">
        <v>2273.7258629240773</v>
      </c>
      <c r="O235" s="62">
        <v>5220.2891157052345</v>
      </c>
      <c r="P235" s="62">
        <v>1548.2706418758962</v>
      </c>
      <c r="Q235" s="62">
        <v>5538.0989957564252</v>
      </c>
      <c r="R235" s="62">
        <v>2160.7733687896134</v>
      </c>
      <c r="S235" s="62">
        <v>1070.000387035617</v>
      </c>
      <c r="T235" s="62">
        <v>2385.3399533013308</v>
      </c>
      <c r="U235" s="62">
        <v>2362.0683562647764</v>
      </c>
      <c r="V235" s="62">
        <v>3894.0024670735402</v>
      </c>
      <c r="W235" s="62">
        <v>3291.5226083753582</v>
      </c>
      <c r="X235" s="62">
        <v>1816.9320737227233</v>
      </c>
      <c r="Y235" s="62">
        <v>2696.2815092636374</v>
      </c>
      <c r="Z235" s="62">
        <v>1718.3303561994553</v>
      </c>
      <c r="AA235" s="62">
        <v>3263.3110352888707</v>
      </c>
      <c r="AB235" s="62">
        <v>2356.1816875907193</v>
      </c>
      <c r="AC235" s="62">
        <v>4810.3332768438877</v>
      </c>
      <c r="AD235" s="62">
        <v>3685.1965864826175</v>
      </c>
      <c r="AE235" s="62">
        <v>1384.2135352399887</v>
      </c>
      <c r="AF235" s="62">
        <v>1693.8563901956741</v>
      </c>
      <c r="AG235" s="62">
        <v>620.49969950720151</v>
      </c>
      <c r="AH235" s="62">
        <v>1801.9701498987774</v>
      </c>
      <c r="AI235" s="62">
        <v>1266.2743940250862</v>
      </c>
      <c r="AJ235" s="62">
        <v>3768.4782043408986</v>
      </c>
      <c r="AK235" s="62">
        <v>2544.0492044622388</v>
      </c>
      <c r="AL235" s="62">
        <v>2650.6258566918227</v>
      </c>
      <c r="AM235" s="62">
        <v>792.48197013670278</v>
      </c>
      <c r="AN235" s="62">
        <v>3738.5645186658794</v>
      </c>
      <c r="AO235" s="62">
        <v>2124.0675410998233</v>
      </c>
    </row>
    <row r="236" spans="2:41" ht="12.75" customHeight="1" x14ac:dyDescent="0.2">
      <c r="B236" s="15" t="s">
        <v>281</v>
      </c>
      <c r="C236" s="53"/>
      <c r="D236" s="62">
        <f>+D235/12</f>
        <v>230.1505319680889</v>
      </c>
      <c r="E236" s="62">
        <f t="shared" ref="E236:AO236" si="48">+E235/12</f>
        <v>149.82961441709028</v>
      </c>
      <c r="F236" s="62">
        <f t="shared" si="48"/>
        <v>207.50112175248864</v>
      </c>
      <c r="G236" s="62">
        <f t="shared" si="48"/>
        <v>103.87750197466609</v>
      </c>
      <c r="H236" s="62">
        <f t="shared" si="48"/>
        <v>124.10753299530681</v>
      </c>
      <c r="I236" s="62">
        <f t="shared" si="48"/>
        <v>125.3975277254179</v>
      </c>
      <c r="J236" s="62">
        <f t="shared" si="48"/>
        <v>315.62188108234568</v>
      </c>
      <c r="K236" s="62">
        <f t="shared" si="48"/>
        <v>223.4269383063922</v>
      </c>
      <c r="L236" s="62">
        <f t="shared" si="48"/>
        <v>144.64391135331621</v>
      </c>
      <c r="M236" s="62">
        <f t="shared" si="48"/>
        <v>47.284720449397803</v>
      </c>
      <c r="N236" s="62">
        <f t="shared" si="48"/>
        <v>189.47715524367311</v>
      </c>
      <c r="O236" s="62">
        <f t="shared" si="48"/>
        <v>435.02409297543619</v>
      </c>
      <c r="P236" s="62">
        <f t="shared" si="48"/>
        <v>129.02255348965801</v>
      </c>
      <c r="Q236" s="62">
        <f t="shared" si="48"/>
        <v>461.50824964636877</v>
      </c>
      <c r="R236" s="62">
        <f t="shared" si="48"/>
        <v>180.06444739913445</v>
      </c>
      <c r="S236" s="62">
        <f t="shared" si="48"/>
        <v>89.166698919634754</v>
      </c>
      <c r="T236" s="62">
        <f t="shared" si="48"/>
        <v>198.77832944177757</v>
      </c>
      <c r="U236" s="62">
        <f t="shared" si="48"/>
        <v>196.83902968873136</v>
      </c>
      <c r="V236" s="62">
        <f t="shared" si="48"/>
        <v>324.5002055894617</v>
      </c>
      <c r="W236" s="62">
        <f t="shared" si="48"/>
        <v>274.2935506979465</v>
      </c>
      <c r="X236" s="62">
        <f t="shared" si="48"/>
        <v>151.41100614356029</v>
      </c>
      <c r="Y236" s="62">
        <f t="shared" si="48"/>
        <v>224.69012577196978</v>
      </c>
      <c r="Z236" s="62">
        <f t="shared" si="48"/>
        <v>143.19419634995461</v>
      </c>
      <c r="AA236" s="62">
        <f t="shared" si="48"/>
        <v>271.94258627407254</v>
      </c>
      <c r="AB236" s="62">
        <f t="shared" si="48"/>
        <v>196.34847396589328</v>
      </c>
      <c r="AC236" s="62">
        <f t="shared" si="48"/>
        <v>400.86110640365729</v>
      </c>
      <c r="AD236" s="62">
        <f t="shared" si="48"/>
        <v>307.09971554021814</v>
      </c>
      <c r="AE236" s="62">
        <f t="shared" si="48"/>
        <v>115.35112793666572</v>
      </c>
      <c r="AF236" s="62">
        <f t="shared" si="48"/>
        <v>141.15469918297285</v>
      </c>
      <c r="AG236" s="62">
        <f t="shared" si="48"/>
        <v>51.708308292266793</v>
      </c>
      <c r="AH236" s="62">
        <f t="shared" si="48"/>
        <v>150.16417915823146</v>
      </c>
      <c r="AI236" s="62">
        <f t="shared" si="48"/>
        <v>105.52286616875718</v>
      </c>
      <c r="AJ236" s="62">
        <f t="shared" si="48"/>
        <v>314.03985036174157</v>
      </c>
      <c r="AK236" s="62">
        <f t="shared" si="48"/>
        <v>212.00410037185324</v>
      </c>
      <c r="AL236" s="62">
        <f t="shared" si="48"/>
        <v>220.88548805765188</v>
      </c>
      <c r="AM236" s="62">
        <f t="shared" si="48"/>
        <v>66.040164178058561</v>
      </c>
      <c r="AN236" s="62">
        <f t="shared" si="48"/>
        <v>311.54704322215662</v>
      </c>
      <c r="AO236" s="62">
        <f t="shared" si="48"/>
        <v>177.00562842498528</v>
      </c>
    </row>
    <row r="237" spans="2:41" ht="12.75" customHeight="1" x14ac:dyDescent="0.2">
      <c r="B237" s="53"/>
      <c r="C237" s="53"/>
      <c r="D237" s="62"/>
      <c r="E237" s="62"/>
      <c r="F237" s="62"/>
      <c r="G237" s="62"/>
      <c r="H237" s="62"/>
      <c r="I237" s="62"/>
      <c r="J237" s="62"/>
      <c r="K237" s="62"/>
      <c r="L237" s="62"/>
      <c r="M237" s="62"/>
      <c r="N237" s="62"/>
      <c r="O237" s="62"/>
      <c r="P237" s="62"/>
      <c r="Q237" s="62"/>
      <c r="R237" s="62"/>
      <c r="S237" s="62"/>
      <c r="T237" s="62"/>
      <c r="U237" s="62"/>
      <c r="V237" s="62"/>
      <c r="W237" s="62"/>
      <c r="X237" s="62"/>
      <c r="Y237" s="62"/>
      <c r="Z237" s="62"/>
      <c r="AA237" s="62"/>
      <c r="AB237" s="62"/>
      <c r="AC237" s="62"/>
      <c r="AD237" s="62"/>
      <c r="AE237" s="62"/>
      <c r="AF237" s="62"/>
      <c r="AG237" s="62"/>
      <c r="AH237" s="62"/>
      <c r="AI237" s="62"/>
      <c r="AJ237" s="62"/>
      <c r="AK237" s="62"/>
      <c r="AL237" s="62"/>
      <c r="AM237" s="62"/>
      <c r="AN237" s="62"/>
      <c r="AO237" s="62"/>
    </row>
    <row r="238" spans="2:41" ht="12.75" customHeight="1" x14ac:dyDescent="0.2">
      <c r="B238" s="53" t="s">
        <v>286</v>
      </c>
      <c r="C238" s="53"/>
      <c r="D238" s="62"/>
      <c r="E238" s="62"/>
      <c r="F238" s="62"/>
      <c r="G238" s="62"/>
      <c r="H238" s="62"/>
      <c r="I238" s="62"/>
      <c r="J238" s="62"/>
      <c r="K238" s="62"/>
      <c r="L238" s="62"/>
      <c r="M238" s="62"/>
      <c r="N238" s="62"/>
      <c r="O238" s="62"/>
      <c r="P238" s="62"/>
      <c r="Q238" s="62"/>
      <c r="R238" s="62"/>
      <c r="S238" s="62"/>
      <c r="T238" s="62"/>
      <c r="U238" s="62"/>
      <c r="V238" s="62"/>
      <c r="W238" s="62"/>
      <c r="X238" s="62"/>
      <c r="Y238" s="62"/>
      <c r="Z238" s="62"/>
      <c r="AA238" s="62"/>
      <c r="AB238" s="62"/>
      <c r="AC238" s="62"/>
      <c r="AD238" s="62"/>
      <c r="AE238" s="62"/>
      <c r="AF238" s="62"/>
      <c r="AG238" s="62"/>
      <c r="AH238" s="62"/>
      <c r="AI238" s="62"/>
      <c r="AJ238" s="62"/>
      <c r="AK238" s="62"/>
      <c r="AL238" s="62"/>
      <c r="AM238" s="62"/>
      <c r="AN238" s="62"/>
      <c r="AO238" s="62"/>
    </row>
    <row r="239" spans="2:41" ht="12.75" customHeight="1" x14ac:dyDescent="0.2">
      <c r="B239" s="15" t="s">
        <v>280</v>
      </c>
      <c r="C239" s="151">
        <f>SUM(D239:AO239)</f>
        <v>32524.644275182123</v>
      </c>
      <c r="D239" s="62">
        <v>1305.4185761125973</v>
      </c>
      <c r="E239" s="62">
        <v>403.79863286949097</v>
      </c>
      <c r="F239" s="62">
        <v>65.571568842334841</v>
      </c>
      <c r="G239" s="62">
        <v>348.42883822727435</v>
      </c>
      <c r="H239" s="62">
        <v>1198.9792681932106</v>
      </c>
      <c r="I239" s="62">
        <v>1195.6985213971639</v>
      </c>
      <c r="J239" s="62">
        <v>1381.9910523377766</v>
      </c>
      <c r="K239" s="62">
        <v>1130.3574675606035</v>
      </c>
      <c r="L239" s="62">
        <v>677.57002540048825</v>
      </c>
      <c r="M239" s="62">
        <v>160.33240803981994</v>
      </c>
      <c r="N239" s="62">
        <v>742.75263547100155</v>
      </c>
      <c r="O239" s="62">
        <v>457.23332304671817</v>
      </c>
      <c r="P239" s="62">
        <v>530.56767365624194</v>
      </c>
      <c r="Q239" s="62">
        <v>1098.094615187141</v>
      </c>
      <c r="R239" s="62">
        <v>780.88115011669436</v>
      </c>
      <c r="S239" s="62">
        <v>0</v>
      </c>
      <c r="T239" s="62">
        <v>839.35708097290365</v>
      </c>
      <c r="U239" s="62">
        <v>741.5139901885866</v>
      </c>
      <c r="V239" s="62">
        <v>226.71903313505493</v>
      </c>
      <c r="W239" s="62">
        <v>580.75257845413682</v>
      </c>
      <c r="X239" s="62">
        <v>417.43173631564338</v>
      </c>
      <c r="Y239" s="62">
        <v>738.35818615441406</v>
      </c>
      <c r="Z239" s="62">
        <v>1164.7490846935891</v>
      </c>
      <c r="AA239" s="62">
        <v>947.09280336595441</v>
      </c>
      <c r="AB239" s="62">
        <v>606.10689822757115</v>
      </c>
      <c r="AC239" s="62">
        <v>1566.50415384762</v>
      </c>
      <c r="AD239" s="62">
        <v>2859.4110751515982</v>
      </c>
      <c r="AE239" s="62">
        <v>569.69456965355471</v>
      </c>
      <c r="AF239" s="62">
        <v>1735.9024616261697</v>
      </c>
      <c r="AG239" s="62">
        <v>656.86766199960323</v>
      </c>
      <c r="AH239" s="62">
        <v>664.41970654159195</v>
      </c>
      <c r="AI239" s="62">
        <v>1063.8936769407046</v>
      </c>
      <c r="AJ239" s="62">
        <v>2016.7516470692508</v>
      </c>
      <c r="AK239" s="62">
        <v>994.25493316837105</v>
      </c>
      <c r="AL239" s="62">
        <v>667.83182798014923</v>
      </c>
      <c r="AM239" s="62">
        <v>257.62757379534435</v>
      </c>
      <c r="AN239" s="62">
        <v>1548.73470887143</v>
      </c>
      <c r="AO239" s="62">
        <v>182.99313057032424</v>
      </c>
    </row>
    <row r="240" spans="2:41" ht="12.75" customHeight="1" x14ac:dyDescent="0.2">
      <c r="B240" s="15" t="s">
        <v>281</v>
      </c>
      <c r="C240" s="53"/>
      <c r="D240" s="62">
        <f>+D239/12</f>
        <v>108.78488134271645</v>
      </c>
      <c r="E240" s="62">
        <f t="shared" ref="E240:AO240" si="49">+E239/12</f>
        <v>33.649886072457583</v>
      </c>
      <c r="F240" s="62">
        <f t="shared" si="49"/>
        <v>5.4642974035279037</v>
      </c>
      <c r="G240" s="62">
        <f t="shared" si="49"/>
        <v>29.03573651893953</v>
      </c>
      <c r="H240" s="62">
        <f t="shared" si="49"/>
        <v>99.914939016100888</v>
      </c>
      <c r="I240" s="62">
        <f t="shared" si="49"/>
        <v>99.64154344976366</v>
      </c>
      <c r="J240" s="62">
        <f t="shared" si="49"/>
        <v>115.16592102814805</v>
      </c>
      <c r="K240" s="62">
        <f t="shared" si="49"/>
        <v>94.196455630050295</v>
      </c>
      <c r="L240" s="62">
        <f t="shared" si="49"/>
        <v>56.464168783374021</v>
      </c>
      <c r="M240" s="62">
        <f t="shared" si="49"/>
        <v>13.361034003318329</v>
      </c>
      <c r="N240" s="62">
        <f t="shared" si="49"/>
        <v>61.896052955916794</v>
      </c>
      <c r="O240" s="62">
        <f t="shared" si="49"/>
        <v>38.102776920559847</v>
      </c>
      <c r="P240" s="62">
        <f t="shared" si="49"/>
        <v>44.213972804686826</v>
      </c>
      <c r="Q240" s="62">
        <f t="shared" si="49"/>
        <v>91.507884598928413</v>
      </c>
      <c r="R240" s="62">
        <f t="shared" si="49"/>
        <v>65.073429176391201</v>
      </c>
      <c r="S240" s="62">
        <f t="shared" si="49"/>
        <v>0</v>
      </c>
      <c r="T240" s="62">
        <f t="shared" si="49"/>
        <v>69.946423414408642</v>
      </c>
      <c r="U240" s="62">
        <f t="shared" si="49"/>
        <v>61.792832515715553</v>
      </c>
      <c r="V240" s="62">
        <f t="shared" si="49"/>
        <v>18.893252761254576</v>
      </c>
      <c r="W240" s="62">
        <f t="shared" si="49"/>
        <v>48.396048204511402</v>
      </c>
      <c r="X240" s="62">
        <f t="shared" si="49"/>
        <v>34.785978026303617</v>
      </c>
      <c r="Y240" s="62">
        <f t="shared" si="49"/>
        <v>61.529848846201169</v>
      </c>
      <c r="Z240" s="62">
        <f t="shared" si="49"/>
        <v>97.062423724465759</v>
      </c>
      <c r="AA240" s="62">
        <f t="shared" si="49"/>
        <v>78.924400280496201</v>
      </c>
      <c r="AB240" s="62">
        <f t="shared" si="49"/>
        <v>50.508908185630929</v>
      </c>
      <c r="AC240" s="62">
        <f t="shared" si="49"/>
        <v>130.54201282063499</v>
      </c>
      <c r="AD240" s="62">
        <f t="shared" si="49"/>
        <v>238.28425626263319</v>
      </c>
      <c r="AE240" s="62">
        <f t="shared" si="49"/>
        <v>47.474547471129561</v>
      </c>
      <c r="AF240" s="62">
        <f t="shared" si="49"/>
        <v>144.65853846884747</v>
      </c>
      <c r="AG240" s="62">
        <f t="shared" si="49"/>
        <v>54.738971833300269</v>
      </c>
      <c r="AH240" s="62">
        <f t="shared" si="49"/>
        <v>55.368308878465996</v>
      </c>
      <c r="AI240" s="62">
        <f t="shared" si="49"/>
        <v>88.657806411725389</v>
      </c>
      <c r="AJ240" s="62">
        <f t="shared" si="49"/>
        <v>168.06263725577091</v>
      </c>
      <c r="AK240" s="62">
        <f t="shared" si="49"/>
        <v>82.854577764030921</v>
      </c>
      <c r="AL240" s="62">
        <f t="shared" si="49"/>
        <v>55.6526523316791</v>
      </c>
      <c r="AM240" s="62">
        <f t="shared" si="49"/>
        <v>21.468964482945363</v>
      </c>
      <c r="AN240" s="62">
        <f t="shared" si="49"/>
        <v>129.06122573928585</v>
      </c>
      <c r="AO240" s="62">
        <f t="shared" si="49"/>
        <v>15.24942754752702</v>
      </c>
    </row>
    <row r="241" spans="2:41" ht="12.75" customHeight="1" x14ac:dyDescent="0.2">
      <c r="B241" s="53"/>
      <c r="C241" s="53"/>
      <c r="D241" s="62"/>
      <c r="E241" s="62"/>
      <c r="F241" s="62"/>
      <c r="G241" s="62"/>
      <c r="H241" s="62"/>
      <c r="I241" s="62"/>
      <c r="J241" s="62"/>
      <c r="K241" s="62"/>
      <c r="L241" s="62"/>
      <c r="M241" s="62"/>
      <c r="N241" s="62"/>
      <c r="O241" s="62"/>
      <c r="P241" s="62"/>
      <c r="Q241" s="62"/>
      <c r="R241" s="62"/>
      <c r="S241" s="62"/>
      <c r="T241" s="62"/>
      <c r="U241" s="62"/>
      <c r="V241" s="62"/>
      <c r="W241" s="62"/>
      <c r="X241" s="62"/>
      <c r="Y241" s="62"/>
      <c r="Z241" s="62"/>
      <c r="AA241" s="62"/>
      <c r="AB241" s="62"/>
      <c r="AC241" s="62"/>
      <c r="AD241" s="62"/>
      <c r="AE241" s="62"/>
      <c r="AF241" s="62"/>
      <c r="AG241" s="62"/>
      <c r="AH241" s="62"/>
      <c r="AI241" s="62"/>
      <c r="AJ241" s="62"/>
      <c r="AK241" s="62"/>
      <c r="AL241" s="62"/>
      <c r="AM241" s="62"/>
      <c r="AN241" s="62"/>
      <c r="AO241" s="62"/>
    </row>
    <row r="242" spans="2:41" ht="12.75" customHeight="1" x14ac:dyDescent="0.2">
      <c r="B242" s="14" t="s">
        <v>42</v>
      </c>
      <c r="C242" s="53"/>
      <c r="D242" s="62"/>
      <c r="E242" s="62"/>
      <c r="F242" s="62"/>
      <c r="G242" s="62"/>
      <c r="H242" s="62"/>
      <c r="I242" s="62"/>
      <c r="J242" s="62"/>
      <c r="K242" s="62"/>
      <c r="L242" s="62"/>
      <c r="M242" s="62"/>
      <c r="N242" s="62"/>
      <c r="O242" s="62"/>
      <c r="P242" s="62"/>
      <c r="Q242" s="62"/>
      <c r="R242" s="62"/>
      <c r="S242" s="62"/>
      <c r="T242" s="62"/>
      <c r="U242" s="62"/>
      <c r="V242" s="62"/>
      <c r="W242" s="62"/>
      <c r="X242" s="62"/>
      <c r="Y242" s="62"/>
      <c r="Z242" s="62"/>
      <c r="AA242" s="62"/>
      <c r="AB242" s="62"/>
      <c r="AC242" s="62"/>
      <c r="AD242" s="62"/>
      <c r="AE242" s="62"/>
      <c r="AF242" s="62"/>
      <c r="AG242" s="62"/>
      <c r="AH242" s="62"/>
      <c r="AI242" s="62"/>
      <c r="AJ242" s="62"/>
      <c r="AK242" s="62"/>
      <c r="AL242" s="62"/>
      <c r="AM242" s="62"/>
      <c r="AN242" s="62"/>
      <c r="AO242" s="62"/>
    </row>
    <row r="243" spans="2:41" ht="12.75" customHeight="1" x14ac:dyDescent="0.2">
      <c r="B243" s="53"/>
      <c r="C243" s="53"/>
      <c r="D243" s="62"/>
      <c r="E243" s="62"/>
      <c r="F243" s="62"/>
      <c r="G243" s="62"/>
      <c r="H243" s="62"/>
      <c r="I243" s="62"/>
      <c r="J243" s="62"/>
      <c r="K243" s="62"/>
      <c r="L243" s="62"/>
      <c r="M243" s="62"/>
      <c r="N243" s="62"/>
      <c r="O243" s="62"/>
      <c r="P243" s="62"/>
      <c r="Q243" s="62"/>
      <c r="R243" s="62"/>
      <c r="S243" s="62"/>
      <c r="T243" s="62"/>
      <c r="U243" s="62"/>
      <c r="V243" s="62"/>
      <c r="W243" s="62"/>
      <c r="X243" s="62"/>
      <c r="Y243" s="62"/>
      <c r="Z243" s="62"/>
      <c r="AA243" s="62"/>
      <c r="AB243" s="62"/>
      <c r="AC243" s="62"/>
      <c r="AD243" s="62"/>
      <c r="AE243" s="62"/>
      <c r="AF243" s="62"/>
      <c r="AG243" s="62"/>
      <c r="AH243" s="62"/>
      <c r="AI243" s="62"/>
      <c r="AJ243" s="62"/>
      <c r="AK243" s="62"/>
      <c r="AL243" s="62"/>
      <c r="AM243" s="62"/>
      <c r="AN243" s="62"/>
      <c r="AO243" s="62"/>
    </row>
    <row r="244" spans="2:41" ht="12.75" customHeight="1" x14ac:dyDescent="0.2">
      <c r="B244" s="53" t="s">
        <v>279</v>
      </c>
      <c r="C244" s="53"/>
      <c r="D244" s="62"/>
      <c r="E244" s="62"/>
      <c r="F244" s="62"/>
      <c r="G244" s="62"/>
      <c r="H244" s="62"/>
      <c r="I244" s="62"/>
      <c r="J244" s="62"/>
      <c r="K244" s="62"/>
      <c r="L244" s="62"/>
      <c r="M244" s="62"/>
      <c r="N244" s="62"/>
      <c r="O244" s="62"/>
      <c r="P244" s="62"/>
      <c r="Q244" s="62"/>
      <c r="R244" s="62"/>
      <c r="S244" s="62"/>
      <c r="T244" s="62"/>
      <c r="U244" s="62"/>
      <c r="V244" s="62"/>
      <c r="W244" s="62"/>
      <c r="X244" s="62"/>
      <c r="Y244" s="62"/>
      <c r="Z244" s="62"/>
      <c r="AA244" s="62"/>
      <c r="AB244" s="62"/>
      <c r="AC244" s="62"/>
      <c r="AD244" s="62"/>
      <c r="AE244" s="62"/>
      <c r="AF244" s="62"/>
      <c r="AG244" s="62"/>
      <c r="AH244" s="62"/>
      <c r="AI244" s="62"/>
      <c r="AJ244" s="62"/>
      <c r="AK244" s="62"/>
      <c r="AL244" s="62"/>
      <c r="AM244" s="62"/>
      <c r="AN244" s="62"/>
      <c r="AO244" s="62"/>
    </row>
    <row r="245" spans="2:41" ht="12.75" customHeight="1" x14ac:dyDescent="0.2">
      <c r="B245" s="15" t="s">
        <v>288</v>
      </c>
      <c r="C245" s="151"/>
      <c r="D245" s="62">
        <v>83689.818716163209</v>
      </c>
      <c r="E245" s="62">
        <v>74502.163622133652</v>
      </c>
      <c r="F245" s="62">
        <v>80969.155538939463</v>
      </c>
      <c r="G245" s="62">
        <v>50227.581153496736</v>
      </c>
      <c r="H245" s="62">
        <v>72223.296537126414</v>
      </c>
      <c r="I245" s="62">
        <v>28269.495639026063</v>
      </c>
      <c r="J245" s="62">
        <v>82350.758204736834</v>
      </c>
      <c r="K245" s="62">
        <v>74691.061389929266</v>
      </c>
      <c r="L245" s="62">
        <v>82177.548356487037</v>
      </c>
      <c r="M245" s="62">
        <v>32451.633062831908</v>
      </c>
      <c r="N245" s="62">
        <v>90024.73566587831</v>
      </c>
      <c r="O245" s="62">
        <v>42313.619318298282</v>
      </c>
      <c r="P245" s="62">
        <v>81118.109221370411</v>
      </c>
      <c r="Q245" s="62">
        <v>86744.136211456527</v>
      </c>
      <c r="R245" s="62">
        <v>128460.17606244211</v>
      </c>
      <c r="S245" s="62">
        <v>33766.133981561958</v>
      </c>
      <c r="T245" s="62">
        <v>75867.14098772766</v>
      </c>
      <c r="U245" s="62">
        <v>93550.604204435862</v>
      </c>
      <c r="V245" s="62">
        <v>74175.318899653823</v>
      </c>
      <c r="W245" s="62">
        <v>111499.34702370827</v>
      </c>
      <c r="X245" s="62">
        <v>57298.36136558115</v>
      </c>
      <c r="Y245" s="62">
        <v>112653.25515761817</v>
      </c>
      <c r="Z245" s="62">
        <v>65958.98484593624</v>
      </c>
      <c r="AA245" s="62">
        <v>103325.71484828467</v>
      </c>
      <c r="AB245" s="62">
        <v>67130.45291382313</v>
      </c>
      <c r="AC245" s="62">
        <v>83512.584956894178</v>
      </c>
      <c r="AD245" s="62">
        <v>27960.340495151362</v>
      </c>
      <c r="AE245" s="62">
        <v>91145.423575927329</v>
      </c>
      <c r="AF245" s="62">
        <v>70472.194834229085</v>
      </c>
      <c r="AG245" s="62">
        <v>73219.778523027155</v>
      </c>
      <c r="AH245" s="62">
        <v>87741.9085963494</v>
      </c>
      <c r="AI245" s="62">
        <v>60543.062807056027</v>
      </c>
      <c r="AJ245" s="62">
        <v>35109.050620280905</v>
      </c>
      <c r="AK245" s="62">
        <v>28802.988448639448</v>
      </c>
      <c r="AL245" s="62">
        <v>99033.564935391114</v>
      </c>
      <c r="AM245" s="62">
        <v>23463.845819604801</v>
      </c>
      <c r="AN245" s="62">
        <v>55071.275648451672</v>
      </c>
      <c r="AO245" s="62">
        <v>56759.591932492527</v>
      </c>
    </row>
    <row r="246" spans="2:41" ht="12.75" customHeight="1" x14ac:dyDescent="0.2">
      <c r="B246" s="15" t="s">
        <v>289</v>
      </c>
      <c r="C246" s="53"/>
      <c r="D246" s="62">
        <v>3825.2454395513378</v>
      </c>
      <c r="E246" s="62">
        <v>6185.7332676342194</v>
      </c>
      <c r="F246" s="62">
        <v>4925.021828711253</v>
      </c>
      <c r="G246" s="62">
        <v>5198.1719799749599</v>
      </c>
      <c r="H246" s="62">
        <v>6539.3689168593837</v>
      </c>
      <c r="I246" s="62">
        <v>1501.0932270826729</v>
      </c>
      <c r="J246" s="62">
        <v>3928.1033743267553</v>
      </c>
      <c r="K246" s="62">
        <v>3769.5548544145481</v>
      </c>
      <c r="L246" s="62">
        <v>6011.2861041590977</v>
      </c>
      <c r="M246" s="62">
        <v>567.55600340757871</v>
      </c>
      <c r="N246" s="62">
        <v>5389.7163691019714</v>
      </c>
      <c r="O246" s="62">
        <v>1003.6014801146353</v>
      </c>
      <c r="P246" s="62">
        <v>4778.0552553593143</v>
      </c>
      <c r="Q246" s="62">
        <v>3151.5075964943962</v>
      </c>
      <c r="R246" s="62">
        <v>5908.7540932114634</v>
      </c>
      <c r="S246" s="62">
        <v>971.02601772264882</v>
      </c>
      <c r="T246" s="62">
        <v>6055.5699793621816</v>
      </c>
      <c r="U246" s="62">
        <v>5352.0193961307587</v>
      </c>
      <c r="V246" s="62">
        <v>3460.0546645674931</v>
      </c>
      <c r="W246" s="62">
        <v>4879.0924899459051</v>
      </c>
      <c r="X246" s="62">
        <v>4051.8268525615254</v>
      </c>
      <c r="Y246" s="62">
        <v>6063.297722756507</v>
      </c>
      <c r="Z246" s="62">
        <v>4806.8357316889433</v>
      </c>
      <c r="AA246" s="62">
        <v>5401.851808103107</v>
      </c>
      <c r="AB246" s="62">
        <v>4027.8015394266117</v>
      </c>
      <c r="AC246" s="62">
        <v>3543.7936206640493</v>
      </c>
      <c r="AD246" s="62">
        <v>1096.903818576958</v>
      </c>
      <c r="AE246" s="62">
        <v>4882.383750310597</v>
      </c>
      <c r="AF246" s="62">
        <v>4257.7345753452328</v>
      </c>
      <c r="AG246" s="62">
        <v>6738.3226939729657</v>
      </c>
      <c r="AH246" s="62">
        <v>5570.3898990400749</v>
      </c>
      <c r="AI246" s="62">
        <v>6868.5903874714459</v>
      </c>
      <c r="AJ246" s="62">
        <v>849.90689545653072</v>
      </c>
      <c r="AK246" s="62">
        <v>1211.0416253771298</v>
      </c>
      <c r="AL246" s="62">
        <v>5831.9741918894842</v>
      </c>
      <c r="AM246" s="62">
        <v>752.87578220393902</v>
      </c>
      <c r="AN246" s="62">
        <v>2219.8910152652011</v>
      </c>
      <c r="AO246" s="62">
        <v>3217.1101437936863</v>
      </c>
    </row>
    <row r="247" spans="2:41" ht="12.75" customHeight="1" x14ac:dyDescent="0.2">
      <c r="B247" s="15" t="s">
        <v>290</v>
      </c>
      <c r="C247" s="53"/>
      <c r="D247" s="62">
        <v>756.75157644925866</v>
      </c>
      <c r="E247" s="62">
        <v>1223.7289020402989</v>
      </c>
      <c r="F247" s="62">
        <v>974.32127998599537</v>
      </c>
      <c r="G247" s="62">
        <v>1028.3588079937167</v>
      </c>
      <c r="H247" s="62">
        <v>1293.6889449365763</v>
      </c>
      <c r="I247" s="62">
        <v>296.96255676743021</v>
      </c>
      <c r="J247" s="62">
        <v>777.10004964441691</v>
      </c>
      <c r="K247" s="62">
        <v>745.73426036807393</v>
      </c>
      <c r="L247" s="62">
        <v>1189.2178705122453</v>
      </c>
      <c r="M247" s="62">
        <v>112.28008949729035</v>
      </c>
      <c r="N247" s="62">
        <v>1066.2521982931055</v>
      </c>
      <c r="O247" s="62">
        <v>198.54333903673339</v>
      </c>
      <c r="P247" s="62">
        <v>945.24675710192412</v>
      </c>
      <c r="Q247" s="62">
        <v>623.46544281317381</v>
      </c>
      <c r="R247" s="62">
        <v>1168.9338751066498</v>
      </c>
      <c r="S247" s="62">
        <v>192.09890745495477</v>
      </c>
      <c r="T247" s="62">
        <v>1197.978587412844</v>
      </c>
      <c r="U247" s="62">
        <v>1058.7945738938004</v>
      </c>
      <c r="V247" s="62">
        <v>684.50557314282366</v>
      </c>
      <c r="W247" s="62">
        <v>965.23503962176255</v>
      </c>
      <c r="X247" s="62">
        <v>801.5763711452222</v>
      </c>
      <c r="Y247" s="62">
        <v>1199.5073734968912</v>
      </c>
      <c r="Z247" s="62">
        <v>950.94042334571986</v>
      </c>
      <c r="AA247" s="62">
        <v>1068.6529625682708</v>
      </c>
      <c r="AB247" s="62">
        <v>796.82342290259521</v>
      </c>
      <c r="AC247" s="62">
        <v>701.07172243642742</v>
      </c>
      <c r="AD247" s="62">
        <v>217.00142044184352</v>
      </c>
      <c r="AE247" s="62">
        <v>965.88615247421728</v>
      </c>
      <c r="AF247" s="62">
        <v>842.31127202466075</v>
      </c>
      <c r="AG247" s="62">
        <v>1333.0481407974557</v>
      </c>
      <c r="AH247" s="62">
        <v>1101.9949972229826</v>
      </c>
      <c r="AI247" s="62">
        <v>1358.8191100001393</v>
      </c>
      <c r="AJ247" s="62">
        <v>168.13780792253215</v>
      </c>
      <c r="AK247" s="62">
        <v>239.58140036559496</v>
      </c>
      <c r="AL247" s="62">
        <v>1153.7444415701075</v>
      </c>
      <c r="AM247" s="62">
        <v>148.94205981201674</v>
      </c>
      <c r="AN247" s="62">
        <v>439.16293788053554</v>
      </c>
      <c r="AO247" s="62">
        <v>636.44365084513936</v>
      </c>
    </row>
    <row r="248" spans="2:41" ht="12.75" customHeight="1" x14ac:dyDescent="0.2">
      <c r="B248" s="15" t="s">
        <v>291</v>
      </c>
      <c r="C248" s="53"/>
      <c r="D248" s="62">
        <v>351.16928171792455</v>
      </c>
      <c r="E248" s="62">
        <v>567.86931526897274</v>
      </c>
      <c r="F248" s="62">
        <v>452.13213252964078</v>
      </c>
      <c r="G248" s="62">
        <v>477.20815547672493</v>
      </c>
      <c r="H248" s="62">
        <v>600.33415416381217</v>
      </c>
      <c r="I248" s="62">
        <v>137.80496929579806</v>
      </c>
      <c r="J248" s="62">
        <v>360.61195608872492</v>
      </c>
      <c r="K248" s="62">
        <v>346.05671493234564</v>
      </c>
      <c r="L248" s="62">
        <v>551.85452979615536</v>
      </c>
      <c r="M248" s="62">
        <v>52.103384528108123</v>
      </c>
      <c r="N248" s="62">
        <v>494.79251878354609</v>
      </c>
      <c r="O248" s="62">
        <v>92.133698731822889</v>
      </c>
      <c r="P248" s="62">
        <v>438.64014964485159</v>
      </c>
      <c r="Q248" s="62">
        <v>289.31807814123579</v>
      </c>
      <c r="R248" s="62">
        <v>542.44177623391647</v>
      </c>
      <c r="S248" s="62">
        <v>89.143171219119054</v>
      </c>
      <c r="T248" s="62">
        <v>555.91992557075355</v>
      </c>
      <c r="U248" s="62">
        <v>491.33182086744239</v>
      </c>
      <c r="V248" s="62">
        <v>317.64364678346902</v>
      </c>
      <c r="W248" s="62">
        <v>447.9156781455012</v>
      </c>
      <c r="X248" s="62">
        <v>371.97015144375115</v>
      </c>
      <c r="Y248" s="62">
        <v>556.62935615239076</v>
      </c>
      <c r="Z248" s="62">
        <v>441.28228577961448</v>
      </c>
      <c r="AA248" s="62">
        <v>495.90658936142262</v>
      </c>
      <c r="AB248" s="62">
        <v>369.76455389714636</v>
      </c>
      <c r="AC248" s="62">
        <v>325.33114018198035</v>
      </c>
      <c r="AD248" s="62">
        <v>100.69914000825494</v>
      </c>
      <c r="AE248" s="62">
        <v>448.2178259570548</v>
      </c>
      <c r="AF248" s="62">
        <v>390.8731129014634</v>
      </c>
      <c r="AG248" s="62">
        <v>618.59872204791611</v>
      </c>
      <c r="AH248" s="62">
        <v>511.37890382378225</v>
      </c>
      <c r="AI248" s="62">
        <v>630.55769646663407</v>
      </c>
      <c r="AJ248" s="62">
        <v>78.024063742060832</v>
      </c>
      <c r="AK248" s="62">
        <v>111.17734128037429</v>
      </c>
      <c r="AL248" s="62">
        <v>535.39314544049603</v>
      </c>
      <c r="AM248" s="62">
        <v>69.116309485852952</v>
      </c>
      <c r="AN248" s="62">
        <v>203.79281424989793</v>
      </c>
      <c r="AO248" s="62">
        <v>295.34059350084107</v>
      </c>
    </row>
    <row r="249" spans="2:41" ht="12.75" customHeight="1" thickBot="1" x14ac:dyDescent="0.25">
      <c r="B249" s="152" t="s">
        <v>292</v>
      </c>
      <c r="C249" s="515">
        <f>SUM(D249:AO249)</f>
        <v>23563.130348509058</v>
      </c>
      <c r="D249" s="69">
        <f t="shared" ref="D249:AO249" si="50">+D250-D246-D247-D248</f>
        <v>2040.9852619617463</v>
      </c>
      <c r="E249" s="69">
        <f t="shared" si="50"/>
        <v>-1768.8178497656863</v>
      </c>
      <c r="F249" s="69">
        <f t="shared" si="50"/>
        <v>395.95438701806586</v>
      </c>
      <c r="G249" s="69">
        <f t="shared" si="50"/>
        <v>-2518.1071806540067</v>
      </c>
      <c r="H249" s="69">
        <f t="shared" si="50"/>
        <v>-2414.7839711992374</v>
      </c>
      <c r="I249" s="69">
        <f t="shared" si="50"/>
        <v>419.93055010627074</v>
      </c>
      <c r="J249" s="69">
        <f t="shared" si="50"/>
        <v>1796.7478036681728</v>
      </c>
      <c r="K249" s="69">
        <f t="shared" si="50"/>
        <v>1362.9092861124714</v>
      </c>
      <c r="L249" s="69">
        <f t="shared" si="50"/>
        <v>-904.22947476024558</v>
      </c>
      <c r="M249" s="69">
        <f t="shared" si="50"/>
        <v>1972.3632778030149</v>
      </c>
      <c r="N249" s="69">
        <f t="shared" si="50"/>
        <v>551.30021931123656</v>
      </c>
      <c r="O249" s="69">
        <f t="shared" si="50"/>
        <v>2231.8564253083323</v>
      </c>
      <c r="P249" s="69">
        <f t="shared" si="50"/>
        <v>597.90027300811107</v>
      </c>
      <c r="Q249" s="69">
        <f t="shared" si="50"/>
        <v>3164.3869001725711</v>
      </c>
      <c r="R249" s="69">
        <f t="shared" si="50"/>
        <v>3084.8849273181468</v>
      </c>
      <c r="S249" s="69">
        <f t="shared" si="50"/>
        <v>1561.5764020667741</v>
      </c>
      <c r="T249" s="69">
        <f t="shared" si="50"/>
        <v>-1487.2067433684745</v>
      </c>
      <c r="U249" s="69">
        <f t="shared" si="50"/>
        <v>893.73789281098709</v>
      </c>
      <c r="V249" s="69">
        <f t="shared" si="50"/>
        <v>1719.0726904773658</v>
      </c>
      <c r="W249" s="69">
        <f t="shared" si="50"/>
        <v>2999.3690442625193</v>
      </c>
      <c r="X249" s="69">
        <f t="shared" si="50"/>
        <v>-450.50992801873593</v>
      </c>
      <c r="Y249" s="69">
        <f t="shared" si="50"/>
        <v>1568.3368107290589</v>
      </c>
      <c r="Z249" s="69">
        <f t="shared" si="50"/>
        <v>-702.4763703195913</v>
      </c>
      <c r="AA249" s="69">
        <f t="shared" si="50"/>
        <v>1644.0648773242553</v>
      </c>
      <c r="AB249" s="69">
        <f t="shared" si="50"/>
        <v>399.81489325890755</v>
      </c>
      <c r="AC249" s="69">
        <f t="shared" si="50"/>
        <v>2389.1855964587248</v>
      </c>
      <c r="AD249" s="69">
        <f t="shared" si="50"/>
        <v>915.4239955688904</v>
      </c>
      <c r="AE249" s="69">
        <f t="shared" si="50"/>
        <v>1298.9642359187412</v>
      </c>
      <c r="AF249" s="69">
        <f t="shared" si="50"/>
        <v>381.76394258106654</v>
      </c>
      <c r="AG249" s="69">
        <f t="shared" si="50"/>
        <v>-2588.3213465660742</v>
      </c>
      <c r="AH249" s="69">
        <f t="shared" si="50"/>
        <v>128.06191627561054</v>
      </c>
      <c r="AI249" s="69">
        <f t="shared" si="50"/>
        <v>-3812.7119600168844</v>
      </c>
      <c r="AJ249" s="69">
        <f t="shared" si="50"/>
        <v>1829.6854512356181</v>
      </c>
      <c r="AK249" s="69">
        <f t="shared" si="50"/>
        <v>838.44867036352173</v>
      </c>
      <c r="AL249" s="69">
        <f t="shared" si="50"/>
        <v>731.68529904917114</v>
      </c>
      <c r="AM249" s="69">
        <f t="shared" si="50"/>
        <v>984.38633346525785</v>
      </c>
      <c r="AN249" s="69">
        <f t="shared" si="50"/>
        <v>1726.4262033086718</v>
      </c>
      <c r="AO249" s="69">
        <f t="shared" si="50"/>
        <v>581.07160623471054</v>
      </c>
    </row>
    <row r="250" spans="2:41" ht="12.75" customHeight="1" x14ac:dyDescent="0.2">
      <c r="B250" s="153" t="s">
        <v>293</v>
      </c>
      <c r="C250" s="151">
        <f>SUM(D250:AO250)</f>
        <v>223189.51784351183</v>
      </c>
      <c r="D250" s="139">
        <f>+D245/12</f>
        <v>6974.1515596802674</v>
      </c>
      <c r="E250" s="139">
        <f t="shared" ref="E250:AO250" si="51">+E245/12</f>
        <v>6208.5136351778046</v>
      </c>
      <c r="F250" s="139">
        <f t="shared" si="51"/>
        <v>6747.429628244955</v>
      </c>
      <c r="G250" s="139">
        <f t="shared" si="51"/>
        <v>4185.631762791395</v>
      </c>
      <c r="H250" s="139">
        <f t="shared" si="51"/>
        <v>6018.6080447605345</v>
      </c>
      <c r="I250" s="139">
        <f t="shared" si="51"/>
        <v>2355.7913032521719</v>
      </c>
      <c r="J250" s="139">
        <f t="shared" si="51"/>
        <v>6862.5631837280698</v>
      </c>
      <c r="K250" s="139">
        <f t="shared" si="51"/>
        <v>6224.2551158274391</v>
      </c>
      <c r="L250" s="139">
        <f t="shared" si="51"/>
        <v>6848.1290297072528</v>
      </c>
      <c r="M250" s="139">
        <f t="shared" si="51"/>
        <v>2704.3027552359922</v>
      </c>
      <c r="N250" s="139">
        <f t="shared" si="51"/>
        <v>7502.0613054898595</v>
      </c>
      <c r="O250" s="139">
        <f t="shared" si="51"/>
        <v>3526.1349431915237</v>
      </c>
      <c r="P250" s="139">
        <f t="shared" si="51"/>
        <v>6759.8424351142012</v>
      </c>
      <c r="Q250" s="139">
        <f t="shared" si="51"/>
        <v>7228.678017621377</v>
      </c>
      <c r="R250" s="139">
        <f t="shared" si="51"/>
        <v>10705.014671870176</v>
      </c>
      <c r="S250" s="139">
        <f t="shared" si="51"/>
        <v>2813.8444984634966</v>
      </c>
      <c r="T250" s="139">
        <f t="shared" si="51"/>
        <v>6322.2617489773047</v>
      </c>
      <c r="U250" s="139">
        <f t="shared" si="51"/>
        <v>7795.8836837029885</v>
      </c>
      <c r="V250" s="139">
        <f t="shared" si="51"/>
        <v>6181.2765749711516</v>
      </c>
      <c r="W250" s="139">
        <f t="shared" si="51"/>
        <v>9291.6122519756882</v>
      </c>
      <c r="X250" s="139">
        <f t="shared" si="51"/>
        <v>4774.8634471317628</v>
      </c>
      <c r="Y250" s="139">
        <f t="shared" si="51"/>
        <v>9387.7712631348477</v>
      </c>
      <c r="Z250" s="139">
        <f t="shared" si="51"/>
        <v>5496.5820704946864</v>
      </c>
      <c r="AA250" s="139">
        <f t="shared" si="51"/>
        <v>8610.4762373570557</v>
      </c>
      <c r="AB250" s="139">
        <f t="shared" si="51"/>
        <v>5594.2044094852608</v>
      </c>
      <c r="AC250" s="139">
        <f t="shared" si="51"/>
        <v>6959.3820797411818</v>
      </c>
      <c r="AD250" s="139">
        <f t="shared" si="51"/>
        <v>2330.0283745959468</v>
      </c>
      <c r="AE250" s="139">
        <f t="shared" si="51"/>
        <v>7595.4519646606104</v>
      </c>
      <c r="AF250" s="139">
        <f t="shared" si="51"/>
        <v>5872.6829028524235</v>
      </c>
      <c r="AG250" s="139">
        <f t="shared" si="51"/>
        <v>6101.6482102522632</v>
      </c>
      <c r="AH250" s="139">
        <f t="shared" si="51"/>
        <v>7311.8257163624503</v>
      </c>
      <c r="AI250" s="139">
        <f t="shared" si="51"/>
        <v>5045.2552339213353</v>
      </c>
      <c r="AJ250" s="139">
        <f t="shared" si="51"/>
        <v>2925.7542183567421</v>
      </c>
      <c r="AK250" s="139">
        <f t="shared" si="51"/>
        <v>2400.2490373866208</v>
      </c>
      <c r="AL250" s="139">
        <f t="shared" si="51"/>
        <v>8252.7970779492589</v>
      </c>
      <c r="AM250" s="139">
        <f t="shared" si="51"/>
        <v>1955.3204849670667</v>
      </c>
      <c r="AN250" s="139">
        <f t="shared" si="51"/>
        <v>4589.2729707043063</v>
      </c>
      <c r="AO250" s="139">
        <f t="shared" si="51"/>
        <v>4729.9659943743773</v>
      </c>
    </row>
    <row r="251" spans="2:41" ht="12.75" customHeight="1" x14ac:dyDescent="0.2">
      <c r="B251" s="53"/>
      <c r="C251" s="53"/>
      <c r="D251" s="62"/>
      <c r="E251" s="62"/>
      <c r="F251" s="62"/>
      <c r="G251" s="62"/>
      <c r="H251" s="62"/>
      <c r="I251" s="62"/>
      <c r="J251" s="62"/>
      <c r="K251" s="62"/>
      <c r="L251" s="62"/>
      <c r="M251" s="62"/>
      <c r="N251" s="62"/>
      <c r="O251" s="62"/>
      <c r="P251" s="62"/>
      <c r="Q251" s="62"/>
      <c r="R251" s="62"/>
      <c r="S251" s="62"/>
      <c r="T251" s="62"/>
      <c r="U251" s="62"/>
      <c r="V251" s="62"/>
      <c r="W251" s="62"/>
      <c r="X251" s="62"/>
      <c r="Y251" s="62"/>
      <c r="Z251" s="62"/>
      <c r="AA251" s="62"/>
      <c r="AB251" s="62"/>
      <c r="AC251" s="62"/>
      <c r="AD251" s="62"/>
      <c r="AE251" s="62"/>
      <c r="AF251" s="62"/>
      <c r="AG251" s="62"/>
      <c r="AH251" s="62"/>
      <c r="AI251" s="62"/>
      <c r="AJ251" s="62"/>
      <c r="AK251" s="62"/>
      <c r="AL251" s="62"/>
      <c r="AM251" s="62"/>
      <c r="AN251" s="62"/>
      <c r="AO251" s="62"/>
    </row>
    <row r="252" spans="2:41" ht="12.75" customHeight="1" x14ac:dyDescent="0.2">
      <c r="B252" s="53" t="s">
        <v>282</v>
      </c>
      <c r="C252" s="53"/>
      <c r="D252" s="62"/>
      <c r="E252" s="62"/>
      <c r="F252" s="62"/>
      <c r="G252" s="62"/>
      <c r="H252" s="62"/>
      <c r="I252" s="62"/>
      <c r="J252" s="62"/>
      <c r="K252" s="62"/>
      <c r="L252" s="62"/>
      <c r="M252" s="62"/>
      <c r="N252" s="62"/>
      <c r="O252" s="62"/>
      <c r="P252" s="62"/>
      <c r="Q252" s="62"/>
      <c r="R252" s="62"/>
      <c r="S252" s="62"/>
      <c r="T252" s="62"/>
      <c r="U252" s="62"/>
      <c r="V252" s="62"/>
      <c r="W252" s="62"/>
      <c r="X252" s="62"/>
      <c r="Y252" s="62"/>
      <c r="Z252" s="62"/>
      <c r="AA252" s="62"/>
      <c r="AB252" s="62"/>
      <c r="AC252" s="62"/>
      <c r="AD252" s="62"/>
      <c r="AE252" s="62"/>
      <c r="AF252" s="62"/>
      <c r="AG252" s="62"/>
      <c r="AH252" s="62"/>
      <c r="AI252" s="62"/>
      <c r="AJ252" s="62"/>
      <c r="AK252" s="62"/>
      <c r="AL252" s="62"/>
      <c r="AM252" s="62"/>
      <c r="AN252" s="62"/>
      <c r="AO252" s="62"/>
    </row>
    <row r="253" spans="2:41" ht="12.75" customHeight="1" x14ac:dyDescent="0.2">
      <c r="B253" s="15" t="s">
        <v>288</v>
      </c>
      <c r="C253" s="53"/>
      <c r="D253" s="62">
        <v>7095.2767521342157</v>
      </c>
      <c r="E253" s="62">
        <v>11147.993445625367</v>
      </c>
      <c r="F253" s="62">
        <v>9603.36637559255</v>
      </c>
      <c r="G253" s="62">
        <v>7736.4330433251671</v>
      </c>
      <c r="H253" s="62">
        <v>8483.5223938859999</v>
      </c>
      <c r="I253" s="62">
        <v>4298.0634862174911</v>
      </c>
      <c r="J253" s="62">
        <v>2242.8954165477044</v>
      </c>
      <c r="K253" s="62">
        <v>4768.9863164243798</v>
      </c>
      <c r="L253" s="62">
        <v>7325.726417237338</v>
      </c>
      <c r="M253" s="62">
        <v>3383.3061898288965</v>
      </c>
      <c r="N253" s="62">
        <v>5318.54792315743</v>
      </c>
      <c r="O253" s="62">
        <v>4487.2406885166893</v>
      </c>
      <c r="P253" s="62">
        <v>5089.7063252990301</v>
      </c>
      <c r="Q253" s="62">
        <v>5842.3924157412803</v>
      </c>
      <c r="R253" s="62">
        <v>6044.6097494314035</v>
      </c>
      <c r="S253" s="62">
        <v>3846.9150088357705</v>
      </c>
      <c r="T253" s="62">
        <v>7312.1287168137223</v>
      </c>
      <c r="U253" s="62">
        <v>8543.2112494838057</v>
      </c>
      <c r="V253" s="62">
        <v>6229.2818989873813</v>
      </c>
      <c r="W253" s="62">
        <v>8106.1159046724388</v>
      </c>
      <c r="X253" s="62">
        <v>4503.0240825108403</v>
      </c>
      <c r="Y253" s="62">
        <v>8366.1013352161608</v>
      </c>
      <c r="Z253" s="62">
        <v>5028.0810103913045</v>
      </c>
      <c r="AA253" s="62">
        <v>4884.4547044488309</v>
      </c>
      <c r="AB253" s="62">
        <v>6758.2989000890375</v>
      </c>
      <c r="AC253" s="62">
        <v>5644.6293646141185</v>
      </c>
      <c r="AD253" s="62">
        <v>4821.4375670975978</v>
      </c>
      <c r="AE253" s="62">
        <v>4460.1560437978342</v>
      </c>
      <c r="AF253" s="62">
        <v>6746.326118112428</v>
      </c>
      <c r="AG253" s="62">
        <v>6978.0584098790941</v>
      </c>
      <c r="AH253" s="62">
        <v>5359.2351202898817</v>
      </c>
      <c r="AI253" s="62">
        <v>8338.2799311660274</v>
      </c>
      <c r="AJ253" s="62">
        <v>3587.390479328973</v>
      </c>
      <c r="AK253" s="62">
        <v>4940.1342331930546</v>
      </c>
      <c r="AL253" s="62">
        <v>3426.9550396543759</v>
      </c>
      <c r="AM253" s="62">
        <v>1046.7742499210578</v>
      </c>
      <c r="AN253" s="62">
        <v>15272.337216602582</v>
      </c>
      <c r="AO253" s="62">
        <v>4404.3932199309529</v>
      </c>
    </row>
    <row r="254" spans="2:41" ht="12.75" customHeight="1" x14ac:dyDescent="0.2">
      <c r="B254" s="15" t="s">
        <v>289</v>
      </c>
      <c r="C254" s="53"/>
      <c r="D254" s="62">
        <v>324.30677297206523</v>
      </c>
      <c r="E254" s="62">
        <v>509.54598471116947</v>
      </c>
      <c r="F254" s="62">
        <v>438.94507117006464</v>
      </c>
      <c r="G254" s="62">
        <v>353.61237091147342</v>
      </c>
      <c r="H254" s="62">
        <v>387.75989536558325</v>
      </c>
      <c r="I254" s="62">
        <v>196.45337989458764</v>
      </c>
      <c r="J254" s="62">
        <v>102.51695600677293</v>
      </c>
      <c r="K254" s="62">
        <v>217.97804605187739</v>
      </c>
      <c r="L254" s="62">
        <v>334.840031903735</v>
      </c>
      <c r="M254" s="62">
        <v>154.64218672933137</v>
      </c>
      <c r="N254" s="62">
        <v>243.09708755724631</v>
      </c>
      <c r="O254" s="62">
        <v>205.10018115982123</v>
      </c>
      <c r="P254" s="62">
        <v>232.63732922563432</v>
      </c>
      <c r="Q254" s="62">
        <v>267.04066620313307</v>
      </c>
      <c r="R254" s="62">
        <v>276.28349819109366</v>
      </c>
      <c r="S254" s="62">
        <v>175.83254832703571</v>
      </c>
      <c r="T254" s="62">
        <v>334.21851614074563</v>
      </c>
      <c r="U254" s="62">
        <v>390.48811877638917</v>
      </c>
      <c r="V254" s="62">
        <v>284.7243851321561</v>
      </c>
      <c r="W254" s="62">
        <v>370.50961959885558</v>
      </c>
      <c r="X254" s="62">
        <v>205.82159933019071</v>
      </c>
      <c r="Y254" s="62">
        <v>382.39288207681687</v>
      </c>
      <c r="Z254" s="62">
        <v>229.82059526171946</v>
      </c>
      <c r="AA254" s="62">
        <v>223.25580780926509</v>
      </c>
      <c r="AB254" s="62">
        <v>308.90438578160678</v>
      </c>
      <c r="AC254" s="62">
        <v>258.00142796554525</v>
      </c>
      <c r="AD254" s="62">
        <v>220.37545723658749</v>
      </c>
      <c r="AE254" s="62">
        <v>203.86221201038322</v>
      </c>
      <c r="AF254" s="62">
        <v>308.35714084360427</v>
      </c>
      <c r="AG254" s="62">
        <v>318.94902532699155</v>
      </c>
      <c r="AH254" s="62">
        <v>244.95679424160289</v>
      </c>
      <c r="AI254" s="62">
        <v>381.1212375614233</v>
      </c>
      <c r="AJ254" s="62">
        <v>163.97035244494748</v>
      </c>
      <c r="AK254" s="62">
        <v>225.8007752458366</v>
      </c>
      <c r="AL254" s="62">
        <v>156.63726290822538</v>
      </c>
      <c r="AM254" s="62">
        <v>47.845347106445161</v>
      </c>
      <c r="AN254" s="62">
        <v>698.05908514671364</v>
      </c>
      <c r="AO254" s="62">
        <v>201.31343736890946</v>
      </c>
    </row>
    <row r="255" spans="2:41" ht="12.75" customHeight="1" x14ac:dyDescent="0.2">
      <c r="B255" s="15" t="s">
        <v>290</v>
      </c>
      <c r="C255" s="53"/>
      <c r="D255" s="62">
        <v>64.157886226659329</v>
      </c>
      <c r="E255" s="62">
        <v>100.80391789155213</v>
      </c>
      <c r="F255" s="62">
        <v>86.836878791636138</v>
      </c>
      <c r="G255" s="62">
        <v>69.955437727573326</v>
      </c>
      <c r="H255" s="62">
        <v>76.710871691444183</v>
      </c>
      <c r="I255" s="62">
        <v>38.864540140841619</v>
      </c>
      <c r="J255" s="62">
        <v>20.281017073770833</v>
      </c>
      <c r="K255" s="62">
        <v>43.122783253467482</v>
      </c>
      <c r="L255" s="62">
        <v>66.241689848584372</v>
      </c>
      <c r="M255" s="62">
        <v>30.592996042290046</v>
      </c>
      <c r="N255" s="62">
        <v>48.092104714919081</v>
      </c>
      <c r="O255" s="62">
        <v>40.575144229419116</v>
      </c>
      <c r="P255" s="62">
        <v>46.022841779557204</v>
      </c>
      <c r="Q255" s="62">
        <v>52.828883353687118</v>
      </c>
      <c r="R255" s="62">
        <v>54.657400709834903</v>
      </c>
      <c r="S255" s="62">
        <v>34.78510339801398</v>
      </c>
      <c r="T255" s="62">
        <v>66.118734853705547</v>
      </c>
      <c r="U255" s="62">
        <v>77.25059846183288</v>
      </c>
      <c r="V255" s="62">
        <v>56.327268591574843</v>
      </c>
      <c r="W255" s="62">
        <v>73.298234885010473</v>
      </c>
      <c r="X255" s="62">
        <v>40.717863002981076</v>
      </c>
      <c r="Y255" s="62">
        <v>75.649110862948319</v>
      </c>
      <c r="Z255" s="62">
        <v>45.465604890757525</v>
      </c>
      <c r="AA255" s="62">
        <v>44.166887375187635</v>
      </c>
      <c r="AB255" s="62">
        <v>61.110818797483233</v>
      </c>
      <c r="AC255" s="62">
        <v>51.040643123277917</v>
      </c>
      <c r="AD255" s="62">
        <v>43.597065158274944</v>
      </c>
      <c r="AE255" s="62">
        <v>40.330235733941599</v>
      </c>
      <c r="AF255" s="62">
        <v>61.002556863423948</v>
      </c>
      <c r="AG255" s="62">
        <v>63.097958428378654</v>
      </c>
      <c r="AH255" s="62">
        <v>48.460012078605821</v>
      </c>
      <c r="AI255" s="62">
        <v>75.397540341026456</v>
      </c>
      <c r="AJ255" s="62">
        <v>32.438395042752717</v>
      </c>
      <c r="AK255" s="62">
        <v>44.670360459482957</v>
      </c>
      <c r="AL255" s="62">
        <v>30.987683668841793</v>
      </c>
      <c r="AM255" s="62">
        <v>9.4652859328187482</v>
      </c>
      <c r="AN255" s="62">
        <v>138.09762575691406</v>
      </c>
      <c r="AO255" s="62">
        <v>39.826009467044756</v>
      </c>
    </row>
    <row r="256" spans="2:41" ht="12.75" customHeight="1" x14ac:dyDescent="0.2">
      <c r="B256" s="15" t="s">
        <v>291</v>
      </c>
      <c r="C256" s="53"/>
      <c r="D256" s="62">
        <v>29.772357962530084</v>
      </c>
      <c r="E256" s="62">
        <v>46.777886616933372</v>
      </c>
      <c r="F256" s="62">
        <v>40.296505882376628</v>
      </c>
      <c r="G256" s="62">
        <v>32.462701874136272</v>
      </c>
      <c r="H256" s="62">
        <v>35.597549513194295</v>
      </c>
      <c r="I256" s="62">
        <v>18.035023738694409</v>
      </c>
      <c r="J256" s="62">
        <v>9.411371472422184</v>
      </c>
      <c r="K256" s="62">
        <v>20.011054211280271</v>
      </c>
      <c r="L256" s="62">
        <v>30.739343488462051</v>
      </c>
      <c r="M256" s="62">
        <v>14.196627770739317</v>
      </c>
      <c r="N256" s="62">
        <v>22.317059382001492</v>
      </c>
      <c r="O256" s="62">
        <v>18.828826656037634</v>
      </c>
      <c r="P256" s="62">
        <v>21.356821436933558</v>
      </c>
      <c r="Q256" s="62">
        <v>24.515153451442142</v>
      </c>
      <c r="R256" s="62">
        <v>25.363673820015475</v>
      </c>
      <c r="S256" s="62">
        <v>16.141968057840408</v>
      </c>
      <c r="T256" s="62">
        <v>30.68228643225105</v>
      </c>
      <c r="U256" s="62">
        <v>35.848008802847382</v>
      </c>
      <c r="V256" s="62">
        <v>26.138573169873343</v>
      </c>
      <c r="W256" s="62">
        <v>34.013921208510041</v>
      </c>
      <c r="X256" s="62">
        <v>18.89505506012577</v>
      </c>
      <c r="Y256" s="62">
        <v>35.104841206924753</v>
      </c>
      <c r="Z256" s="62">
        <v>21.098236606618858</v>
      </c>
      <c r="AA256" s="62">
        <v>20.495568952806909</v>
      </c>
      <c r="AB256" s="62">
        <v>28.358371505480925</v>
      </c>
      <c r="AC256" s="62">
        <v>23.685323614551145</v>
      </c>
      <c r="AD256" s="62">
        <v>20.231143922390658</v>
      </c>
      <c r="AE256" s="62">
        <v>18.715177285332654</v>
      </c>
      <c r="AF256" s="62">
        <v>28.308132739148419</v>
      </c>
      <c r="AG256" s="62">
        <v>29.280500270813675</v>
      </c>
      <c r="AH256" s="62">
        <v>22.487786168261803</v>
      </c>
      <c r="AI256" s="62">
        <v>34.988100334181262</v>
      </c>
      <c r="AJ256" s="62">
        <v>15.052982037639088</v>
      </c>
      <c r="AK256" s="62">
        <v>20.729204781100623</v>
      </c>
      <c r="AL256" s="62">
        <v>14.379781892425411</v>
      </c>
      <c r="AM256" s="62">
        <v>4.3923498354358683</v>
      </c>
      <c r="AN256" s="62">
        <v>64.08396831038246</v>
      </c>
      <c r="AO256" s="62">
        <v>18.481191943933968</v>
      </c>
    </row>
    <row r="257" spans="2:41" ht="12.75" customHeight="1" thickBot="1" x14ac:dyDescent="0.25">
      <c r="B257" s="152" t="s">
        <v>292</v>
      </c>
      <c r="C257" s="515">
        <f>SUM(D257:AO257)</f>
        <v>5645.0176682390065</v>
      </c>
      <c r="D257" s="69">
        <f>+D258-D254-D255-D256</f>
        <v>173.0360455165966</v>
      </c>
      <c r="E257" s="69">
        <f t="shared" ref="E257:AO257" si="52">+E258-E254-E255-E256</f>
        <v>271.87166458245889</v>
      </c>
      <c r="F257" s="69">
        <f t="shared" si="52"/>
        <v>234.20207545530175</v>
      </c>
      <c r="G257" s="69">
        <f t="shared" si="52"/>
        <v>188.67224309724759</v>
      </c>
      <c r="H257" s="69">
        <f t="shared" si="52"/>
        <v>206.89188292027831</v>
      </c>
      <c r="I257" s="69">
        <f t="shared" si="52"/>
        <v>104.81901341066725</v>
      </c>
      <c r="J257" s="69">
        <f t="shared" si="52"/>
        <v>54.698606826009417</v>
      </c>
      <c r="K257" s="69">
        <f t="shared" si="52"/>
        <v>116.30364285207317</v>
      </c>
      <c r="L257" s="69">
        <f t="shared" si="52"/>
        <v>178.65613619566341</v>
      </c>
      <c r="M257" s="69">
        <f t="shared" si="52"/>
        <v>82.510371943380662</v>
      </c>
      <c r="N257" s="69">
        <f t="shared" si="52"/>
        <v>129.70607527561893</v>
      </c>
      <c r="O257" s="69">
        <f t="shared" si="52"/>
        <v>109.43257199777945</v>
      </c>
      <c r="P257" s="69">
        <f t="shared" si="52"/>
        <v>124.12520133279409</v>
      </c>
      <c r="Q257" s="69">
        <f t="shared" si="52"/>
        <v>142.4813316368444</v>
      </c>
      <c r="R257" s="69">
        <f t="shared" si="52"/>
        <v>147.41290639833957</v>
      </c>
      <c r="S257" s="69">
        <f t="shared" si="52"/>
        <v>93.816630953424095</v>
      </c>
      <c r="T257" s="69">
        <f t="shared" si="52"/>
        <v>178.32452230777466</v>
      </c>
      <c r="U257" s="69">
        <f t="shared" si="52"/>
        <v>208.34754474924767</v>
      </c>
      <c r="V257" s="69">
        <f t="shared" si="52"/>
        <v>151.91659802201082</v>
      </c>
      <c r="W257" s="69">
        <f t="shared" si="52"/>
        <v>197.6878830303271</v>
      </c>
      <c r="X257" s="69">
        <f t="shared" si="52"/>
        <v>109.81748948260579</v>
      </c>
      <c r="Y257" s="69">
        <f t="shared" si="52"/>
        <v>204.0282771213235</v>
      </c>
      <c r="Z257" s="69">
        <f t="shared" si="52"/>
        <v>122.62231410684618</v>
      </c>
      <c r="AA257" s="69">
        <f t="shared" si="52"/>
        <v>119.11962790014294</v>
      </c>
      <c r="AB257" s="69">
        <f t="shared" si="52"/>
        <v>164.81799892284889</v>
      </c>
      <c r="AC257" s="69">
        <f t="shared" si="52"/>
        <v>137.65838568113557</v>
      </c>
      <c r="AD257" s="69">
        <f t="shared" si="52"/>
        <v>117.58279760754672</v>
      </c>
      <c r="AE257" s="69">
        <f t="shared" si="52"/>
        <v>108.7720452868287</v>
      </c>
      <c r="AF257" s="69">
        <f t="shared" si="52"/>
        <v>164.52601272985905</v>
      </c>
      <c r="AG257" s="69">
        <f t="shared" si="52"/>
        <v>170.17738346374068</v>
      </c>
      <c r="AH257" s="69">
        <f t="shared" si="52"/>
        <v>130.69833420235298</v>
      </c>
      <c r="AI257" s="69">
        <f t="shared" si="52"/>
        <v>203.34978269387122</v>
      </c>
      <c r="AJ257" s="69">
        <f t="shared" si="52"/>
        <v>87.487477085408472</v>
      </c>
      <c r="AK257" s="69">
        <f t="shared" si="52"/>
        <v>120.47751227966769</v>
      </c>
      <c r="AL257" s="69">
        <f t="shared" si="52"/>
        <v>83.574858168372089</v>
      </c>
      <c r="AM257" s="69">
        <f t="shared" si="52"/>
        <v>25.528204618721709</v>
      </c>
      <c r="AN257" s="69">
        <f t="shared" si="52"/>
        <v>372.45408883620496</v>
      </c>
      <c r="AO257" s="69">
        <f t="shared" si="52"/>
        <v>107.41212954769121</v>
      </c>
    </row>
    <row r="258" spans="2:41" ht="12.75" customHeight="1" x14ac:dyDescent="0.2">
      <c r="B258" s="153" t="s">
        <v>294</v>
      </c>
      <c r="C258" s="151">
        <f>SUM(D258:AO258)</f>
        <v>19289.315562000185</v>
      </c>
      <c r="D258" s="139">
        <f>+D253/12</f>
        <v>591.27306267785127</v>
      </c>
      <c r="E258" s="139">
        <f t="shared" ref="E258:AO258" si="53">+E253/12</f>
        <v>928.99945380211386</v>
      </c>
      <c r="F258" s="139">
        <f t="shared" si="53"/>
        <v>800.28053129937916</v>
      </c>
      <c r="G258" s="139">
        <f t="shared" si="53"/>
        <v>644.70275361043059</v>
      </c>
      <c r="H258" s="139">
        <f t="shared" si="53"/>
        <v>706.96019949050003</v>
      </c>
      <c r="I258" s="139">
        <f t="shared" si="53"/>
        <v>358.17195718479093</v>
      </c>
      <c r="J258" s="139">
        <f t="shared" si="53"/>
        <v>186.90795137897535</v>
      </c>
      <c r="K258" s="139">
        <f t="shared" si="53"/>
        <v>397.41552636869829</v>
      </c>
      <c r="L258" s="139">
        <f t="shared" si="53"/>
        <v>610.47720143644483</v>
      </c>
      <c r="M258" s="139">
        <f t="shared" si="53"/>
        <v>281.9421824857414</v>
      </c>
      <c r="N258" s="139">
        <f t="shared" si="53"/>
        <v>443.21232692978583</v>
      </c>
      <c r="O258" s="139">
        <f t="shared" si="53"/>
        <v>373.93672404305744</v>
      </c>
      <c r="P258" s="139">
        <f t="shared" si="53"/>
        <v>424.14219377491918</v>
      </c>
      <c r="Q258" s="139">
        <f t="shared" si="53"/>
        <v>486.86603464510671</v>
      </c>
      <c r="R258" s="139">
        <f t="shared" si="53"/>
        <v>503.71747911928361</v>
      </c>
      <c r="S258" s="139">
        <f t="shared" si="53"/>
        <v>320.57625073631419</v>
      </c>
      <c r="T258" s="139">
        <f t="shared" si="53"/>
        <v>609.3440597344769</v>
      </c>
      <c r="U258" s="139">
        <f t="shared" si="53"/>
        <v>711.9342707903171</v>
      </c>
      <c r="V258" s="139">
        <f t="shared" si="53"/>
        <v>519.10682491561511</v>
      </c>
      <c r="W258" s="139">
        <f t="shared" si="53"/>
        <v>675.50965872270319</v>
      </c>
      <c r="X258" s="139">
        <f t="shared" si="53"/>
        <v>375.25200687590336</v>
      </c>
      <c r="Y258" s="139">
        <f t="shared" si="53"/>
        <v>697.17511126801344</v>
      </c>
      <c r="Z258" s="139">
        <f t="shared" si="53"/>
        <v>419.00675086594202</v>
      </c>
      <c r="AA258" s="139">
        <f t="shared" si="53"/>
        <v>407.03789203740257</v>
      </c>
      <c r="AB258" s="139">
        <f t="shared" si="53"/>
        <v>563.19157500741983</v>
      </c>
      <c r="AC258" s="139">
        <f t="shared" si="53"/>
        <v>470.38578038450987</v>
      </c>
      <c r="AD258" s="139">
        <f t="shared" si="53"/>
        <v>401.78646392479982</v>
      </c>
      <c r="AE258" s="139">
        <f t="shared" si="53"/>
        <v>371.67967031648618</v>
      </c>
      <c r="AF258" s="139">
        <f t="shared" si="53"/>
        <v>562.19384317603567</v>
      </c>
      <c r="AG258" s="139">
        <f t="shared" si="53"/>
        <v>581.50486748992455</v>
      </c>
      <c r="AH258" s="139">
        <f t="shared" si="53"/>
        <v>446.60292669082349</v>
      </c>
      <c r="AI258" s="139">
        <f t="shared" si="53"/>
        <v>694.85666093050224</v>
      </c>
      <c r="AJ258" s="139">
        <f t="shared" si="53"/>
        <v>298.94920661074775</v>
      </c>
      <c r="AK258" s="139">
        <f t="shared" si="53"/>
        <v>411.67785276608788</v>
      </c>
      <c r="AL258" s="139">
        <f t="shared" si="53"/>
        <v>285.57958663786468</v>
      </c>
      <c r="AM258" s="139">
        <f t="shared" si="53"/>
        <v>87.231187493421487</v>
      </c>
      <c r="AN258" s="139">
        <f t="shared" si="53"/>
        <v>1272.6947680502151</v>
      </c>
      <c r="AO258" s="139">
        <f t="shared" si="53"/>
        <v>367.03276832757939</v>
      </c>
    </row>
    <row r="259" spans="2:41" ht="12.75" customHeight="1" x14ac:dyDescent="0.2">
      <c r="B259" s="53"/>
      <c r="C259" s="53"/>
      <c r="D259" s="62"/>
      <c r="E259" s="62"/>
      <c r="F259" s="62"/>
      <c r="G259" s="62"/>
      <c r="H259" s="62"/>
      <c r="I259" s="62"/>
      <c r="J259" s="62"/>
      <c r="K259" s="62"/>
      <c r="L259" s="62"/>
      <c r="M259" s="62"/>
      <c r="N259" s="62"/>
      <c r="O259" s="62"/>
      <c r="P259" s="62"/>
      <c r="Q259" s="62"/>
      <c r="R259" s="62"/>
      <c r="S259" s="62"/>
      <c r="T259" s="62"/>
      <c r="U259" s="62"/>
      <c r="V259" s="62"/>
      <c r="W259" s="62"/>
      <c r="X259" s="62"/>
      <c r="Y259" s="62"/>
      <c r="Z259" s="62"/>
      <c r="AA259" s="62"/>
      <c r="AB259" s="62"/>
      <c r="AC259" s="62"/>
      <c r="AD259" s="62"/>
      <c r="AE259" s="62"/>
      <c r="AF259" s="62"/>
      <c r="AG259" s="62"/>
      <c r="AH259" s="62"/>
      <c r="AI259" s="62"/>
      <c r="AJ259" s="62"/>
      <c r="AK259" s="62"/>
      <c r="AL259" s="62"/>
      <c r="AM259" s="62"/>
      <c r="AN259" s="62"/>
      <c r="AO259" s="62"/>
    </row>
    <row r="260" spans="2:41" ht="12.75" customHeight="1" x14ac:dyDescent="0.2">
      <c r="B260" s="53" t="s">
        <v>283</v>
      </c>
      <c r="C260" s="53"/>
      <c r="D260" s="62"/>
      <c r="E260" s="62"/>
      <c r="F260" s="62"/>
      <c r="G260" s="62"/>
      <c r="H260" s="62"/>
      <c r="I260" s="62"/>
      <c r="J260" s="62"/>
      <c r="K260" s="62"/>
      <c r="L260" s="62"/>
      <c r="M260" s="62"/>
      <c r="N260" s="62"/>
      <c r="O260" s="62"/>
      <c r="P260" s="62"/>
      <c r="Q260" s="62"/>
      <c r="R260" s="62"/>
      <c r="S260" s="62"/>
      <c r="T260" s="62"/>
      <c r="U260" s="62"/>
      <c r="V260" s="62"/>
      <c r="W260" s="62"/>
      <c r="X260" s="62"/>
      <c r="Y260" s="62"/>
      <c r="Z260" s="62"/>
      <c r="AA260" s="62"/>
      <c r="AB260" s="62"/>
      <c r="AC260" s="62"/>
      <c r="AD260" s="62"/>
      <c r="AE260" s="62"/>
      <c r="AF260" s="62"/>
      <c r="AG260" s="62"/>
      <c r="AH260" s="62"/>
      <c r="AI260" s="62"/>
      <c r="AJ260" s="62"/>
      <c r="AK260" s="62"/>
      <c r="AL260" s="62"/>
      <c r="AM260" s="62"/>
      <c r="AN260" s="62"/>
      <c r="AO260" s="62"/>
    </row>
    <row r="261" spans="2:41" ht="12.75" customHeight="1" x14ac:dyDescent="0.2">
      <c r="B261" s="15" t="s">
        <v>288</v>
      </c>
      <c r="C261" s="53"/>
      <c r="D261" s="62">
        <v>884.80817460209687</v>
      </c>
      <c r="E261" s="62">
        <v>1390.1974617315582</v>
      </c>
      <c r="F261" s="62">
        <v>1197.5765526365567</v>
      </c>
      <c r="G261" s="62">
        <v>964.76281872118284</v>
      </c>
      <c r="H261" s="62">
        <v>1057.9277208986152</v>
      </c>
      <c r="I261" s="62">
        <v>535.98497146994521</v>
      </c>
      <c r="J261" s="62">
        <v>279.69764516120512</v>
      </c>
      <c r="K261" s="62">
        <v>594.71085128125446</v>
      </c>
      <c r="L261" s="62">
        <v>913.54613009568959</v>
      </c>
      <c r="M261" s="62">
        <v>421.91123454656395</v>
      </c>
      <c r="N261" s="62">
        <v>663.24328758666013</v>
      </c>
      <c r="O261" s="62">
        <v>559.57609284408113</v>
      </c>
      <c r="P261" s="62">
        <v>634.70586423482087</v>
      </c>
      <c r="Q261" s="62">
        <v>728.56870130206732</v>
      </c>
      <c r="R261" s="62">
        <v>753.78597698358931</v>
      </c>
      <c r="S261" s="62">
        <v>479.72502916021563</v>
      </c>
      <c r="T261" s="62">
        <v>911.85044479532621</v>
      </c>
      <c r="U261" s="62">
        <v>1065.3711497049262</v>
      </c>
      <c r="V261" s="62">
        <v>776.8153010334679</v>
      </c>
      <c r="W261" s="62">
        <v>1010.8636868278385</v>
      </c>
      <c r="X261" s="62">
        <v>561.54434250041641</v>
      </c>
      <c r="Y261" s="62">
        <v>1043.2848653468209</v>
      </c>
      <c r="Z261" s="62">
        <v>627.0209515390078</v>
      </c>
      <c r="AA261" s="62">
        <v>609.11020132794988</v>
      </c>
      <c r="AB261" s="62">
        <v>842.78574636351618</v>
      </c>
      <c r="AC261" s="62">
        <v>703.90689170895587</v>
      </c>
      <c r="AD261" s="62">
        <v>601.25172304496778</v>
      </c>
      <c r="AE261" s="62">
        <v>556.1985339565822</v>
      </c>
      <c r="AF261" s="62">
        <v>841.29269461434421</v>
      </c>
      <c r="AG261" s="62">
        <v>870.19059856329864</v>
      </c>
      <c r="AH261" s="62">
        <v>668.31713683624889</v>
      </c>
      <c r="AI261" s="62">
        <v>1039.8154297500969</v>
      </c>
      <c r="AJ261" s="62">
        <v>447.36132676505446</v>
      </c>
      <c r="AK261" s="62">
        <v>616.05365172628183</v>
      </c>
      <c r="AL261" s="62">
        <v>427.35441322538657</v>
      </c>
      <c r="AM261" s="62">
        <v>130.5367564435787</v>
      </c>
      <c r="AN261" s="62">
        <v>1904.5189196411743</v>
      </c>
      <c r="AO261" s="62">
        <v>549.24469633756723</v>
      </c>
    </row>
    <row r="262" spans="2:41" ht="12.75" customHeight="1" x14ac:dyDescent="0.2">
      <c r="B262" s="15" t="s">
        <v>289</v>
      </c>
      <c r="C262" s="53"/>
      <c r="D262" s="62">
        <v>40.442296168108889</v>
      </c>
      <c r="E262" s="62">
        <v>63.542335043168642</v>
      </c>
      <c r="F262" s="62">
        <v>54.738130835523691</v>
      </c>
      <c r="G262" s="62">
        <v>44.096816424924967</v>
      </c>
      <c r="H262" s="62">
        <v>48.355143454992266</v>
      </c>
      <c r="I262" s="62">
        <v>24.498488576454374</v>
      </c>
      <c r="J262" s="62">
        <v>12.784256890731127</v>
      </c>
      <c r="K262" s="62">
        <v>27.182696851462449</v>
      </c>
      <c r="L262" s="62">
        <v>41.755833882495935</v>
      </c>
      <c r="M262" s="62">
        <v>19.284472718460076</v>
      </c>
      <c r="N262" s="62">
        <v>30.315137493109642</v>
      </c>
      <c r="O262" s="62">
        <v>25.576777797708079</v>
      </c>
      <c r="P262" s="62">
        <v>29.010765584940049</v>
      </c>
      <c r="Q262" s="62">
        <v>33.300993416028547</v>
      </c>
      <c r="R262" s="62">
        <v>34.453609950254851</v>
      </c>
      <c r="S262" s="62">
        <v>21.926991935033755</v>
      </c>
      <c r="T262" s="62">
        <v>41.678328487435536</v>
      </c>
      <c r="U262" s="62">
        <v>48.695363359070839</v>
      </c>
      <c r="V262" s="62">
        <v>35.506220866960469</v>
      </c>
      <c r="W262" s="62">
        <v>46.203968025795675</v>
      </c>
      <c r="X262" s="62">
        <v>25.666741405435921</v>
      </c>
      <c r="Y262" s="62">
        <v>47.685856350769008</v>
      </c>
      <c r="Z262" s="62">
        <v>28.659508076034349</v>
      </c>
      <c r="AA262" s="62">
        <v>27.840853948031555</v>
      </c>
      <c r="AB262" s="62">
        <v>38.521559518843581</v>
      </c>
      <c r="AC262" s="62">
        <v>32.173765801913603</v>
      </c>
      <c r="AD262" s="62">
        <v>27.481663204462834</v>
      </c>
      <c r="AE262" s="62">
        <v>25.422398305322755</v>
      </c>
      <c r="AF262" s="62">
        <v>38.453315979998024</v>
      </c>
      <c r="AG262" s="62">
        <v>39.77416452512675</v>
      </c>
      <c r="AH262" s="62">
        <v>30.547050036363984</v>
      </c>
      <c r="AI262" s="62">
        <v>47.527277411326018</v>
      </c>
      <c r="AJ262" s="62">
        <v>20.447730695217285</v>
      </c>
      <c r="AK262" s="62">
        <v>28.158221130544529</v>
      </c>
      <c r="AL262" s="62">
        <v>19.533266355932827</v>
      </c>
      <c r="AM262" s="62">
        <v>5.9664979556609481</v>
      </c>
      <c r="AN262" s="62">
        <v>87.050640372454595</v>
      </c>
      <c r="AO262" s="62">
        <v>25.104556349782943</v>
      </c>
    </row>
    <row r="263" spans="2:41" ht="12.75" customHeight="1" x14ac:dyDescent="0.2">
      <c r="B263" s="15" t="s">
        <v>290</v>
      </c>
      <c r="C263" s="53"/>
      <c r="D263" s="62">
        <v>8.0007340349992919</v>
      </c>
      <c r="E263" s="62">
        <v>12.570634479555071</v>
      </c>
      <c r="F263" s="62">
        <v>10.828891232277854</v>
      </c>
      <c r="G263" s="62">
        <v>8.7237109025530994</v>
      </c>
      <c r="H263" s="62">
        <v>9.5661393804020616</v>
      </c>
      <c r="I263" s="62">
        <v>4.8465569448611561</v>
      </c>
      <c r="J263" s="62">
        <v>2.5291204730977466</v>
      </c>
      <c r="K263" s="62">
        <v>5.3775761632956085</v>
      </c>
      <c r="L263" s="62">
        <v>8.2605923243028254</v>
      </c>
      <c r="M263" s="62">
        <v>3.8150637289300469</v>
      </c>
      <c r="N263" s="62">
        <v>5.9972695741263324</v>
      </c>
      <c r="O263" s="62">
        <v>5.0598758235963448</v>
      </c>
      <c r="P263" s="62">
        <v>5.7392245641048998</v>
      </c>
      <c r="Q263" s="62">
        <v>6.5879640046997237</v>
      </c>
      <c r="R263" s="62">
        <v>6.8159871193209742</v>
      </c>
      <c r="S263" s="62">
        <v>4.3378355652841973</v>
      </c>
      <c r="T263" s="62">
        <v>8.2452593657196083</v>
      </c>
      <c r="U263" s="62">
        <v>9.6334453749635696</v>
      </c>
      <c r="V263" s="62">
        <v>7.0242260371087193</v>
      </c>
      <c r="W263" s="62">
        <v>9.1405705056753295</v>
      </c>
      <c r="X263" s="62">
        <v>5.0776734010451507</v>
      </c>
      <c r="Y263" s="62">
        <v>9.4337337402354748</v>
      </c>
      <c r="Z263" s="62">
        <v>5.669734990741679</v>
      </c>
      <c r="AA263" s="62">
        <v>5.5077799445301947</v>
      </c>
      <c r="AB263" s="62">
        <v>7.620753061165134</v>
      </c>
      <c r="AC263" s="62">
        <v>6.3649636018553331</v>
      </c>
      <c r="AD263" s="62">
        <v>5.4367209325695143</v>
      </c>
      <c r="AE263" s="62">
        <v>5.0293347966007715</v>
      </c>
      <c r="AF263" s="62">
        <v>7.6072523835171371</v>
      </c>
      <c r="AG263" s="62">
        <v>7.8685569807181235</v>
      </c>
      <c r="AH263" s="62">
        <v>6.0431490308773919</v>
      </c>
      <c r="AI263" s="62">
        <v>9.402361933037346</v>
      </c>
      <c r="AJ263" s="62">
        <v>4.0451920492271736</v>
      </c>
      <c r="AK263" s="62">
        <v>5.5705649656419691</v>
      </c>
      <c r="AL263" s="62">
        <v>3.8642827869861311</v>
      </c>
      <c r="AM263" s="62">
        <v>1.1803573927944564</v>
      </c>
      <c r="AN263" s="62">
        <v>17.221302625877794</v>
      </c>
      <c r="AO263" s="62">
        <v>4.9664558507350973</v>
      </c>
    </row>
    <row r="264" spans="2:41" ht="12.75" customHeight="1" x14ac:dyDescent="0.2">
      <c r="B264" s="15" t="s">
        <v>291</v>
      </c>
      <c r="C264" s="53"/>
      <c r="D264" s="62">
        <v>3.7127270186469739</v>
      </c>
      <c r="E264" s="62">
        <v>5.8333815459450502</v>
      </c>
      <c r="F264" s="62">
        <v>5.0251285549790019</v>
      </c>
      <c r="G264" s="62">
        <v>4.0482232041571597</v>
      </c>
      <c r="H264" s="62">
        <v>4.4391507062220077</v>
      </c>
      <c r="I264" s="62">
        <v>2.2490365056359156</v>
      </c>
      <c r="J264" s="62">
        <v>1.1736340531764786</v>
      </c>
      <c r="K264" s="62">
        <v>2.4954550706173175</v>
      </c>
      <c r="L264" s="62">
        <v>3.8333138157453597</v>
      </c>
      <c r="M264" s="62">
        <v>1.7703738334878809</v>
      </c>
      <c r="N264" s="62">
        <v>2.7830227437338175</v>
      </c>
      <c r="O264" s="62">
        <v>2.3480267684296821</v>
      </c>
      <c r="P264" s="62">
        <v>2.6632773958016647</v>
      </c>
      <c r="Q264" s="62">
        <v>3.0571334893929576</v>
      </c>
      <c r="R264" s="62">
        <v>3.1629472278358239</v>
      </c>
      <c r="S264" s="62">
        <v>2.0129652148447943</v>
      </c>
      <c r="T264" s="62">
        <v>3.8261985823981841</v>
      </c>
      <c r="U264" s="62">
        <v>4.4703839385019801</v>
      </c>
      <c r="V264" s="62">
        <v>3.2595801433936074</v>
      </c>
      <c r="W264" s="62">
        <v>4.2416661938533533</v>
      </c>
      <c r="X264" s="62">
        <v>2.356285703968795</v>
      </c>
      <c r="Y264" s="62">
        <v>4.3777080941420046</v>
      </c>
      <c r="Z264" s="62">
        <v>2.6310308774933104</v>
      </c>
      <c r="AA264" s="62">
        <v>2.5558759138055755</v>
      </c>
      <c r="AB264" s="62">
        <v>3.5363974941365406</v>
      </c>
      <c r="AC264" s="62">
        <v>2.9536505318058537</v>
      </c>
      <c r="AD264" s="62">
        <v>2.5229011001858899</v>
      </c>
      <c r="AE264" s="62">
        <v>2.3338542568066654</v>
      </c>
      <c r="AF264" s="62">
        <v>3.5301325276404047</v>
      </c>
      <c r="AG264" s="62">
        <v>3.651390481458245</v>
      </c>
      <c r="AH264" s="62">
        <v>2.804313027592193</v>
      </c>
      <c r="AI264" s="62">
        <v>4.3631500603792572</v>
      </c>
      <c r="AJ264" s="62">
        <v>1.8771644890434074</v>
      </c>
      <c r="AK264" s="62">
        <v>2.5850111960469664</v>
      </c>
      <c r="AL264" s="62">
        <v>1.7932138536507554</v>
      </c>
      <c r="AM264" s="62">
        <v>0.54774284018404629</v>
      </c>
      <c r="AN264" s="62">
        <v>7.9915161878516576</v>
      </c>
      <c r="AO264" s="62">
        <v>2.3046753889430054</v>
      </c>
    </row>
    <row r="265" spans="2:41" ht="12.75" customHeight="1" thickBot="1" x14ac:dyDescent="0.25">
      <c r="B265" s="152" t="s">
        <v>292</v>
      </c>
      <c r="C265" s="515">
        <f>SUM(D265:AO265)</f>
        <v>703.95531465756403</v>
      </c>
      <c r="D265" s="69">
        <f>+D266-D262-D263-D264</f>
        <v>21.578257328419582</v>
      </c>
      <c r="E265" s="69">
        <f t="shared" ref="E265:AO265" si="54">+E266-E262-E263-E264</f>
        <v>33.903437408961075</v>
      </c>
      <c r="F265" s="69">
        <f t="shared" si="54"/>
        <v>29.205895430265844</v>
      </c>
      <c r="G265" s="69">
        <f t="shared" si="54"/>
        <v>23.528151028463341</v>
      </c>
      <c r="H265" s="69">
        <f t="shared" si="54"/>
        <v>25.800209866601598</v>
      </c>
      <c r="I265" s="69">
        <f t="shared" si="54"/>
        <v>13.071332262210655</v>
      </c>
      <c r="J265" s="69">
        <f t="shared" si="54"/>
        <v>6.8211256797617423</v>
      </c>
      <c r="K265" s="69">
        <f t="shared" si="54"/>
        <v>14.503509521395831</v>
      </c>
      <c r="L265" s="69">
        <f t="shared" si="54"/>
        <v>22.279104152096682</v>
      </c>
      <c r="M265" s="69">
        <f t="shared" si="54"/>
        <v>10.289359264668994</v>
      </c>
      <c r="N265" s="69">
        <f t="shared" si="54"/>
        <v>16.174844154585223</v>
      </c>
      <c r="O265" s="69">
        <f t="shared" si="54"/>
        <v>13.646660680605986</v>
      </c>
      <c r="P265" s="69">
        <f t="shared" si="54"/>
        <v>15.478887808055127</v>
      </c>
      <c r="Q265" s="69">
        <f t="shared" si="54"/>
        <v>17.767967531717716</v>
      </c>
      <c r="R265" s="69">
        <f t="shared" si="54"/>
        <v>18.382953784554132</v>
      </c>
      <c r="S265" s="69">
        <f t="shared" si="54"/>
        <v>11.699293048188558</v>
      </c>
      <c r="T265" s="69">
        <f t="shared" si="54"/>
        <v>22.237750630723855</v>
      </c>
      <c r="U265" s="69">
        <f t="shared" si="54"/>
        <v>25.981736469540792</v>
      </c>
      <c r="V265" s="69">
        <f t="shared" si="54"/>
        <v>18.944581371992861</v>
      </c>
      <c r="W265" s="69">
        <f t="shared" si="54"/>
        <v>24.652435843662182</v>
      </c>
      <c r="X265" s="69">
        <f t="shared" si="54"/>
        <v>13.694661364584835</v>
      </c>
      <c r="Y265" s="69">
        <f t="shared" si="54"/>
        <v>25.443107260421915</v>
      </c>
      <c r="Z265" s="69">
        <f t="shared" si="54"/>
        <v>15.291472017314645</v>
      </c>
      <c r="AA265" s="69">
        <f t="shared" si="54"/>
        <v>14.854673637628498</v>
      </c>
      <c r="AB265" s="69">
        <f t="shared" si="54"/>
        <v>20.553435456147756</v>
      </c>
      <c r="AC265" s="69">
        <f t="shared" si="54"/>
        <v>17.166527706838203</v>
      </c>
      <c r="AD265" s="69">
        <f t="shared" si="54"/>
        <v>14.663025016529076</v>
      </c>
      <c r="AE265" s="69">
        <f t="shared" si="54"/>
        <v>13.564290470984991</v>
      </c>
      <c r="AF265" s="69">
        <f t="shared" si="54"/>
        <v>20.517023660039783</v>
      </c>
      <c r="AG265" s="69">
        <f t="shared" si="54"/>
        <v>21.221771226305101</v>
      </c>
      <c r="AH265" s="69">
        <f t="shared" si="54"/>
        <v>16.298582641520508</v>
      </c>
      <c r="AI265" s="69">
        <f t="shared" si="54"/>
        <v>25.358496407765454</v>
      </c>
      <c r="AJ265" s="69">
        <f t="shared" si="54"/>
        <v>10.910023330266675</v>
      </c>
      <c r="AK265" s="69">
        <f t="shared" si="54"/>
        <v>15.024007018290025</v>
      </c>
      <c r="AL265" s="69">
        <f t="shared" si="54"/>
        <v>10.422104772212503</v>
      </c>
      <c r="AM265" s="69">
        <f t="shared" si="54"/>
        <v>3.18346484832544</v>
      </c>
      <c r="AN265" s="69">
        <f t="shared" si="54"/>
        <v>46.446450783913818</v>
      </c>
      <c r="AO265" s="69">
        <f t="shared" si="54"/>
        <v>13.39470377200289</v>
      </c>
    </row>
    <row r="266" spans="2:41" ht="12.75" customHeight="1" x14ac:dyDescent="0.2">
      <c r="B266" s="153" t="s">
        <v>295</v>
      </c>
      <c r="C266" s="151">
        <f>SUM(D266:AO266)</f>
        <v>2405.4514979424093</v>
      </c>
      <c r="D266" s="139">
        <f>+D261/12</f>
        <v>73.734014550174734</v>
      </c>
      <c r="E266" s="139">
        <f t="shared" ref="E266:AO266" si="55">+E261/12</f>
        <v>115.84978847762984</v>
      </c>
      <c r="F266" s="139">
        <f t="shared" si="55"/>
        <v>99.798046053046392</v>
      </c>
      <c r="G266" s="139">
        <f t="shared" si="55"/>
        <v>80.39690156009857</v>
      </c>
      <c r="H266" s="139">
        <f t="shared" si="55"/>
        <v>88.160643408217936</v>
      </c>
      <c r="I266" s="139">
        <f t="shared" si="55"/>
        <v>44.665414289162101</v>
      </c>
      <c r="J266" s="139">
        <f t="shared" si="55"/>
        <v>23.308137096767094</v>
      </c>
      <c r="K266" s="139">
        <f t="shared" si="55"/>
        <v>49.559237606771205</v>
      </c>
      <c r="L266" s="139">
        <f t="shared" si="55"/>
        <v>76.128844174640804</v>
      </c>
      <c r="M266" s="139">
        <f t="shared" si="55"/>
        <v>35.159269545546998</v>
      </c>
      <c r="N266" s="139">
        <f t="shared" si="55"/>
        <v>55.270273965555013</v>
      </c>
      <c r="O266" s="139">
        <f t="shared" si="55"/>
        <v>46.631341070340092</v>
      </c>
      <c r="P266" s="139">
        <f t="shared" si="55"/>
        <v>52.892155352901739</v>
      </c>
      <c r="Q266" s="139">
        <f t="shared" si="55"/>
        <v>60.714058441838944</v>
      </c>
      <c r="R266" s="139">
        <f t="shared" si="55"/>
        <v>62.815498081965778</v>
      </c>
      <c r="S266" s="139">
        <f t="shared" si="55"/>
        <v>39.977085763351305</v>
      </c>
      <c r="T266" s="139">
        <f t="shared" si="55"/>
        <v>75.987537066277184</v>
      </c>
      <c r="U266" s="139">
        <f t="shared" si="55"/>
        <v>88.780929142077184</v>
      </c>
      <c r="V266" s="139">
        <f t="shared" si="55"/>
        <v>64.734608419455654</v>
      </c>
      <c r="W266" s="139">
        <f t="shared" si="55"/>
        <v>84.23864056898654</v>
      </c>
      <c r="X266" s="139">
        <f t="shared" si="55"/>
        <v>46.7953618750347</v>
      </c>
      <c r="Y266" s="139">
        <f t="shared" si="55"/>
        <v>86.940405445568402</v>
      </c>
      <c r="Z266" s="139">
        <f t="shared" si="55"/>
        <v>52.251745961583985</v>
      </c>
      <c r="AA266" s="139">
        <f t="shared" si="55"/>
        <v>50.759183443995823</v>
      </c>
      <c r="AB266" s="139">
        <f t="shared" si="55"/>
        <v>70.23214553029301</v>
      </c>
      <c r="AC266" s="139">
        <f t="shared" si="55"/>
        <v>58.658907642412991</v>
      </c>
      <c r="AD266" s="139">
        <f t="shared" si="55"/>
        <v>50.104310253747315</v>
      </c>
      <c r="AE266" s="139">
        <f t="shared" si="55"/>
        <v>46.349877829715183</v>
      </c>
      <c r="AF266" s="139">
        <f t="shared" si="55"/>
        <v>70.107724551195346</v>
      </c>
      <c r="AG266" s="139">
        <f t="shared" si="55"/>
        <v>72.51588321360822</v>
      </c>
      <c r="AH266" s="139">
        <f t="shared" si="55"/>
        <v>55.693094736354077</v>
      </c>
      <c r="AI266" s="139">
        <f t="shared" si="55"/>
        <v>86.651285812508078</v>
      </c>
      <c r="AJ266" s="139">
        <f t="shared" si="55"/>
        <v>37.28011056375454</v>
      </c>
      <c r="AK266" s="139">
        <f t="shared" si="55"/>
        <v>51.337804310523488</v>
      </c>
      <c r="AL266" s="139">
        <f t="shared" si="55"/>
        <v>35.612867768782216</v>
      </c>
      <c r="AM266" s="139">
        <f t="shared" si="55"/>
        <v>10.878063036964891</v>
      </c>
      <c r="AN266" s="139">
        <f t="shared" si="55"/>
        <v>158.70990997009787</v>
      </c>
      <c r="AO266" s="139">
        <f t="shared" si="55"/>
        <v>45.770391361463936</v>
      </c>
    </row>
    <row r="267" spans="2:41" ht="12.75" customHeight="1" x14ac:dyDescent="0.2">
      <c r="B267" s="53"/>
      <c r="C267" s="53"/>
      <c r="D267" s="62"/>
      <c r="E267" s="62"/>
      <c r="F267" s="62"/>
      <c r="G267" s="62"/>
      <c r="H267" s="62"/>
      <c r="I267" s="62"/>
      <c r="J267" s="62"/>
      <c r="K267" s="62"/>
      <c r="L267" s="62"/>
      <c r="M267" s="62"/>
      <c r="N267" s="62"/>
      <c r="O267" s="62"/>
      <c r="P267" s="62"/>
      <c r="Q267" s="62"/>
      <c r="R267" s="62"/>
      <c r="S267" s="62"/>
      <c r="T267" s="62"/>
      <c r="U267" s="62"/>
      <c r="V267" s="62"/>
      <c r="W267" s="62"/>
      <c r="X267" s="62"/>
      <c r="Y267" s="62"/>
      <c r="Z267" s="62"/>
      <c r="AA267" s="62"/>
      <c r="AB267" s="62"/>
      <c r="AC267" s="62"/>
      <c r="AD267" s="62"/>
      <c r="AE267" s="62"/>
      <c r="AF267" s="62"/>
      <c r="AG267" s="62"/>
      <c r="AH267" s="62"/>
      <c r="AI267" s="62"/>
      <c r="AJ267" s="62"/>
      <c r="AK267" s="62"/>
      <c r="AL267" s="62"/>
      <c r="AM267" s="62"/>
      <c r="AN267" s="62"/>
      <c r="AO267" s="62"/>
    </row>
    <row r="268" spans="2:41" ht="12.75" customHeight="1" x14ac:dyDescent="0.2">
      <c r="B268" s="53" t="s">
        <v>313</v>
      </c>
      <c r="C268" s="53"/>
      <c r="D268" s="62"/>
      <c r="E268" s="62"/>
      <c r="F268" s="62"/>
      <c r="G268" s="62"/>
      <c r="H268" s="62"/>
      <c r="I268" s="62"/>
      <c r="J268" s="62"/>
      <c r="K268" s="62"/>
      <c r="L268" s="62"/>
      <c r="M268" s="62"/>
      <c r="N268" s="62"/>
      <c r="O268" s="62"/>
      <c r="P268" s="62"/>
      <c r="Q268" s="62"/>
      <c r="R268" s="62"/>
      <c r="S268" s="62"/>
      <c r="T268" s="62"/>
      <c r="U268" s="62"/>
      <c r="V268" s="62"/>
      <c r="W268" s="62"/>
      <c r="X268" s="62"/>
      <c r="Y268" s="62"/>
      <c r="Z268" s="62"/>
      <c r="AA268" s="62"/>
      <c r="AB268" s="62"/>
      <c r="AC268" s="62"/>
      <c r="AD268" s="62"/>
      <c r="AE268" s="62"/>
      <c r="AF268" s="62"/>
      <c r="AG268" s="62"/>
      <c r="AH268" s="62"/>
      <c r="AI268" s="62"/>
      <c r="AJ268" s="62"/>
      <c r="AK268" s="62"/>
      <c r="AL268" s="62"/>
      <c r="AM268" s="62"/>
      <c r="AN268" s="62"/>
      <c r="AO268" s="62"/>
    </row>
    <row r="269" spans="2:41" ht="12.75" customHeight="1" x14ac:dyDescent="0.2">
      <c r="B269" s="15" t="s">
        <v>288</v>
      </c>
      <c r="C269" s="53"/>
      <c r="D269" s="62">
        <v>796.32735714188721</v>
      </c>
      <c r="E269" s="62">
        <v>1251.1777155584023</v>
      </c>
      <c r="F269" s="62">
        <v>1077.8188973729013</v>
      </c>
      <c r="G269" s="62">
        <v>868.28653684906453</v>
      </c>
      <c r="H269" s="62">
        <v>952.13494880875385</v>
      </c>
      <c r="I269" s="62">
        <v>482.38647432295068</v>
      </c>
      <c r="J269" s="62">
        <v>251.72788064508461</v>
      </c>
      <c r="K269" s="62">
        <v>535.23976615312893</v>
      </c>
      <c r="L269" s="62">
        <v>822.19151708612071</v>
      </c>
      <c r="M269" s="62">
        <v>379.72011109190748</v>
      </c>
      <c r="N269" s="62">
        <v>596.91895882799429</v>
      </c>
      <c r="O269" s="62">
        <v>503.61848355967311</v>
      </c>
      <c r="P269" s="62">
        <v>571.23527781133885</v>
      </c>
      <c r="Q269" s="62">
        <v>655.71183117186058</v>
      </c>
      <c r="R269" s="62">
        <v>678.40737928523026</v>
      </c>
      <c r="S269" s="62">
        <v>431.75252624419409</v>
      </c>
      <c r="T269" s="62">
        <v>820.66540031579359</v>
      </c>
      <c r="U269" s="62">
        <v>958.83403473443366</v>
      </c>
      <c r="V269" s="62">
        <v>699.13377093012116</v>
      </c>
      <c r="W269" s="62">
        <v>909.77731814505466</v>
      </c>
      <c r="X269" s="62">
        <v>505.38990825037479</v>
      </c>
      <c r="Y269" s="62">
        <v>938.95637881213884</v>
      </c>
      <c r="Z269" s="62">
        <v>564.31885638510698</v>
      </c>
      <c r="AA269" s="62">
        <v>548.19918119515489</v>
      </c>
      <c r="AB269" s="62">
        <v>758.50717172716452</v>
      </c>
      <c r="AC269" s="62">
        <v>633.51620253806027</v>
      </c>
      <c r="AD269" s="62">
        <v>541.12655074047098</v>
      </c>
      <c r="AE269" s="62">
        <v>500.578680560924</v>
      </c>
      <c r="AF269" s="62">
        <v>757.16342515290978</v>
      </c>
      <c r="AG269" s="62">
        <v>783.17153870696882</v>
      </c>
      <c r="AH269" s="62">
        <v>601.48542315262409</v>
      </c>
      <c r="AI269" s="62">
        <v>935.83388677508719</v>
      </c>
      <c r="AJ269" s="62">
        <v>402.62519408854905</v>
      </c>
      <c r="AK269" s="62">
        <v>554.44828655365347</v>
      </c>
      <c r="AL269" s="62">
        <v>384.61897190284793</v>
      </c>
      <c r="AM269" s="62">
        <v>117.48308079922084</v>
      </c>
      <c r="AN269" s="62">
        <v>1714.067027677057</v>
      </c>
      <c r="AO269" s="62">
        <v>494.32022670381053</v>
      </c>
    </row>
    <row r="270" spans="2:41" ht="12.75" customHeight="1" x14ac:dyDescent="0.2">
      <c r="B270" s="15" t="s">
        <v>289</v>
      </c>
      <c r="C270" s="53"/>
      <c r="D270" s="62">
        <v>36.398066551298001</v>
      </c>
      <c r="E270" s="62">
        <v>57.188101538851782</v>
      </c>
      <c r="F270" s="62">
        <v>49.26431775197134</v>
      </c>
      <c r="G270" s="62">
        <v>39.68713478243248</v>
      </c>
      <c r="H270" s="62">
        <v>43.519629109493046</v>
      </c>
      <c r="I270" s="62">
        <v>22.048639718808939</v>
      </c>
      <c r="J270" s="62">
        <v>11.505831201658014</v>
      </c>
      <c r="K270" s="62">
        <v>24.464427166316195</v>
      </c>
      <c r="L270" s="62">
        <v>37.580250494246343</v>
      </c>
      <c r="M270" s="62">
        <v>17.356025446614062</v>
      </c>
      <c r="N270" s="62">
        <v>27.283623743798685</v>
      </c>
      <c r="O270" s="62">
        <v>23.01910001793728</v>
      </c>
      <c r="P270" s="62">
        <v>26.109689026446045</v>
      </c>
      <c r="Q270" s="62">
        <v>29.970894074425697</v>
      </c>
      <c r="R270" s="62">
        <v>31.008248955229355</v>
      </c>
      <c r="S270" s="62">
        <v>19.734292741530382</v>
      </c>
      <c r="T270" s="62">
        <v>37.510495638691985</v>
      </c>
      <c r="U270" s="62">
        <v>43.825827023163754</v>
      </c>
      <c r="V270" s="62">
        <v>31.955598780264424</v>
      </c>
      <c r="W270" s="62">
        <v>41.583571223216104</v>
      </c>
      <c r="X270" s="62">
        <v>23.100067264892335</v>
      </c>
      <c r="Y270" s="62">
        <v>42.917270715692112</v>
      </c>
      <c r="Z270" s="62">
        <v>25.793557268430913</v>
      </c>
      <c r="AA270" s="62">
        <v>25.056768553228398</v>
      </c>
      <c r="AB270" s="62">
        <v>34.669403566959232</v>
      </c>
      <c r="AC270" s="62">
        <v>28.956389221722247</v>
      </c>
      <c r="AD270" s="62">
        <v>24.733496884016546</v>
      </c>
      <c r="AE270" s="62">
        <v>22.88015847479048</v>
      </c>
      <c r="AF270" s="62">
        <v>34.607984381998229</v>
      </c>
      <c r="AG270" s="62">
        <v>35.796748072614079</v>
      </c>
      <c r="AH270" s="62">
        <v>27.492345032727595</v>
      </c>
      <c r="AI270" s="62">
        <v>42.774549670193416</v>
      </c>
      <c r="AJ270" s="62">
        <v>18.40295762569556</v>
      </c>
      <c r="AK270" s="62">
        <v>25.342399017490067</v>
      </c>
      <c r="AL270" s="62">
        <v>17.579939720339542</v>
      </c>
      <c r="AM270" s="62">
        <v>5.369848160094854</v>
      </c>
      <c r="AN270" s="62">
        <v>78.345576335209145</v>
      </c>
      <c r="AO270" s="62">
        <v>22.59410071480465</v>
      </c>
    </row>
    <row r="271" spans="2:41" ht="12.75" customHeight="1" x14ac:dyDescent="0.2">
      <c r="B271" s="15" t="s">
        <v>290</v>
      </c>
      <c r="C271" s="53"/>
      <c r="D271" s="62">
        <v>7.2006606314993631</v>
      </c>
      <c r="E271" s="62">
        <v>11.313571031599563</v>
      </c>
      <c r="F271" s="62">
        <v>9.7460021090500728</v>
      </c>
      <c r="G271" s="62">
        <v>7.8513398122977911</v>
      </c>
      <c r="H271" s="62">
        <v>8.609525442361857</v>
      </c>
      <c r="I271" s="62">
        <v>4.3619012503750403</v>
      </c>
      <c r="J271" s="62">
        <v>2.276208425787972</v>
      </c>
      <c r="K271" s="62">
        <v>4.839818546966046</v>
      </c>
      <c r="L271" s="62">
        <v>7.4345330918725434</v>
      </c>
      <c r="M271" s="62">
        <v>3.4335573560370412</v>
      </c>
      <c r="N271" s="62">
        <v>5.3975426167137002</v>
      </c>
      <c r="O271" s="62">
        <v>4.5538882412367112</v>
      </c>
      <c r="P271" s="62">
        <v>5.1653021076944103</v>
      </c>
      <c r="Q271" s="62">
        <v>5.9291676042297521</v>
      </c>
      <c r="R271" s="62">
        <v>6.1343884073888759</v>
      </c>
      <c r="S271" s="62">
        <v>3.9040520087557771</v>
      </c>
      <c r="T271" s="62">
        <v>7.4207334291476474</v>
      </c>
      <c r="U271" s="62">
        <v>8.6701008374672135</v>
      </c>
      <c r="V271" s="62">
        <v>6.3218034333978483</v>
      </c>
      <c r="W271" s="62">
        <v>8.2265134551077956</v>
      </c>
      <c r="X271" s="62">
        <v>4.5699060609406361</v>
      </c>
      <c r="Y271" s="62">
        <v>8.4903603662119291</v>
      </c>
      <c r="Z271" s="62">
        <v>5.1027614916675104</v>
      </c>
      <c r="AA271" s="62">
        <v>4.9570019500771743</v>
      </c>
      <c r="AB271" s="62">
        <v>6.8586777550486202</v>
      </c>
      <c r="AC271" s="62">
        <v>5.728467241669799</v>
      </c>
      <c r="AD271" s="62">
        <v>4.8930488393125628</v>
      </c>
      <c r="AE271" s="62">
        <v>4.526401316940694</v>
      </c>
      <c r="AF271" s="62">
        <v>6.8465271451654246</v>
      </c>
      <c r="AG271" s="62">
        <v>7.0817012826463115</v>
      </c>
      <c r="AH271" s="62">
        <v>5.4388341277896535</v>
      </c>
      <c r="AI271" s="62">
        <v>8.4621257397336098</v>
      </c>
      <c r="AJ271" s="62">
        <v>3.6406728443044565</v>
      </c>
      <c r="AK271" s="62">
        <v>5.0135084690777703</v>
      </c>
      <c r="AL271" s="62">
        <v>3.4778545082875181</v>
      </c>
      <c r="AM271" s="62">
        <v>1.0623216535150111</v>
      </c>
      <c r="AN271" s="62">
        <v>15.499172363290013</v>
      </c>
      <c r="AO271" s="62">
        <v>4.4698102656615877</v>
      </c>
    </row>
    <row r="272" spans="2:41" ht="12.75" customHeight="1" x14ac:dyDescent="0.2">
      <c r="B272" s="15" t="s">
        <v>291</v>
      </c>
      <c r="C272" s="53"/>
      <c r="D272" s="62">
        <v>3.3414543167822761</v>
      </c>
      <c r="E272" s="62">
        <v>5.2500433913505455</v>
      </c>
      <c r="F272" s="62">
        <v>4.5226156994811033</v>
      </c>
      <c r="G272" s="62">
        <v>3.6434008837414438</v>
      </c>
      <c r="H272" s="62">
        <v>3.9952356355998071</v>
      </c>
      <c r="I272" s="62">
        <v>2.0241328550723243</v>
      </c>
      <c r="J272" s="62">
        <v>1.0562706478588306</v>
      </c>
      <c r="K272" s="62">
        <v>2.2459095635555855</v>
      </c>
      <c r="L272" s="62">
        <v>3.4499824341708236</v>
      </c>
      <c r="M272" s="62">
        <v>1.5933364501390925</v>
      </c>
      <c r="N272" s="62">
        <v>2.5047204693604361</v>
      </c>
      <c r="O272" s="62">
        <v>2.1132240915867144</v>
      </c>
      <c r="P272" s="62">
        <v>2.3969496562214987</v>
      </c>
      <c r="Q272" s="62">
        <v>2.7514201404536625</v>
      </c>
      <c r="R272" s="62">
        <v>2.8466525050522411</v>
      </c>
      <c r="S272" s="62">
        <v>1.811668693360315</v>
      </c>
      <c r="T272" s="62">
        <v>3.4435787241583657</v>
      </c>
      <c r="U272" s="62">
        <v>4.0233455446517823</v>
      </c>
      <c r="V272" s="62">
        <v>2.9336221290542466</v>
      </c>
      <c r="W272" s="62">
        <v>3.8174995744680178</v>
      </c>
      <c r="X272" s="62">
        <v>2.1206571335719158</v>
      </c>
      <c r="Y272" s="62">
        <v>3.9399372847278049</v>
      </c>
      <c r="Z272" s="62">
        <v>2.367927789743979</v>
      </c>
      <c r="AA272" s="62">
        <v>2.3002883224250179</v>
      </c>
      <c r="AB272" s="62">
        <v>3.1827577447228865</v>
      </c>
      <c r="AC272" s="62">
        <v>2.6582854786252685</v>
      </c>
      <c r="AD272" s="62">
        <v>2.2706109901673006</v>
      </c>
      <c r="AE272" s="62">
        <v>2.1004688311259989</v>
      </c>
      <c r="AF272" s="62">
        <v>3.1771192748763646</v>
      </c>
      <c r="AG272" s="62">
        <v>3.2862514333124206</v>
      </c>
      <c r="AH272" s="62">
        <v>2.5238817248329743</v>
      </c>
      <c r="AI272" s="62">
        <v>3.9268350543413311</v>
      </c>
      <c r="AJ272" s="62">
        <v>1.689448040139067</v>
      </c>
      <c r="AK272" s="62">
        <v>2.3265100764422688</v>
      </c>
      <c r="AL272" s="62">
        <v>1.6138924682856797</v>
      </c>
      <c r="AM272" s="62">
        <v>0.49296855616564172</v>
      </c>
      <c r="AN272" s="62">
        <v>7.1923645690664921</v>
      </c>
      <c r="AO272" s="62">
        <v>2.0742078500487056</v>
      </c>
    </row>
    <row r="273" spans="2:41" ht="12.75" customHeight="1" thickBot="1" x14ac:dyDescent="0.25">
      <c r="B273" s="152" t="s">
        <v>292</v>
      </c>
      <c r="C273" s="515">
        <f>SUM(D273:AO273)</f>
        <v>633.55978319180736</v>
      </c>
      <c r="D273" s="69">
        <f>+D274-D270-D271-D272</f>
        <v>19.420431595577622</v>
      </c>
      <c r="E273" s="69">
        <f t="shared" ref="E273:AO273" si="56">+E274-E270-E271-E272</f>
        <v>30.513093668064968</v>
      </c>
      <c r="F273" s="69">
        <f t="shared" si="56"/>
        <v>26.285305887239264</v>
      </c>
      <c r="G273" s="69">
        <f t="shared" si="56"/>
        <v>21.175335925617002</v>
      </c>
      <c r="H273" s="69">
        <f t="shared" si="56"/>
        <v>23.220188879941443</v>
      </c>
      <c r="I273" s="69">
        <f t="shared" si="56"/>
        <v>11.764199035989588</v>
      </c>
      <c r="J273" s="69">
        <f t="shared" si="56"/>
        <v>6.139013111785566</v>
      </c>
      <c r="K273" s="69">
        <f t="shared" si="56"/>
        <v>13.053158569256247</v>
      </c>
      <c r="L273" s="69">
        <f t="shared" si="56"/>
        <v>20.051193736887019</v>
      </c>
      <c r="M273" s="69">
        <f t="shared" si="56"/>
        <v>9.2604233382020933</v>
      </c>
      <c r="N273" s="69">
        <f t="shared" si="56"/>
        <v>14.557359739126703</v>
      </c>
      <c r="O273" s="69">
        <f t="shared" si="56"/>
        <v>12.28199461254539</v>
      </c>
      <c r="P273" s="69">
        <f t="shared" si="56"/>
        <v>13.930999027249616</v>
      </c>
      <c r="Q273" s="69">
        <f t="shared" si="56"/>
        <v>15.991170778545941</v>
      </c>
      <c r="R273" s="69">
        <f t="shared" si="56"/>
        <v>16.544658406098719</v>
      </c>
      <c r="S273" s="69">
        <f t="shared" si="56"/>
        <v>10.529363743369704</v>
      </c>
      <c r="T273" s="69">
        <f t="shared" si="56"/>
        <v>20.013975567651471</v>
      </c>
      <c r="U273" s="69">
        <f t="shared" si="56"/>
        <v>23.383562822586722</v>
      </c>
      <c r="V273" s="69">
        <f t="shared" si="56"/>
        <v>17.050123234793578</v>
      </c>
      <c r="W273" s="69">
        <f t="shared" si="56"/>
        <v>22.187192259295969</v>
      </c>
      <c r="X273" s="69">
        <f t="shared" si="56"/>
        <v>12.325195228126349</v>
      </c>
      <c r="Y273" s="69">
        <f t="shared" si="56"/>
        <v>22.898796534379727</v>
      </c>
      <c r="Z273" s="69">
        <f t="shared" si="56"/>
        <v>13.762324815583179</v>
      </c>
      <c r="AA273" s="69">
        <f t="shared" si="56"/>
        <v>13.36920627386565</v>
      </c>
      <c r="AB273" s="69">
        <f t="shared" si="56"/>
        <v>18.49809191053297</v>
      </c>
      <c r="AC273" s="69">
        <f t="shared" si="56"/>
        <v>15.449874936154378</v>
      </c>
      <c r="AD273" s="69">
        <f t="shared" si="56"/>
        <v>13.19672251487617</v>
      </c>
      <c r="AE273" s="69">
        <f t="shared" si="56"/>
        <v>12.207861423886495</v>
      </c>
      <c r="AF273" s="69">
        <f t="shared" si="56"/>
        <v>18.4653212940358</v>
      </c>
      <c r="AG273" s="69">
        <f t="shared" si="56"/>
        <v>19.099594103674598</v>
      </c>
      <c r="AH273" s="69">
        <f t="shared" si="56"/>
        <v>14.668724377368452</v>
      </c>
      <c r="AI273" s="69">
        <f t="shared" si="56"/>
        <v>22.82264676698891</v>
      </c>
      <c r="AJ273" s="69">
        <f t="shared" si="56"/>
        <v>9.8190209972400062</v>
      </c>
      <c r="AK273" s="69">
        <f t="shared" si="56"/>
        <v>13.521606316461018</v>
      </c>
      <c r="AL273" s="69">
        <f t="shared" si="56"/>
        <v>9.3798942949912565</v>
      </c>
      <c r="AM273" s="69">
        <f t="shared" si="56"/>
        <v>2.8651183634928969</v>
      </c>
      <c r="AN273" s="69">
        <f t="shared" si="56"/>
        <v>41.801805705522433</v>
      </c>
      <c r="AO273" s="69">
        <f t="shared" si="56"/>
        <v>12.055233394802602</v>
      </c>
    </row>
    <row r="274" spans="2:41" ht="12.75" customHeight="1" x14ac:dyDescent="0.2">
      <c r="B274" s="153" t="s">
        <v>315</v>
      </c>
      <c r="C274" s="151">
        <f>SUM(D274:AO274)</f>
        <v>2164.9063481481685</v>
      </c>
      <c r="D274" s="139">
        <f>+D269/12</f>
        <v>66.360613095157262</v>
      </c>
      <c r="E274" s="139">
        <f t="shared" ref="E274:AO274" si="57">+E269/12</f>
        <v>104.26480962986686</v>
      </c>
      <c r="F274" s="139">
        <f t="shared" si="57"/>
        <v>89.818241447741784</v>
      </c>
      <c r="G274" s="139">
        <f t="shared" si="57"/>
        <v>72.357211404088716</v>
      </c>
      <c r="H274" s="139">
        <f t="shared" si="57"/>
        <v>79.344579067396154</v>
      </c>
      <c r="I274" s="139">
        <f t="shared" si="57"/>
        <v>40.198872860245892</v>
      </c>
      <c r="J274" s="139">
        <f t="shared" si="57"/>
        <v>20.977323387090383</v>
      </c>
      <c r="K274" s="139">
        <f t="shared" si="57"/>
        <v>44.603313846094075</v>
      </c>
      <c r="L274" s="139">
        <f t="shared" si="57"/>
        <v>68.515959757176731</v>
      </c>
      <c r="M274" s="139">
        <f t="shared" si="57"/>
        <v>31.64334259099229</v>
      </c>
      <c r="N274" s="139">
        <f t="shared" si="57"/>
        <v>49.743246568999524</v>
      </c>
      <c r="O274" s="139">
        <f t="shared" si="57"/>
        <v>41.968206963306095</v>
      </c>
      <c r="P274" s="139">
        <f t="shared" si="57"/>
        <v>47.602939817611571</v>
      </c>
      <c r="Q274" s="139">
        <f t="shared" si="57"/>
        <v>54.642652597655051</v>
      </c>
      <c r="R274" s="139">
        <f t="shared" si="57"/>
        <v>56.533948273769191</v>
      </c>
      <c r="S274" s="139">
        <f t="shared" si="57"/>
        <v>35.979377187016176</v>
      </c>
      <c r="T274" s="139">
        <f t="shared" si="57"/>
        <v>68.388783359649466</v>
      </c>
      <c r="U274" s="139">
        <f t="shared" si="57"/>
        <v>79.902836227869471</v>
      </c>
      <c r="V274" s="139">
        <f t="shared" si="57"/>
        <v>58.261147577510094</v>
      </c>
      <c r="W274" s="139">
        <f t="shared" si="57"/>
        <v>75.814776512087889</v>
      </c>
      <c r="X274" s="139">
        <f t="shared" si="57"/>
        <v>42.115825687531235</v>
      </c>
      <c r="Y274" s="139">
        <f t="shared" si="57"/>
        <v>78.246364901011574</v>
      </c>
      <c r="Z274" s="139">
        <f t="shared" si="57"/>
        <v>47.026571365425582</v>
      </c>
      <c r="AA274" s="139">
        <f t="shared" si="57"/>
        <v>45.683265099596241</v>
      </c>
      <c r="AB274" s="139">
        <f t="shared" si="57"/>
        <v>63.208930977263712</v>
      </c>
      <c r="AC274" s="139">
        <f t="shared" si="57"/>
        <v>52.793016878171692</v>
      </c>
      <c r="AD274" s="139">
        <f t="shared" si="57"/>
        <v>45.093879228372579</v>
      </c>
      <c r="AE274" s="139">
        <f t="shared" si="57"/>
        <v>41.714890046743669</v>
      </c>
      <c r="AF274" s="139">
        <f t="shared" si="57"/>
        <v>63.096952096075817</v>
      </c>
      <c r="AG274" s="139">
        <f t="shared" si="57"/>
        <v>65.264294892247406</v>
      </c>
      <c r="AH274" s="139">
        <f t="shared" si="57"/>
        <v>50.123785262718677</v>
      </c>
      <c r="AI274" s="139">
        <f t="shared" si="57"/>
        <v>77.986157231257266</v>
      </c>
      <c r="AJ274" s="139">
        <f t="shared" si="57"/>
        <v>33.55209950737909</v>
      </c>
      <c r="AK274" s="139">
        <f t="shared" si="57"/>
        <v>46.204023879471123</v>
      </c>
      <c r="AL274" s="139">
        <f t="shared" si="57"/>
        <v>32.051580991903997</v>
      </c>
      <c r="AM274" s="139">
        <f t="shared" si="57"/>
        <v>9.7902567332684036</v>
      </c>
      <c r="AN274" s="139">
        <f t="shared" si="57"/>
        <v>142.83891897308808</v>
      </c>
      <c r="AO274" s="139">
        <f t="shared" si="57"/>
        <v>41.193352225317547</v>
      </c>
    </row>
    <row r="275" spans="2:41" ht="12.75" customHeight="1" x14ac:dyDescent="0.2">
      <c r="B275" s="53"/>
      <c r="C275" s="53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</row>
    <row r="276" spans="2:41" ht="12.75" customHeight="1" x14ac:dyDescent="0.2">
      <c r="B276" s="53" t="s">
        <v>296</v>
      </c>
      <c r="C276" s="53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</row>
    <row r="277" spans="2:41" ht="12.75" customHeight="1" x14ac:dyDescent="0.2">
      <c r="B277" s="15" t="s">
        <v>288</v>
      </c>
      <c r="C277" s="53"/>
      <c r="D277" s="62">
        <v>29566.804284204223</v>
      </c>
      <c r="E277" s="62">
        <v>20364.632780642354</v>
      </c>
      <c r="F277" s="62">
        <v>23524.183012793786</v>
      </c>
      <c r="G277" s="62">
        <v>6739.4540893217627</v>
      </c>
      <c r="H277" s="62">
        <v>28044.31653584163</v>
      </c>
      <c r="I277" s="62">
        <v>7888.8811986769824</v>
      </c>
      <c r="J277" s="62">
        <v>29345.275787827399</v>
      </c>
      <c r="K277" s="62">
        <v>32877.02835274586</v>
      </c>
      <c r="L277" s="62">
        <v>30184.094295285853</v>
      </c>
      <c r="M277" s="62">
        <v>2358.5360855513736</v>
      </c>
      <c r="N277" s="62">
        <v>19998.155252943536</v>
      </c>
      <c r="O277" s="62">
        <v>9945.4102165439563</v>
      </c>
      <c r="P277" s="62">
        <v>25647.761468189772</v>
      </c>
      <c r="Q277" s="62">
        <v>36612.950009375032</v>
      </c>
      <c r="R277" s="62">
        <v>32796.84725222148</v>
      </c>
      <c r="S277" s="62">
        <v>6862.4967615558089</v>
      </c>
      <c r="T277" s="62">
        <v>40198.039140350877</v>
      </c>
      <c r="U277" s="62">
        <v>55173.157575898658</v>
      </c>
      <c r="V277" s="62">
        <v>42932.970311797515</v>
      </c>
      <c r="W277" s="62">
        <v>32755.642695824859</v>
      </c>
      <c r="X277" s="62">
        <v>11532.879581343266</v>
      </c>
      <c r="Y277" s="62">
        <v>25649.779510162978</v>
      </c>
      <c r="Z277" s="62">
        <v>23545.184695659133</v>
      </c>
      <c r="AA277" s="62">
        <v>20200.024746531635</v>
      </c>
      <c r="AB277" s="62">
        <v>25347.383226515554</v>
      </c>
      <c r="AC277" s="62">
        <v>40027.481304957582</v>
      </c>
      <c r="AD277" s="62">
        <v>21329.388322347098</v>
      </c>
      <c r="AE277" s="62">
        <v>21166.742527958908</v>
      </c>
      <c r="AF277" s="62">
        <v>19569.716161756864</v>
      </c>
      <c r="AG277" s="62">
        <v>25382.651559393322</v>
      </c>
      <c r="AH277" s="62">
        <v>18528.847037020296</v>
      </c>
      <c r="AI277" s="62">
        <v>32640.061943881803</v>
      </c>
      <c r="AJ277" s="62">
        <v>13137.956187737085</v>
      </c>
      <c r="AK277" s="62">
        <v>11492.929558074262</v>
      </c>
      <c r="AL277" s="62">
        <v>27879.679586141661</v>
      </c>
      <c r="AM277" s="62">
        <v>3143.1335498210315</v>
      </c>
      <c r="AN277" s="62">
        <v>23749.99137949639</v>
      </c>
      <c r="AO277" s="62">
        <v>7602.2181613942339</v>
      </c>
    </row>
    <row r="278" spans="2:41" ht="12.75" customHeight="1" x14ac:dyDescent="0.2">
      <c r="B278" s="15" t="s">
        <v>289</v>
      </c>
      <c r="C278" s="53"/>
      <c r="D278" s="62">
        <v>1351.422251658144</v>
      </c>
      <c r="E278" s="62">
        <v>930.81476178708567</v>
      </c>
      <c r="F278" s="62">
        <v>1075.2296416610748</v>
      </c>
      <c r="G278" s="62">
        <v>308.04303815829303</v>
      </c>
      <c r="H278" s="62">
        <v>1281.8332693238804</v>
      </c>
      <c r="I278" s="62">
        <v>360.58038231325844</v>
      </c>
      <c r="J278" s="62">
        <v>1341.2967563052375</v>
      </c>
      <c r="K278" s="62">
        <v>1502.7240433973159</v>
      </c>
      <c r="L278" s="62">
        <v>1379.6369835812586</v>
      </c>
      <c r="M278" s="62">
        <v>107.8025922827124</v>
      </c>
      <c r="N278" s="62">
        <v>914.06402062127643</v>
      </c>
      <c r="O278" s="62">
        <v>454.57901162778592</v>
      </c>
      <c r="P278" s="62">
        <v>1172.2929275738227</v>
      </c>
      <c r="Q278" s="62">
        <v>1673.4833722950111</v>
      </c>
      <c r="R278" s="62">
        <v>1499.0591724031592</v>
      </c>
      <c r="S278" s="62">
        <v>313.66700088223894</v>
      </c>
      <c r="T278" s="62">
        <v>1837.3485360512068</v>
      </c>
      <c r="U278" s="62">
        <v>2521.8225184432495</v>
      </c>
      <c r="V278" s="62">
        <v>1962.3551754674609</v>
      </c>
      <c r="W278" s="62">
        <v>1497.1758185631961</v>
      </c>
      <c r="X278" s="62">
        <v>527.13813579940074</v>
      </c>
      <c r="Y278" s="62">
        <v>1172.3851670597392</v>
      </c>
      <c r="Z278" s="62">
        <v>1076.1895743367093</v>
      </c>
      <c r="AA278" s="62">
        <v>923.29095373665757</v>
      </c>
      <c r="AB278" s="62">
        <v>1158.563414035244</v>
      </c>
      <c r="AC278" s="62">
        <v>1829.5527779527142</v>
      </c>
      <c r="AD278" s="62">
        <v>974.91124559838624</v>
      </c>
      <c r="AE278" s="62">
        <v>967.47712645713545</v>
      </c>
      <c r="AF278" s="62">
        <v>894.48117643749731</v>
      </c>
      <c r="AG278" s="62">
        <v>1160.17543843165</v>
      </c>
      <c r="AH278" s="62">
        <v>846.90573735007376</v>
      </c>
      <c r="AI278" s="62">
        <v>1491.8929209413291</v>
      </c>
      <c r="AJ278" s="62">
        <v>600.50204150413015</v>
      </c>
      <c r="AK278" s="62">
        <v>525.31212342819447</v>
      </c>
      <c r="AL278" s="62">
        <v>1274.3081396165578</v>
      </c>
      <c r="AM278" s="62">
        <v>143.66451572957737</v>
      </c>
      <c r="AN278" s="62">
        <v>1085.5507588315063</v>
      </c>
      <c r="AO278" s="62">
        <v>347.47775534052266</v>
      </c>
    </row>
    <row r="279" spans="2:41" ht="12.75" customHeight="1" x14ac:dyDescent="0.2">
      <c r="B279" s="15" t="s">
        <v>290</v>
      </c>
      <c r="C279" s="53"/>
      <c r="D279" s="62">
        <v>267.35301970867999</v>
      </c>
      <c r="E279" s="62">
        <v>184.14388030673311</v>
      </c>
      <c r="F279" s="62">
        <v>212.71359948799167</v>
      </c>
      <c r="G279" s="62">
        <v>60.940417660585204</v>
      </c>
      <c r="H279" s="62">
        <v>253.5861718247622</v>
      </c>
      <c r="I279" s="62">
        <v>71.333925381854584</v>
      </c>
      <c r="J279" s="62">
        <v>265.34988430423908</v>
      </c>
      <c r="K279" s="62">
        <v>297.28518255354186</v>
      </c>
      <c r="L279" s="62">
        <v>272.9347642527411</v>
      </c>
      <c r="M279" s="62">
        <v>21.326679018229942</v>
      </c>
      <c r="N279" s="62">
        <v>180.83006685757402</v>
      </c>
      <c r="O279" s="62">
        <v>89.929754601686668</v>
      </c>
      <c r="P279" s="62">
        <v>231.91571234337806</v>
      </c>
      <c r="Q279" s="62">
        <v>331.0666466135068</v>
      </c>
      <c r="R279" s="62">
        <v>296.56015799076857</v>
      </c>
      <c r="S279" s="62">
        <v>62.053011015571897</v>
      </c>
      <c r="T279" s="62">
        <v>363.48423208801211</v>
      </c>
      <c r="U279" s="62">
        <v>498.89430534972513</v>
      </c>
      <c r="V279" s="62">
        <v>388.21440246264029</v>
      </c>
      <c r="W279" s="62">
        <v>296.18757249006643</v>
      </c>
      <c r="X279" s="62">
        <v>104.28418818519219</v>
      </c>
      <c r="Y279" s="62">
        <v>231.93396015975515</v>
      </c>
      <c r="Z279" s="62">
        <v>212.9035037900949</v>
      </c>
      <c r="AA279" s="62">
        <v>182.65543892616358</v>
      </c>
      <c r="AB279" s="62">
        <v>229.19959093930433</v>
      </c>
      <c r="AC279" s="62">
        <v>361.94199059687696</v>
      </c>
      <c r="AD279" s="62">
        <v>192.86752540804844</v>
      </c>
      <c r="AE279" s="62">
        <v>191.39682726107858</v>
      </c>
      <c r="AF279" s="62">
        <v>176.95597604650882</v>
      </c>
      <c r="AG279" s="62">
        <v>229.51849910416135</v>
      </c>
      <c r="AH279" s="62">
        <v>167.54408624790383</v>
      </c>
      <c r="AI279" s="62">
        <v>295.1424523358844</v>
      </c>
      <c r="AJ279" s="62">
        <v>118.79783238759936</v>
      </c>
      <c r="AK279" s="62">
        <v>103.92294659628951</v>
      </c>
      <c r="AL279" s="62">
        <v>252.09746897967904</v>
      </c>
      <c r="AM279" s="62">
        <v>28.421274000898762</v>
      </c>
      <c r="AN279" s="62">
        <v>214.75543492387874</v>
      </c>
      <c r="AO279" s="62">
        <v>68.741821483180999</v>
      </c>
    </row>
    <row r="280" spans="2:41" ht="12.75" customHeight="1" x14ac:dyDescent="0.2">
      <c r="B280" s="15" t="s">
        <v>291</v>
      </c>
      <c r="C280" s="53"/>
      <c r="D280" s="62">
        <v>124.06471399337811</v>
      </c>
      <c r="E280" s="62">
        <v>85.451654403527854</v>
      </c>
      <c r="F280" s="62">
        <v>98.709383988763932</v>
      </c>
      <c r="G280" s="62">
        <v>28.279297147778003</v>
      </c>
      <c r="H280" s="62">
        <v>117.67623165205391</v>
      </c>
      <c r="I280" s="62">
        <v>33.102386725117789</v>
      </c>
      <c r="J280" s="62">
        <v>123.13516241654246</v>
      </c>
      <c r="K280" s="62">
        <v>137.9546832430145</v>
      </c>
      <c r="L280" s="62">
        <v>126.65491305377255</v>
      </c>
      <c r="M280" s="62">
        <v>9.896609118940777</v>
      </c>
      <c r="N280" s="62">
        <v>83.913884909675446</v>
      </c>
      <c r="O280" s="62">
        <v>41.731749640644523</v>
      </c>
      <c r="P280" s="62">
        <v>107.62009179400192</v>
      </c>
      <c r="Q280" s="62">
        <v>153.630914173355</v>
      </c>
      <c r="R280" s="62">
        <v>137.61823682802111</v>
      </c>
      <c r="S280" s="62">
        <v>28.795594201492847</v>
      </c>
      <c r="T280" s="62">
        <v>168.67423956624867</v>
      </c>
      <c r="U280" s="62">
        <v>231.51105371311121</v>
      </c>
      <c r="V280" s="62">
        <v>180.15023305934236</v>
      </c>
      <c r="W280" s="62">
        <v>137.44533916023695</v>
      </c>
      <c r="X280" s="62">
        <v>48.392900126302322</v>
      </c>
      <c r="Y280" s="62">
        <v>107.6285596621498</v>
      </c>
      <c r="Z280" s="62">
        <v>98.797508757102889</v>
      </c>
      <c r="AA280" s="62">
        <v>84.760945712907926</v>
      </c>
      <c r="AB280" s="62">
        <v>106.35968027691908</v>
      </c>
      <c r="AC280" s="62">
        <v>167.95856502584178</v>
      </c>
      <c r="AD280" s="62">
        <v>89.499847072732564</v>
      </c>
      <c r="AE280" s="62">
        <v>88.817372099480991</v>
      </c>
      <c r="AF280" s="62">
        <v>82.116119659135521</v>
      </c>
      <c r="AG280" s="62">
        <v>106.50766906831647</v>
      </c>
      <c r="AH280" s="62">
        <v>77.748548208947739</v>
      </c>
      <c r="AI280" s="62">
        <v>136.96035293057477</v>
      </c>
      <c r="AJ280" s="62">
        <v>55.127932028823366</v>
      </c>
      <c r="AK280" s="62">
        <v>48.225266581491205</v>
      </c>
      <c r="AL280" s="62">
        <v>116.98540162927121</v>
      </c>
      <c r="AM280" s="62">
        <v>13.188843851814772</v>
      </c>
      <c r="AN280" s="62">
        <v>99.656894249358331</v>
      </c>
      <c r="AO280" s="62">
        <v>31.899525320445886</v>
      </c>
    </row>
    <row r="281" spans="2:41" ht="12.75" customHeight="1" thickBot="1" x14ac:dyDescent="0.25">
      <c r="B281" s="152" t="s">
        <v>292</v>
      </c>
      <c r="C281" s="515">
        <f>SUM(D281:AO281)</f>
        <v>21601.047726596367</v>
      </c>
      <c r="D281" s="69">
        <f>+D282-D278-D279-D280</f>
        <v>721.06037165681641</v>
      </c>
      <c r="E281" s="69">
        <f t="shared" ref="E281:AO281" si="58">+E282-E278-E279-E280</f>
        <v>496.64243522284949</v>
      </c>
      <c r="F281" s="69">
        <f t="shared" si="58"/>
        <v>573.69595926165175</v>
      </c>
      <c r="G281" s="69">
        <f t="shared" si="58"/>
        <v>164.3584211434906</v>
      </c>
      <c r="H281" s="69">
        <f t="shared" si="58"/>
        <v>683.9307051861058</v>
      </c>
      <c r="I281" s="69">
        <f t="shared" si="58"/>
        <v>192.39007213618436</v>
      </c>
      <c r="J281" s="69">
        <f t="shared" si="58"/>
        <v>715.65784595959758</v>
      </c>
      <c r="K281" s="69">
        <f t="shared" si="58"/>
        <v>801.78845353494921</v>
      </c>
      <c r="L281" s="69">
        <f t="shared" si="58"/>
        <v>736.11453038604873</v>
      </c>
      <c r="M281" s="69">
        <f t="shared" si="58"/>
        <v>57.518793376064693</v>
      </c>
      <c r="N281" s="69">
        <f t="shared" si="58"/>
        <v>487.70496535676881</v>
      </c>
      <c r="O281" s="69">
        <f t="shared" si="58"/>
        <v>242.5436688418792</v>
      </c>
      <c r="P281" s="69">
        <f t="shared" si="58"/>
        <v>625.48472397127841</v>
      </c>
      <c r="Q281" s="69">
        <f t="shared" si="58"/>
        <v>892.89823436604638</v>
      </c>
      <c r="R281" s="69">
        <f t="shared" si="58"/>
        <v>799.83303712984093</v>
      </c>
      <c r="S281" s="69">
        <f t="shared" si="58"/>
        <v>167.35912403034706</v>
      </c>
      <c r="T281" s="69">
        <f t="shared" si="58"/>
        <v>980.3295873237721</v>
      </c>
      <c r="U281" s="69">
        <f t="shared" si="58"/>
        <v>1345.5352538188026</v>
      </c>
      <c r="V281" s="69">
        <f t="shared" si="58"/>
        <v>1047.0277149936828</v>
      </c>
      <c r="W281" s="69">
        <f t="shared" si="58"/>
        <v>798.82816110523891</v>
      </c>
      <c r="X281" s="69">
        <f t="shared" si="58"/>
        <v>281.25807433437689</v>
      </c>
      <c r="Y281" s="69">
        <f t="shared" si="58"/>
        <v>625.53393896527098</v>
      </c>
      <c r="Z281" s="69">
        <f t="shared" si="58"/>
        <v>574.20813775435408</v>
      </c>
      <c r="AA281" s="69">
        <f t="shared" si="58"/>
        <v>492.62805716857378</v>
      </c>
      <c r="AB281" s="69">
        <f t="shared" si="58"/>
        <v>618.15925029149537</v>
      </c>
      <c r="AC281" s="69">
        <f t="shared" si="58"/>
        <v>976.17010850436554</v>
      </c>
      <c r="AD281" s="69">
        <f t="shared" si="58"/>
        <v>520.17040878309103</v>
      </c>
      <c r="AE281" s="69">
        <f t="shared" si="58"/>
        <v>516.20388484554735</v>
      </c>
      <c r="AF281" s="69">
        <f t="shared" si="58"/>
        <v>477.25640800326369</v>
      </c>
      <c r="AG281" s="69">
        <f t="shared" si="58"/>
        <v>619.01935667864882</v>
      </c>
      <c r="AH281" s="69">
        <f t="shared" si="58"/>
        <v>451.87221461143275</v>
      </c>
      <c r="AI281" s="69">
        <f t="shared" si="58"/>
        <v>796.00943578236183</v>
      </c>
      <c r="AJ281" s="69">
        <f t="shared" si="58"/>
        <v>320.40187639087094</v>
      </c>
      <c r="AK281" s="69">
        <f t="shared" si="58"/>
        <v>280.28379323354665</v>
      </c>
      <c r="AL281" s="69">
        <f t="shared" si="58"/>
        <v>679.91562195296376</v>
      </c>
      <c r="AM281" s="69">
        <f t="shared" si="58"/>
        <v>76.653162236128367</v>
      </c>
      <c r="AN281" s="69">
        <f t="shared" si="58"/>
        <v>579.20286028662247</v>
      </c>
      <c r="AO281" s="69">
        <f t="shared" si="58"/>
        <v>185.39907797203659</v>
      </c>
    </row>
    <row r="282" spans="2:41" ht="12.75" customHeight="1" x14ac:dyDescent="0.2">
      <c r="B282" s="153" t="s">
        <v>297</v>
      </c>
      <c r="C282" s="151">
        <f>SUM(D282:AO282)</f>
        <v>73811.890512315484</v>
      </c>
      <c r="D282" s="139">
        <f>+D277/12</f>
        <v>2463.9003570170185</v>
      </c>
      <c r="E282" s="139">
        <f t="shared" ref="E282:AO282" si="59">+E277/12</f>
        <v>1697.0527317201961</v>
      </c>
      <c r="F282" s="139">
        <f t="shared" si="59"/>
        <v>1960.3485843994822</v>
      </c>
      <c r="G282" s="139">
        <f t="shared" si="59"/>
        <v>561.62117411014685</v>
      </c>
      <c r="H282" s="139">
        <f t="shared" si="59"/>
        <v>2337.0263779868023</v>
      </c>
      <c r="I282" s="139">
        <f t="shared" si="59"/>
        <v>657.40676655641516</v>
      </c>
      <c r="J282" s="139">
        <f t="shared" si="59"/>
        <v>2445.4396489856167</v>
      </c>
      <c r="K282" s="139">
        <f t="shared" si="59"/>
        <v>2739.7523627288215</v>
      </c>
      <c r="L282" s="139">
        <f t="shared" si="59"/>
        <v>2515.3411912738211</v>
      </c>
      <c r="M282" s="139">
        <f t="shared" si="59"/>
        <v>196.5446737959478</v>
      </c>
      <c r="N282" s="139">
        <f t="shared" si="59"/>
        <v>1666.5129377452947</v>
      </c>
      <c r="O282" s="139">
        <f t="shared" si="59"/>
        <v>828.78418471199632</v>
      </c>
      <c r="P282" s="139">
        <f t="shared" si="59"/>
        <v>2137.3134556824812</v>
      </c>
      <c r="Q282" s="139">
        <f t="shared" si="59"/>
        <v>3051.0791674479192</v>
      </c>
      <c r="R282" s="139">
        <f t="shared" si="59"/>
        <v>2733.0706043517898</v>
      </c>
      <c r="S282" s="139">
        <f t="shared" si="59"/>
        <v>571.87473012965074</v>
      </c>
      <c r="T282" s="139">
        <f t="shared" si="59"/>
        <v>3349.8365950292396</v>
      </c>
      <c r="U282" s="139">
        <f t="shared" si="59"/>
        <v>4597.7631313248885</v>
      </c>
      <c r="V282" s="139">
        <f t="shared" si="59"/>
        <v>3577.7475259831263</v>
      </c>
      <c r="W282" s="139">
        <f t="shared" si="59"/>
        <v>2729.6368913187384</v>
      </c>
      <c r="X282" s="139">
        <f t="shared" si="59"/>
        <v>961.07329844527214</v>
      </c>
      <c r="Y282" s="139">
        <f t="shared" si="59"/>
        <v>2137.481625846915</v>
      </c>
      <c r="Z282" s="139">
        <f t="shared" si="59"/>
        <v>1962.098724638261</v>
      </c>
      <c r="AA282" s="139">
        <f t="shared" si="59"/>
        <v>1683.3353955443029</v>
      </c>
      <c r="AB282" s="139">
        <f t="shared" si="59"/>
        <v>2112.2819355429629</v>
      </c>
      <c r="AC282" s="139">
        <f t="shared" si="59"/>
        <v>3335.6234420797987</v>
      </c>
      <c r="AD282" s="139">
        <f t="shared" si="59"/>
        <v>1777.4490268622583</v>
      </c>
      <c r="AE282" s="139">
        <f t="shared" si="59"/>
        <v>1763.8952106632423</v>
      </c>
      <c r="AF282" s="139">
        <f t="shared" si="59"/>
        <v>1630.8096801464053</v>
      </c>
      <c r="AG282" s="139">
        <f t="shared" si="59"/>
        <v>2115.2209632827767</v>
      </c>
      <c r="AH282" s="139">
        <f t="shared" si="59"/>
        <v>1544.0705864183581</v>
      </c>
      <c r="AI282" s="139">
        <f t="shared" si="59"/>
        <v>2720.0051619901501</v>
      </c>
      <c r="AJ282" s="139">
        <f t="shared" si="59"/>
        <v>1094.8296823114238</v>
      </c>
      <c r="AK282" s="139">
        <f t="shared" si="59"/>
        <v>957.74412983952186</v>
      </c>
      <c r="AL282" s="139">
        <f t="shared" si="59"/>
        <v>2323.3066321784718</v>
      </c>
      <c r="AM282" s="139">
        <f t="shared" si="59"/>
        <v>261.92779581841927</v>
      </c>
      <c r="AN282" s="139">
        <f t="shared" si="59"/>
        <v>1979.1659482913658</v>
      </c>
      <c r="AO282" s="139">
        <f t="shared" si="59"/>
        <v>633.51818011618616</v>
      </c>
    </row>
    <row r="283" spans="2:41" ht="12.75" customHeight="1" x14ac:dyDescent="0.2">
      <c r="B283" s="53"/>
      <c r="C283" s="53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</row>
    <row r="284" spans="2:41" ht="12.75" customHeight="1" x14ac:dyDescent="0.2">
      <c r="B284" s="28" t="s">
        <v>298</v>
      </c>
      <c r="C284" s="151">
        <f t="shared" ref="C284:C287" si="60">SUM(D284:AO284)</f>
        <v>208364.84316156906</v>
      </c>
      <c r="D284" s="62">
        <f>+D246+D254+D262+D270+D278</f>
        <v>5577.8148269009534</v>
      </c>
      <c r="E284" s="62">
        <f t="shared" ref="E284:AO287" si="61">+E246+E254+E262+E270+E278</f>
        <v>7746.8244507144946</v>
      </c>
      <c r="F284" s="62">
        <f t="shared" si="61"/>
        <v>6543.1989901298875</v>
      </c>
      <c r="G284" s="62">
        <f t="shared" si="61"/>
        <v>5943.6113402520841</v>
      </c>
      <c r="H284" s="62">
        <f t="shared" si="61"/>
        <v>8300.8368541133332</v>
      </c>
      <c r="I284" s="62">
        <f t="shared" si="61"/>
        <v>2104.6741175857824</v>
      </c>
      <c r="J284" s="62">
        <f t="shared" si="61"/>
        <v>5396.2071747311547</v>
      </c>
      <c r="K284" s="62">
        <f t="shared" si="61"/>
        <v>5541.9040678815199</v>
      </c>
      <c r="L284" s="62">
        <f t="shared" si="61"/>
        <v>7805.099204020833</v>
      </c>
      <c r="M284" s="62">
        <f t="shared" si="61"/>
        <v>866.64128058469646</v>
      </c>
      <c r="N284" s="62">
        <f t="shared" si="61"/>
        <v>6604.4762385174026</v>
      </c>
      <c r="O284" s="62">
        <f t="shared" si="61"/>
        <v>1711.8765507178878</v>
      </c>
      <c r="P284" s="62">
        <f t="shared" si="61"/>
        <v>6238.1059667701566</v>
      </c>
      <c r="Q284" s="62">
        <f t="shared" si="61"/>
        <v>5155.3035224829946</v>
      </c>
      <c r="R284" s="62">
        <f t="shared" si="61"/>
        <v>7749.5586227112008</v>
      </c>
      <c r="S284" s="62">
        <f t="shared" si="61"/>
        <v>1502.1868516084876</v>
      </c>
      <c r="T284" s="62">
        <f t="shared" si="61"/>
        <v>8306.3258556802612</v>
      </c>
      <c r="U284" s="62">
        <f t="shared" si="61"/>
        <v>8356.8512237326322</v>
      </c>
      <c r="V284" s="62">
        <f t="shared" si="61"/>
        <v>5774.5960448143351</v>
      </c>
      <c r="W284" s="62">
        <f t="shared" si="61"/>
        <v>6834.5654673569688</v>
      </c>
      <c r="X284" s="62">
        <f t="shared" si="61"/>
        <v>4833.5533963614453</v>
      </c>
      <c r="Y284" s="62">
        <f t="shared" si="61"/>
        <v>7708.6788989595243</v>
      </c>
      <c r="Z284" s="62">
        <f t="shared" si="61"/>
        <v>6167.2989666318372</v>
      </c>
      <c r="AA284" s="62">
        <f t="shared" si="61"/>
        <v>6601.2961921502902</v>
      </c>
      <c r="AB284" s="62">
        <f t="shared" si="61"/>
        <v>5568.4603023292648</v>
      </c>
      <c r="AC284" s="62">
        <f t="shared" si="61"/>
        <v>5692.4779816059454</v>
      </c>
      <c r="AD284" s="62">
        <f t="shared" si="61"/>
        <v>2344.405681500411</v>
      </c>
      <c r="AE284" s="62">
        <f t="shared" si="61"/>
        <v>6102.0256455582285</v>
      </c>
      <c r="AF284" s="62">
        <f t="shared" si="61"/>
        <v>5533.6341929883301</v>
      </c>
      <c r="AG284" s="62">
        <f t="shared" si="61"/>
        <v>8293.0180703293481</v>
      </c>
      <c r="AH284" s="62">
        <f t="shared" si="61"/>
        <v>6720.2918257008423</v>
      </c>
      <c r="AI284" s="62">
        <f t="shared" si="61"/>
        <v>8831.9063730557173</v>
      </c>
      <c r="AJ284" s="62">
        <f t="shared" si="61"/>
        <v>1653.2299777265212</v>
      </c>
      <c r="AK284" s="62">
        <f t="shared" si="61"/>
        <v>2015.6551441991955</v>
      </c>
      <c r="AL284" s="62">
        <f t="shared" si="61"/>
        <v>7300.0328004905396</v>
      </c>
      <c r="AM284" s="62">
        <f t="shared" si="61"/>
        <v>955.72199115571743</v>
      </c>
      <c r="AN284" s="62">
        <f t="shared" si="61"/>
        <v>4168.8970759510848</v>
      </c>
      <c r="AO284" s="62">
        <f t="shared" si="61"/>
        <v>3813.5999935677055</v>
      </c>
    </row>
    <row r="285" spans="2:41" ht="12.75" customHeight="1" x14ac:dyDescent="0.2">
      <c r="B285" s="28" t="s">
        <v>299</v>
      </c>
      <c r="C285" s="151">
        <f t="shared" si="60"/>
        <v>41220.995104987094</v>
      </c>
      <c r="D285" s="62">
        <f>+D247+D255+D263+D271+D279</f>
        <v>1103.4638770510965</v>
      </c>
      <c r="E285" s="62">
        <f t="shared" si="61"/>
        <v>1532.5609057497388</v>
      </c>
      <c r="F285" s="62">
        <f t="shared" si="61"/>
        <v>1294.446651606951</v>
      </c>
      <c r="G285" s="62">
        <f t="shared" si="61"/>
        <v>1175.8297140967261</v>
      </c>
      <c r="H285" s="62">
        <f t="shared" si="61"/>
        <v>1642.1616532755468</v>
      </c>
      <c r="I285" s="62">
        <f t="shared" si="61"/>
        <v>416.3694804853626</v>
      </c>
      <c r="J285" s="62">
        <f t="shared" si="61"/>
        <v>1067.5362799213126</v>
      </c>
      <c r="K285" s="62">
        <f t="shared" si="61"/>
        <v>1096.3596208853451</v>
      </c>
      <c r="L285" s="62">
        <f t="shared" si="61"/>
        <v>1544.0894500297463</v>
      </c>
      <c r="M285" s="62">
        <f t="shared" si="61"/>
        <v>171.44838564277742</v>
      </c>
      <c r="N285" s="62">
        <f t="shared" si="61"/>
        <v>1306.5691820564384</v>
      </c>
      <c r="O285" s="62">
        <f t="shared" si="61"/>
        <v>338.66200193267224</v>
      </c>
      <c r="P285" s="62">
        <f t="shared" si="61"/>
        <v>1234.0898378966588</v>
      </c>
      <c r="Q285" s="62">
        <f t="shared" si="61"/>
        <v>1019.8781043892973</v>
      </c>
      <c r="R285" s="62">
        <f t="shared" si="61"/>
        <v>1533.101809333963</v>
      </c>
      <c r="S285" s="62">
        <f t="shared" si="61"/>
        <v>297.17890944258062</v>
      </c>
      <c r="T285" s="62">
        <f t="shared" si="61"/>
        <v>1643.247547149429</v>
      </c>
      <c r="U285" s="62">
        <f t="shared" si="61"/>
        <v>1653.2430239177891</v>
      </c>
      <c r="V285" s="62">
        <f t="shared" si="61"/>
        <v>1142.3932736675454</v>
      </c>
      <c r="W285" s="62">
        <f t="shared" si="61"/>
        <v>1352.0879309576228</v>
      </c>
      <c r="X285" s="62">
        <f t="shared" si="61"/>
        <v>956.22600179538119</v>
      </c>
      <c r="Y285" s="62">
        <f t="shared" si="61"/>
        <v>1525.0145386260422</v>
      </c>
      <c r="Z285" s="62">
        <f t="shared" si="61"/>
        <v>1220.0820285089815</v>
      </c>
      <c r="AA285" s="62">
        <f t="shared" si="61"/>
        <v>1305.9400707642294</v>
      </c>
      <c r="AB285" s="62">
        <f t="shared" si="61"/>
        <v>1101.6132634555966</v>
      </c>
      <c r="AC285" s="62">
        <f t="shared" si="61"/>
        <v>1126.1477870001077</v>
      </c>
      <c r="AD285" s="62">
        <f t="shared" si="61"/>
        <v>463.79578078004897</v>
      </c>
      <c r="AE285" s="62">
        <f t="shared" si="61"/>
        <v>1207.1689515827788</v>
      </c>
      <c r="AF285" s="62">
        <f t="shared" si="61"/>
        <v>1094.723584463276</v>
      </c>
      <c r="AG285" s="62">
        <f t="shared" si="61"/>
        <v>1640.6148565933599</v>
      </c>
      <c r="AH285" s="62">
        <f t="shared" si="61"/>
        <v>1329.4810787081594</v>
      </c>
      <c r="AI285" s="62">
        <f t="shared" si="61"/>
        <v>1747.2235903498213</v>
      </c>
      <c r="AJ285" s="62">
        <f t="shared" si="61"/>
        <v>327.05990024641585</v>
      </c>
      <c r="AK285" s="62">
        <f t="shared" si="61"/>
        <v>398.75878085608713</v>
      </c>
      <c r="AL285" s="62">
        <f t="shared" si="61"/>
        <v>1444.1717315139019</v>
      </c>
      <c r="AM285" s="62">
        <f t="shared" si="61"/>
        <v>189.07129879204371</v>
      </c>
      <c r="AN285" s="62">
        <f t="shared" si="61"/>
        <v>824.73647355049616</v>
      </c>
      <c r="AO285" s="62">
        <f t="shared" si="61"/>
        <v>754.44774791176178</v>
      </c>
    </row>
    <row r="286" spans="2:41" ht="12.75" customHeight="1" x14ac:dyDescent="0.2">
      <c r="B286" s="28" t="s">
        <v>300</v>
      </c>
      <c r="C286" s="151">
        <f t="shared" si="60"/>
        <v>19128.532656168187</v>
      </c>
      <c r="D286" s="62">
        <f>+D248+D256+D264+D272+D280</f>
        <v>512.06053500926203</v>
      </c>
      <c r="E286" s="62">
        <f t="shared" si="61"/>
        <v>711.18228122672963</v>
      </c>
      <c r="F286" s="62">
        <f t="shared" si="61"/>
        <v>600.68576665524142</v>
      </c>
      <c r="G286" s="62">
        <f t="shared" si="61"/>
        <v>545.64177858653784</v>
      </c>
      <c r="H286" s="62">
        <f t="shared" si="61"/>
        <v>762.04232167088219</v>
      </c>
      <c r="I286" s="62">
        <f t="shared" si="61"/>
        <v>193.21554912031851</v>
      </c>
      <c r="J286" s="62">
        <f t="shared" si="61"/>
        <v>495.38839467872486</v>
      </c>
      <c r="K286" s="62">
        <f t="shared" si="61"/>
        <v>508.76381702081335</v>
      </c>
      <c r="L286" s="62">
        <f t="shared" si="61"/>
        <v>716.53208258830614</v>
      </c>
      <c r="M286" s="62">
        <f t="shared" si="61"/>
        <v>79.56033170141518</v>
      </c>
      <c r="N286" s="62">
        <f t="shared" si="61"/>
        <v>606.31120628831718</v>
      </c>
      <c r="O286" s="62">
        <f t="shared" si="61"/>
        <v>157.15552588852142</v>
      </c>
      <c r="P286" s="62">
        <f t="shared" si="61"/>
        <v>572.67728992781031</v>
      </c>
      <c r="Q286" s="62">
        <f t="shared" si="61"/>
        <v>473.27269939587956</v>
      </c>
      <c r="R286" s="62">
        <f t="shared" si="61"/>
        <v>711.43328661484111</v>
      </c>
      <c r="S286" s="62">
        <f t="shared" si="61"/>
        <v>137.90536738665742</v>
      </c>
      <c r="T286" s="62">
        <f t="shared" si="61"/>
        <v>762.5462288758099</v>
      </c>
      <c r="U286" s="62">
        <f t="shared" si="61"/>
        <v>767.18461286655474</v>
      </c>
      <c r="V286" s="62">
        <f t="shared" si="61"/>
        <v>530.12565528513255</v>
      </c>
      <c r="W286" s="62">
        <f t="shared" si="61"/>
        <v>627.43410428256959</v>
      </c>
      <c r="X286" s="62">
        <f t="shared" si="61"/>
        <v>443.73504946771999</v>
      </c>
      <c r="Y286" s="62">
        <f t="shared" si="61"/>
        <v>707.68040240033508</v>
      </c>
      <c r="Z286" s="62">
        <f t="shared" si="61"/>
        <v>566.17698981057356</v>
      </c>
      <c r="AA286" s="62">
        <f t="shared" si="61"/>
        <v>606.01926826336808</v>
      </c>
      <c r="AB286" s="62">
        <f t="shared" si="61"/>
        <v>511.20176091840585</v>
      </c>
      <c r="AC286" s="62">
        <f t="shared" si="61"/>
        <v>522.58696483280437</v>
      </c>
      <c r="AD286" s="62">
        <f t="shared" si="61"/>
        <v>215.22364309373137</v>
      </c>
      <c r="AE286" s="62">
        <f t="shared" si="61"/>
        <v>560.18469842980107</v>
      </c>
      <c r="AF286" s="62">
        <f t="shared" si="61"/>
        <v>508.00461710226409</v>
      </c>
      <c r="AG286" s="62">
        <f t="shared" si="61"/>
        <v>761.32453330181693</v>
      </c>
      <c r="AH286" s="62">
        <f t="shared" si="61"/>
        <v>616.94343295341696</v>
      </c>
      <c r="AI286" s="62">
        <f t="shared" si="61"/>
        <v>810.7961348461107</v>
      </c>
      <c r="AJ286" s="62">
        <f t="shared" si="61"/>
        <v>151.77159033770576</v>
      </c>
      <c r="AK286" s="62">
        <f t="shared" si="61"/>
        <v>185.04333391545538</v>
      </c>
      <c r="AL286" s="62">
        <f t="shared" si="61"/>
        <v>670.1654352841291</v>
      </c>
      <c r="AM286" s="62">
        <f t="shared" si="61"/>
        <v>87.738214569453262</v>
      </c>
      <c r="AN286" s="62">
        <f t="shared" si="61"/>
        <v>382.71755756655688</v>
      </c>
      <c r="AO286" s="62">
        <f t="shared" si="61"/>
        <v>350.10019400421265</v>
      </c>
    </row>
    <row r="287" spans="2:41" ht="12.75" customHeight="1" thickBot="1" x14ac:dyDescent="0.25">
      <c r="B287" s="34" t="s">
        <v>301</v>
      </c>
      <c r="C287" s="515">
        <f t="shared" si="60"/>
        <v>52146.710841193802</v>
      </c>
      <c r="D287" s="69">
        <f>+D249+D257+D265+D273+D281</f>
        <v>2976.0803680591562</v>
      </c>
      <c r="E287" s="69">
        <f t="shared" si="61"/>
        <v>-935.88721888335192</v>
      </c>
      <c r="F287" s="69">
        <f t="shared" si="61"/>
        <v>1259.3436230525244</v>
      </c>
      <c r="G287" s="69">
        <f t="shared" si="61"/>
        <v>-2120.3730294591878</v>
      </c>
      <c r="H287" s="69">
        <f t="shared" si="61"/>
        <v>-1474.9409843463102</v>
      </c>
      <c r="I287" s="69">
        <f t="shared" si="61"/>
        <v>741.97516695132254</v>
      </c>
      <c r="J287" s="69">
        <f t="shared" si="61"/>
        <v>2580.064395245327</v>
      </c>
      <c r="K287" s="69">
        <f t="shared" si="61"/>
        <v>2308.5580505901462</v>
      </c>
      <c r="L287" s="69">
        <f t="shared" si="61"/>
        <v>52.871489710450305</v>
      </c>
      <c r="M287" s="69">
        <f t="shared" si="61"/>
        <v>2131.9422257253318</v>
      </c>
      <c r="N287" s="69">
        <f t="shared" si="61"/>
        <v>1199.4434638373361</v>
      </c>
      <c r="O287" s="69">
        <f t="shared" si="61"/>
        <v>2609.7613214411426</v>
      </c>
      <c r="P287" s="69">
        <f t="shared" si="61"/>
        <v>1376.9200851474884</v>
      </c>
      <c r="Q287" s="69">
        <f t="shared" si="61"/>
        <v>4233.5256044857251</v>
      </c>
      <c r="R287" s="69">
        <f t="shared" si="61"/>
        <v>4067.0584830369799</v>
      </c>
      <c r="S287" s="69">
        <f t="shared" si="61"/>
        <v>1844.9808138421035</v>
      </c>
      <c r="T287" s="69">
        <f t="shared" si="61"/>
        <v>-286.30090753855234</v>
      </c>
      <c r="U287" s="69">
        <f t="shared" si="61"/>
        <v>2496.9859906711649</v>
      </c>
      <c r="V287" s="69">
        <f t="shared" si="61"/>
        <v>2954.0117080998457</v>
      </c>
      <c r="W287" s="69">
        <f t="shared" si="61"/>
        <v>4042.7247165010435</v>
      </c>
      <c r="X287" s="69">
        <f t="shared" si="61"/>
        <v>-33.414507609042062</v>
      </c>
      <c r="Y287" s="69">
        <f t="shared" si="61"/>
        <v>2446.2409306104551</v>
      </c>
      <c r="Z287" s="69">
        <f t="shared" si="61"/>
        <v>23.407878374506708</v>
      </c>
      <c r="AA287" s="69">
        <f t="shared" si="61"/>
        <v>2284.0364423044662</v>
      </c>
      <c r="AB287" s="69">
        <f t="shared" si="61"/>
        <v>1221.8436698399325</v>
      </c>
      <c r="AC287" s="69">
        <f t="shared" si="61"/>
        <v>3535.6304932872185</v>
      </c>
      <c r="AD287" s="69">
        <f t="shared" si="61"/>
        <v>1581.0369494909335</v>
      </c>
      <c r="AE287" s="69">
        <f t="shared" si="61"/>
        <v>1949.7123179459886</v>
      </c>
      <c r="AF287" s="69">
        <f t="shared" si="61"/>
        <v>1062.5287082682648</v>
      </c>
      <c r="AG287" s="69">
        <f t="shared" si="61"/>
        <v>-1758.8032410937053</v>
      </c>
      <c r="AH287" s="69">
        <f t="shared" si="61"/>
        <v>741.59977210828515</v>
      </c>
      <c r="AI287" s="69">
        <f t="shared" si="61"/>
        <v>-2765.1715983658974</v>
      </c>
      <c r="AJ287" s="69">
        <f t="shared" si="61"/>
        <v>2258.3038490394042</v>
      </c>
      <c r="AK287" s="69">
        <f t="shared" si="61"/>
        <v>1267.7555892114872</v>
      </c>
      <c r="AL287" s="69">
        <f t="shared" si="61"/>
        <v>1514.9777782377107</v>
      </c>
      <c r="AM287" s="69">
        <f t="shared" si="61"/>
        <v>1092.6162835319262</v>
      </c>
      <c r="AN287" s="69">
        <f t="shared" si="61"/>
        <v>2766.3314089209357</v>
      </c>
      <c r="AO287" s="69">
        <f t="shared" si="61"/>
        <v>899.33275092124381</v>
      </c>
    </row>
    <row r="288" spans="2:41" ht="12.75" customHeight="1" x14ac:dyDescent="0.2">
      <c r="B288" s="153" t="s">
        <v>316</v>
      </c>
      <c r="C288" s="151">
        <f>SUM(D288:AO288)</f>
        <v>320861.0817639181</v>
      </c>
      <c r="D288" s="139">
        <f t="shared" ref="D288:AO288" si="62">SUM(D284:D287)</f>
        <v>10169.419607020467</v>
      </c>
      <c r="E288" s="139">
        <f t="shared" si="62"/>
        <v>9054.6804188076112</v>
      </c>
      <c r="F288" s="139">
        <f t="shared" si="62"/>
        <v>9697.6750314446053</v>
      </c>
      <c r="G288" s="139">
        <f t="shared" si="62"/>
        <v>5544.7098034761602</v>
      </c>
      <c r="H288" s="139">
        <f t="shared" si="62"/>
        <v>9230.0998447134516</v>
      </c>
      <c r="I288" s="139">
        <f t="shared" si="62"/>
        <v>3456.2343141427859</v>
      </c>
      <c r="J288" s="139">
        <f t="shared" si="62"/>
        <v>9539.1962445765184</v>
      </c>
      <c r="K288" s="139">
        <f t="shared" si="62"/>
        <v>9455.5855563778241</v>
      </c>
      <c r="L288" s="139">
        <f t="shared" si="62"/>
        <v>10118.592226349338</v>
      </c>
      <c r="M288" s="139">
        <f t="shared" si="62"/>
        <v>3249.592223654221</v>
      </c>
      <c r="N288" s="139">
        <f t="shared" si="62"/>
        <v>9716.8000906994948</v>
      </c>
      <c r="O288" s="139">
        <f t="shared" si="62"/>
        <v>4817.4553999802247</v>
      </c>
      <c r="P288" s="139">
        <f t="shared" si="62"/>
        <v>9421.7931797421134</v>
      </c>
      <c r="Q288" s="139">
        <f t="shared" si="62"/>
        <v>10881.979930753896</v>
      </c>
      <c r="R288" s="139">
        <f t="shared" si="62"/>
        <v>14061.152201696987</v>
      </c>
      <c r="S288" s="139">
        <f t="shared" si="62"/>
        <v>3782.2519422798291</v>
      </c>
      <c r="T288" s="139">
        <f t="shared" si="62"/>
        <v>10425.818724166948</v>
      </c>
      <c r="U288" s="139">
        <f t="shared" si="62"/>
        <v>13274.26485118814</v>
      </c>
      <c r="V288" s="139">
        <f t="shared" si="62"/>
        <v>10401.126681866859</v>
      </c>
      <c r="W288" s="139">
        <f t="shared" si="62"/>
        <v>12856.812219098205</v>
      </c>
      <c r="X288" s="139">
        <f t="shared" si="62"/>
        <v>6200.0999400155051</v>
      </c>
      <c r="Y288" s="139">
        <f t="shared" si="62"/>
        <v>12387.614770596358</v>
      </c>
      <c r="Z288" s="139">
        <f t="shared" si="62"/>
        <v>7976.9658633258987</v>
      </c>
      <c r="AA288" s="139">
        <f t="shared" si="62"/>
        <v>10797.291973482354</v>
      </c>
      <c r="AB288" s="139">
        <f t="shared" si="62"/>
        <v>8403.1189965432004</v>
      </c>
      <c r="AC288" s="139">
        <f t="shared" si="62"/>
        <v>10876.843226726076</v>
      </c>
      <c r="AD288" s="139">
        <f t="shared" si="62"/>
        <v>4604.4620548651246</v>
      </c>
      <c r="AE288" s="139">
        <f t="shared" si="62"/>
        <v>9819.0916135167972</v>
      </c>
      <c r="AF288" s="139">
        <f t="shared" si="62"/>
        <v>8198.8911028221355</v>
      </c>
      <c r="AG288" s="139">
        <f t="shared" si="62"/>
        <v>8936.1542191308199</v>
      </c>
      <c r="AH288" s="139">
        <f t="shared" si="62"/>
        <v>9408.3161094707048</v>
      </c>
      <c r="AI288" s="139">
        <f t="shared" si="62"/>
        <v>8624.754499885752</v>
      </c>
      <c r="AJ288" s="139">
        <f t="shared" si="62"/>
        <v>4390.365317350047</v>
      </c>
      <c r="AK288" s="139">
        <f t="shared" si="62"/>
        <v>3867.2128481822247</v>
      </c>
      <c r="AL288" s="139">
        <f t="shared" si="62"/>
        <v>10929.347745526282</v>
      </c>
      <c r="AM288" s="139">
        <f t="shared" si="62"/>
        <v>2325.1477880491407</v>
      </c>
      <c r="AN288" s="139">
        <f t="shared" si="62"/>
        <v>8142.6825159890741</v>
      </c>
      <c r="AO288" s="139">
        <f t="shared" si="62"/>
        <v>5817.4806864049242</v>
      </c>
    </row>
    <row r="289" spans="2:41" ht="12.75" customHeight="1" x14ac:dyDescent="0.2">
      <c r="B289" s="53"/>
      <c r="C289" s="53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</row>
    <row r="290" spans="2:41" ht="12.75" customHeight="1" x14ac:dyDescent="0.2">
      <c r="B290" s="14" t="s">
        <v>44</v>
      </c>
      <c r="C290" s="53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</row>
    <row r="291" spans="2:41" ht="12.75" customHeight="1" x14ac:dyDescent="0.2">
      <c r="B291" s="153" t="s">
        <v>317</v>
      </c>
      <c r="C291" s="151">
        <f>SUM(D291:AO291)</f>
        <v>25719.423051114081</v>
      </c>
      <c r="D291" s="139">
        <v>805.87496305751301</v>
      </c>
      <c r="E291" s="139">
        <v>925.91213701362676</v>
      </c>
      <c r="F291" s="139">
        <v>773.43056131397373</v>
      </c>
      <c r="G291" s="139">
        <v>478.45557348179926</v>
      </c>
      <c r="H291" s="139">
        <v>730.88399459513107</v>
      </c>
      <c r="I291" s="139">
        <v>282.70355917235861</v>
      </c>
      <c r="J291" s="139">
        <v>721.02245957009916</v>
      </c>
      <c r="K291" s="139">
        <v>712.14584075033338</v>
      </c>
      <c r="L291" s="139">
        <v>884.00042116488248</v>
      </c>
      <c r="M291" s="139">
        <v>236.04860297714183</v>
      </c>
      <c r="N291" s="139">
        <v>765.08924150914481</v>
      </c>
      <c r="O291" s="139">
        <v>437.91133816390152</v>
      </c>
      <c r="P291" s="139">
        <v>738.7513991480846</v>
      </c>
      <c r="Q291" s="139">
        <v>840.26772311548791</v>
      </c>
      <c r="R291" s="139">
        <v>1018.3785727535588</v>
      </c>
      <c r="S291" s="139">
        <v>289.18552725864663</v>
      </c>
      <c r="T291" s="139">
        <v>873.81301941412619</v>
      </c>
      <c r="U291" s="139">
        <v>1004.9276965876735</v>
      </c>
      <c r="V291" s="139">
        <v>765.43233721080128</v>
      </c>
      <c r="W291" s="139">
        <v>1183.4351749544519</v>
      </c>
      <c r="X291" s="139">
        <v>504.71097035505278</v>
      </c>
      <c r="Y291" s="139">
        <v>942.86995578869005</v>
      </c>
      <c r="Z291" s="139">
        <v>603.43004700251265</v>
      </c>
      <c r="AA291" s="139">
        <v>950.33857636417326</v>
      </c>
      <c r="AB291" s="139">
        <v>669.79580718025932</v>
      </c>
      <c r="AC291" s="139">
        <v>827.32083435432673</v>
      </c>
      <c r="AD291" s="139">
        <v>376.26612187112437</v>
      </c>
      <c r="AE291" s="139">
        <v>730.98517370215916</v>
      </c>
      <c r="AF291" s="139">
        <v>641.54847740199341</v>
      </c>
      <c r="AG291" s="139">
        <v>728.44162263428586</v>
      </c>
      <c r="AH291" s="139">
        <v>748.65816033614044</v>
      </c>
      <c r="AI291" s="139">
        <v>691.56020519131732</v>
      </c>
      <c r="AJ291" s="139">
        <v>329.42800465995452</v>
      </c>
      <c r="AK291" s="139">
        <v>322.7111356964931</v>
      </c>
      <c r="AL291" s="139">
        <v>823.14832158710271</v>
      </c>
      <c r="AM291" s="139">
        <v>193.54965323114612</v>
      </c>
      <c r="AN291" s="139">
        <v>701.68431831789781</v>
      </c>
      <c r="AO291" s="139">
        <v>465.30552222671184</v>
      </c>
    </row>
    <row r="292" spans="2:41" ht="12.75" customHeight="1" x14ac:dyDescent="0.2">
      <c r="B292" s="53"/>
      <c r="C292" s="53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</row>
    <row r="293" spans="2:41" ht="12.75" customHeight="1" x14ac:dyDescent="0.2">
      <c r="B293" s="14" t="s">
        <v>318</v>
      </c>
      <c r="C293" s="156">
        <f>SUM(D293:AO293)</f>
        <v>541566.17536039394</v>
      </c>
      <c r="D293" s="54">
        <f>+D216+D220+D224+D228+D232+D236+D240+D288+D291</f>
        <v>16969.067334613133</v>
      </c>
      <c r="E293" s="54">
        <f t="shared" ref="E293:AO293" si="63">+E216+E220+E224+E228+E232+E236+E240+E288+E291</f>
        <v>19496.65409545484</v>
      </c>
      <c r="F293" s="54">
        <f t="shared" si="63"/>
        <v>16285.895300419954</v>
      </c>
      <c r="G293" s="54">
        <f t="shared" si="63"/>
        <v>10074.695474134203</v>
      </c>
      <c r="H293" s="54">
        <f t="shared" si="63"/>
        <v>15390.005008991297</v>
      </c>
      <c r="I293" s="54">
        <f t="shared" si="63"/>
        <v>5952.8040344246028</v>
      </c>
      <c r="J293" s="54">
        <f t="shared" si="63"/>
        <v>15182.353624429705</v>
      </c>
      <c r="K293" s="54">
        <f t="shared" si="63"/>
        <v>14995.441324927546</v>
      </c>
      <c r="L293" s="54">
        <f t="shared" si="63"/>
        <v>18614.131668342583</v>
      </c>
      <c r="M293" s="54">
        <f t="shared" si="63"/>
        <v>4970.404618308783</v>
      </c>
      <c r="N293" s="54">
        <f t="shared" si="63"/>
        <v>16110.254631685606</v>
      </c>
      <c r="O293" s="54">
        <f t="shared" si="63"/>
        <v>9220.967674315827</v>
      </c>
      <c r="P293" s="54">
        <f t="shared" si="63"/>
        <v>15555.666586441472</v>
      </c>
      <c r="Q293" s="54">
        <f t="shared" si="63"/>
        <v>17693.265365325897</v>
      </c>
      <c r="R293" s="54">
        <f t="shared" si="63"/>
        <v>21443.692092899862</v>
      </c>
      <c r="S293" s="54">
        <f t="shared" si="63"/>
        <v>6089.2928918271436</v>
      </c>
      <c r="T293" s="54">
        <f t="shared" si="63"/>
        <v>18399.618605897431</v>
      </c>
      <c r="U293" s="54">
        <f t="shared" si="63"/>
        <v>21160.46102873766</v>
      </c>
      <c r="V293" s="54">
        <f t="shared" si="63"/>
        <v>16117.479094946681</v>
      </c>
      <c r="W293" s="54">
        <f t="shared" si="63"/>
        <v>24919.239448463413</v>
      </c>
      <c r="X293" s="54">
        <f t="shared" si="63"/>
        <v>10627.547489475237</v>
      </c>
      <c r="Y293" s="54">
        <f t="shared" si="63"/>
        <v>19853.729798055712</v>
      </c>
      <c r="Z293" s="54">
        <f t="shared" si="63"/>
        <v>12706.245470717808</v>
      </c>
      <c r="AA293" s="54">
        <f t="shared" si="63"/>
        <v>20010.994300927487</v>
      </c>
      <c r="AB293" s="54">
        <f t="shared" si="63"/>
        <v>14103.689373052564</v>
      </c>
      <c r="AC293" s="54">
        <f t="shared" si="63"/>
        <v>17420.646612748758</v>
      </c>
      <c r="AD293" s="54">
        <f t="shared" si="63"/>
        <v>7922.9228484037058</v>
      </c>
      <c r="AE293" s="54">
        <f t="shared" si="63"/>
        <v>15392.135507094259</v>
      </c>
      <c r="AF293" s="54">
        <f t="shared" si="63"/>
        <v>13508.893824110553</v>
      </c>
      <c r="AG293" s="54">
        <f t="shared" si="63"/>
        <v>15338.576715323366</v>
      </c>
      <c r="AH293" s="54">
        <f t="shared" si="63"/>
        <v>15764.27028475001</v>
      </c>
      <c r="AI293" s="54">
        <f t="shared" si="63"/>
        <v>14561.975772652009</v>
      </c>
      <c r="AJ293" s="54">
        <f t="shared" si="63"/>
        <v>6936.6666657232645</v>
      </c>
      <c r="AK293" s="54">
        <f t="shared" si="63"/>
        <v>6795.2315710203457</v>
      </c>
      <c r="AL293" s="54">
        <f t="shared" si="63"/>
        <v>17332.78726316314</v>
      </c>
      <c r="AM293" s="54">
        <f t="shared" si="63"/>
        <v>4075.5169831922744</v>
      </c>
      <c r="AN293" s="54">
        <f t="shared" si="63"/>
        <v>14775.156185524484</v>
      </c>
      <c r="AO293" s="54">
        <f t="shared" si="63"/>
        <v>9797.7987898712036</v>
      </c>
    </row>
    <row r="294" spans="2:41" ht="12.75" customHeight="1" x14ac:dyDescent="0.2">
      <c r="B294" s="157" t="s">
        <v>319</v>
      </c>
      <c r="C294" s="156">
        <f>SUM(D294:AO294)</f>
        <v>507116.7720485563</v>
      </c>
      <c r="D294" s="54">
        <v>16969.067334613137</v>
      </c>
      <c r="E294" s="54">
        <v>16711.417796104142</v>
      </c>
      <c r="F294" s="54">
        <v>15097.700504769187</v>
      </c>
      <c r="G294" s="54">
        <v>7932.6882268183535</v>
      </c>
      <c r="H294" s="54">
        <v>15390.005008991293</v>
      </c>
      <c r="I294" s="54">
        <v>5952.8040344246037</v>
      </c>
      <c r="J294" s="54">
        <v>12256.121992378832</v>
      </c>
      <c r="K294" s="54">
        <v>14995.441324927546</v>
      </c>
      <c r="L294" s="54">
        <v>17413.377401519374</v>
      </c>
      <c r="M294" s="54">
        <v>3976.3236946470261</v>
      </c>
      <c r="N294" s="54">
        <v>16110.254631685608</v>
      </c>
      <c r="O294" s="54">
        <v>9220.9676743158252</v>
      </c>
      <c r="P294" s="54">
        <v>15555.66658644147</v>
      </c>
      <c r="Q294" s="54">
        <v>14990.446224062674</v>
      </c>
      <c r="R294" s="54">
        <v>21443.692092899862</v>
      </c>
      <c r="S294" s="54">
        <v>4871.4343134617156</v>
      </c>
      <c r="T294" s="54">
        <v>18399.618605897427</v>
      </c>
      <c r="U294" s="54">
        <v>18316.17658745667</v>
      </c>
      <c r="V294" s="54">
        <v>14516.48862010045</v>
      </c>
      <c r="W294" s="54">
        <v>24919.239448463413</v>
      </c>
      <c r="X294" s="54">
        <v>8801.5130630779859</v>
      </c>
      <c r="Y294" s="54">
        <v>19379.965026681628</v>
      </c>
      <c r="Z294" s="54">
        <v>12706.245470717806</v>
      </c>
      <c r="AA294" s="54">
        <v>20010.994300927487</v>
      </c>
      <c r="AB294" s="54">
        <v>12188.06876438789</v>
      </c>
      <c r="AC294" s="54">
        <v>15818.271420218176</v>
      </c>
      <c r="AD294" s="54">
        <v>7922.9228484037058</v>
      </c>
      <c r="AE294" s="54">
        <v>15392.135507094257</v>
      </c>
      <c r="AF294" s="54">
        <v>13508.89382411055</v>
      </c>
      <c r="AG294" s="54">
        <v>15338.576715323363</v>
      </c>
      <c r="AH294" s="54">
        <v>15764.270284750006</v>
      </c>
      <c r="AI294" s="54">
        <v>12418.665069303172</v>
      </c>
      <c r="AJ294" s="54">
        <v>5549.3333325786116</v>
      </c>
      <c r="AK294" s="54">
        <v>5188.7569132970784</v>
      </c>
      <c r="AL294" s="54">
        <v>17332.78726316314</v>
      </c>
      <c r="AM294" s="54">
        <v>3178.480327266785</v>
      </c>
      <c r="AN294" s="54">
        <v>11780.16102340492</v>
      </c>
      <c r="AO294" s="54">
        <v>9797.7987898712017</v>
      </c>
    </row>
    <row r="295" spans="2:41" ht="12.75" customHeight="1" x14ac:dyDescent="0.2">
      <c r="B295" s="53"/>
      <c r="C295" s="158"/>
      <c r="D295" s="62"/>
      <c r="E295" s="62"/>
      <c r="F295" s="62"/>
      <c r="G295" s="62"/>
      <c r="H295" s="62"/>
      <c r="I295" s="62"/>
      <c r="J295" s="62"/>
      <c r="K295" s="62"/>
      <c r="L295" s="62"/>
      <c r="M295" s="62"/>
      <c r="N295" s="62"/>
      <c r="O295" s="62"/>
      <c r="P295" s="62"/>
      <c r="Q295" s="62"/>
      <c r="R295" s="62"/>
      <c r="S295" s="62"/>
      <c r="T295" s="62"/>
      <c r="U295" s="62"/>
      <c r="V295" s="62"/>
      <c r="W295" s="62"/>
      <c r="X295" s="62"/>
      <c r="Y295" s="62"/>
      <c r="Z295" s="62"/>
      <c r="AA295" s="62"/>
      <c r="AB295" s="62"/>
      <c r="AC295" s="62"/>
      <c r="AD295" s="62"/>
      <c r="AE295" s="62"/>
      <c r="AF295" s="62"/>
      <c r="AG295" s="62"/>
      <c r="AH295" s="62"/>
      <c r="AI295" s="62"/>
      <c r="AJ295" s="62"/>
      <c r="AK295" s="62"/>
      <c r="AL295" s="62"/>
      <c r="AM295" s="62"/>
      <c r="AN295" s="62"/>
      <c r="AO295" s="62"/>
    </row>
    <row r="296" spans="2:41" ht="12.75" customHeight="1" x14ac:dyDescent="0.2">
      <c r="B296" s="53" t="s">
        <v>318</v>
      </c>
      <c r="C296" s="151">
        <f>SUM(D296:AO296)</f>
        <v>541566.17536039394</v>
      </c>
      <c r="D296" s="62">
        <f>+D293</f>
        <v>16969.067334613133</v>
      </c>
      <c r="E296" s="62">
        <f t="shared" ref="E296:AO296" si="64">+E293</f>
        <v>19496.65409545484</v>
      </c>
      <c r="F296" s="62">
        <f t="shared" si="64"/>
        <v>16285.895300419954</v>
      </c>
      <c r="G296" s="62">
        <f t="shared" si="64"/>
        <v>10074.695474134203</v>
      </c>
      <c r="H296" s="62">
        <f t="shared" si="64"/>
        <v>15390.005008991297</v>
      </c>
      <c r="I296" s="62">
        <f t="shared" si="64"/>
        <v>5952.8040344246028</v>
      </c>
      <c r="J296" s="62">
        <f t="shared" si="64"/>
        <v>15182.353624429705</v>
      </c>
      <c r="K296" s="62">
        <f t="shared" si="64"/>
        <v>14995.441324927546</v>
      </c>
      <c r="L296" s="62">
        <f t="shared" si="64"/>
        <v>18614.131668342583</v>
      </c>
      <c r="M296" s="62">
        <f t="shared" si="64"/>
        <v>4970.404618308783</v>
      </c>
      <c r="N296" s="62">
        <f t="shared" si="64"/>
        <v>16110.254631685606</v>
      </c>
      <c r="O296" s="62">
        <f t="shared" si="64"/>
        <v>9220.967674315827</v>
      </c>
      <c r="P296" s="62">
        <f t="shared" si="64"/>
        <v>15555.666586441472</v>
      </c>
      <c r="Q296" s="62">
        <f t="shared" si="64"/>
        <v>17693.265365325897</v>
      </c>
      <c r="R296" s="62">
        <f t="shared" si="64"/>
        <v>21443.692092899862</v>
      </c>
      <c r="S296" s="62">
        <f t="shared" si="64"/>
        <v>6089.2928918271436</v>
      </c>
      <c r="T296" s="62">
        <f t="shared" si="64"/>
        <v>18399.618605897431</v>
      </c>
      <c r="U296" s="62">
        <f t="shared" si="64"/>
        <v>21160.46102873766</v>
      </c>
      <c r="V296" s="62">
        <f t="shared" si="64"/>
        <v>16117.479094946681</v>
      </c>
      <c r="W296" s="62">
        <f t="shared" si="64"/>
        <v>24919.239448463413</v>
      </c>
      <c r="X296" s="62">
        <f t="shared" si="64"/>
        <v>10627.547489475237</v>
      </c>
      <c r="Y296" s="62">
        <f t="shared" si="64"/>
        <v>19853.729798055712</v>
      </c>
      <c r="Z296" s="62">
        <f t="shared" si="64"/>
        <v>12706.245470717808</v>
      </c>
      <c r="AA296" s="62">
        <f t="shared" si="64"/>
        <v>20010.994300927487</v>
      </c>
      <c r="AB296" s="62">
        <f t="shared" si="64"/>
        <v>14103.689373052564</v>
      </c>
      <c r="AC296" s="62">
        <f t="shared" si="64"/>
        <v>17420.646612748758</v>
      </c>
      <c r="AD296" s="62">
        <f t="shared" si="64"/>
        <v>7922.9228484037058</v>
      </c>
      <c r="AE296" s="62">
        <f t="shared" si="64"/>
        <v>15392.135507094259</v>
      </c>
      <c r="AF296" s="62">
        <f t="shared" si="64"/>
        <v>13508.893824110553</v>
      </c>
      <c r="AG296" s="62">
        <f t="shared" si="64"/>
        <v>15338.576715323366</v>
      </c>
      <c r="AH296" s="62">
        <f t="shared" si="64"/>
        <v>15764.27028475001</v>
      </c>
      <c r="AI296" s="62">
        <f t="shared" si="64"/>
        <v>14561.975772652009</v>
      </c>
      <c r="AJ296" s="62">
        <f t="shared" si="64"/>
        <v>6936.6666657232645</v>
      </c>
      <c r="AK296" s="62">
        <f t="shared" si="64"/>
        <v>6795.2315710203457</v>
      </c>
      <c r="AL296" s="62">
        <f t="shared" si="64"/>
        <v>17332.78726316314</v>
      </c>
      <c r="AM296" s="62">
        <f t="shared" si="64"/>
        <v>4075.5169831922744</v>
      </c>
      <c r="AN296" s="62">
        <f t="shared" si="64"/>
        <v>14775.156185524484</v>
      </c>
      <c r="AO296" s="62">
        <f t="shared" si="64"/>
        <v>9797.7987898712036</v>
      </c>
    </row>
    <row r="297" spans="2:41" ht="12.75" customHeight="1" x14ac:dyDescent="0.2">
      <c r="B297" s="15" t="s">
        <v>320</v>
      </c>
      <c r="C297" s="53"/>
      <c r="D297" s="268">
        <v>0.19163230352455629</v>
      </c>
      <c r="E297" s="268">
        <v>0.11342079881869281</v>
      </c>
      <c r="F297" s="268">
        <v>0.16116895390599553</v>
      </c>
      <c r="G297" s="268">
        <v>8.9707034245929157E-2</v>
      </c>
      <c r="H297" s="268">
        <v>0.20232132190081917</v>
      </c>
      <c r="I297" s="268">
        <v>0.19309042035039167</v>
      </c>
      <c r="J297" s="268">
        <v>0.22006757032443972</v>
      </c>
      <c r="K297" s="268">
        <v>0.23810587456572732</v>
      </c>
      <c r="L297" s="268">
        <v>0.17416081647717596</v>
      </c>
      <c r="M297" s="268">
        <v>7.2354632568234351E-2</v>
      </c>
      <c r="N297" s="268">
        <v>0.13938789332998738</v>
      </c>
      <c r="O297" s="268">
        <v>0.15555922947580811</v>
      </c>
      <c r="P297" s="268">
        <v>0.18314949772375599</v>
      </c>
      <c r="Q297" s="268">
        <v>0.25984779637352412</v>
      </c>
      <c r="R297" s="268">
        <v>0.16505267588503952</v>
      </c>
      <c r="S297" s="268">
        <v>0.15065522511920507</v>
      </c>
      <c r="T297" s="268">
        <v>0.22914818647887455</v>
      </c>
      <c r="U297" s="268">
        <v>0.27409941077851596</v>
      </c>
      <c r="V297" s="268">
        <v>0.29054002423282926</v>
      </c>
      <c r="W297" s="268">
        <v>0.1491123757786614</v>
      </c>
      <c r="X297" s="268">
        <v>0.13257636919202725</v>
      </c>
      <c r="Y297" s="268">
        <v>0.14670256610361454</v>
      </c>
      <c r="Z297" s="268">
        <v>0.20407533526095925</v>
      </c>
      <c r="AA297" s="268">
        <v>0.11796512671016406</v>
      </c>
      <c r="AB297" s="268">
        <v>0.22267025277943592</v>
      </c>
      <c r="AC297" s="268">
        <v>0.26301323176347186</v>
      </c>
      <c r="AD297" s="268">
        <v>0.33691403791774177</v>
      </c>
      <c r="AE297" s="268">
        <v>0.15350625380620847</v>
      </c>
      <c r="AF297" s="268">
        <v>0.17225923037272411</v>
      </c>
      <c r="AG297" s="268">
        <v>0.18081887758946499</v>
      </c>
      <c r="AH297" s="268">
        <v>0.12780004501435274</v>
      </c>
      <c r="AI297" s="268">
        <v>0.2413169095830385</v>
      </c>
      <c r="AJ297" s="268">
        <v>0.2811444523935937</v>
      </c>
      <c r="AK297" s="268">
        <v>0.23901252136587081</v>
      </c>
      <c r="AL297" s="268">
        <v>0.19108170433256005</v>
      </c>
      <c r="AM297" s="268">
        <v>0.10705113342063377</v>
      </c>
      <c r="AN297" s="268">
        <v>0.19405354062973046</v>
      </c>
      <c r="AO297" s="268">
        <v>0.11301812620563025</v>
      </c>
    </row>
    <row r="298" spans="2:41" ht="12.75" customHeight="1" x14ac:dyDescent="0.2">
      <c r="B298" s="15" t="s">
        <v>321</v>
      </c>
      <c r="C298" s="53"/>
      <c r="D298" s="268">
        <v>0.66243691307966768</v>
      </c>
      <c r="E298" s="268">
        <v>0.64556784840509496</v>
      </c>
      <c r="F298" s="268">
        <v>0.63721540666234056</v>
      </c>
      <c r="G298" s="268">
        <v>0.79534047889946291</v>
      </c>
      <c r="H298" s="268">
        <v>0.66516286908053868</v>
      </c>
      <c r="I298" s="268">
        <v>0.75169401954148229</v>
      </c>
      <c r="J298" s="268">
        <v>0.53789904547597767</v>
      </c>
      <c r="K298" s="268">
        <v>0.63528849060891956</v>
      </c>
      <c r="L298" s="268">
        <v>0.63060452183889604</v>
      </c>
      <c r="M298" s="268">
        <v>0.92764536743176562</v>
      </c>
      <c r="N298" s="268">
        <v>0.66671526239528212</v>
      </c>
      <c r="O298" s="268">
        <v>0.76067798043580714</v>
      </c>
      <c r="P298" s="268">
        <v>0.67496895179922256</v>
      </c>
      <c r="Q298" s="268">
        <v>0.60216348964440103</v>
      </c>
      <c r="R298" s="268">
        <v>0.66379003443952123</v>
      </c>
      <c r="S298" s="268">
        <v>0.82149265658099535</v>
      </c>
      <c r="T298" s="268">
        <v>0.57192196207092394</v>
      </c>
      <c r="U298" s="268">
        <v>0.58742428389365409</v>
      </c>
      <c r="V298" s="268">
        <v>0.6195959587328258</v>
      </c>
      <c r="W298" s="268">
        <v>0.63280307032121097</v>
      </c>
      <c r="X298" s="268">
        <v>0.79059714931927549</v>
      </c>
      <c r="Y298" s="268">
        <v>0.70742829097877225</v>
      </c>
      <c r="Z298" s="268">
        <v>0.60353791948654689</v>
      </c>
      <c r="AA298" s="268">
        <v>0.75193047982411532</v>
      </c>
      <c r="AB298" s="268">
        <v>0.65424115064568356</v>
      </c>
      <c r="AC298" s="268">
        <v>0.57926633565296448</v>
      </c>
      <c r="AD298" s="268">
        <v>0.41832795529680478</v>
      </c>
      <c r="AE298" s="268">
        <v>0.74934849939980319</v>
      </c>
      <c r="AF298" s="268">
        <v>0.694037799750438</v>
      </c>
      <c r="AG298" s="268">
        <v>0.68008700952531187</v>
      </c>
      <c r="AH298" s="268">
        <v>0.68980396216117545</v>
      </c>
      <c r="AI298" s="268">
        <v>0.57626667645480845</v>
      </c>
      <c r="AJ298" s="268">
        <v>0.71885554760640646</v>
      </c>
      <c r="AK298" s="268">
        <v>0.59761007590365134</v>
      </c>
      <c r="AL298" s="268">
        <v>0.68197725769246342</v>
      </c>
      <c r="AM298" s="268">
        <v>0.76671517955430024</v>
      </c>
      <c r="AN298" s="268">
        <v>0.71578627310250653</v>
      </c>
      <c r="AO298" s="268">
        <v>0.7917816657981317</v>
      </c>
    </row>
    <row r="299" spans="2:41" ht="12.75" customHeight="1" x14ac:dyDescent="0.2">
      <c r="B299" s="15" t="s">
        <v>322</v>
      </c>
      <c r="C299" s="53"/>
      <c r="D299" s="268">
        <v>0.145930783395776</v>
      </c>
      <c r="E299" s="268">
        <v>0.24101135277621213</v>
      </c>
      <c r="F299" s="268">
        <v>0.20161563943166391</v>
      </c>
      <c r="G299" s="268">
        <v>0.11495248685460806</v>
      </c>
      <c r="H299" s="268">
        <v>0.13251580901864191</v>
      </c>
      <c r="I299" s="268">
        <v>5.5215560108125956E-2</v>
      </c>
      <c r="J299" s="268">
        <v>0.24203338419958273</v>
      </c>
      <c r="K299" s="268">
        <v>0.12660563482535292</v>
      </c>
      <c r="L299" s="268">
        <v>0.19523466168392803</v>
      </c>
      <c r="M299" s="268">
        <v>0</v>
      </c>
      <c r="N299" s="268">
        <v>0.19389684427473045</v>
      </c>
      <c r="O299" s="268">
        <v>8.3762790088384623E-2</v>
      </c>
      <c r="P299" s="268">
        <v>0.14188155047702153</v>
      </c>
      <c r="Q299" s="268">
        <v>0.13798871398207491</v>
      </c>
      <c r="R299" s="268">
        <v>0.17115728967543936</v>
      </c>
      <c r="S299" s="268">
        <v>2.7852118299799639E-2</v>
      </c>
      <c r="T299" s="268">
        <v>0.19892985145020142</v>
      </c>
      <c r="U299" s="268">
        <v>0.13847630532783001</v>
      </c>
      <c r="V299" s="268">
        <v>8.9864017034344837E-2</v>
      </c>
      <c r="W299" s="268">
        <v>0.21808455390012749</v>
      </c>
      <c r="X299" s="268">
        <v>7.6826481488697265E-2</v>
      </c>
      <c r="Y299" s="268">
        <v>0.14586914291761321</v>
      </c>
      <c r="Z299" s="268">
        <v>0.19238674525249372</v>
      </c>
      <c r="AA299" s="268">
        <v>0.1301043934657207</v>
      </c>
      <c r="AB299" s="268">
        <v>0.1230885965748806</v>
      </c>
      <c r="AC299" s="268">
        <v>0.15772043258356364</v>
      </c>
      <c r="AD299" s="268">
        <v>0.2447580067854534</v>
      </c>
      <c r="AE299" s="268">
        <v>9.7145246793988269E-2</v>
      </c>
      <c r="AF299" s="268">
        <v>0.1337029698768378</v>
      </c>
      <c r="AG299" s="268">
        <v>0.13909411288522308</v>
      </c>
      <c r="AH299" s="268">
        <v>0.18239599282447172</v>
      </c>
      <c r="AI299" s="268">
        <v>0.18241641396215325</v>
      </c>
      <c r="AJ299" s="268">
        <v>0</v>
      </c>
      <c r="AK299" s="268">
        <v>0.16337740273047768</v>
      </c>
      <c r="AL299" s="268">
        <v>0.1269410379749768</v>
      </c>
      <c r="AM299" s="268">
        <v>0.12623368702506613</v>
      </c>
      <c r="AN299" s="268">
        <v>9.016018626776294E-2</v>
      </c>
      <c r="AO299" s="268">
        <v>9.5200207996237809E-2</v>
      </c>
    </row>
    <row r="300" spans="2:41" ht="12.75" customHeight="1" x14ac:dyDescent="0.2">
      <c r="B300" s="53"/>
      <c r="C300" s="53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</row>
    <row r="301" spans="2:41" ht="12.75" customHeight="1" x14ac:dyDescent="0.2">
      <c r="B301" s="53" t="s">
        <v>323</v>
      </c>
      <c r="C301" s="53"/>
      <c r="D301" s="62">
        <v>7</v>
      </c>
      <c r="E301" s="62">
        <v>7</v>
      </c>
      <c r="F301" s="62">
        <v>6</v>
      </c>
      <c r="G301" s="62">
        <v>7</v>
      </c>
      <c r="H301" s="62">
        <v>5</v>
      </c>
      <c r="I301" s="62">
        <v>5</v>
      </c>
      <c r="J301" s="62">
        <v>5</v>
      </c>
      <c r="K301" s="62">
        <v>6</v>
      </c>
      <c r="L301" s="62">
        <v>10</v>
      </c>
      <c r="M301" s="62">
        <v>5</v>
      </c>
      <c r="N301" s="62">
        <v>6</v>
      </c>
      <c r="O301" s="62">
        <v>4</v>
      </c>
      <c r="P301" s="62">
        <v>5</v>
      </c>
      <c r="Q301" s="62">
        <v>7</v>
      </c>
      <c r="R301" s="62">
        <v>6</v>
      </c>
      <c r="S301" s="62">
        <v>5</v>
      </c>
      <c r="T301" s="62">
        <v>5</v>
      </c>
      <c r="U301" s="62">
        <v>7</v>
      </c>
      <c r="V301" s="62">
        <v>6</v>
      </c>
      <c r="W301" s="62">
        <v>6</v>
      </c>
      <c r="X301" s="62">
        <v>7</v>
      </c>
      <c r="Y301" s="62">
        <v>7</v>
      </c>
      <c r="Z301" s="62">
        <v>4</v>
      </c>
      <c r="AA301" s="62">
        <v>4</v>
      </c>
      <c r="AB301" s="62">
        <v>7</v>
      </c>
      <c r="AC301" s="62">
        <v>6</v>
      </c>
      <c r="AD301" s="62">
        <v>5</v>
      </c>
      <c r="AE301" s="62">
        <v>6</v>
      </c>
      <c r="AF301" s="62">
        <v>5</v>
      </c>
      <c r="AG301" s="62">
        <v>6</v>
      </c>
      <c r="AH301" s="62">
        <v>5</v>
      </c>
      <c r="AI301" s="62">
        <v>7</v>
      </c>
      <c r="AJ301" s="62">
        <v>5</v>
      </c>
      <c r="AK301" s="62">
        <v>5</v>
      </c>
      <c r="AL301" s="62">
        <v>5</v>
      </c>
      <c r="AM301" s="62">
        <v>5</v>
      </c>
      <c r="AN301" s="62">
        <v>5</v>
      </c>
      <c r="AO301" s="62">
        <v>4</v>
      </c>
    </row>
    <row r="302" spans="2:41" ht="12.75" customHeight="1" x14ac:dyDescent="0.2">
      <c r="B302" s="53" t="s">
        <v>324</v>
      </c>
      <c r="C302" s="151">
        <f>+SUM(D302:AO302)</f>
        <v>17806.6024309965</v>
      </c>
      <c r="D302" s="62">
        <f>+D296*D297/D301</f>
        <v>464.54592314217388</v>
      </c>
      <c r="E302" s="62">
        <f t="shared" ref="E302:AO302" si="65">+E296*E297/E301</f>
        <v>315.90372597117528</v>
      </c>
      <c r="F302" s="62">
        <f t="shared" si="65"/>
        <v>437.4634514985421</v>
      </c>
      <c r="G302" s="62">
        <f t="shared" si="65"/>
        <v>129.11015027363777</v>
      </c>
      <c r="H302" s="62">
        <f t="shared" si="65"/>
        <v>622.74523149586946</v>
      </c>
      <c r="I302" s="62">
        <f t="shared" si="65"/>
        <v>229.88588665411081</v>
      </c>
      <c r="J302" s="62">
        <f t="shared" si="65"/>
        <v>668.2287347869393</v>
      </c>
      <c r="K302" s="62">
        <f t="shared" si="65"/>
        <v>595.08377852848696</v>
      </c>
      <c r="L302" s="62">
        <f t="shared" si="65"/>
        <v>324.18523693722017</v>
      </c>
      <c r="M302" s="62">
        <f t="shared" si="65"/>
        <v>71.926359974637421</v>
      </c>
      <c r="N302" s="62">
        <f t="shared" si="65"/>
        <v>374.26240902005475</v>
      </c>
      <c r="O302" s="62">
        <f t="shared" si="65"/>
        <v>358.60165660947609</v>
      </c>
      <c r="P302" s="62">
        <f t="shared" si="65"/>
        <v>569.80250441299381</v>
      </c>
      <c r="Q302" s="62">
        <f t="shared" si="65"/>
        <v>656.79371654741863</v>
      </c>
      <c r="R302" s="62">
        <f t="shared" si="65"/>
        <v>589.88979346466431</v>
      </c>
      <c r="S302" s="62">
        <f t="shared" si="65"/>
        <v>183.47675828699872</v>
      </c>
      <c r="T302" s="62">
        <f t="shared" si="65"/>
        <v>843.24784708887091</v>
      </c>
      <c r="U302" s="62">
        <f t="shared" si="65"/>
        <v>828.58141425410599</v>
      </c>
      <c r="V302" s="62">
        <f t="shared" si="65"/>
        <v>780.46212780298799</v>
      </c>
      <c r="W302" s="62">
        <f t="shared" si="65"/>
        <v>619.29449945961994</v>
      </c>
      <c r="X302" s="62">
        <f t="shared" si="65"/>
        <v>201.28023708149593</v>
      </c>
      <c r="Y302" s="62">
        <f t="shared" si="65"/>
        <v>416.08472972893861</v>
      </c>
      <c r="Z302" s="62">
        <f t="shared" si="65"/>
        <v>648.25782608619545</v>
      </c>
      <c r="AA302" s="62">
        <f t="shared" si="65"/>
        <v>590.14986957632038</v>
      </c>
      <c r="AB302" s="62">
        <f t="shared" si="65"/>
        <v>448.63886826003693</v>
      </c>
      <c r="AC302" s="62">
        <f t="shared" si="65"/>
        <v>763.64342750473827</v>
      </c>
      <c r="AD302" s="62">
        <f t="shared" si="65"/>
        <v>533.86878579328572</v>
      </c>
      <c r="AE302" s="62">
        <f t="shared" si="65"/>
        <v>393.79817662859409</v>
      </c>
      <c r="AF302" s="62">
        <f t="shared" si="65"/>
        <v>465.40633066562594</v>
      </c>
      <c r="AG302" s="62">
        <f t="shared" si="65"/>
        <v>462.25070424744564</v>
      </c>
      <c r="AH302" s="62">
        <f t="shared" si="65"/>
        <v>402.9348904018949</v>
      </c>
      <c r="AI302" s="62">
        <f t="shared" si="65"/>
        <v>502.00728441135169</v>
      </c>
      <c r="AJ302" s="62">
        <f t="shared" si="65"/>
        <v>390.04107023433255</v>
      </c>
      <c r="AK302" s="62">
        <f t="shared" si="65"/>
        <v>324.82908621090803</v>
      </c>
      <c r="AL302" s="62">
        <f t="shared" si="65"/>
        <v>662.39570621578036</v>
      </c>
      <c r="AM302" s="62">
        <f t="shared" si="65"/>
        <v>87.257742465155005</v>
      </c>
      <c r="AN302" s="62">
        <f t="shared" si="65"/>
        <v>573.43427423165781</v>
      </c>
      <c r="AO302" s="62">
        <f t="shared" si="65"/>
        <v>276.83221504275872</v>
      </c>
    </row>
    <row r="303" spans="2:41" ht="12.75" customHeight="1" x14ac:dyDescent="0.2">
      <c r="B303" s="53"/>
      <c r="C303" s="53"/>
      <c r="D303" s="62"/>
      <c r="E303" s="62"/>
      <c r="F303" s="62"/>
      <c r="G303" s="62"/>
      <c r="H303" s="62"/>
      <c r="I303" s="62"/>
      <c r="J303" s="62"/>
      <c r="K303" s="62"/>
      <c r="L303" s="62"/>
      <c r="M303" s="62"/>
      <c r="N303" s="62"/>
      <c r="O303" s="62"/>
      <c r="P303" s="62"/>
      <c r="Q303" s="62"/>
      <c r="R303" s="62"/>
      <c r="S303" s="62"/>
      <c r="T303" s="62"/>
      <c r="U303" s="62"/>
      <c r="V303" s="62"/>
      <c r="W303" s="62"/>
      <c r="X303" s="62"/>
      <c r="Y303" s="62"/>
      <c r="Z303" s="62"/>
      <c r="AA303" s="62"/>
      <c r="AB303" s="62"/>
      <c r="AC303" s="62"/>
      <c r="AD303" s="62"/>
      <c r="AE303" s="62"/>
      <c r="AF303" s="62"/>
      <c r="AG303" s="62"/>
      <c r="AH303" s="62"/>
      <c r="AI303" s="62"/>
      <c r="AJ303" s="62"/>
      <c r="AK303" s="62"/>
      <c r="AL303" s="62"/>
      <c r="AM303" s="62"/>
      <c r="AN303" s="62"/>
      <c r="AO303" s="62"/>
    </row>
    <row r="304" spans="2:41" ht="12.75" customHeight="1" x14ac:dyDescent="0.2">
      <c r="B304" s="53" t="s">
        <v>325</v>
      </c>
      <c r="C304" s="53"/>
      <c r="D304" s="62">
        <f>+D296*D298</f>
        <v>11240.936582982149</v>
      </c>
      <c r="E304" s="62">
        <f t="shared" ref="E304:AO304" si="66">+E296*E298</f>
        <v>12586.413035501164</v>
      </c>
      <c r="F304" s="62">
        <f t="shared" si="66"/>
        <v>10377.623396717401</v>
      </c>
      <c r="G304" s="62">
        <f t="shared" si="66"/>
        <v>8012.8131231641491</v>
      </c>
      <c r="H304" s="62">
        <f t="shared" si="66"/>
        <v>10236.859886944512</v>
      </c>
      <c r="I304" s="62">
        <f t="shared" si="66"/>
        <v>4474.6871921793818</v>
      </c>
      <c r="J304" s="62">
        <f t="shared" si="66"/>
        <v>8166.5735226594879</v>
      </c>
      <c r="K304" s="62">
        <f t="shared" si="66"/>
        <v>9526.431285327837</v>
      </c>
      <c r="L304" s="62">
        <f t="shared" si="66"/>
        <v>11738.155600161426</v>
      </c>
      <c r="M304" s="62">
        <f t="shared" si="66"/>
        <v>4610.7728184355956</v>
      </c>
      <c r="N304" s="62">
        <f t="shared" si="66"/>
        <v>10740.952644019078</v>
      </c>
      <c r="O304" s="62">
        <f t="shared" si="66"/>
        <v>7014.187068162425</v>
      </c>
      <c r="P304" s="62">
        <f t="shared" si="66"/>
        <v>10499.59197038859</v>
      </c>
      <c r="Q304" s="62">
        <f t="shared" si="66"/>
        <v>10654.23841558906</v>
      </c>
      <c r="R304" s="62">
        <f t="shared" si="66"/>
        <v>14234.109112856489</v>
      </c>
      <c r="S304" s="62">
        <f t="shared" si="66"/>
        <v>5002.3093944068514</v>
      </c>
      <c r="T304" s="62">
        <f t="shared" si="66"/>
        <v>10523.145974441537</v>
      </c>
      <c r="U304" s="62">
        <f t="shared" si="66"/>
        <v>12430.168666665795</v>
      </c>
      <c r="V304" s="62">
        <f t="shared" si="66"/>
        <v>9986.3249121897661</v>
      </c>
      <c r="W304" s="62">
        <f t="shared" si="66"/>
        <v>15768.971233057087</v>
      </c>
      <c r="X304" s="62">
        <f t="shared" si="66"/>
        <v>8402.1087494343446</v>
      </c>
      <c r="Y304" s="62">
        <f t="shared" si="66"/>
        <v>14045.090140592878</v>
      </c>
      <c r="Z304" s="62">
        <f t="shared" si="66"/>
        <v>7668.7009558823856</v>
      </c>
      <c r="AA304" s="62">
        <f t="shared" si="66"/>
        <v>15046.876546454043</v>
      </c>
      <c r="AB304" s="62">
        <f t="shared" si="66"/>
        <v>9227.2139637752098</v>
      </c>
      <c r="AC304" s="62">
        <f t="shared" si="66"/>
        <v>10091.1941280722</v>
      </c>
      <c r="AD304" s="62">
        <f t="shared" si="66"/>
        <v>3314.3801151470584</v>
      </c>
      <c r="AE304" s="62">
        <f t="shared" si="66"/>
        <v>11534.073644799511</v>
      </c>
      <c r="AF304" s="62">
        <f t="shared" si="66"/>
        <v>9375.6829467479693</v>
      </c>
      <c r="AG304" s="62">
        <f t="shared" si="66"/>
        <v>10431.566768698849</v>
      </c>
      <c r="AH304" s="62">
        <f t="shared" si="66"/>
        <v>10874.256103000238</v>
      </c>
      <c r="AI304" s="62">
        <f t="shared" si="66"/>
        <v>8391.581381121614</v>
      </c>
      <c r="AJ304" s="62">
        <f t="shared" si="66"/>
        <v>4986.4613145516032</v>
      </c>
      <c r="AK304" s="62">
        <f t="shared" si="66"/>
        <v>4060.8988549403566</v>
      </c>
      <c r="AL304" s="62">
        <f t="shared" si="66"/>
        <v>11820.566725898856</v>
      </c>
      <c r="AM304" s="62">
        <f t="shared" si="66"/>
        <v>3124.7607355448649</v>
      </c>
      <c r="AN304" s="62">
        <f t="shared" si="66"/>
        <v>10575.853980544016</v>
      </c>
      <c r="AO304" s="62">
        <f t="shared" si="66"/>
        <v>7757.7174469991405</v>
      </c>
    </row>
    <row r="305" spans="2:41" ht="12.75" customHeight="1" x14ac:dyDescent="0.2">
      <c r="B305" s="15" t="s">
        <v>326</v>
      </c>
      <c r="C305" s="53"/>
      <c r="D305" s="268">
        <v>0.78771820013456639</v>
      </c>
      <c r="E305" s="268">
        <v>1</v>
      </c>
      <c r="F305" s="268">
        <v>1</v>
      </c>
      <c r="G305" s="268">
        <v>1</v>
      </c>
      <c r="H305" s="268">
        <v>1</v>
      </c>
      <c r="I305" s="268">
        <v>1</v>
      </c>
      <c r="J305" s="268">
        <v>1</v>
      </c>
      <c r="K305" s="268">
        <v>0.8373018974205243</v>
      </c>
      <c r="L305" s="268">
        <v>1</v>
      </c>
      <c r="M305" s="268">
        <v>1</v>
      </c>
      <c r="N305" s="268">
        <v>0.89571893904551259</v>
      </c>
      <c r="O305" s="268">
        <v>0.85234024949075504</v>
      </c>
      <c r="P305" s="268">
        <v>1</v>
      </c>
      <c r="Q305" s="268">
        <v>1</v>
      </c>
      <c r="R305" s="268">
        <v>1</v>
      </c>
      <c r="S305" s="268">
        <v>1</v>
      </c>
      <c r="T305" s="268">
        <v>1</v>
      </c>
      <c r="U305" s="268">
        <v>1</v>
      </c>
      <c r="V305" s="268">
        <v>0.73948676698622073</v>
      </c>
      <c r="W305" s="268">
        <v>1</v>
      </c>
      <c r="X305" s="268">
        <v>0.70871478591811499</v>
      </c>
      <c r="Y305" s="268">
        <v>1</v>
      </c>
      <c r="Z305" s="268">
        <v>1</v>
      </c>
      <c r="AA305" s="268">
        <v>1</v>
      </c>
      <c r="AB305" s="268">
        <v>0.80715672933676075</v>
      </c>
      <c r="AC305" s="268">
        <v>1</v>
      </c>
      <c r="AD305" s="268">
        <v>1</v>
      </c>
      <c r="AE305" s="268">
        <v>0.88890872414470867</v>
      </c>
      <c r="AF305" s="268">
        <v>0.7783834657257318</v>
      </c>
      <c r="AG305" s="268">
        <v>1</v>
      </c>
      <c r="AH305" s="268">
        <v>1</v>
      </c>
      <c r="AI305" s="268">
        <v>1</v>
      </c>
      <c r="AJ305" s="268">
        <v>1</v>
      </c>
      <c r="AK305" s="268">
        <v>0.81012681909622952</v>
      </c>
      <c r="AL305" s="268">
        <v>1</v>
      </c>
      <c r="AM305" s="268">
        <v>0.92463966823329324</v>
      </c>
      <c r="AN305" s="268">
        <v>1</v>
      </c>
      <c r="AO305" s="268">
        <v>1</v>
      </c>
    </row>
    <row r="306" spans="2:41" ht="12.75" customHeight="1" x14ac:dyDescent="0.2">
      <c r="B306" s="15" t="s">
        <v>327</v>
      </c>
      <c r="C306" s="53"/>
      <c r="D306" s="268">
        <v>0.21228179986543355</v>
      </c>
      <c r="E306" s="268">
        <v>0</v>
      </c>
      <c r="F306" s="268">
        <v>0</v>
      </c>
      <c r="G306" s="268">
        <v>0</v>
      </c>
      <c r="H306" s="268">
        <v>0</v>
      </c>
      <c r="I306" s="268">
        <v>0</v>
      </c>
      <c r="J306" s="268">
        <v>0</v>
      </c>
      <c r="K306" s="268">
        <v>0.16269810257947581</v>
      </c>
      <c r="L306" s="268">
        <v>0</v>
      </c>
      <c r="M306" s="268">
        <v>0</v>
      </c>
      <c r="N306" s="268">
        <v>0.10428106095448744</v>
      </c>
      <c r="O306" s="268">
        <v>0.14765975050924496</v>
      </c>
      <c r="P306" s="268">
        <v>0</v>
      </c>
      <c r="Q306" s="268">
        <v>0</v>
      </c>
      <c r="R306" s="268">
        <v>0</v>
      </c>
      <c r="S306" s="268">
        <v>0</v>
      </c>
      <c r="T306" s="268">
        <v>0</v>
      </c>
      <c r="U306" s="268">
        <v>0</v>
      </c>
      <c r="V306" s="268">
        <v>0.26051323301377932</v>
      </c>
      <c r="W306" s="268">
        <v>0</v>
      </c>
      <c r="X306" s="268">
        <v>9.6564420717149754E-2</v>
      </c>
      <c r="Y306" s="268">
        <v>0</v>
      </c>
      <c r="Z306" s="268">
        <v>0</v>
      </c>
      <c r="AA306" s="268">
        <v>0</v>
      </c>
      <c r="AB306" s="268">
        <v>0.19284327066323928</v>
      </c>
      <c r="AC306" s="268">
        <v>0</v>
      </c>
      <c r="AD306" s="268">
        <v>0</v>
      </c>
      <c r="AE306" s="268">
        <v>0.11109127585529133</v>
      </c>
      <c r="AF306" s="268">
        <v>0.22161653427426817</v>
      </c>
      <c r="AG306" s="268">
        <v>0</v>
      </c>
      <c r="AH306" s="268">
        <v>0</v>
      </c>
      <c r="AI306" s="268">
        <v>0</v>
      </c>
      <c r="AJ306" s="268">
        <v>0</v>
      </c>
      <c r="AK306" s="268">
        <v>0.18987318090377042</v>
      </c>
      <c r="AL306" s="268">
        <v>0</v>
      </c>
      <c r="AM306" s="268">
        <v>7.536033176670677E-2</v>
      </c>
      <c r="AN306" s="268">
        <v>0</v>
      </c>
      <c r="AO306" s="268">
        <v>0</v>
      </c>
    </row>
    <row r="307" spans="2:41" ht="12.75" customHeight="1" x14ac:dyDescent="0.2">
      <c r="B307" s="15" t="s">
        <v>328</v>
      </c>
      <c r="C307" s="53"/>
      <c r="D307" s="268">
        <v>0</v>
      </c>
      <c r="E307" s="268">
        <v>0</v>
      </c>
      <c r="F307" s="268">
        <v>0</v>
      </c>
      <c r="G307" s="268">
        <v>0</v>
      </c>
      <c r="H307" s="268">
        <v>0</v>
      </c>
      <c r="I307" s="268">
        <v>0</v>
      </c>
      <c r="J307" s="268">
        <v>0</v>
      </c>
      <c r="K307" s="268">
        <v>0</v>
      </c>
      <c r="L307" s="268">
        <v>0</v>
      </c>
      <c r="M307" s="268">
        <v>0</v>
      </c>
      <c r="N307" s="268">
        <v>0</v>
      </c>
      <c r="O307" s="268">
        <v>0</v>
      </c>
      <c r="P307" s="268">
        <v>0</v>
      </c>
      <c r="Q307" s="268">
        <v>0</v>
      </c>
      <c r="R307" s="268">
        <v>0</v>
      </c>
      <c r="S307" s="268">
        <v>0</v>
      </c>
      <c r="T307" s="268">
        <v>0</v>
      </c>
      <c r="U307" s="268">
        <v>0</v>
      </c>
      <c r="V307" s="268">
        <v>0</v>
      </c>
      <c r="W307" s="268">
        <v>0</v>
      </c>
      <c r="X307" s="268">
        <v>0.19472079336473538</v>
      </c>
      <c r="Y307" s="268">
        <v>0</v>
      </c>
      <c r="Z307" s="268">
        <v>0</v>
      </c>
      <c r="AA307" s="268">
        <v>0</v>
      </c>
      <c r="AB307" s="268">
        <v>0</v>
      </c>
      <c r="AC307" s="268">
        <v>0</v>
      </c>
      <c r="AD307" s="268">
        <v>0</v>
      </c>
      <c r="AE307" s="268">
        <v>0</v>
      </c>
      <c r="AF307" s="268">
        <v>0</v>
      </c>
      <c r="AG307" s="268">
        <v>0</v>
      </c>
      <c r="AH307" s="268">
        <v>0</v>
      </c>
      <c r="AI307" s="268">
        <v>0</v>
      </c>
      <c r="AJ307" s="268">
        <v>0</v>
      </c>
      <c r="AK307" s="268">
        <v>0</v>
      </c>
      <c r="AL307" s="268">
        <v>0</v>
      </c>
      <c r="AM307" s="268">
        <v>0</v>
      </c>
      <c r="AN307" s="268">
        <v>0</v>
      </c>
      <c r="AO307" s="268">
        <v>0</v>
      </c>
    </row>
    <row r="308" spans="2:41" ht="12.75" customHeight="1" x14ac:dyDescent="0.2">
      <c r="B308" s="53"/>
      <c r="C308" s="53"/>
      <c r="D308" s="18"/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  <c r="Y308" s="18"/>
      <c r="Z308" s="18"/>
      <c r="AA308" s="18"/>
      <c r="AB308" s="18"/>
      <c r="AC308" s="18"/>
      <c r="AD308" s="18"/>
      <c r="AE308" s="18"/>
      <c r="AF308" s="18"/>
      <c r="AG308" s="18"/>
      <c r="AH308" s="18"/>
      <c r="AI308" s="18"/>
      <c r="AJ308" s="18"/>
      <c r="AK308" s="18"/>
      <c r="AL308" s="18"/>
      <c r="AM308" s="18"/>
      <c r="AN308" s="18"/>
      <c r="AO308" s="18"/>
    </row>
    <row r="309" spans="2:41" ht="12.75" customHeight="1" x14ac:dyDescent="0.2">
      <c r="B309" s="53" t="s">
        <v>329</v>
      </c>
      <c r="C309" s="158"/>
      <c r="D309" s="298">
        <v>254</v>
      </c>
      <c r="E309" s="298">
        <v>245</v>
      </c>
      <c r="F309" s="298">
        <v>256</v>
      </c>
      <c r="G309" s="298">
        <v>196</v>
      </c>
      <c r="H309" s="298">
        <v>238</v>
      </c>
      <c r="I309" s="298">
        <v>75</v>
      </c>
      <c r="J309" s="298">
        <v>140</v>
      </c>
      <c r="K309" s="298">
        <v>148</v>
      </c>
      <c r="L309" s="298">
        <v>250</v>
      </c>
      <c r="M309" s="298">
        <v>44</v>
      </c>
      <c r="N309" s="298">
        <v>260</v>
      </c>
      <c r="O309" s="298">
        <v>97</v>
      </c>
      <c r="P309" s="298">
        <v>220</v>
      </c>
      <c r="Q309" s="298">
        <v>149</v>
      </c>
      <c r="R309" s="298">
        <v>247</v>
      </c>
      <c r="S309" s="298">
        <v>69</v>
      </c>
      <c r="T309" s="298">
        <v>265</v>
      </c>
      <c r="U309" s="298">
        <v>251</v>
      </c>
      <c r="V309" s="298">
        <v>146</v>
      </c>
      <c r="W309" s="298">
        <v>240</v>
      </c>
      <c r="X309" s="298">
        <v>149</v>
      </c>
      <c r="Y309" s="298">
        <v>255</v>
      </c>
      <c r="Z309" s="298">
        <v>167</v>
      </c>
      <c r="AA309" s="298">
        <v>195</v>
      </c>
      <c r="AB309" s="298">
        <v>147</v>
      </c>
      <c r="AC309" s="298">
        <v>175</v>
      </c>
      <c r="AD309" s="298">
        <v>89</v>
      </c>
      <c r="AE309" s="298">
        <v>190</v>
      </c>
      <c r="AF309" s="298">
        <v>143</v>
      </c>
      <c r="AG309" s="298">
        <v>240</v>
      </c>
      <c r="AH309" s="298">
        <v>265</v>
      </c>
      <c r="AI309" s="298">
        <v>254</v>
      </c>
      <c r="AJ309" s="298">
        <v>66</v>
      </c>
      <c r="AK309" s="298">
        <v>98</v>
      </c>
      <c r="AL309" s="298">
        <v>250</v>
      </c>
      <c r="AM309" s="298">
        <v>51</v>
      </c>
      <c r="AN309" s="298">
        <v>55</v>
      </c>
      <c r="AO309" s="298">
        <v>152</v>
      </c>
    </row>
    <row r="310" spans="2:41" ht="12.75" customHeight="1" x14ac:dyDescent="0.2">
      <c r="B310" s="53" t="s">
        <v>330</v>
      </c>
      <c r="C310" s="151">
        <f>+SUM(D310:AO310)</f>
        <v>341268.21468241606</v>
      </c>
      <c r="D310" s="62">
        <f>+D305*D304</f>
        <v>8854.6903329735014</v>
      </c>
      <c r="E310" s="62">
        <f t="shared" ref="E310:AO310" si="67">+E305*E304</f>
        <v>12586.413035501164</v>
      </c>
      <c r="F310" s="62">
        <f t="shared" si="67"/>
        <v>10377.623396717401</v>
      </c>
      <c r="G310" s="62">
        <f t="shared" si="67"/>
        <v>8012.8131231641491</v>
      </c>
      <c r="H310" s="62">
        <f t="shared" si="67"/>
        <v>10236.859886944512</v>
      </c>
      <c r="I310" s="62">
        <f t="shared" si="67"/>
        <v>4474.6871921793818</v>
      </c>
      <c r="J310" s="62">
        <f t="shared" si="67"/>
        <v>8166.5735226594879</v>
      </c>
      <c r="K310" s="62">
        <f t="shared" si="67"/>
        <v>7976.4989908512416</v>
      </c>
      <c r="L310" s="62">
        <f t="shared" si="67"/>
        <v>11738.155600161426</v>
      </c>
      <c r="M310" s="62">
        <f t="shared" si="67"/>
        <v>4610.7728184355956</v>
      </c>
      <c r="N310" s="62">
        <f t="shared" si="67"/>
        <v>9620.8747066388623</v>
      </c>
      <c r="O310" s="62">
        <f t="shared" si="67"/>
        <v>5978.4739556523891</v>
      </c>
      <c r="P310" s="62">
        <f t="shared" si="67"/>
        <v>10499.59197038859</v>
      </c>
      <c r="Q310" s="62">
        <f t="shared" si="67"/>
        <v>10654.23841558906</v>
      </c>
      <c r="R310" s="62">
        <f t="shared" si="67"/>
        <v>14234.109112856489</v>
      </c>
      <c r="S310" s="62">
        <f t="shared" si="67"/>
        <v>5002.3093944068514</v>
      </c>
      <c r="T310" s="62">
        <f t="shared" si="67"/>
        <v>10523.145974441537</v>
      </c>
      <c r="U310" s="62">
        <f t="shared" si="67"/>
        <v>12430.168666665795</v>
      </c>
      <c r="V310" s="62">
        <f t="shared" si="67"/>
        <v>7384.7551233891645</v>
      </c>
      <c r="W310" s="62">
        <f t="shared" si="67"/>
        <v>15768.971233057087</v>
      </c>
      <c r="X310" s="62">
        <f t="shared" si="67"/>
        <v>5954.6987036160826</v>
      </c>
      <c r="Y310" s="62">
        <f t="shared" si="67"/>
        <v>14045.090140592878</v>
      </c>
      <c r="Z310" s="62">
        <f t="shared" si="67"/>
        <v>7668.7009558823856</v>
      </c>
      <c r="AA310" s="62">
        <f t="shared" si="67"/>
        <v>15046.876546454043</v>
      </c>
      <c r="AB310" s="62">
        <f t="shared" si="67"/>
        <v>7447.8078438912862</v>
      </c>
      <c r="AC310" s="62">
        <f t="shared" si="67"/>
        <v>10091.1941280722</v>
      </c>
      <c r="AD310" s="62">
        <f t="shared" si="67"/>
        <v>3314.3801151470584</v>
      </c>
      <c r="AE310" s="62">
        <f t="shared" si="67"/>
        <v>10252.738687789843</v>
      </c>
      <c r="AF310" s="62">
        <f t="shared" si="67"/>
        <v>7297.8765856353257</v>
      </c>
      <c r="AG310" s="62">
        <f t="shared" si="67"/>
        <v>10431.566768698849</v>
      </c>
      <c r="AH310" s="62">
        <f t="shared" si="67"/>
        <v>10874.256103000238</v>
      </c>
      <c r="AI310" s="62">
        <f t="shared" si="67"/>
        <v>8391.581381121614</v>
      </c>
      <c r="AJ310" s="62">
        <f t="shared" si="67"/>
        <v>4986.4613145516032</v>
      </c>
      <c r="AK310" s="62">
        <f t="shared" si="67"/>
        <v>3289.8430720243518</v>
      </c>
      <c r="AL310" s="62">
        <f t="shared" si="67"/>
        <v>11820.566725898856</v>
      </c>
      <c r="AM310" s="62">
        <f t="shared" si="67"/>
        <v>2889.2777298226251</v>
      </c>
      <c r="AN310" s="62">
        <f t="shared" si="67"/>
        <v>10575.853980544016</v>
      </c>
      <c r="AO310" s="62">
        <f t="shared" si="67"/>
        <v>7757.7174469991405</v>
      </c>
    </row>
    <row r="311" spans="2:41" ht="12.75" customHeight="1" x14ac:dyDescent="0.2">
      <c r="B311" s="53"/>
      <c r="C311" s="151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</row>
    <row r="312" spans="2:41" ht="12.75" customHeight="1" x14ac:dyDescent="0.2">
      <c r="B312" s="53" t="s">
        <v>331</v>
      </c>
      <c r="C312" s="151">
        <f>+SUM(D312:AO312)</f>
        <v>0</v>
      </c>
      <c r="D312" s="287" t="s">
        <v>332</v>
      </c>
      <c r="E312" s="287" t="s">
        <v>332</v>
      </c>
      <c r="F312" s="287" t="s">
        <v>332</v>
      </c>
      <c r="G312" s="287" t="s">
        <v>332</v>
      </c>
      <c r="H312" s="287" t="s">
        <v>332</v>
      </c>
      <c r="I312" s="287" t="s">
        <v>332</v>
      </c>
      <c r="J312" s="287" t="s">
        <v>332</v>
      </c>
      <c r="K312" s="287" t="s">
        <v>332</v>
      </c>
      <c r="L312" s="287" t="s">
        <v>332</v>
      </c>
      <c r="M312" s="287" t="s">
        <v>332</v>
      </c>
      <c r="N312" s="287" t="s">
        <v>332</v>
      </c>
      <c r="O312" s="287" t="s">
        <v>332</v>
      </c>
      <c r="P312" s="287" t="s">
        <v>332</v>
      </c>
      <c r="Q312" s="287" t="s">
        <v>332</v>
      </c>
      <c r="R312" s="287" t="s">
        <v>332</v>
      </c>
      <c r="S312" s="287" t="s">
        <v>332</v>
      </c>
      <c r="T312" s="287" t="s">
        <v>332</v>
      </c>
      <c r="U312" s="287" t="s">
        <v>332</v>
      </c>
      <c r="V312" s="287" t="s">
        <v>332</v>
      </c>
      <c r="W312" s="287" t="s">
        <v>332</v>
      </c>
      <c r="X312" s="287" t="s">
        <v>332</v>
      </c>
      <c r="Y312" s="287" t="s">
        <v>332</v>
      </c>
      <c r="Z312" s="287" t="s">
        <v>332</v>
      </c>
      <c r="AA312" s="287" t="s">
        <v>332</v>
      </c>
      <c r="AB312" s="287" t="s">
        <v>332</v>
      </c>
      <c r="AC312" s="287" t="s">
        <v>332</v>
      </c>
      <c r="AD312" s="287" t="s">
        <v>332</v>
      </c>
      <c r="AE312" s="287" t="s">
        <v>332</v>
      </c>
      <c r="AF312" s="287" t="s">
        <v>332</v>
      </c>
      <c r="AG312" s="287" t="s">
        <v>332</v>
      </c>
      <c r="AH312" s="287" t="s">
        <v>332</v>
      </c>
      <c r="AI312" s="287" t="s">
        <v>332</v>
      </c>
      <c r="AJ312" s="287" t="s">
        <v>332</v>
      </c>
      <c r="AK312" s="287" t="s">
        <v>332</v>
      </c>
      <c r="AL312" s="287" t="s">
        <v>332</v>
      </c>
      <c r="AM312" s="287" t="s">
        <v>332</v>
      </c>
      <c r="AN312" s="287" t="s">
        <v>332</v>
      </c>
      <c r="AO312" s="287" t="s">
        <v>332</v>
      </c>
    </row>
    <row r="313" spans="2:41" ht="12.75" customHeight="1" x14ac:dyDescent="0.2">
      <c r="B313" s="53"/>
      <c r="C313" s="151"/>
      <c r="D313" s="62"/>
      <c r="E313" s="62"/>
      <c r="F313" s="62"/>
      <c r="G313" s="62"/>
      <c r="H313" s="62"/>
      <c r="I313" s="62"/>
      <c r="J313" s="62"/>
      <c r="K313" s="62"/>
      <c r="L313" s="62"/>
      <c r="M313" s="62"/>
      <c r="N313" s="62"/>
      <c r="O313" s="62"/>
      <c r="P313" s="62"/>
      <c r="Q313" s="62"/>
      <c r="R313" s="62"/>
      <c r="S313" s="62"/>
      <c r="T313" s="62"/>
      <c r="U313" s="62"/>
      <c r="V313" s="62"/>
      <c r="W313" s="62"/>
      <c r="X313" s="62"/>
      <c r="Y313" s="62"/>
      <c r="Z313" s="62"/>
      <c r="AA313" s="62"/>
      <c r="AB313" s="62"/>
      <c r="AC313" s="62"/>
      <c r="AD313" s="62"/>
      <c r="AE313" s="62"/>
      <c r="AF313" s="62"/>
      <c r="AG313" s="62"/>
      <c r="AH313" s="62"/>
      <c r="AI313" s="62"/>
      <c r="AJ313" s="62"/>
      <c r="AK313" s="62"/>
      <c r="AL313" s="62"/>
      <c r="AM313" s="62"/>
      <c r="AN313" s="62"/>
      <c r="AO313" s="62"/>
    </row>
    <row r="314" spans="2:41" ht="12.75" customHeight="1" x14ac:dyDescent="0.2">
      <c r="B314" s="53" t="s">
        <v>333</v>
      </c>
      <c r="C314" s="53"/>
      <c r="D314" s="62"/>
      <c r="E314" s="62"/>
      <c r="F314" s="62"/>
      <c r="G314" s="62"/>
      <c r="H314" s="62"/>
      <c r="I314" s="62"/>
      <c r="J314" s="62"/>
      <c r="K314" s="62"/>
      <c r="L314" s="62"/>
      <c r="M314" s="62"/>
      <c r="N314" s="62"/>
      <c r="O314" s="62"/>
      <c r="P314" s="62"/>
      <c r="Q314" s="62"/>
      <c r="R314" s="62"/>
      <c r="S314" s="62"/>
      <c r="T314" s="62"/>
      <c r="U314" s="62"/>
      <c r="V314" s="62"/>
      <c r="W314" s="62"/>
      <c r="X314" s="62"/>
      <c r="Y314" s="62"/>
      <c r="Z314" s="62"/>
      <c r="AA314" s="62"/>
      <c r="AB314" s="62"/>
      <c r="AC314" s="62"/>
      <c r="AD314" s="62"/>
      <c r="AE314" s="62"/>
      <c r="AF314" s="62"/>
      <c r="AG314" s="62"/>
      <c r="AH314" s="62"/>
      <c r="AI314" s="62"/>
      <c r="AJ314" s="62"/>
      <c r="AK314" s="62"/>
      <c r="AL314" s="62"/>
      <c r="AM314" s="62"/>
      <c r="AN314" s="62"/>
      <c r="AO314" s="62"/>
    </row>
    <row r="315" spans="2:41" ht="12.75" customHeight="1" x14ac:dyDescent="0.2">
      <c r="B315" s="159">
        <v>60</v>
      </c>
      <c r="C315" s="53"/>
      <c r="D315" s="298">
        <v>0</v>
      </c>
      <c r="E315" s="298">
        <v>7</v>
      </c>
      <c r="F315" s="298">
        <v>0</v>
      </c>
      <c r="G315" s="298">
        <v>0</v>
      </c>
      <c r="H315" s="298">
        <v>0</v>
      </c>
      <c r="I315" s="298">
        <v>0</v>
      </c>
      <c r="J315" s="298">
        <v>0</v>
      </c>
      <c r="K315" s="298">
        <v>0</v>
      </c>
      <c r="L315" s="298">
        <v>0</v>
      </c>
      <c r="M315" s="298">
        <v>0</v>
      </c>
      <c r="N315" s="298">
        <v>0</v>
      </c>
      <c r="O315" s="298">
        <v>0</v>
      </c>
      <c r="P315" s="298">
        <v>0</v>
      </c>
      <c r="Q315" s="298">
        <v>6</v>
      </c>
      <c r="R315" s="298">
        <v>0</v>
      </c>
      <c r="S315" s="298">
        <v>0</v>
      </c>
      <c r="T315" s="298">
        <v>0</v>
      </c>
      <c r="U315" s="298">
        <v>6</v>
      </c>
      <c r="V315" s="298">
        <v>0</v>
      </c>
      <c r="W315" s="298">
        <v>0</v>
      </c>
      <c r="X315" s="298">
        <v>0</v>
      </c>
      <c r="Y315" s="298">
        <v>0</v>
      </c>
      <c r="Z315" s="298">
        <v>0</v>
      </c>
      <c r="AA315" s="298">
        <v>0</v>
      </c>
      <c r="AB315" s="298">
        <v>0</v>
      </c>
      <c r="AC315" s="298">
        <v>0</v>
      </c>
      <c r="AD315" s="298">
        <v>0</v>
      </c>
      <c r="AE315" s="298">
        <v>5</v>
      </c>
      <c r="AF315" s="298">
        <v>0</v>
      </c>
      <c r="AG315" s="298">
        <v>5</v>
      </c>
      <c r="AH315" s="298">
        <v>0</v>
      </c>
      <c r="AI315" s="298">
        <v>0</v>
      </c>
      <c r="AJ315" s="298">
        <v>0</v>
      </c>
      <c r="AK315" s="298">
        <v>0</v>
      </c>
      <c r="AL315" s="298">
        <v>5</v>
      </c>
      <c r="AM315" s="298">
        <v>0</v>
      </c>
      <c r="AN315" s="298">
        <v>0</v>
      </c>
      <c r="AO315" s="298">
        <v>0</v>
      </c>
    </row>
    <row r="316" spans="2:41" ht="12.75" customHeight="1" x14ac:dyDescent="0.2">
      <c r="B316" s="159">
        <v>50</v>
      </c>
      <c r="C316" s="53"/>
      <c r="D316" s="298">
        <v>0</v>
      </c>
      <c r="E316" s="298">
        <v>0</v>
      </c>
      <c r="F316" s="298">
        <v>0</v>
      </c>
      <c r="G316" s="298">
        <v>0</v>
      </c>
      <c r="H316" s="298">
        <v>0</v>
      </c>
      <c r="I316" s="298">
        <v>0</v>
      </c>
      <c r="J316" s="298">
        <v>5</v>
      </c>
      <c r="K316" s="298">
        <v>0</v>
      </c>
      <c r="L316" s="298">
        <v>0</v>
      </c>
      <c r="M316" s="298">
        <v>0</v>
      </c>
      <c r="N316" s="298">
        <v>0</v>
      </c>
      <c r="O316" s="298">
        <v>0</v>
      </c>
      <c r="P316" s="298">
        <v>0</v>
      </c>
      <c r="Q316" s="298">
        <v>0</v>
      </c>
      <c r="R316" s="298">
        <v>5</v>
      </c>
      <c r="S316" s="298">
        <v>0</v>
      </c>
      <c r="T316" s="298">
        <v>4</v>
      </c>
      <c r="U316" s="298">
        <v>0</v>
      </c>
      <c r="V316" s="298">
        <v>0</v>
      </c>
      <c r="W316" s="298">
        <v>5</v>
      </c>
      <c r="X316" s="298">
        <v>0</v>
      </c>
      <c r="Y316" s="298">
        <v>4</v>
      </c>
      <c r="Z316" s="298">
        <v>0</v>
      </c>
      <c r="AA316" s="298">
        <v>4</v>
      </c>
      <c r="AB316" s="298">
        <v>0</v>
      </c>
      <c r="AC316" s="298">
        <v>0</v>
      </c>
      <c r="AD316" s="298">
        <v>0</v>
      </c>
      <c r="AE316" s="298">
        <v>0</v>
      </c>
      <c r="AF316" s="298">
        <v>0</v>
      </c>
      <c r="AG316" s="298">
        <v>0</v>
      </c>
      <c r="AH316" s="298">
        <v>0</v>
      </c>
      <c r="AI316" s="298">
        <v>6</v>
      </c>
      <c r="AJ316" s="298">
        <v>0</v>
      </c>
      <c r="AK316" s="298">
        <v>0</v>
      </c>
      <c r="AL316" s="298">
        <v>0</v>
      </c>
      <c r="AM316" s="298">
        <v>0</v>
      </c>
      <c r="AN316" s="298">
        <v>0</v>
      </c>
      <c r="AO316" s="298">
        <v>0</v>
      </c>
    </row>
    <row r="317" spans="2:41" ht="12.75" customHeight="1" x14ac:dyDescent="0.2">
      <c r="B317" s="159">
        <v>40</v>
      </c>
      <c r="C317" s="53"/>
      <c r="D317" s="298">
        <v>0</v>
      </c>
      <c r="E317" s="298">
        <v>0</v>
      </c>
      <c r="F317" s="298">
        <v>0</v>
      </c>
      <c r="G317" s="298">
        <v>0</v>
      </c>
      <c r="H317" s="298">
        <v>0</v>
      </c>
      <c r="I317" s="298">
        <v>0</v>
      </c>
      <c r="J317" s="298">
        <v>0</v>
      </c>
      <c r="K317" s="298">
        <v>0</v>
      </c>
      <c r="L317" s="298">
        <v>0</v>
      </c>
      <c r="M317" s="298">
        <v>0</v>
      </c>
      <c r="N317" s="298">
        <v>0</v>
      </c>
      <c r="O317" s="298">
        <v>0</v>
      </c>
      <c r="P317" s="298">
        <v>0</v>
      </c>
      <c r="Q317" s="298">
        <v>0</v>
      </c>
      <c r="R317" s="298">
        <v>0</v>
      </c>
      <c r="S317" s="298">
        <v>0</v>
      </c>
      <c r="T317" s="298">
        <v>1</v>
      </c>
      <c r="U317" s="298">
        <v>0</v>
      </c>
      <c r="V317" s="298">
        <v>0</v>
      </c>
      <c r="W317" s="298">
        <v>0</v>
      </c>
      <c r="X317" s="298">
        <v>0</v>
      </c>
      <c r="Y317" s="298">
        <v>1</v>
      </c>
      <c r="Z317" s="298">
        <v>0</v>
      </c>
      <c r="AA317" s="298">
        <v>0</v>
      </c>
      <c r="AB317" s="298">
        <v>0</v>
      </c>
      <c r="AC317" s="298">
        <v>0</v>
      </c>
      <c r="AD317" s="298">
        <v>0</v>
      </c>
      <c r="AE317" s="298">
        <v>0</v>
      </c>
      <c r="AF317" s="298">
        <v>0</v>
      </c>
      <c r="AG317" s="298">
        <v>0</v>
      </c>
      <c r="AH317" s="298">
        <v>0</v>
      </c>
      <c r="AI317" s="298">
        <v>0</v>
      </c>
      <c r="AJ317" s="298">
        <v>0</v>
      </c>
      <c r="AK317" s="298">
        <v>0</v>
      </c>
      <c r="AL317" s="298">
        <v>0</v>
      </c>
      <c r="AM317" s="298">
        <v>0</v>
      </c>
      <c r="AN317" s="298">
        <v>5</v>
      </c>
      <c r="AO317" s="298">
        <v>0</v>
      </c>
    </row>
    <row r="318" spans="2:41" ht="12.75" customHeight="1" x14ac:dyDescent="0.2">
      <c r="B318" s="159">
        <v>30</v>
      </c>
      <c r="C318" s="53"/>
      <c r="D318" s="298">
        <v>2</v>
      </c>
      <c r="E318" s="298">
        <v>0</v>
      </c>
      <c r="F318" s="298">
        <v>5</v>
      </c>
      <c r="G318" s="298">
        <v>0</v>
      </c>
      <c r="H318" s="298">
        <v>5</v>
      </c>
      <c r="I318" s="298">
        <v>0</v>
      </c>
      <c r="J318" s="298">
        <v>0</v>
      </c>
      <c r="K318" s="298">
        <v>5</v>
      </c>
      <c r="L318" s="298">
        <v>5</v>
      </c>
      <c r="M318" s="298">
        <v>0</v>
      </c>
      <c r="N318" s="298">
        <v>2</v>
      </c>
      <c r="O318" s="298">
        <v>0</v>
      </c>
      <c r="P318" s="298">
        <v>0</v>
      </c>
      <c r="Q318" s="298">
        <v>1</v>
      </c>
      <c r="R318" s="298">
        <v>0</v>
      </c>
      <c r="S318" s="298">
        <v>0</v>
      </c>
      <c r="T318" s="298">
        <v>0</v>
      </c>
      <c r="U318" s="298">
        <v>0</v>
      </c>
      <c r="V318" s="298">
        <v>4</v>
      </c>
      <c r="W318" s="298">
        <v>0</v>
      </c>
      <c r="X318" s="298">
        <v>0</v>
      </c>
      <c r="Y318" s="298">
        <v>0</v>
      </c>
      <c r="Z318" s="298">
        <v>4</v>
      </c>
      <c r="AA318" s="298">
        <v>0</v>
      </c>
      <c r="AB318" s="298">
        <v>6</v>
      </c>
      <c r="AC318" s="298">
        <v>4</v>
      </c>
      <c r="AD318" s="298">
        <v>0</v>
      </c>
      <c r="AE318" s="298">
        <v>0</v>
      </c>
      <c r="AF318" s="298">
        <v>0</v>
      </c>
      <c r="AG318" s="298">
        <v>0</v>
      </c>
      <c r="AH318" s="298">
        <v>5</v>
      </c>
      <c r="AI318" s="298">
        <v>0</v>
      </c>
      <c r="AJ318" s="298">
        <v>0</v>
      </c>
      <c r="AK318" s="298">
        <v>0</v>
      </c>
      <c r="AL318" s="298">
        <v>0</v>
      </c>
      <c r="AM318" s="298">
        <v>0</v>
      </c>
      <c r="AN318" s="298">
        <v>0</v>
      </c>
      <c r="AO318" s="298">
        <v>0</v>
      </c>
    </row>
    <row r="319" spans="2:41" ht="12.6" customHeight="1" x14ac:dyDescent="0.2">
      <c r="B319" s="159">
        <v>25</v>
      </c>
      <c r="C319" s="53"/>
      <c r="D319" s="298">
        <v>4</v>
      </c>
      <c r="E319" s="298">
        <v>0</v>
      </c>
      <c r="F319" s="298">
        <v>0</v>
      </c>
      <c r="G319" s="298">
        <v>0</v>
      </c>
      <c r="H319" s="298">
        <v>0</v>
      </c>
      <c r="I319" s="298">
        <v>0</v>
      </c>
      <c r="J319" s="298">
        <v>0</v>
      </c>
      <c r="K319" s="298">
        <v>0</v>
      </c>
      <c r="L319" s="298">
        <v>0</v>
      </c>
      <c r="M319" s="298">
        <v>0</v>
      </c>
      <c r="N319" s="298">
        <v>3</v>
      </c>
      <c r="O319" s="298">
        <v>0</v>
      </c>
      <c r="P319" s="298">
        <v>5</v>
      </c>
      <c r="Q319" s="298">
        <v>0</v>
      </c>
      <c r="R319" s="298">
        <v>0</v>
      </c>
      <c r="S319" s="298">
        <v>0</v>
      </c>
      <c r="T319" s="298">
        <v>0</v>
      </c>
      <c r="U319" s="298">
        <v>0</v>
      </c>
      <c r="V319" s="298">
        <v>0</v>
      </c>
      <c r="W319" s="298">
        <v>0</v>
      </c>
      <c r="X319" s="298">
        <v>0</v>
      </c>
      <c r="Y319" s="298">
        <v>0</v>
      </c>
      <c r="Z319" s="298">
        <v>0</v>
      </c>
      <c r="AA319" s="298">
        <v>0</v>
      </c>
      <c r="AB319" s="298">
        <v>0</v>
      </c>
      <c r="AC319" s="298">
        <v>0</v>
      </c>
      <c r="AD319" s="298">
        <v>0</v>
      </c>
      <c r="AE319" s="298">
        <v>0</v>
      </c>
      <c r="AF319" s="298">
        <v>0</v>
      </c>
      <c r="AG319" s="298">
        <v>0</v>
      </c>
      <c r="AH319" s="298">
        <v>0</v>
      </c>
      <c r="AI319" s="298">
        <v>0</v>
      </c>
      <c r="AJ319" s="298">
        <v>0</v>
      </c>
      <c r="AK319" s="298">
        <v>0</v>
      </c>
      <c r="AL319" s="298">
        <v>0</v>
      </c>
      <c r="AM319" s="298">
        <v>0</v>
      </c>
      <c r="AN319" s="298">
        <v>0</v>
      </c>
      <c r="AO319" s="298">
        <v>0</v>
      </c>
    </row>
    <row r="320" spans="2:41" ht="12.6" customHeight="1" x14ac:dyDescent="0.2">
      <c r="B320" s="159">
        <v>15</v>
      </c>
      <c r="C320" s="53"/>
      <c r="D320" s="298">
        <v>0</v>
      </c>
      <c r="E320" s="298">
        <v>0</v>
      </c>
      <c r="F320" s="298">
        <v>0</v>
      </c>
      <c r="G320" s="298">
        <v>0</v>
      </c>
      <c r="H320" s="298">
        <v>0</v>
      </c>
      <c r="I320" s="298">
        <v>0</v>
      </c>
      <c r="J320" s="298">
        <v>0</v>
      </c>
      <c r="K320" s="298">
        <v>0</v>
      </c>
      <c r="L320" s="298">
        <v>0</v>
      </c>
      <c r="M320" s="298">
        <v>0</v>
      </c>
      <c r="N320" s="298">
        <v>0</v>
      </c>
      <c r="O320" s="298">
        <v>0</v>
      </c>
      <c r="P320" s="298">
        <v>0</v>
      </c>
      <c r="Q320" s="298">
        <v>0</v>
      </c>
      <c r="R320" s="298">
        <v>0</v>
      </c>
      <c r="S320" s="298">
        <v>0</v>
      </c>
      <c r="T320" s="298">
        <v>0</v>
      </c>
      <c r="U320" s="298">
        <v>0</v>
      </c>
      <c r="V320" s="298">
        <v>1</v>
      </c>
      <c r="W320" s="298">
        <v>0</v>
      </c>
      <c r="X320" s="298">
        <v>0</v>
      </c>
      <c r="Y320" s="298">
        <v>0</v>
      </c>
      <c r="Z320" s="298">
        <v>0</v>
      </c>
      <c r="AA320" s="298">
        <v>0</v>
      </c>
      <c r="AB320" s="298">
        <v>0</v>
      </c>
      <c r="AC320" s="298">
        <v>0</v>
      </c>
      <c r="AD320" s="298">
        <v>0</v>
      </c>
      <c r="AE320" s="298">
        <v>0</v>
      </c>
      <c r="AF320" s="298">
        <v>0</v>
      </c>
      <c r="AG320" s="298">
        <v>0</v>
      </c>
      <c r="AH320" s="298">
        <v>0</v>
      </c>
      <c r="AI320" s="298">
        <v>0</v>
      </c>
      <c r="AJ320" s="298">
        <v>0</v>
      </c>
      <c r="AK320" s="298">
        <v>0</v>
      </c>
      <c r="AL320" s="298">
        <v>0</v>
      </c>
      <c r="AM320" s="298">
        <v>0</v>
      </c>
      <c r="AN320" s="298">
        <v>0</v>
      </c>
      <c r="AO320" s="298">
        <v>0</v>
      </c>
    </row>
    <row r="321" spans="1:41" ht="12.75" customHeight="1" x14ac:dyDescent="0.2">
      <c r="B321" s="159">
        <v>10</v>
      </c>
      <c r="C321" s="53"/>
      <c r="D321" s="298">
        <v>0</v>
      </c>
      <c r="E321" s="298">
        <v>0</v>
      </c>
      <c r="F321" s="298">
        <v>0</v>
      </c>
      <c r="G321" s="298">
        <v>0</v>
      </c>
      <c r="H321" s="298">
        <v>0</v>
      </c>
      <c r="I321" s="298">
        <v>0</v>
      </c>
      <c r="J321" s="298">
        <v>0</v>
      </c>
      <c r="K321" s="298">
        <v>0</v>
      </c>
      <c r="L321" s="298">
        <v>0</v>
      </c>
      <c r="M321" s="298">
        <v>0</v>
      </c>
      <c r="N321" s="298">
        <v>0</v>
      </c>
      <c r="O321" s="298">
        <v>0</v>
      </c>
      <c r="P321" s="298">
        <v>0</v>
      </c>
      <c r="Q321" s="298">
        <v>0</v>
      </c>
      <c r="R321" s="298">
        <v>0</v>
      </c>
      <c r="S321" s="298">
        <v>0</v>
      </c>
      <c r="T321" s="298">
        <v>0</v>
      </c>
      <c r="U321" s="298">
        <v>1</v>
      </c>
      <c r="V321" s="298">
        <v>0</v>
      </c>
      <c r="W321" s="298">
        <v>0</v>
      </c>
      <c r="X321" s="298">
        <v>0</v>
      </c>
      <c r="Y321" s="298">
        <v>0</v>
      </c>
      <c r="Z321" s="298">
        <v>0</v>
      </c>
      <c r="AA321" s="298">
        <v>0</v>
      </c>
      <c r="AB321" s="298">
        <v>0</v>
      </c>
      <c r="AC321" s="298">
        <v>0</v>
      </c>
      <c r="AD321" s="298">
        <v>0</v>
      </c>
      <c r="AE321" s="298">
        <v>0</v>
      </c>
      <c r="AF321" s="298">
        <v>1</v>
      </c>
      <c r="AG321" s="298">
        <v>0</v>
      </c>
      <c r="AH321" s="298">
        <v>0</v>
      </c>
      <c r="AI321" s="298">
        <v>0</v>
      </c>
      <c r="AJ321" s="298">
        <v>0</v>
      </c>
      <c r="AK321" s="298">
        <v>0</v>
      </c>
      <c r="AL321" s="298">
        <v>0</v>
      </c>
      <c r="AM321" s="298">
        <v>0</v>
      </c>
      <c r="AN321" s="298">
        <v>0</v>
      </c>
      <c r="AO321" s="298">
        <v>0</v>
      </c>
    </row>
    <row r="322" spans="1:41" ht="12.75" customHeight="1" x14ac:dyDescent="0.2">
      <c r="B322" s="159">
        <v>7.5</v>
      </c>
      <c r="C322" s="53"/>
      <c r="D322" s="298">
        <v>0</v>
      </c>
      <c r="E322" s="298">
        <v>0</v>
      </c>
      <c r="F322" s="298">
        <v>0</v>
      </c>
      <c r="G322" s="298">
        <v>0</v>
      </c>
      <c r="H322" s="298">
        <v>0</v>
      </c>
      <c r="I322" s="298">
        <v>0</v>
      </c>
      <c r="J322" s="298">
        <v>0</v>
      </c>
      <c r="K322" s="298">
        <v>0</v>
      </c>
      <c r="L322" s="298">
        <v>0</v>
      </c>
      <c r="M322" s="298">
        <v>0</v>
      </c>
      <c r="N322" s="298">
        <v>0</v>
      </c>
      <c r="O322" s="298">
        <v>0</v>
      </c>
      <c r="P322" s="298">
        <v>0</v>
      </c>
      <c r="Q322" s="298">
        <v>0</v>
      </c>
      <c r="R322" s="298">
        <v>0</v>
      </c>
      <c r="S322" s="298">
        <v>0</v>
      </c>
      <c r="T322" s="298">
        <v>0</v>
      </c>
      <c r="U322" s="298">
        <v>0</v>
      </c>
      <c r="V322" s="298">
        <v>0</v>
      </c>
      <c r="W322" s="298">
        <v>0</v>
      </c>
      <c r="X322" s="298">
        <v>0</v>
      </c>
      <c r="Y322" s="298">
        <v>0</v>
      </c>
      <c r="Z322" s="298">
        <v>0</v>
      </c>
      <c r="AA322" s="298">
        <v>0</v>
      </c>
      <c r="AB322" s="298">
        <v>0</v>
      </c>
      <c r="AC322" s="298">
        <v>1</v>
      </c>
      <c r="AD322" s="298">
        <v>0</v>
      </c>
      <c r="AE322" s="298">
        <v>0</v>
      </c>
      <c r="AF322" s="298">
        <v>0</v>
      </c>
      <c r="AG322" s="298">
        <v>1</v>
      </c>
      <c r="AH322" s="298">
        <v>0</v>
      </c>
      <c r="AI322" s="298">
        <v>0</v>
      </c>
      <c r="AJ322" s="298">
        <v>0</v>
      </c>
      <c r="AK322" s="298">
        <v>0</v>
      </c>
      <c r="AL322" s="298">
        <v>0</v>
      </c>
      <c r="AM322" s="298">
        <v>0</v>
      </c>
      <c r="AN322" s="298">
        <v>0</v>
      </c>
      <c r="AO322" s="298">
        <v>0</v>
      </c>
    </row>
    <row r="323" spans="1:41" ht="12.75" customHeight="1" x14ac:dyDescent="0.2">
      <c r="B323" s="159">
        <v>5</v>
      </c>
      <c r="C323" s="53"/>
      <c r="D323" s="298">
        <v>0</v>
      </c>
      <c r="E323" s="298">
        <v>0</v>
      </c>
      <c r="F323" s="298">
        <v>0</v>
      </c>
      <c r="G323" s="298">
        <v>0</v>
      </c>
      <c r="H323" s="298">
        <v>0</v>
      </c>
      <c r="I323" s="298">
        <v>0</v>
      </c>
      <c r="J323" s="298">
        <v>0</v>
      </c>
      <c r="K323" s="298">
        <v>0</v>
      </c>
      <c r="L323" s="298">
        <v>3</v>
      </c>
      <c r="M323" s="298">
        <v>0</v>
      </c>
      <c r="N323" s="298">
        <v>0</v>
      </c>
      <c r="O323" s="298">
        <v>3</v>
      </c>
      <c r="P323" s="298">
        <v>0</v>
      </c>
      <c r="Q323" s="298">
        <v>0</v>
      </c>
      <c r="R323" s="298">
        <v>1</v>
      </c>
      <c r="S323" s="298">
        <v>0</v>
      </c>
      <c r="T323" s="298">
        <v>0</v>
      </c>
      <c r="U323" s="298">
        <v>0</v>
      </c>
      <c r="V323" s="298">
        <v>0</v>
      </c>
      <c r="W323" s="298">
        <v>1</v>
      </c>
      <c r="X323" s="298">
        <v>0</v>
      </c>
      <c r="Y323" s="298">
        <v>0</v>
      </c>
      <c r="Z323" s="298">
        <v>0</v>
      </c>
      <c r="AA323" s="298">
        <v>0</v>
      </c>
      <c r="AB323" s="298">
        <v>0</v>
      </c>
      <c r="AC323" s="298">
        <v>1</v>
      </c>
      <c r="AD323" s="298">
        <v>0</v>
      </c>
      <c r="AE323" s="298">
        <v>0</v>
      </c>
      <c r="AF323" s="298">
        <v>3</v>
      </c>
      <c r="AG323" s="298">
        <v>0</v>
      </c>
      <c r="AH323" s="298">
        <v>0</v>
      </c>
      <c r="AI323" s="298">
        <v>1</v>
      </c>
      <c r="AJ323" s="298">
        <v>0</v>
      </c>
      <c r="AK323" s="298">
        <v>0</v>
      </c>
      <c r="AL323" s="298">
        <v>0</v>
      </c>
      <c r="AM323" s="298">
        <v>0</v>
      </c>
      <c r="AN323" s="298">
        <v>0</v>
      </c>
      <c r="AO323" s="298">
        <v>0</v>
      </c>
    </row>
    <row r="324" spans="1:41" ht="12.75" customHeight="1" x14ac:dyDescent="0.2">
      <c r="B324" s="159">
        <v>3</v>
      </c>
      <c r="C324" s="53"/>
      <c r="D324" s="298">
        <v>0</v>
      </c>
      <c r="E324" s="298">
        <v>0</v>
      </c>
      <c r="F324" s="298">
        <v>1</v>
      </c>
      <c r="G324" s="298">
        <v>6</v>
      </c>
      <c r="H324" s="298">
        <v>0</v>
      </c>
      <c r="I324" s="298">
        <v>0</v>
      </c>
      <c r="J324" s="298">
        <v>0</v>
      </c>
      <c r="K324" s="298">
        <v>0</v>
      </c>
      <c r="L324" s="298">
        <v>1</v>
      </c>
      <c r="M324" s="298">
        <v>0</v>
      </c>
      <c r="N324" s="298">
        <v>0</v>
      </c>
      <c r="O324" s="298">
        <v>0</v>
      </c>
      <c r="P324" s="298">
        <v>0</v>
      </c>
      <c r="Q324" s="298">
        <v>0</v>
      </c>
      <c r="R324" s="298">
        <v>0</v>
      </c>
      <c r="S324" s="298">
        <v>5</v>
      </c>
      <c r="T324" s="298">
        <v>0</v>
      </c>
      <c r="U324" s="298">
        <v>0</v>
      </c>
      <c r="V324" s="298">
        <v>0</v>
      </c>
      <c r="W324" s="298">
        <v>0</v>
      </c>
      <c r="X324" s="298">
        <v>4</v>
      </c>
      <c r="Y324" s="298">
        <v>0</v>
      </c>
      <c r="Z324" s="298">
        <v>0</v>
      </c>
      <c r="AA324" s="298">
        <v>0</v>
      </c>
      <c r="AB324" s="298">
        <v>0</v>
      </c>
      <c r="AC324" s="298">
        <v>0</v>
      </c>
      <c r="AD324" s="298">
        <v>4</v>
      </c>
      <c r="AE324" s="298">
        <v>0</v>
      </c>
      <c r="AF324" s="298">
        <v>0</v>
      </c>
      <c r="AG324" s="298">
        <v>0</v>
      </c>
      <c r="AH324" s="298">
        <v>0</v>
      </c>
      <c r="AI324" s="298">
        <v>0</v>
      </c>
      <c r="AJ324" s="298">
        <v>0</v>
      </c>
      <c r="AK324" s="298">
        <v>0</v>
      </c>
      <c r="AL324" s="298">
        <v>0</v>
      </c>
      <c r="AM324" s="298">
        <v>4</v>
      </c>
      <c r="AN324" s="298">
        <v>0</v>
      </c>
      <c r="AO324" s="298">
        <v>4</v>
      </c>
    </row>
    <row r="325" spans="1:41" ht="12.75" customHeight="1" x14ac:dyDescent="0.2">
      <c r="B325" s="159">
        <v>2.5</v>
      </c>
      <c r="C325" s="53"/>
      <c r="D325" s="298">
        <v>0</v>
      </c>
      <c r="E325" s="298">
        <v>0</v>
      </c>
      <c r="F325" s="298">
        <v>0</v>
      </c>
      <c r="G325" s="298">
        <v>0</v>
      </c>
      <c r="H325" s="298">
        <v>0</v>
      </c>
      <c r="I325" s="298">
        <v>0</v>
      </c>
      <c r="J325" s="298">
        <v>0</v>
      </c>
      <c r="K325" s="298">
        <v>0</v>
      </c>
      <c r="L325" s="298">
        <v>0</v>
      </c>
      <c r="M325" s="298">
        <v>0</v>
      </c>
      <c r="N325" s="298">
        <v>0</v>
      </c>
      <c r="O325" s="298">
        <v>0</v>
      </c>
      <c r="P325" s="298">
        <v>0</v>
      </c>
      <c r="Q325" s="298">
        <v>0</v>
      </c>
      <c r="R325" s="298">
        <v>0</v>
      </c>
      <c r="S325" s="298">
        <v>0</v>
      </c>
      <c r="T325" s="298">
        <v>0</v>
      </c>
      <c r="U325" s="298">
        <v>0</v>
      </c>
      <c r="V325" s="298">
        <v>0</v>
      </c>
      <c r="W325" s="298">
        <v>0</v>
      </c>
      <c r="X325" s="298">
        <v>0</v>
      </c>
      <c r="Y325" s="298">
        <v>1</v>
      </c>
      <c r="Z325" s="298">
        <v>0</v>
      </c>
      <c r="AA325" s="298">
        <v>0</v>
      </c>
      <c r="AB325" s="298">
        <v>0</v>
      </c>
      <c r="AC325" s="298">
        <v>0</v>
      </c>
      <c r="AD325" s="298">
        <v>0</v>
      </c>
      <c r="AE325" s="298">
        <v>0</v>
      </c>
      <c r="AF325" s="298">
        <v>0</v>
      </c>
      <c r="AG325" s="298">
        <v>0</v>
      </c>
      <c r="AH325" s="298">
        <v>0</v>
      </c>
      <c r="AI325" s="298">
        <v>0</v>
      </c>
      <c r="AJ325" s="298">
        <v>0</v>
      </c>
      <c r="AK325" s="298">
        <v>0</v>
      </c>
      <c r="AL325" s="298">
        <v>0</v>
      </c>
      <c r="AM325" s="298">
        <v>0</v>
      </c>
      <c r="AN325" s="298">
        <v>0</v>
      </c>
      <c r="AO325" s="298">
        <v>0</v>
      </c>
    </row>
    <row r="326" spans="1:41" ht="12.75" customHeight="1" x14ac:dyDescent="0.2">
      <c r="B326" s="159">
        <v>2</v>
      </c>
      <c r="C326" s="53"/>
      <c r="D326" s="298">
        <v>0</v>
      </c>
      <c r="E326" s="298">
        <v>0</v>
      </c>
      <c r="F326" s="298">
        <v>0</v>
      </c>
      <c r="G326" s="298">
        <v>0</v>
      </c>
      <c r="H326" s="298">
        <v>0</v>
      </c>
      <c r="I326" s="298">
        <v>5</v>
      </c>
      <c r="J326" s="298">
        <v>0</v>
      </c>
      <c r="K326" s="298">
        <v>0</v>
      </c>
      <c r="L326" s="298">
        <v>1</v>
      </c>
      <c r="M326" s="298">
        <v>5</v>
      </c>
      <c r="N326" s="298">
        <v>0</v>
      </c>
      <c r="O326" s="298">
        <v>0</v>
      </c>
      <c r="P326" s="298">
        <v>0</v>
      </c>
      <c r="Q326" s="298">
        <v>0</v>
      </c>
      <c r="R326" s="298">
        <v>0</v>
      </c>
      <c r="S326" s="298">
        <v>0</v>
      </c>
      <c r="T326" s="298">
        <v>0</v>
      </c>
      <c r="U326" s="298">
        <v>0</v>
      </c>
      <c r="V326" s="298">
        <v>0</v>
      </c>
      <c r="W326" s="298">
        <v>0</v>
      </c>
      <c r="X326" s="298">
        <v>0</v>
      </c>
      <c r="Y326" s="298">
        <v>0</v>
      </c>
      <c r="Z326" s="298">
        <v>0</v>
      </c>
      <c r="AA326" s="298">
        <v>0</v>
      </c>
      <c r="AB326" s="298">
        <v>0</v>
      </c>
      <c r="AC326" s="298">
        <v>0</v>
      </c>
      <c r="AD326" s="298">
        <v>1</v>
      </c>
      <c r="AE326" s="298">
        <v>0</v>
      </c>
      <c r="AF326" s="298">
        <v>0</v>
      </c>
      <c r="AG326" s="298">
        <v>0</v>
      </c>
      <c r="AH326" s="298">
        <v>0</v>
      </c>
      <c r="AI326" s="298">
        <v>0</v>
      </c>
      <c r="AJ326" s="298">
        <v>5</v>
      </c>
      <c r="AK326" s="298">
        <v>0</v>
      </c>
      <c r="AL326" s="298">
        <v>0</v>
      </c>
      <c r="AM326" s="298">
        <v>0</v>
      </c>
      <c r="AN326" s="298">
        <v>0</v>
      </c>
      <c r="AO326" s="298">
        <v>0</v>
      </c>
    </row>
    <row r="327" spans="1:41" ht="12.75" customHeight="1" thickBot="1" x14ac:dyDescent="0.25">
      <c r="B327" s="159">
        <v>1</v>
      </c>
      <c r="C327" s="68"/>
      <c r="D327" s="299">
        <v>0</v>
      </c>
      <c r="E327" s="299">
        <v>0</v>
      </c>
      <c r="F327" s="299">
        <v>0</v>
      </c>
      <c r="G327" s="299">
        <v>1</v>
      </c>
      <c r="H327" s="299">
        <v>0</v>
      </c>
      <c r="I327" s="299">
        <v>0</v>
      </c>
      <c r="J327" s="299">
        <v>0</v>
      </c>
      <c r="K327" s="299">
        <v>0</v>
      </c>
      <c r="L327" s="299">
        <v>0</v>
      </c>
      <c r="M327" s="299">
        <v>0</v>
      </c>
      <c r="N327" s="299">
        <v>0</v>
      </c>
      <c r="O327" s="299">
        <v>0</v>
      </c>
      <c r="P327" s="299">
        <v>0</v>
      </c>
      <c r="Q327" s="299">
        <v>0</v>
      </c>
      <c r="R327" s="299">
        <v>0</v>
      </c>
      <c r="S327" s="299">
        <v>0</v>
      </c>
      <c r="T327" s="299">
        <v>0</v>
      </c>
      <c r="U327" s="299">
        <v>0</v>
      </c>
      <c r="V327" s="299">
        <v>0</v>
      </c>
      <c r="W327" s="299">
        <v>0</v>
      </c>
      <c r="X327" s="299">
        <v>0</v>
      </c>
      <c r="Y327" s="299">
        <v>1</v>
      </c>
      <c r="Z327" s="299">
        <v>0</v>
      </c>
      <c r="AA327" s="299">
        <v>0</v>
      </c>
      <c r="AB327" s="299">
        <v>0</v>
      </c>
      <c r="AC327" s="299">
        <v>0</v>
      </c>
      <c r="AD327" s="299">
        <v>0</v>
      </c>
      <c r="AE327" s="299">
        <v>0</v>
      </c>
      <c r="AF327" s="299">
        <v>0</v>
      </c>
      <c r="AG327" s="299">
        <v>0</v>
      </c>
      <c r="AH327" s="299">
        <v>0</v>
      </c>
      <c r="AI327" s="299">
        <v>0</v>
      </c>
      <c r="AJ327" s="299">
        <v>0</v>
      </c>
      <c r="AK327" s="299">
        <v>3</v>
      </c>
      <c r="AL327" s="299">
        <v>0</v>
      </c>
      <c r="AM327" s="299">
        <v>0</v>
      </c>
      <c r="AN327" s="299">
        <v>0</v>
      </c>
      <c r="AO327" s="299">
        <v>0</v>
      </c>
    </row>
    <row r="328" spans="1:41" ht="12.75" customHeight="1" x14ac:dyDescent="0.2">
      <c r="B328" s="160" t="s">
        <v>27</v>
      </c>
      <c r="C328" s="161"/>
      <c r="D328" s="139">
        <f>+SUM(D315:D327)</f>
        <v>6</v>
      </c>
      <c r="E328" s="139">
        <f t="shared" ref="E328:AO328" si="68">+SUM(E315:E327)</f>
        <v>7</v>
      </c>
      <c r="F328" s="139">
        <f t="shared" si="68"/>
        <v>6</v>
      </c>
      <c r="G328" s="139">
        <f t="shared" si="68"/>
        <v>7</v>
      </c>
      <c r="H328" s="139">
        <f t="shared" si="68"/>
        <v>5</v>
      </c>
      <c r="I328" s="139">
        <f t="shared" si="68"/>
        <v>5</v>
      </c>
      <c r="J328" s="139">
        <f t="shared" si="68"/>
        <v>5</v>
      </c>
      <c r="K328" s="139">
        <f t="shared" si="68"/>
        <v>5</v>
      </c>
      <c r="L328" s="139">
        <f t="shared" si="68"/>
        <v>10</v>
      </c>
      <c r="M328" s="139">
        <f t="shared" si="68"/>
        <v>5</v>
      </c>
      <c r="N328" s="139">
        <f t="shared" si="68"/>
        <v>5</v>
      </c>
      <c r="O328" s="139">
        <f t="shared" si="68"/>
        <v>3</v>
      </c>
      <c r="P328" s="139">
        <f t="shared" si="68"/>
        <v>5</v>
      </c>
      <c r="Q328" s="139">
        <f t="shared" si="68"/>
        <v>7</v>
      </c>
      <c r="R328" s="139">
        <f t="shared" si="68"/>
        <v>6</v>
      </c>
      <c r="S328" s="139">
        <f t="shared" si="68"/>
        <v>5</v>
      </c>
      <c r="T328" s="139">
        <f t="shared" si="68"/>
        <v>5</v>
      </c>
      <c r="U328" s="139">
        <f t="shared" si="68"/>
        <v>7</v>
      </c>
      <c r="V328" s="139">
        <f t="shared" si="68"/>
        <v>5</v>
      </c>
      <c r="W328" s="139">
        <f t="shared" si="68"/>
        <v>6</v>
      </c>
      <c r="X328" s="162">
        <f t="shared" si="68"/>
        <v>4</v>
      </c>
      <c r="Y328" s="162">
        <f t="shared" si="68"/>
        <v>7</v>
      </c>
      <c r="Z328" s="162">
        <f t="shared" si="68"/>
        <v>4</v>
      </c>
      <c r="AA328" s="162">
        <f t="shared" si="68"/>
        <v>4</v>
      </c>
      <c r="AB328" s="162">
        <f t="shared" si="68"/>
        <v>6</v>
      </c>
      <c r="AC328" s="162">
        <f t="shared" si="68"/>
        <v>6</v>
      </c>
      <c r="AD328" s="162">
        <f t="shared" si="68"/>
        <v>5</v>
      </c>
      <c r="AE328" s="162">
        <f t="shared" si="68"/>
        <v>5</v>
      </c>
      <c r="AF328" s="162">
        <f t="shared" si="68"/>
        <v>4</v>
      </c>
      <c r="AG328" s="162">
        <f t="shared" si="68"/>
        <v>6</v>
      </c>
      <c r="AH328" s="162">
        <f t="shared" si="68"/>
        <v>5</v>
      </c>
      <c r="AI328" s="162">
        <f t="shared" si="68"/>
        <v>7</v>
      </c>
      <c r="AJ328" s="162">
        <f t="shared" si="68"/>
        <v>5</v>
      </c>
      <c r="AK328" s="162">
        <f t="shared" si="68"/>
        <v>3</v>
      </c>
      <c r="AL328" s="162">
        <f t="shared" si="68"/>
        <v>5</v>
      </c>
      <c r="AM328" s="162">
        <f t="shared" si="68"/>
        <v>4</v>
      </c>
      <c r="AN328" s="162">
        <f t="shared" si="68"/>
        <v>5</v>
      </c>
      <c r="AO328" s="162">
        <f t="shared" si="68"/>
        <v>4</v>
      </c>
    </row>
    <row r="329" spans="1:41" ht="12.75" customHeight="1" x14ac:dyDescent="0.2">
      <c r="B329" s="53"/>
      <c r="C329" s="53"/>
      <c r="D329" s="62"/>
      <c r="E329" s="62"/>
      <c r="F329" s="62"/>
      <c r="G329" s="62"/>
      <c r="H329" s="62"/>
      <c r="I329" s="62"/>
      <c r="J329" s="62"/>
      <c r="K329" s="62"/>
      <c r="L329" s="62"/>
      <c r="M329" s="62"/>
      <c r="N329" s="62"/>
      <c r="O329" s="62"/>
      <c r="P329" s="62"/>
      <c r="Q329" s="62"/>
      <c r="R329" s="62"/>
      <c r="S329" s="62"/>
      <c r="T329" s="62"/>
      <c r="U329" s="62"/>
      <c r="V329" s="62"/>
      <c r="W329" s="62"/>
      <c r="X329" s="62"/>
      <c r="Y329" s="62"/>
      <c r="Z329" s="62"/>
      <c r="AA329" s="62"/>
      <c r="AB329" s="62"/>
      <c r="AC329" s="62"/>
      <c r="AD329" s="62"/>
      <c r="AE329" s="62"/>
      <c r="AF329" s="62"/>
      <c r="AG329" s="62"/>
      <c r="AH329" s="62"/>
      <c r="AI329" s="62"/>
      <c r="AJ329" s="62"/>
      <c r="AK329" s="62"/>
      <c r="AL329" s="62"/>
      <c r="AM329" s="62"/>
      <c r="AN329" s="62"/>
      <c r="AO329" s="62"/>
    </row>
    <row r="330" spans="1:41" s="126" customFormat="1" ht="12.75" customHeight="1" x14ac:dyDescent="0.2">
      <c r="B330" s="14" t="s">
        <v>334</v>
      </c>
      <c r="C330" s="163"/>
      <c r="D330" s="54"/>
      <c r="E330" s="54"/>
      <c r="F330" s="54"/>
      <c r="G330" s="54"/>
      <c r="H330" s="54"/>
      <c r="I330" s="54"/>
      <c r="J330" s="54"/>
      <c r="K330" s="54"/>
      <c r="L330" s="54"/>
      <c r="M330" s="54"/>
      <c r="N330" s="54"/>
      <c r="O330" s="54"/>
      <c r="P330" s="54"/>
      <c r="Q330" s="54"/>
      <c r="R330" s="54"/>
      <c r="S330" s="54"/>
      <c r="T330" s="54"/>
      <c r="U330" s="54"/>
      <c r="V330" s="54"/>
      <c r="W330" s="54"/>
      <c r="X330" s="54"/>
      <c r="Y330" s="54"/>
      <c r="Z330" s="54"/>
      <c r="AA330" s="54"/>
      <c r="AB330" s="54"/>
      <c r="AC330" s="54"/>
      <c r="AD330" s="54"/>
      <c r="AE330" s="54"/>
      <c r="AF330" s="54"/>
      <c r="AG330" s="54"/>
      <c r="AH330" s="54"/>
      <c r="AI330" s="54"/>
      <c r="AJ330" s="54"/>
      <c r="AK330" s="54"/>
      <c r="AL330" s="54"/>
      <c r="AM330" s="54"/>
      <c r="AN330" s="54"/>
      <c r="AO330" s="54"/>
    </row>
    <row r="331" spans="1:41" s="126" customFormat="1" ht="12.75" customHeight="1" x14ac:dyDescent="0.2">
      <c r="A331" s="27">
        <f t="shared" ref="A331:A344" si="69">SUM(C331:AO331)</f>
        <v>15222.687823284199</v>
      </c>
      <c r="B331" s="164" t="str">
        <f t="shared" ref="B331:B343" si="70">+B315&amp;" kW"</f>
        <v>60 kW</v>
      </c>
      <c r="C331" s="14"/>
      <c r="D331" s="165">
        <v>0</v>
      </c>
      <c r="E331" s="165">
        <v>2113.96273104277</v>
      </c>
      <c r="F331" s="165">
        <v>0</v>
      </c>
      <c r="G331" s="165">
        <v>0</v>
      </c>
      <c r="H331" s="165">
        <v>0</v>
      </c>
      <c r="I331" s="165">
        <v>0</v>
      </c>
      <c r="J331" s="165">
        <v>0</v>
      </c>
      <c r="K331" s="165">
        <v>0</v>
      </c>
      <c r="L331" s="165">
        <v>0</v>
      </c>
      <c r="M331" s="165">
        <v>0</v>
      </c>
      <c r="N331" s="165">
        <v>0</v>
      </c>
      <c r="O331" s="165">
        <v>0</v>
      </c>
      <c r="P331" s="165">
        <v>0</v>
      </c>
      <c r="Q331" s="165">
        <v>2295.9073189457358</v>
      </c>
      <c r="R331" s="165">
        <v>0</v>
      </c>
      <c r="S331" s="165">
        <v>0</v>
      </c>
      <c r="T331" s="165">
        <v>0</v>
      </c>
      <c r="U331" s="165">
        <v>2844.2844412809918</v>
      </c>
      <c r="V331" s="165">
        <v>0</v>
      </c>
      <c r="W331" s="165">
        <v>0</v>
      </c>
      <c r="X331" s="165">
        <v>0</v>
      </c>
      <c r="Y331" s="165">
        <v>0</v>
      </c>
      <c r="Z331" s="165">
        <v>0</v>
      </c>
      <c r="AA331" s="165">
        <v>0</v>
      </c>
      <c r="AB331" s="165">
        <v>0</v>
      </c>
      <c r="AC331" s="165">
        <v>0</v>
      </c>
      <c r="AD331" s="165">
        <v>0</v>
      </c>
      <c r="AE331" s="165">
        <v>2444.3459141865624</v>
      </c>
      <c r="AF331" s="165">
        <v>0</v>
      </c>
      <c r="AG331" s="165">
        <v>2497.6783664325867</v>
      </c>
      <c r="AH331" s="165">
        <v>0</v>
      </c>
      <c r="AI331" s="165">
        <v>0</v>
      </c>
      <c r="AJ331" s="165">
        <v>0</v>
      </c>
      <c r="AK331" s="165">
        <v>0</v>
      </c>
      <c r="AL331" s="165">
        <v>3026.509051395552</v>
      </c>
      <c r="AM331" s="165">
        <v>0</v>
      </c>
      <c r="AN331" s="165">
        <v>0</v>
      </c>
      <c r="AO331" s="165">
        <v>0</v>
      </c>
    </row>
    <row r="332" spans="1:41" s="126" customFormat="1" ht="12.75" customHeight="1" x14ac:dyDescent="0.2">
      <c r="A332" s="27">
        <f t="shared" si="69"/>
        <v>21958.886769371715</v>
      </c>
      <c r="B332" s="164" t="str">
        <f t="shared" si="70"/>
        <v>50 kW</v>
      </c>
      <c r="C332" s="14"/>
      <c r="D332" s="165">
        <v>0</v>
      </c>
      <c r="E332" s="165">
        <v>0</v>
      </c>
      <c r="F332" s="165">
        <v>0</v>
      </c>
      <c r="G332" s="165">
        <v>0</v>
      </c>
      <c r="H332" s="165">
        <v>0</v>
      </c>
      <c r="I332" s="165">
        <v>0</v>
      </c>
      <c r="J332" s="165">
        <v>2301.543439318837</v>
      </c>
      <c r="K332" s="165">
        <v>0</v>
      </c>
      <c r="L332" s="165">
        <v>0</v>
      </c>
      <c r="M332" s="165">
        <v>0</v>
      </c>
      <c r="N332" s="165">
        <v>0</v>
      </c>
      <c r="O332" s="165">
        <v>0</v>
      </c>
      <c r="P332" s="165">
        <v>0</v>
      </c>
      <c r="Q332" s="165">
        <v>0</v>
      </c>
      <c r="R332" s="165">
        <v>3380.8915802992701</v>
      </c>
      <c r="S332" s="165">
        <v>0</v>
      </c>
      <c r="T332" s="165">
        <v>3035.5699250975244</v>
      </c>
      <c r="U332" s="165">
        <v>0</v>
      </c>
      <c r="V332" s="165">
        <v>0</v>
      </c>
      <c r="W332" s="165">
        <v>3711.2496431963036</v>
      </c>
      <c r="X332" s="165">
        <v>0</v>
      </c>
      <c r="Y332" s="165">
        <v>3300.086811986203</v>
      </c>
      <c r="Z332" s="165">
        <v>0</v>
      </c>
      <c r="AA332" s="165">
        <v>4351.8690061898315</v>
      </c>
      <c r="AB332" s="165">
        <v>0</v>
      </c>
      <c r="AC332" s="165">
        <v>0</v>
      </c>
      <c r="AD332" s="165">
        <v>0</v>
      </c>
      <c r="AE332" s="165">
        <v>0</v>
      </c>
      <c r="AF332" s="165">
        <v>0</v>
      </c>
      <c r="AG332" s="165">
        <v>0</v>
      </c>
      <c r="AH332" s="165">
        <v>0</v>
      </c>
      <c r="AI332" s="165">
        <v>1877.6763632837474</v>
      </c>
      <c r="AJ332" s="165">
        <v>0</v>
      </c>
      <c r="AK332" s="165">
        <v>0</v>
      </c>
      <c r="AL332" s="165">
        <v>0</v>
      </c>
      <c r="AM332" s="165">
        <v>0</v>
      </c>
      <c r="AN332" s="165">
        <v>0</v>
      </c>
      <c r="AO332" s="165">
        <v>0</v>
      </c>
    </row>
    <row r="333" spans="1:41" s="126" customFormat="1" ht="12.75" customHeight="1" x14ac:dyDescent="0.2">
      <c r="A333" s="27">
        <f t="shared" si="69"/>
        <v>8008.9969753710047</v>
      </c>
      <c r="B333" s="164" t="str">
        <f t="shared" si="70"/>
        <v>40 kW</v>
      </c>
      <c r="C333" s="14"/>
      <c r="D333" s="165">
        <v>0</v>
      </c>
      <c r="E333" s="165">
        <v>0</v>
      </c>
      <c r="F333" s="165">
        <v>0</v>
      </c>
      <c r="G333" s="165">
        <v>0</v>
      </c>
      <c r="H333" s="165">
        <v>0</v>
      </c>
      <c r="I333" s="165">
        <v>0</v>
      </c>
      <c r="J333" s="165">
        <v>0</v>
      </c>
      <c r="K333" s="165">
        <v>0</v>
      </c>
      <c r="L333" s="165">
        <v>0</v>
      </c>
      <c r="M333" s="165">
        <v>0</v>
      </c>
      <c r="N333" s="165">
        <v>0</v>
      </c>
      <c r="O333" s="165">
        <v>0</v>
      </c>
      <c r="P333" s="165">
        <v>0</v>
      </c>
      <c r="Q333" s="165">
        <v>0</v>
      </c>
      <c r="R333" s="165">
        <v>0</v>
      </c>
      <c r="S333" s="165">
        <v>0</v>
      </c>
      <c r="T333" s="165">
        <v>2597.1055094957937</v>
      </c>
      <c r="U333" s="165">
        <v>0</v>
      </c>
      <c r="V333" s="165">
        <v>0</v>
      </c>
      <c r="W333" s="165">
        <v>0</v>
      </c>
      <c r="X333" s="165">
        <v>0</v>
      </c>
      <c r="Y333" s="165">
        <v>2723.2863955347502</v>
      </c>
      <c r="Z333" s="165">
        <v>0</v>
      </c>
      <c r="AA333" s="165">
        <v>0</v>
      </c>
      <c r="AB333" s="165">
        <v>0</v>
      </c>
      <c r="AC333" s="165">
        <v>0</v>
      </c>
      <c r="AD333" s="165">
        <v>0</v>
      </c>
      <c r="AE333" s="165">
        <v>0</v>
      </c>
      <c r="AF333" s="165">
        <v>0</v>
      </c>
      <c r="AG333" s="165">
        <v>0</v>
      </c>
      <c r="AH333" s="165">
        <v>0</v>
      </c>
      <c r="AI333" s="165">
        <v>0</v>
      </c>
      <c r="AJ333" s="165">
        <v>0</v>
      </c>
      <c r="AK333" s="165">
        <v>0</v>
      </c>
      <c r="AL333" s="165">
        <v>0</v>
      </c>
      <c r="AM333" s="165">
        <v>0</v>
      </c>
      <c r="AN333" s="165">
        <v>2688.6050703404608</v>
      </c>
      <c r="AO333" s="165">
        <v>0</v>
      </c>
    </row>
    <row r="334" spans="1:41" s="126" customFormat="1" ht="12.75" customHeight="1" x14ac:dyDescent="0.2">
      <c r="A334" s="27">
        <f t="shared" si="69"/>
        <v>28144.922530487886</v>
      </c>
      <c r="B334" s="164" t="str">
        <f t="shared" si="70"/>
        <v>30 kW</v>
      </c>
      <c r="C334" s="14"/>
      <c r="D334" s="165">
        <v>2124.8003605747053</v>
      </c>
      <c r="E334" s="165">
        <v>0</v>
      </c>
      <c r="F334" s="165">
        <v>2472.2915685019543</v>
      </c>
      <c r="G334" s="165">
        <v>0</v>
      </c>
      <c r="H334" s="165">
        <v>2670.117208884772</v>
      </c>
      <c r="I334" s="165">
        <v>0</v>
      </c>
      <c r="J334" s="165">
        <v>0</v>
      </c>
      <c r="K334" s="165">
        <v>2190.3835766987354</v>
      </c>
      <c r="L334" s="165">
        <v>2395.6244604951189</v>
      </c>
      <c r="M334" s="165">
        <v>0</v>
      </c>
      <c r="N334" s="165">
        <v>2512.2345660509131</v>
      </c>
      <c r="O334" s="165">
        <v>0</v>
      </c>
      <c r="P334" s="165">
        <v>0</v>
      </c>
      <c r="Q334" s="165">
        <v>1476.3505177465772</v>
      </c>
      <c r="R334" s="165">
        <v>0</v>
      </c>
      <c r="S334" s="165">
        <v>0</v>
      </c>
      <c r="T334" s="165">
        <v>0</v>
      </c>
      <c r="U334" s="165">
        <v>0</v>
      </c>
      <c r="V334" s="165">
        <v>2421.5188218894691</v>
      </c>
      <c r="W334" s="165">
        <v>0</v>
      </c>
      <c r="X334" s="165">
        <v>0</v>
      </c>
      <c r="Y334" s="165">
        <v>0</v>
      </c>
      <c r="Z334" s="165">
        <v>2565.4330650567917</v>
      </c>
      <c r="AA334" s="165">
        <v>0</v>
      </c>
      <c r="AB334" s="165">
        <v>1689.9401755752515</v>
      </c>
      <c r="AC334" s="165">
        <v>3048.4420980116515</v>
      </c>
      <c r="AD334" s="165">
        <v>0</v>
      </c>
      <c r="AE334" s="165">
        <v>0</v>
      </c>
      <c r="AF334" s="165">
        <v>0</v>
      </c>
      <c r="AG334" s="165">
        <v>0</v>
      </c>
      <c r="AH334" s="165">
        <v>2577.7861110019426</v>
      </c>
      <c r="AI334" s="165">
        <v>0</v>
      </c>
      <c r="AJ334" s="165">
        <v>0</v>
      </c>
      <c r="AK334" s="165">
        <v>0</v>
      </c>
      <c r="AL334" s="165">
        <v>0</v>
      </c>
      <c r="AM334" s="165">
        <v>0</v>
      </c>
      <c r="AN334" s="165">
        <v>0</v>
      </c>
      <c r="AO334" s="165">
        <v>0</v>
      </c>
    </row>
    <row r="335" spans="1:41" s="126" customFormat="1" ht="12.75" customHeight="1" x14ac:dyDescent="0.2">
      <c r="A335" s="27">
        <f t="shared" si="69"/>
        <v>6673.7180593724324</v>
      </c>
      <c r="B335" s="164" t="str">
        <f t="shared" si="70"/>
        <v>25 kW</v>
      </c>
      <c r="C335" s="14"/>
      <c r="D335" s="165">
        <v>1848.0912876692835</v>
      </c>
      <c r="E335" s="165">
        <v>0</v>
      </c>
      <c r="F335" s="165">
        <v>0</v>
      </c>
      <c r="G335" s="165">
        <v>0</v>
      </c>
      <c r="H335" s="165">
        <v>0</v>
      </c>
      <c r="I335" s="165">
        <v>0</v>
      </c>
      <c r="J335" s="165">
        <v>0</v>
      </c>
      <c r="K335" s="165">
        <v>0</v>
      </c>
      <c r="L335" s="165">
        <v>0</v>
      </c>
      <c r="M335" s="165">
        <v>0</v>
      </c>
      <c r="N335" s="165">
        <v>2155.9058732124367</v>
      </c>
      <c r="O335" s="165">
        <v>0</v>
      </c>
      <c r="P335" s="165">
        <v>2669.720898490712</v>
      </c>
      <c r="Q335" s="165">
        <v>0</v>
      </c>
      <c r="R335" s="165">
        <v>0</v>
      </c>
      <c r="S335" s="165">
        <v>0</v>
      </c>
      <c r="T335" s="165">
        <v>0</v>
      </c>
      <c r="U335" s="165">
        <v>0</v>
      </c>
      <c r="V335" s="165">
        <v>0</v>
      </c>
      <c r="W335" s="165">
        <v>0</v>
      </c>
      <c r="X335" s="165">
        <v>0</v>
      </c>
      <c r="Y335" s="165">
        <v>0</v>
      </c>
      <c r="Z335" s="165">
        <v>0</v>
      </c>
      <c r="AA335" s="165">
        <v>0</v>
      </c>
      <c r="AB335" s="165">
        <v>0</v>
      </c>
      <c r="AC335" s="165">
        <v>0</v>
      </c>
      <c r="AD335" s="165">
        <v>0</v>
      </c>
      <c r="AE335" s="165">
        <v>0</v>
      </c>
      <c r="AF335" s="165">
        <v>0</v>
      </c>
      <c r="AG335" s="165">
        <v>0</v>
      </c>
      <c r="AH335" s="165">
        <v>0</v>
      </c>
      <c r="AI335" s="165">
        <v>0</v>
      </c>
      <c r="AJ335" s="165">
        <v>0</v>
      </c>
      <c r="AK335" s="165">
        <v>0</v>
      </c>
      <c r="AL335" s="165">
        <v>0</v>
      </c>
      <c r="AM335" s="165">
        <v>0</v>
      </c>
      <c r="AN335" s="165">
        <v>0</v>
      </c>
      <c r="AO335" s="165">
        <v>0</v>
      </c>
    </row>
    <row r="336" spans="1:41" s="126" customFormat="1" ht="12.75" customHeight="1" x14ac:dyDescent="0.2">
      <c r="A336" s="27">
        <f t="shared" si="69"/>
        <v>1600.9904748462286</v>
      </c>
      <c r="B336" s="164" t="str">
        <f t="shared" si="70"/>
        <v>15 kW</v>
      </c>
      <c r="C336" s="14"/>
      <c r="D336" s="165">
        <v>0</v>
      </c>
      <c r="E336" s="165">
        <v>0</v>
      </c>
      <c r="F336" s="165">
        <v>0</v>
      </c>
      <c r="G336" s="165">
        <v>0</v>
      </c>
      <c r="H336" s="165">
        <v>0</v>
      </c>
      <c r="I336" s="165">
        <v>0</v>
      </c>
      <c r="J336" s="165">
        <v>0</v>
      </c>
      <c r="K336" s="165">
        <v>0</v>
      </c>
      <c r="L336" s="165">
        <v>0</v>
      </c>
      <c r="M336" s="165">
        <v>0</v>
      </c>
      <c r="N336" s="165">
        <v>0</v>
      </c>
      <c r="O336" s="165">
        <v>0</v>
      </c>
      <c r="P336" s="165">
        <v>0</v>
      </c>
      <c r="Q336" s="165">
        <v>0</v>
      </c>
      <c r="R336" s="165">
        <v>0</v>
      </c>
      <c r="S336" s="165">
        <v>0</v>
      </c>
      <c r="T336" s="165">
        <v>0</v>
      </c>
      <c r="U336" s="165">
        <v>0</v>
      </c>
      <c r="V336" s="165">
        <v>1600.9904748462286</v>
      </c>
      <c r="W336" s="165">
        <v>0</v>
      </c>
      <c r="X336" s="165">
        <v>0</v>
      </c>
      <c r="Y336" s="165">
        <v>0</v>
      </c>
      <c r="Z336" s="165">
        <v>0</v>
      </c>
      <c r="AA336" s="165">
        <v>0</v>
      </c>
      <c r="AB336" s="165">
        <v>0</v>
      </c>
      <c r="AC336" s="165">
        <v>0</v>
      </c>
      <c r="AD336" s="165">
        <v>0</v>
      </c>
      <c r="AE336" s="165">
        <v>0</v>
      </c>
      <c r="AF336" s="165">
        <v>0</v>
      </c>
      <c r="AG336" s="165">
        <v>0</v>
      </c>
      <c r="AH336" s="165">
        <v>0</v>
      </c>
      <c r="AI336" s="165">
        <v>0</v>
      </c>
      <c r="AJ336" s="165">
        <v>0</v>
      </c>
      <c r="AK336" s="165">
        <v>0</v>
      </c>
      <c r="AL336" s="165">
        <v>0</v>
      </c>
      <c r="AM336" s="165">
        <v>0</v>
      </c>
      <c r="AN336" s="165">
        <v>0</v>
      </c>
      <c r="AO336" s="165">
        <v>0</v>
      </c>
    </row>
    <row r="337" spans="1:41" s="126" customFormat="1" ht="12.75" customHeight="1" x14ac:dyDescent="0.2">
      <c r="A337" s="27">
        <f t="shared" si="69"/>
        <v>4549.0888836783433</v>
      </c>
      <c r="B337" s="164" t="str">
        <f t="shared" si="70"/>
        <v>10 kW</v>
      </c>
      <c r="C337" s="14"/>
      <c r="D337" s="165">
        <v>0</v>
      </c>
      <c r="E337" s="165">
        <v>0</v>
      </c>
      <c r="F337" s="165">
        <v>0</v>
      </c>
      <c r="G337" s="165">
        <v>0</v>
      </c>
      <c r="H337" s="165">
        <v>0</v>
      </c>
      <c r="I337" s="165">
        <v>0</v>
      </c>
      <c r="J337" s="165">
        <v>0</v>
      </c>
      <c r="K337" s="165">
        <v>0</v>
      </c>
      <c r="L337" s="165">
        <v>0</v>
      </c>
      <c r="M337" s="165">
        <v>0</v>
      </c>
      <c r="N337" s="165">
        <v>0</v>
      </c>
      <c r="O337" s="165">
        <v>0</v>
      </c>
      <c r="P337" s="165">
        <v>0</v>
      </c>
      <c r="Q337" s="165">
        <v>0</v>
      </c>
      <c r="R337" s="165">
        <v>0</v>
      </c>
      <c r="S337" s="165">
        <v>0</v>
      </c>
      <c r="T337" s="165">
        <v>0</v>
      </c>
      <c r="U337" s="165">
        <v>1164.5319187585869</v>
      </c>
      <c r="V337" s="165">
        <v>0</v>
      </c>
      <c r="W337" s="165">
        <v>0</v>
      </c>
      <c r="X337" s="165">
        <v>0</v>
      </c>
      <c r="Y337" s="165">
        <v>0</v>
      </c>
      <c r="Z337" s="165">
        <v>0</v>
      </c>
      <c r="AA337" s="165">
        <v>0</v>
      </c>
      <c r="AB337" s="165">
        <v>0</v>
      </c>
      <c r="AC337" s="165">
        <v>0</v>
      </c>
      <c r="AD337" s="165">
        <v>0</v>
      </c>
      <c r="AE337" s="165">
        <v>0</v>
      </c>
      <c r="AF337" s="165">
        <v>3384.5569649197564</v>
      </c>
      <c r="AG337" s="165">
        <v>0</v>
      </c>
      <c r="AH337" s="165">
        <v>0</v>
      </c>
      <c r="AI337" s="165">
        <v>0</v>
      </c>
      <c r="AJ337" s="165">
        <v>0</v>
      </c>
      <c r="AK337" s="165">
        <v>0</v>
      </c>
      <c r="AL337" s="165">
        <v>0</v>
      </c>
      <c r="AM337" s="165">
        <v>0</v>
      </c>
      <c r="AN337" s="165">
        <v>0</v>
      </c>
      <c r="AO337" s="165">
        <v>0</v>
      </c>
    </row>
    <row r="338" spans="1:41" s="126" customFormat="1" ht="12.75" customHeight="1" x14ac:dyDescent="0.2">
      <c r="A338" s="27">
        <f t="shared" si="69"/>
        <v>2051.5222571520553</v>
      </c>
      <c r="B338" s="164" t="str">
        <f t="shared" si="70"/>
        <v>7,5 kW</v>
      </c>
      <c r="C338" s="14"/>
      <c r="D338" s="165">
        <v>0</v>
      </c>
      <c r="E338" s="165">
        <v>0</v>
      </c>
      <c r="F338" s="165">
        <v>0</v>
      </c>
      <c r="G338" s="165">
        <v>0</v>
      </c>
      <c r="H338" s="165">
        <v>0</v>
      </c>
      <c r="I338" s="165">
        <v>0</v>
      </c>
      <c r="J338" s="165">
        <v>0</v>
      </c>
      <c r="K338" s="165">
        <v>0</v>
      </c>
      <c r="L338" s="165">
        <v>0</v>
      </c>
      <c r="M338" s="165">
        <v>0</v>
      </c>
      <c r="N338" s="165">
        <v>0</v>
      </c>
      <c r="O338" s="165">
        <v>0</v>
      </c>
      <c r="P338" s="165">
        <v>0</v>
      </c>
      <c r="Q338" s="165">
        <v>0</v>
      </c>
      <c r="R338" s="165">
        <v>0</v>
      </c>
      <c r="S338" s="165">
        <v>0</v>
      </c>
      <c r="T338" s="165">
        <v>0</v>
      </c>
      <c r="U338" s="165">
        <v>0</v>
      </c>
      <c r="V338" s="165">
        <v>0</v>
      </c>
      <c r="W338" s="165">
        <v>0</v>
      </c>
      <c r="X338" s="165">
        <v>0</v>
      </c>
      <c r="Y338" s="165">
        <v>0</v>
      </c>
      <c r="Z338" s="165">
        <v>0</v>
      </c>
      <c r="AA338" s="165">
        <v>0</v>
      </c>
      <c r="AB338" s="165">
        <v>0</v>
      </c>
      <c r="AC338" s="165">
        <v>1334.8430951314667</v>
      </c>
      <c r="AD338" s="165">
        <v>0</v>
      </c>
      <c r="AE338" s="165">
        <v>0</v>
      </c>
      <c r="AF338" s="165">
        <v>0</v>
      </c>
      <c r="AG338" s="165">
        <v>716.67916202058836</v>
      </c>
      <c r="AH338" s="165">
        <v>0</v>
      </c>
      <c r="AI338" s="165">
        <v>0</v>
      </c>
      <c r="AJ338" s="165">
        <v>0</v>
      </c>
      <c r="AK338" s="165">
        <v>0</v>
      </c>
      <c r="AL338" s="165">
        <v>0</v>
      </c>
      <c r="AM338" s="165">
        <v>0</v>
      </c>
      <c r="AN338" s="165">
        <v>0</v>
      </c>
      <c r="AO338" s="165">
        <v>0</v>
      </c>
    </row>
    <row r="339" spans="1:41" s="126" customFormat="1" ht="12.75" customHeight="1" x14ac:dyDescent="0.2">
      <c r="A339" s="27">
        <f t="shared" si="69"/>
        <v>8527.3304480190618</v>
      </c>
      <c r="B339" s="164" t="str">
        <f t="shared" si="70"/>
        <v>5 kW</v>
      </c>
      <c r="C339" s="14"/>
      <c r="D339" s="165">
        <v>0</v>
      </c>
      <c r="E339" s="165">
        <v>0</v>
      </c>
      <c r="F339" s="165">
        <v>0</v>
      </c>
      <c r="G339" s="165">
        <v>0</v>
      </c>
      <c r="H339" s="165">
        <v>0</v>
      </c>
      <c r="I339" s="165">
        <v>0</v>
      </c>
      <c r="J339" s="165">
        <v>0</v>
      </c>
      <c r="K339" s="165">
        <v>0</v>
      </c>
      <c r="L339" s="165">
        <v>669.42510753020338</v>
      </c>
      <c r="M339" s="165">
        <v>0</v>
      </c>
      <c r="N339" s="165">
        <v>0</v>
      </c>
      <c r="O339" s="165">
        <v>2351.4263084936056</v>
      </c>
      <c r="P339" s="165">
        <v>0</v>
      </c>
      <c r="Q339" s="165">
        <v>0</v>
      </c>
      <c r="R339" s="165">
        <v>868.98997214812493</v>
      </c>
      <c r="S339" s="165">
        <v>0</v>
      </c>
      <c r="T339" s="165">
        <v>0</v>
      </c>
      <c r="U339" s="165">
        <v>0</v>
      </c>
      <c r="V339" s="165">
        <v>0</v>
      </c>
      <c r="W339" s="165">
        <v>928.49001383328834</v>
      </c>
      <c r="X339" s="165">
        <v>0</v>
      </c>
      <c r="Y339" s="165">
        <v>0</v>
      </c>
      <c r="Z339" s="165">
        <v>0</v>
      </c>
      <c r="AA339" s="165">
        <v>0</v>
      </c>
      <c r="AB339" s="165">
        <v>0</v>
      </c>
      <c r="AC339" s="165">
        <v>1144.4432059225571</v>
      </c>
      <c r="AD339" s="165">
        <v>0</v>
      </c>
      <c r="AE339" s="165">
        <v>0</v>
      </c>
      <c r="AF339" s="165">
        <v>1924.9816477926911</v>
      </c>
      <c r="AG339" s="165">
        <v>0</v>
      </c>
      <c r="AH339" s="165">
        <v>0</v>
      </c>
      <c r="AI339" s="165">
        <v>639.57419229859124</v>
      </c>
      <c r="AJ339" s="165">
        <v>0</v>
      </c>
      <c r="AK339" s="165">
        <v>0</v>
      </c>
      <c r="AL339" s="165">
        <v>0</v>
      </c>
      <c r="AM339" s="165">
        <v>0</v>
      </c>
      <c r="AN339" s="165">
        <v>0</v>
      </c>
      <c r="AO339" s="165">
        <v>0</v>
      </c>
    </row>
    <row r="340" spans="1:41" s="126" customFormat="1" ht="12.75" customHeight="1" x14ac:dyDescent="0.2">
      <c r="A340" s="27">
        <f t="shared" si="69"/>
        <v>9710.3919902616835</v>
      </c>
      <c r="B340" s="164" t="str">
        <f t="shared" si="70"/>
        <v>3 kW</v>
      </c>
      <c r="C340" s="14"/>
      <c r="D340" s="165">
        <v>0</v>
      </c>
      <c r="E340" s="165">
        <v>0</v>
      </c>
      <c r="F340" s="165">
        <v>640.94626319888334</v>
      </c>
      <c r="G340" s="165">
        <v>1394.2911697206087</v>
      </c>
      <c r="H340" s="165">
        <v>0</v>
      </c>
      <c r="I340" s="165">
        <v>0</v>
      </c>
      <c r="J340" s="165">
        <v>0</v>
      </c>
      <c r="K340" s="165">
        <v>0</v>
      </c>
      <c r="L340" s="165">
        <v>531.32915929300998</v>
      </c>
      <c r="M340" s="165">
        <v>0</v>
      </c>
      <c r="N340" s="165">
        <v>0</v>
      </c>
      <c r="O340" s="165">
        <v>0</v>
      </c>
      <c r="P340" s="165">
        <v>0</v>
      </c>
      <c r="Q340" s="165">
        <v>0</v>
      </c>
      <c r="R340" s="165">
        <v>0</v>
      </c>
      <c r="S340" s="165">
        <v>1183.938637168369</v>
      </c>
      <c r="T340" s="165">
        <v>0</v>
      </c>
      <c r="U340" s="165">
        <v>0</v>
      </c>
      <c r="V340" s="165">
        <v>0</v>
      </c>
      <c r="W340" s="165">
        <v>0</v>
      </c>
      <c r="X340" s="165">
        <v>1689.9549129855166</v>
      </c>
      <c r="Y340" s="165">
        <v>0</v>
      </c>
      <c r="Z340" s="165">
        <v>0</v>
      </c>
      <c r="AA340" s="165">
        <v>0</v>
      </c>
      <c r="AB340" s="165">
        <v>0</v>
      </c>
      <c r="AC340" s="165">
        <v>0</v>
      </c>
      <c r="AD340" s="165">
        <v>1244.0930961819411</v>
      </c>
      <c r="AE340" s="165">
        <v>0</v>
      </c>
      <c r="AF340" s="165">
        <v>0</v>
      </c>
      <c r="AG340" s="165">
        <v>0</v>
      </c>
      <c r="AH340" s="165">
        <v>0</v>
      </c>
      <c r="AI340" s="165">
        <v>0</v>
      </c>
      <c r="AJ340" s="165">
        <v>0</v>
      </c>
      <c r="AK340" s="165">
        <v>0</v>
      </c>
      <c r="AL340" s="165">
        <v>0</v>
      </c>
      <c r="AM340" s="165">
        <v>809.57717492081133</v>
      </c>
      <c r="AN340" s="165">
        <v>0</v>
      </c>
      <c r="AO340" s="165">
        <v>2216.261576792544</v>
      </c>
    </row>
    <row r="341" spans="1:41" s="126" customFormat="1" ht="12.75" customHeight="1" x14ac:dyDescent="0.2">
      <c r="A341" s="27">
        <f t="shared" si="69"/>
        <v>560.28483384180186</v>
      </c>
      <c r="B341" s="164" t="str">
        <f t="shared" si="70"/>
        <v>2,5 kW</v>
      </c>
      <c r="C341" s="14"/>
      <c r="D341" s="165">
        <v>0</v>
      </c>
      <c r="E341" s="165">
        <v>0</v>
      </c>
      <c r="F341" s="165">
        <v>0</v>
      </c>
      <c r="G341" s="165">
        <v>0</v>
      </c>
      <c r="H341" s="165">
        <v>0</v>
      </c>
      <c r="I341" s="165">
        <v>0</v>
      </c>
      <c r="J341" s="165">
        <v>0</v>
      </c>
      <c r="K341" s="165">
        <v>0</v>
      </c>
      <c r="L341" s="165">
        <v>0</v>
      </c>
      <c r="M341" s="165">
        <v>0</v>
      </c>
      <c r="N341" s="165">
        <v>0</v>
      </c>
      <c r="O341" s="165">
        <v>0</v>
      </c>
      <c r="P341" s="165">
        <v>0</v>
      </c>
      <c r="Q341" s="165">
        <v>0</v>
      </c>
      <c r="R341" s="165">
        <v>0</v>
      </c>
      <c r="S341" s="165">
        <v>0</v>
      </c>
      <c r="T341" s="165">
        <v>0</v>
      </c>
      <c r="U341" s="165">
        <v>0</v>
      </c>
      <c r="V341" s="165">
        <v>0</v>
      </c>
      <c r="W341" s="165">
        <v>0</v>
      </c>
      <c r="X341" s="165">
        <v>0</v>
      </c>
      <c r="Y341" s="165">
        <v>560.28483384180186</v>
      </c>
      <c r="Z341" s="165">
        <v>0</v>
      </c>
      <c r="AA341" s="165">
        <v>0</v>
      </c>
      <c r="AB341" s="165">
        <v>0</v>
      </c>
      <c r="AC341" s="165">
        <v>0</v>
      </c>
      <c r="AD341" s="165">
        <v>0</v>
      </c>
      <c r="AE341" s="165">
        <v>0</v>
      </c>
      <c r="AF341" s="165">
        <v>0</v>
      </c>
      <c r="AG341" s="165">
        <v>0</v>
      </c>
      <c r="AH341" s="165">
        <v>0</v>
      </c>
      <c r="AI341" s="165">
        <v>0</v>
      </c>
      <c r="AJ341" s="165">
        <v>0</v>
      </c>
      <c r="AK341" s="165">
        <v>0</v>
      </c>
      <c r="AL341" s="165">
        <v>0</v>
      </c>
      <c r="AM341" s="165">
        <v>0</v>
      </c>
      <c r="AN341" s="165">
        <v>0</v>
      </c>
      <c r="AO341" s="165">
        <v>0</v>
      </c>
    </row>
    <row r="342" spans="1:41" s="126" customFormat="1" ht="12.75" customHeight="1" x14ac:dyDescent="0.2">
      <c r="A342" s="27">
        <f t="shared" si="69"/>
        <v>4975.8704264565331</v>
      </c>
      <c r="B342" s="164" t="str">
        <f t="shared" si="70"/>
        <v>2 kW</v>
      </c>
      <c r="C342" s="14"/>
      <c r="D342" s="165">
        <v>0</v>
      </c>
      <c r="E342" s="165">
        <v>0</v>
      </c>
      <c r="F342" s="165">
        <v>0</v>
      </c>
      <c r="G342" s="165">
        <v>0</v>
      </c>
      <c r="H342" s="165">
        <v>0</v>
      </c>
      <c r="I342" s="165">
        <v>1124.8233250899873</v>
      </c>
      <c r="J342" s="165">
        <v>0</v>
      </c>
      <c r="K342" s="165">
        <v>0</v>
      </c>
      <c r="L342" s="165">
        <v>462.28118517441339</v>
      </c>
      <c r="M342" s="165">
        <v>994.08092366175651</v>
      </c>
      <c r="N342" s="165">
        <v>0</v>
      </c>
      <c r="O342" s="165">
        <v>0</v>
      </c>
      <c r="P342" s="165">
        <v>0</v>
      </c>
      <c r="Q342" s="165">
        <v>0</v>
      </c>
      <c r="R342" s="165">
        <v>0</v>
      </c>
      <c r="S342" s="165">
        <v>0</v>
      </c>
      <c r="T342" s="165">
        <v>0</v>
      </c>
      <c r="U342" s="165">
        <v>0</v>
      </c>
      <c r="V342" s="165">
        <v>0</v>
      </c>
      <c r="W342" s="165">
        <v>0</v>
      </c>
      <c r="X342" s="165">
        <v>0</v>
      </c>
      <c r="Y342" s="165">
        <v>0</v>
      </c>
      <c r="Z342" s="165">
        <v>0</v>
      </c>
      <c r="AA342" s="165">
        <v>0</v>
      </c>
      <c r="AB342" s="165">
        <v>0</v>
      </c>
      <c r="AC342" s="165">
        <v>0</v>
      </c>
      <c r="AD342" s="165">
        <v>1007.3516593857225</v>
      </c>
      <c r="AE342" s="165">
        <v>0</v>
      </c>
      <c r="AF342" s="165">
        <v>0</v>
      </c>
      <c r="AG342" s="165">
        <v>0</v>
      </c>
      <c r="AH342" s="165">
        <v>0</v>
      </c>
      <c r="AI342" s="165">
        <v>0</v>
      </c>
      <c r="AJ342" s="165">
        <v>1387.3333331446534</v>
      </c>
      <c r="AK342" s="165">
        <v>0</v>
      </c>
      <c r="AL342" s="165">
        <v>0</v>
      </c>
      <c r="AM342" s="165">
        <v>0</v>
      </c>
      <c r="AN342" s="165">
        <v>0</v>
      </c>
      <c r="AO342" s="165">
        <v>0</v>
      </c>
    </row>
    <row r="343" spans="1:41" s="126" customFormat="1" ht="12.75" customHeight="1" x14ac:dyDescent="0.2">
      <c r="A343" s="27">
        <f t="shared" si="69"/>
        <v>2446.045371682404</v>
      </c>
      <c r="B343" s="164" t="str">
        <f t="shared" si="70"/>
        <v>1 kW</v>
      </c>
      <c r="C343" s="14"/>
      <c r="D343" s="165">
        <v>0</v>
      </c>
      <c r="E343" s="165">
        <v>0</v>
      </c>
      <c r="F343" s="165">
        <v>0</v>
      </c>
      <c r="G343" s="165">
        <v>550.83715675596136</v>
      </c>
      <c r="H343" s="165">
        <v>0</v>
      </c>
      <c r="I343" s="165">
        <v>0</v>
      </c>
      <c r="J343" s="165">
        <v>0</v>
      </c>
      <c r="K343" s="165">
        <v>0</v>
      </c>
      <c r="L343" s="165">
        <v>0</v>
      </c>
      <c r="M343" s="165">
        <v>0</v>
      </c>
      <c r="N343" s="165">
        <v>0</v>
      </c>
      <c r="O343" s="165">
        <v>0</v>
      </c>
      <c r="P343" s="165">
        <v>0</v>
      </c>
      <c r="Q343" s="165">
        <v>0</v>
      </c>
      <c r="R343" s="165">
        <v>0</v>
      </c>
      <c r="S343" s="165">
        <v>0</v>
      </c>
      <c r="T343" s="165">
        <v>0</v>
      </c>
      <c r="U343" s="165">
        <v>0</v>
      </c>
      <c r="V343" s="165">
        <v>0</v>
      </c>
      <c r="W343" s="165">
        <v>0</v>
      </c>
      <c r="X343" s="165">
        <v>0</v>
      </c>
      <c r="Y343" s="165">
        <v>473.76477137408392</v>
      </c>
      <c r="Z343" s="165">
        <v>0</v>
      </c>
      <c r="AA343" s="165">
        <v>0</v>
      </c>
      <c r="AB343" s="165">
        <v>0</v>
      </c>
      <c r="AC343" s="165">
        <v>0</v>
      </c>
      <c r="AD343" s="165">
        <v>0</v>
      </c>
      <c r="AE343" s="165">
        <v>0</v>
      </c>
      <c r="AF343" s="165">
        <v>0</v>
      </c>
      <c r="AG343" s="165">
        <v>0</v>
      </c>
      <c r="AH343" s="165">
        <v>0</v>
      </c>
      <c r="AI343" s="165">
        <v>0</v>
      </c>
      <c r="AJ343" s="165">
        <v>0</v>
      </c>
      <c r="AK343" s="165">
        <v>1421.4434435523585</v>
      </c>
      <c r="AL343" s="165">
        <v>0</v>
      </c>
      <c r="AM343" s="165">
        <v>0</v>
      </c>
      <c r="AN343" s="165">
        <v>0</v>
      </c>
      <c r="AO343" s="165">
        <v>0</v>
      </c>
    </row>
    <row r="344" spans="1:41" ht="12.75" customHeight="1" x14ac:dyDescent="0.2">
      <c r="A344" s="27">
        <f t="shared" si="69"/>
        <v>0</v>
      </c>
      <c r="B344" s="53"/>
      <c r="C344" s="153"/>
      <c r="D344" s="139"/>
      <c r="E344" s="139"/>
      <c r="F344" s="139"/>
      <c r="G344" s="139"/>
      <c r="H344" s="139"/>
      <c r="I344" s="139"/>
      <c r="J344" s="139"/>
      <c r="K344" s="139"/>
      <c r="L344" s="139"/>
      <c r="M344" s="139"/>
      <c r="N344" s="139"/>
      <c r="O344" s="139"/>
      <c r="P344" s="139"/>
      <c r="Q344" s="139"/>
      <c r="R344" s="139"/>
      <c r="S344" s="139"/>
      <c r="T344" s="139"/>
      <c r="U344" s="139"/>
      <c r="V344" s="139"/>
      <c r="W344" s="139"/>
      <c r="X344" s="139"/>
      <c r="Y344" s="139"/>
      <c r="Z344" s="139"/>
      <c r="AA344" s="139"/>
      <c r="AB344" s="139"/>
      <c r="AC344" s="139"/>
      <c r="AD344" s="139"/>
      <c r="AE344" s="139"/>
      <c r="AF344" s="139"/>
      <c r="AG344" s="139"/>
      <c r="AH344" s="139"/>
      <c r="AI344" s="139"/>
      <c r="AJ344" s="139"/>
      <c r="AK344" s="139"/>
      <c r="AL344" s="139"/>
      <c r="AM344" s="139"/>
      <c r="AN344" s="139"/>
      <c r="AO344" s="139"/>
    </row>
    <row r="345" spans="1:41" ht="12.75" customHeight="1" x14ac:dyDescent="0.2">
      <c r="B345" s="53" t="s">
        <v>335</v>
      </c>
      <c r="C345" s="53"/>
      <c r="D345" s="298">
        <v>205</v>
      </c>
      <c r="E345" s="298" t="s">
        <v>332</v>
      </c>
      <c r="F345" s="298" t="s">
        <v>332</v>
      </c>
      <c r="G345" s="298" t="s">
        <v>332</v>
      </c>
      <c r="H345" s="298" t="s">
        <v>332</v>
      </c>
      <c r="I345" s="298" t="s">
        <v>332</v>
      </c>
      <c r="J345" s="298" t="s">
        <v>332</v>
      </c>
      <c r="K345" s="298">
        <v>136</v>
      </c>
      <c r="L345" s="298" t="s">
        <v>332</v>
      </c>
      <c r="M345" s="298" t="s">
        <v>332</v>
      </c>
      <c r="N345" s="298">
        <v>177</v>
      </c>
      <c r="O345" s="298">
        <v>87</v>
      </c>
      <c r="P345" s="298" t="s">
        <v>332</v>
      </c>
      <c r="Q345" s="298" t="s">
        <v>332</v>
      </c>
      <c r="R345" s="298" t="s">
        <v>332</v>
      </c>
      <c r="S345" s="298" t="s">
        <v>332</v>
      </c>
      <c r="T345" s="298" t="s">
        <v>332</v>
      </c>
      <c r="U345" s="298" t="s">
        <v>332</v>
      </c>
      <c r="V345" s="298">
        <v>180</v>
      </c>
      <c r="W345" s="298" t="s">
        <v>332</v>
      </c>
      <c r="X345" s="298">
        <v>126</v>
      </c>
      <c r="Y345" s="298" t="s">
        <v>332</v>
      </c>
      <c r="Z345" s="298" t="s">
        <v>332</v>
      </c>
      <c r="AA345" s="298" t="s">
        <v>332</v>
      </c>
      <c r="AB345" s="298">
        <v>138</v>
      </c>
      <c r="AC345" s="298" t="s">
        <v>332</v>
      </c>
      <c r="AD345" s="298" t="s">
        <v>332</v>
      </c>
      <c r="AE345" s="298">
        <v>167</v>
      </c>
      <c r="AF345" s="298">
        <v>134</v>
      </c>
      <c r="AG345" s="298" t="s">
        <v>332</v>
      </c>
      <c r="AH345" s="298" t="s">
        <v>332</v>
      </c>
      <c r="AI345" s="298" t="s">
        <v>332</v>
      </c>
      <c r="AJ345" s="298" t="s">
        <v>332</v>
      </c>
      <c r="AK345" s="298">
        <v>121</v>
      </c>
      <c r="AL345" s="298" t="s">
        <v>332</v>
      </c>
      <c r="AM345" s="298">
        <v>64</v>
      </c>
      <c r="AN345" s="298" t="s">
        <v>332</v>
      </c>
      <c r="AO345" s="298" t="s">
        <v>332</v>
      </c>
    </row>
    <row r="346" spans="1:41" ht="12.75" customHeight="1" x14ac:dyDescent="0.2">
      <c r="B346" s="53" t="s">
        <v>336</v>
      </c>
      <c r="C346" s="53"/>
      <c r="D346" s="62">
        <f>+D304*D306</f>
        <v>2386.2462500086472</v>
      </c>
      <c r="E346" s="62">
        <f t="shared" ref="E346:AO346" si="71">+E304*E306</f>
        <v>0</v>
      </c>
      <c r="F346" s="62">
        <f t="shared" si="71"/>
        <v>0</v>
      </c>
      <c r="G346" s="62">
        <f t="shared" si="71"/>
        <v>0</v>
      </c>
      <c r="H346" s="62">
        <f t="shared" si="71"/>
        <v>0</v>
      </c>
      <c r="I346" s="62">
        <f t="shared" si="71"/>
        <v>0</v>
      </c>
      <c r="J346" s="62">
        <f t="shared" si="71"/>
        <v>0</v>
      </c>
      <c r="K346" s="62">
        <f t="shared" si="71"/>
        <v>1549.9322944765961</v>
      </c>
      <c r="L346" s="62">
        <f t="shared" si="71"/>
        <v>0</v>
      </c>
      <c r="M346" s="62">
        <f t="shared" si="71"/>
        <v>0</v>
      </c>
      <c r="N346" s="62">
        <f t="shared" si="71"/>
        <v>1120.0779373802166</v>
      </c>
      <c r="O346" s="62">
        <f t="shared" si="71"/>
        <v>1035.7131125100361</v>
      </c>
      <c r="P346" s="62">
        <f t="shared" si="71"/>
        <v>0</v>
      </c>
      <c r="Q346" s="62">
        <f t="shared" si="71"/>
        <v>0</v>
      </c>
      <c r="R346" s="62">
        <f t="shared" si="71"/>
        <v>0</v>
      </c>
      <c r="S346" s="62">
        <f t="shared" si="71"/>
        <v>0</v>
      </c>
      <c r="T346" s="62">
        <f t="shared" si="71"/>
        <v>0</v>
      </c>
      <c r="U346" s="62">
        <f t="shared" si="71"/>
        <v>0</v>
      </c>
      <c r="V346" s="62">
        <f t="shared" si="71"/>
        <v>2601.5697888006021</v>
      </c>
      <c r="W346" s="62">
        <f t="shared" si="71"/>
        <v>0</v>
      </c>
      <c r="X346" s="62">
        <f t="shared" si="71"/>
        <v>811.34476419162309</v>
      </c>
      <c r="Y346" s="62">
        <f t="shared" si="71"/>
        <v>0</v>
      </c>
      <c r="Z346" s="62">
        <f t="shared" si="71"/>
        <v>0</v>
      </c>
      <c r="AA346" s="62">
        <f t="shared" si="71"/>
        <v>0</v>
      </c>
      <c r="AB346" s="62">
        <f t="shared" si="71"/>
        <v>1779.4061198839238</v>
      </c>
      <c r="AC346" s="62">
        <f t="shared" si="71"/>
        <v>0</v>
      </c>
      <c r="AD346" s="62">
        <f t="shared" si="71"/>
        <v>0</v>
      </c>
      <c r="AE346" s="62">
        <f t="shared" si="71"/>
        <v>1281.334957009668</v>
      </c>
      <c r="AF346" s="62">
        <f t="shared" si="71"/>
        <v>2077.8063611126431</v>
      </c>
      <c r="AG346" s="62">
        <f t="shared" si="71"/>
        <v>0</v>
      </c>
      <c r="AH346" s="62">
        <f t="shared" si="71"/>
        <v>0</v>
      </c>
      <c r="AI346" s="62">
        <f t="shared" si="71"/>
        <v>0</v>
      </c>
      <c r="AJ346" s="62">
        <f t="shared" si="71"/>
        <v>0</v>
      </c>
      <c r="AK346" s="62">
        <f t="shared" si="71"/>
        <v>771.05578291600455</v>
      </c>
      <c r="AL346" s="62">
        <f t="shared" si="71"/>
        <v>0</v>
      </c>
      <c r="AM346" s="62">
        <f t="shared" si="71"/>
        <v>235.48300572223971</v>
      </c>
      <c r="AN346" s="62">
        <f t="shared" si="71"/>
        <v>0</v>
      </c>
      <c r="AO346" s="62">
        <f t="shared" si="71"/>
        <v>0</v>
      </c>
    </row>
    <row r="347" spans="1:41" ht="12.75" customHeight="1" x14ac:dyDescent="0.2">
      <c r="B347" s="53" t="s">
        <v>337</v>
      </c>
      <c r="C347" s="53"/>
      <c r="D347" s="62"/>
      <c r="E347" s="62"/>
      <c r="F347" s="62"/>
      <c r="G347" s="62"/>
      <c r="H347" s="62"/>
      <c r="I347" s="62"/>
      <c r="J347" s="62"/>
      <c r="K347" s="62"/>
      <c r="L347" s="62"/>
      <c r="M347" s="62"/>
      <c r="N347" s="62"/>
      <c r="O347" s="62"/>
      <c r="P347" s="62"/>
      <c r="Q347" s="62"/>
      <c r="R347" s="62"/>
      <c r="S347" s="62"/>
      <c r="T347" s="62"/>
      <c r="U347" s="62"/>
      <c r="V347" s="62"/>
      <c r="W347" s="62"/>
      <c r="X347" s="62"/>
      <c r="Y347" s="62"/>
      <c r="Z347" s="62"/>
      <c r="AA347" s="62"/>
      <c r="AB347" s="62"/>
      <c r="AC347" s="62"/>
      <c r="AD347" s="62"/>
      <c r="AE347" s="62"/>
      <c r="AF347" s="62"/>
      <c r="AG347" s="62"/>
      <c r="AH347" s="62"/>
      <c r="AI347" s="62"/>
      <c r="AJ347" s="62"/>
      <c r="AK347" s="62"/>
      <c r="AL347" s="62"/>
      <c r="AM347" s="62"/>
      <c r="AN347" s="62"/>
      <c r="AO347" s="62"/>
    </row>
    <row r="348" spans="1:41" ht="12.75" customHeight="1" x14ac:dyDescent="0.2">
      <c r="B348" s="159">
        <v>30</v>
      </c>
      <c r="C348" s="53"/>
      <c r="D348" s="298">
        <v>0</v>
      </c>
      <c r="E348" s="298">
        <v>0</v>
      </c>
      <c r="F348" s="298">
        <v>0</v>
      </c>
      <c r="G348" s="298">
        <v>0</v>
      </c>
      <c r="H348" s="298">
        <v>0</v>
      </c>
      <c r="I348" s="298">
        <v>0</v>
      </c>
      <c r="J348" s="298">
        <v>0</v>
      </c>
      <c r="K348" s="298">
        <v>0</v>
      </c>
      <c r="L348" s="298">
        <v>0</v>
      </c>
      <c r="M348" s="298">
        <v>0</v>
      </c>
      <c r="N348" s="298">
        <v>0</v>
      </c>
      <c r="O348" s="298">
        <v>0</v>
      </c>
      <c r="P348" s="298">
        <v>0</v>
      </c>
      <c r="Q348" s="298">
        <v>0</v>
      </c>
      <c r="R348" s="298">
        <v>0</v>
      </c>
      <c r="S348" s="298">
        <v>0</v>
      </c>
      <c r="T348" s="298">
        <v>0</v>
      </c>
      <c r="U348" s="298">
        <v>0</v>
      </c>
      <c r="V348" s="298">
        <v>0</v>
      </c>
      <c r="W348" s="298">
        <v>0</v>
      </c>
      <c r="X348" s="298">
        <v>0</v>
      </c>
      <c r="Y348" s="298">
        <v>0</v>
      </c>
      <c r="Z348" s="298">
        <v>0</v>
      </c>
      <c r="AA348" s="298">
        <v>0</v>
      </c>
      <c r="AB348" s="298">
        <v>1</v>
      </c>
      <c r="AC348" s="298">
        <v>0</v>
      </c>
      <c r="AD348" s="298">
        <v>0</v>
      </c>
      <c r="AE348" s="298">
        <v>0</v>
      </c>
      <c r="AF348" s="298">
        <v>0</v>
      </c>
      <c r="AG348" s="298">
        <v>0</v>
      </c>
      <c r="AH348" s="298">
        <v>0</v>
      </c>
      <c r="AI348" s="298">
        <v>0</v>
      </c>
      <c r="AJ348" s="298">
        <v>0</v>
      </c>
      <c r="AK348" s="298">
        <v>0</v>
      </c>
      <c r="AL348" s="298">
        <v>0</v>
      </c>
      <c r="AM348" s="298">
        <v>0</v>
      </c>
      <c r="AN348" s="298">
        <v>0</v>
      </c>
      <c r="AO348" s="298">
        <v>0</v>
      </c>
    </row>
    <row r="349" spans="1:41" ht="12.75" customHeight="1" x14ac:dyDescent="0.2">
      <c r="B349" s="159">
        <v>25</v>
      </c>
      <c r="C349" s="53"/>
      <c r="D349" s="298">
        <v>1</v>
      </c>
      <c r="E349" s="298">
        <v>0</v>
      </c>
      <c r="F349" s="298">
        <v>0</v>
      </c>
      <c r="G349" s="298">
        <v>0</v>
      </c>
      <c r="H349" s="298">
        <v>0</v>
      </c>
      <c r="I349" s="298">
        <v>0</v>
      </c>
      <c r="J349" s="298">
        <v>0</v>
      </c>
      <c r="K349" s="298">
        <v>0</v>
      </c>
      <c r="L349" s="298">
        <v>0</v>
      </c>
      <c r="M349" s="298">
        <v>0</v>
      </c>
      <c r="N349" s="298">
        <v>0</v>
      </c>
      <c r="O349" s="298">
        <v>0</v>
      </c>
      <c r="P349" s="298">
        <v>0</v>
      </c>
      <c r="Q349" s="298">
        <v>0</v>
      </c>
      <c r="R349" s="298">
        <v>0</v>
      </c>
      <c r="S349" s="298">
        <v>0</v>
      </c>
      <c r="T349" s="298">
        <v>0</v>
      </c>
      <c r="U349" s="298">
        <v>0</v>
      </c>
      <c r="V349" s="298">
        <v>0</v>
      </c>
      <c r="W349" s="298">
        <v>0</v>
      </c>
      <c r="X349" s="298">
        <v>0</v>
      </c>
      <c r="Y349" s="298">
        <v>0</v>
      </c>
      <c r="Z349" s="298">
        <v>0</v>
      </c>
      <c r="AA349" s="298">
        <v>0</v>
      </c>
      <c r="AB349" s="298">
        <v>0</v>
      </c>
      <c r="AC349" s="298">
        <v>0</v>
      </c>
      <c r="AD349" s="298">
        <v>0</v>
      </c>
      <c r="AE349" s="298">
        <v>0</v>
      </c>
      <c r="AF349" s="298">
        <v>0</v>
      </c>
      <c r="AG349" s="298">
        <v>0</v>
      </c>
      <c r="AH349" s="298">
        <v>0</v>
      </c>
      <c r="AI349" s="298">
        <v>0</v>
      </c>
      <c r="AJ349" s="298">
        <v>0</v>
      </c>
      <c r="AK349" s="298">
        <v>0</v>
      </c>
      <c r="AL349" s="298">
        <v>0</v>
      </c>
      <c r="AM349" s="298">
        <v>0</v>
      </c>
      <c r="AN349" s="298">
        <v>0</v>
      </c>
      <c r="AO349" s="298">
        <v>0</v>
      </c>
    </row>
    <row r="350" spans="1:41" ht="12.75" customHeight="1" x14ac:dyDescent="0.2">
      <c r="B350" s="159">
        <v>7.5</v>
      </c>
      <c r="C350" s="53"/>
      <c r="D350" s="298">
        <v>0</v>
      </c>
      <c r="E350" s="298">
        <v>0</v>
      </c>
      <c r="F350" s="298">
        <v>0</v>
      </c>
      <c r="G350" s="298">
        <v>0</v>
      </c>
      <c r="H350" s="298">
        <v>0</v>
      </c>
      <c r="I350" s="298">
        <v>0</v>
      </c>
      <c r="J350" s="298">
        <v>0</v>
      </c>
      <c r="K350" s="298">
        <v>0</v>
      </c>
      <c r="L350" s="298">
        <v>0</v>
      </c>
      <c r="M350" s="298">
        <v>0</v>
      </c>
      <c r="N350" s="298">
        <v>1</v>
      </c>
      <c r="O350" s="298">
        <v>0</v>
      </c>
      <c r="P350" s="298">
        <v>0</v>
      </c>
      <c r="Q350" s="298">
        <v>0</v>
      </c>
      <c r="R350" s="298">
        <v>0</v>
      </c>
      <c r="S350" s="298">
        <v>0</v>
      </c>
      <c r="T350" s="298">
        <v>0</v>
      </c>
      <c r="U350" s="298">
        <v>0</v>
      </c>
      <c r="V350" s="298">
        <v>0</v>
      </c>
      <c r="W350" s="298">
        <v>0</v>
      </c>
      <c r="X350" s="298">
        <v>0</v>
      </c>
      <c r="Y350" s="298">
        <v>0</v>
      </c>
      <c r="Z350" s="298">
        <v>0</v>
      </c>
      <c r="AA350" s="298">
        <v>0</v>
      </c>
      <c r="AB350" s="298">
        <v>0</v>
      </c>
      <c r="AC350" s="298">
        <v>0</v>
      </c>
      <c r="AD350" s="298">
        <v>0</v>
      </c>
      <c r="AE350" s="298">
        <v>0</v>
      </c>
      <c r="AF350" s="298">
        <v>0</v>
      </c>
      <c r="AG350" s="298">
        <v>0</v>
      </c>
      <c r="AH350" s="298">
        <v>0</v>
      </c>
      <c r="AI350" s="298">
        <v>0</v>
      </c>
      <c r="AJ350" s="298">
        <v>0</v>
      </c>
      <c r="AK350" s="298">
        <v>0</v>
      </c>
      <c r="AL350" s="298">
        <v>0</v>
      </c>
      <c r="AM350" s="298">
        <v>0</v>
      </c>
      <c r="AN350" s="298">
        <v>0</v>
      </c>
      <c r="AO350" s="298">
        <v>0</v>
      </c>
    </row>
    <row r="351" spans="1:41" ht="12.75" customHeight="1" x14ac:dyDescent="0.2">
      <c r="B351" s="159">
        <v>3</v>
      </c>
      <c r="C351" s="53"/>
      <c r="D351" s="298">
        <v>0</v>
      </c>
      <c r="E351" s="298">
        <v>0</v>
      </c>
      <c r="F351" s="298">
        <v>0</v>
      </c>
      <c r="G351" s="298">
        <v>0</v>
      </c>
      <c r="H351" s="298">
        <v>0</v>
      </c>
      <c r="I351" s="298">
        <v>0</v>
      </c>
      <c r="J351" s="298">
        <v>0</v>
      </c>
      <c r="K351" s="298">
        <v>0</v>
      </c>
      <c r="L351" s="298">
        <v>0</v>
      </c>
      <c r="M351" s="298">
        <v>0</v>
      </c>
      <c r="N351" s="298">
        <v>0</v>
      </c>
      <c r="O351" s="298">
        <v>0</v>
      </c>
      <c r="P351" s="298">
        <v>0</v>
      </c>
      <c r="Q351" s="298">
        <v>0</v>
      </c>
      <c r="R351" s="298">
        <v>0</v>
      </c>
      <c r="S351" s="298">
        <v>0</v>
      </c>
      <c r="T351" s="298">
        <v>0</v>
      </c>
      <c r="U351" s="298">
        <v>0</v>
      </c>
      <c r="V351" s="298">
        <v>1</v>
      </c>
      <c r="W351" s="298">
        <v>0</v>
      </c>
      <c r="X351" s="298">
        <v>2</v>
      </c>
      <c r="Y351" s="298">
        <v>0</v>
      </c>
      <c r="Z351" s="298">
        <v>0</v>
      </c>
      <c r="AA351" s="298">
        <v>0</v>
      </c>
      <c r="AB351" s="298">
        <v>0</v>
      </c>
      <c r="AC351" s="298">
        <v>0</v>
      </c>
      <c r="AD351" s="298">
        <v>0</v>
      </c>
      <c r="AE351" s="298">
        <v>0</v>
      </c>
      <c r="AF351" s="298">
        <v>1</v>
      </c>
      <c r="AG351" s="298">
        <v>0</v>
      </c>
      <c r="AH351" s="298">
        <v>0</v>
      </c>
      <c r="AI351" s="298">
        <v>0</v>
      </c>
      <c r="AJ351" s="298">
        <v>0</v>
      </c>
      <c r="AK351" s="298">
        <v>0</v>
      </c>
      <c r="AL351" s="298">
        <v>0</v>
      </c>
      <c r="AM351" s="298">
        <v>1</v>
      </c>
      <c r="AN351" s="298">
        <v>0</v>
      </c>
      <c r="AO351" s="298">
        <v>0</v>
      </c>
    </row>
    <row r="352" spans="1:41" ht="12.75" customHeight="1" x14ac:dyDescent="0.2">
      <c r="B352" s="159">
        <v>2</v>
      </c>
      <c r="C352" s="53"/>
      <c r="D352" s="298">
        <v>0</v>
      </c>
      <c r="E352" s="298">
        <v>0</v>
      </c>
      <c r="F352" s="298">
        <v>0</v>
      </c>
      <c r="G352" s="298">
        <v>0</v>
      </c>
      <c r="H352" s="298">
        <v>0</v>
      </c>
      <c r="I352" s="298">
        <v>0</v>
      </c>
      <c r="J352" s="298">
        <v>0</v>
      </c>
      <c r="K352" s="298">
        <v>1</v>
      </c>
      <c r="L352" s="298">
        <v>0</v>
      </c>
      <c r="M352" s="298">
        <v>0</v>
      </c>
      <c r="N352" s="298">
        <v>0</v>
      </c>
      <c r="O352" s="298">
        <v>0</v>
      </c>
      <c r="P352" s="298">
        <v>0</v>
      </c>
      <c r="Q352" s="298">
        <v>0</v>
      </c>
      <c r="R352" s="298">
        <v>0</v>
      </c>
      <c r="S352" s="298">
        <v>0</v>
      </c>
      <c r="T352" s="298">
        <v>0</v>
      </c>
      <c r="U352" s="298">
        <v>0</v>
      </c>
      <c r="V352" s="298">
        <v>0</v>
      </c>
      <c r="W352" s="298">
        <v>0</v>
      </c>
      <c r="X352" s="298">
        <v>0</v>
      </c>
      <c r="Y352" s="298">
        <v>0</v>
      </c>
      <c r="Z352" s="298">
        <v>0</v>
      </c>
      <c r="AA352" s="298">
        <v>0</v>
      </c>
      <c r="AB352" s="298">
        <v>0</v>
      </c>
      <c r="AC352" s="298">
        <v>0</v>
      </c>
      <c r="AD352" s="298">
        <v>0</v>
      </c>
      <c r="AE352" s="298">
        <v>0</v>
      </c>
      <c r="AF352" s="298">
        <v>0</v>
      </c>
      <c r="AG352" s="298">
        <v>0</v>
      </c>
      <c r="AH352" s="298">
        <v>0</v>
      </c>
      <c r="AI352" s="298">
        <v>0</v>
      </c>
      <c r="AJ352" s="298">
        <v>0</v>
      </c>
      <c r="AK352" s="298">
        <v>0</v>
      </c>
      <c r="AL352" s="298">
        <v>0</v>
      </c>
      <c r="AM352" s="298">
        <v>0</v>
      </c>
      <c r="AN352" s="298">
        <v>0</v>
      </c>
      <c r="AO352" s="298">
        <v>0</v>
      </c>
    </row>
    <row r="353" spans="1:41" ht="12.75" customHeight="1" thickBot="1" x14ac:dyDescent="0.25">
      <c r="B353" s="159">
        <v>1</v>
      </c>
      <c r="C353" s="68"/>
      <c r="D353" s="299">
        <v>0</v>
      </c>
      <c r="E353" s="299">
        <v>0</v>
      </c>
      <c r="F353" s="299">
        <v>0</v>
      </c>
      <c r="G353" s="299">
        <v>0</v>
      </c>
      <c r="H353" s="299">
        <v>0</v>
      </c>
      <c r="I353" s="299">
        <v>0</v>
      </c>
      <c r="J353" s="299">
        <v>0</v>
      </c>
      <c r="K353" s="299">
        <v>0</v>
      </c>
      <c r="L353" s="299">
        <v>0</v>
      </c>
      <c r="M353" s="299">
        <v>0</v>
      </c>
      <c r="N353" s="299">
        <v>0</v>
      </c>
      <c r="O353" s="299">
        <v>1</v>
      </c>
      <c r="P353" s="299">
        <v>0</v>
      </c>
      <c r="Q353" s="299">
        <v>0</v>
      </c>
      <c r="R353" s="299">
        <v>0</v>
      </c>
      <c r="S353" s="299">
        <v>0</v>
      </c>
      <c r="T353" s="299">
        <v>0</v>
      </c>
      <c r="U353" s="299">
        <v>0</v>
      </c>
      <c r="V353" s="299">
        <v>0</v>
      </c>
      <c r="W353" s="299">
        <v>0</v>
      </c>
      <c r="X353" s="299">
        <v>0</v>
      </c>
      <c r="Y353" s="299">
        <v>0</v>
      </c>
      <c r="Z353" s="299">
        <v>0</v>
      </c>
      <c r="AA353" s="299">
        <v>0</v>
      </c>
      <c r="AB353" s="299">
        <v>0</v>
      </c>
      <c r="AC353" s="299">
        <v>0</v>
      </c>
      <c r="AD353" s="299">
        <v>0</v>
      </c>
      <c r="AE353" s="299">
        <v>1</v>
      </c>
      <c r="AF353" s="299">
        <v>0</v>
      </c>
      <c r="AG353" s="299">
        <v>0</v>
      </c>
      <c r="AH353" s="299">
        <v>0</v>
      </c>
      <c r="AI353" s="299">
        <v>0</v>
      </c>
      <c r="AJ353" s="299">
        <v>0</v>
      </c>
      <c r="AK353" s="299">
        <v>2</v>
      </c>
      <c r="AL353" s="299">
        <v>0</v>
      </c>
      <c r="AM353" s="299">
        <v>0</v>
      </c>
      <c r="AN353" s="299">
        <v>0</v>
      </c>
      <c r="AO353" s="299">
        <v>0</v>
      </c>
    </row>
    <row r="354" spans="1:41" ht="12.75" customHeight="1" x14ac:dyDescent="0.2">
      <c r="B354" s="160" t="s">
        <v>27</v>
      </c>
      <c r="C354" s="153"/>
      <c r="D354" s="139">
        <f t="shared" ref="D354:AO354" si="72">+SUM(D348:D353)</f>
        <v>1</v>
      </c>
      <c r="E354" s="139">
        <f t="shared" si="72"/>
        <v>0</v>
      </c>
      <c r="F354" s="139">
        <f t="shared" si="72"/>
        <v>0</v>
      </c>
      <c r="G354" s="139">
        <f t="shared" si="72"/>
        <v>0</v>
      </c>
      <c r="H354" s="139">
        <f t="shared" si="72"/>
        <v>0</v>
      </c>
      <c r="I354" s="139">
        <f t="shared" si="72"/>
        <v>0</v>
      </c>
      <c r="J354" s="139">
        <f t="shared" si="72"/>
        <v>0</v>
      </c>
      <c r="K354" s="139">
        <f t="shared" si="72"/>
        <v>1</v>
      </c>
      <c r="L354" s="139">
        <f t="shared" si="72"/>
        <v>0</v>
      </c>
      <c r="M354" s="139">
        <f t="shared" si="72"/>
        <v>0</v>
      </c>
      <c r="N354" s="139">
        <f t="shared" si="72"/>
        <v>1</v>
      </c>
      <c r="O354" s="139">
        <f t="shared" si="72"/>
        <v>1</v>
      </c>
      <c r="P354" s="139">
        <f t="shared" si="72"/>
        <v>0</v>
      </c>
      <c r="Q354" s="139">
        <f t="shared" si="72"/>
        <v>0</v>
      </c>
      <c r="R354" s="139">
        <f t="shared" si="72"/>
        <v>0</v>
      </c>
      <c r="S354" s="139">
        <f t="shared" si="72"/>
        <v>0</v>
      </c>
      <c r="T354" s="139">
        <f t="shared" si="72"/>
        <v>0</v>
      </c>
      <c r="U354" s="139">
        <f t="shared" si="72"/>
        <v>0</v>
      </c>
      <c r="V354" s="139">
        <f t="shared" si="72"/>
        <v>1</v>
      </c>
      <c r="W354" s="139">
        <f t="shared" si="72"/>
        <v>0</v>
      </c>
      <c r="X354" s="162">
        <f t="shared" si="72"/>
        <v>2</v>
      </c>
      <c r="Y354" s="162">
        <f t="shared" si="72"/>
        <v>0</v>
      </c>
      <c r="Z354" s="162">
        <f t="shared" si="72"/>
        <v>0</v>
      </c>
      <c r="AA354" s="162">
        <f t="shared" si="72"/>
        <v>0</v>
      </c>
      <c r="AB354" s="162">
        <f t="shared" si="72"/>
        <v>1</v>
      </c>
      <c r="AC354" s="162">
        <f t="shared" si="72"/>
        <v>0</v>
      </c>
      <c r="AD354" s="162">
        <f t="shared" si="72"/>
        <v>0</v>
      </c>
      <c r="AE354" s="162">
        <f t="shared" si="72"/>
        <v>1</v>
      </c>
      <c r="AF354" s="162">
        <f t="shared" si="72"/>
        <v>1</v>
      </c>
      <c r="AG354" s="162">
        <f t="shared" si="72"/>
        <v>0</v>
      </c>
      <c r="AH354" s="162">
        <f t="shared" si="72"/>
        <v>0</v>
      </c>
      <c r="AI354" s="162">
        <f t="shared" si="72"/>
        <v>0</v>
      </c>
      <c r="AJ354" s="162">
        <f t="shared" si="72"/>
        <v>0</v>
      </c>
      <c r="AK354" s="162">
        <f t="shared" si="72"/>
        <v>2</v>
      </c>
      <c r="AL354" s="162">
        <f t="shared" si="72"/>
        <v>0</v>
      </c>
      <c r="AM354" s="162">
        <f t="shared" si="72"/>
        <v>1</v>
      </c>
      <c r="AN354" s="162">
        <f t="shared" si="72"/>
        <v>0</v>
      </c>
      <c r="AO354" s="162">
        <f t="shared" si="72"/>
        <v>0</v>
      </c>
    </row>
    <row r="355" spans="1:41" ht="12.75" customHeight="1" x14ac:dyDescent="0.2">
      <c r="B355" s="53"/>
      <c r="C355" s="53"/>
      <c r="D355" s="62"/>
      <c r="E355" s="62"/>
      <c r="F355" s="62"/>
      <c r="G355" s="62"/>
      <c r="H355" s="62"/>
      <c r="I355" s="62"/>
      <c r="J355" s="62"/>
      <c r="K355" s="62"/>
      <c r="L355" s="62"/>
      <c r="M355" s="62"/>
      <c r="N355" s="62"/>
      <c r="O355" s="62"/>
      <c r="P355" s="62"/>
      <c r="Q355" s="62"/>
      <c r="R355" s="62"/>
      <c r="S355" s="62"/>
      <c r="T355" s="62"/>
      <c r="U355" s="62"/>
      <c r="V355" s="62"/>
      <c r="W355" s="62"/>
      <c r="X355" s="62"/>
      <c r="Y355" s="62"/>
      <c r="Z355" s="62"/>
      <c r="AA355" s="62"/>
      <c r="AB355" s="62"/>
      <c r="AC355" s="62"/>
      <c r="AD355" s="62"/>
      <c r="AE355" s="62"/>
      <c r="AF355" s="62"/>
      <c r="AG355" s="62"/>
      <c r="AH355" s="62"/>
      <c r="AI355" s="62"/>
      <c r="AJ355" s="62"/>
      <c r="AK355" s="62"/>
      <c r="AL355" s="62"/>
      <c r="AM355" s="62"/>
      <c r="AN355" s="62"/>
      <c r="AO355" s="62"/>
    </row>
    <row r="356" spans="1:41" s="126" customFormat="1" ht="12.75" customHeight="1" x14ac:dyDescent="0.2">
      <c r="B356" s="14" t="s">
        <v>338</v>
      </c>
      <c r="C356" s="163"/>
      <c r="D356" s="54"/>
      <c r="E356" s="54"/>
      <c r="F356" s="54"/>
      <c r="G356" s="54"/>
      <c r="H356" s="54"/>
      <c r="I356" s="54"/>
      <c r="J356" s="54"/>
      <c r="K356" s="54"/>
      <c r="L356" s="54"/>
      <c r="M356" s="54"/>
      <c r="N356" s="54"/>
      <c r="O356" s="54"/>
      <c r="P356" s="54"/>
      <c r="Q356" s="54"/>
      <c r="R356" s="54"/>
      <c r="S356" s="54"/>
      <c r="T356" s="54"/>
      <c r="U356" s="54"/>
      <c r="V356" s="54"/>
      <c r="W356" s="54"/>
      <c r="X356" s="54"/>
      <c r="Y356" s="54"/>
      <c r="Z356" s="54"/>
      <c r="AA356" s="54"/>
      <c r="AB356" s="54"/>
      <c r="AC356" s="54"/>
      <c r="AD356" s="54"/>
      <c r="AE356" s="54"/>
      <c r="AF356" s="54"/>
      <c r="AG356" s="54"/>
      <c r="AH356" s="54"/>
      <c r="AI356" s="54"/>
      <c r="AJ356" s="54"/>
      <c r="AK356" s="54"/>
      <c r="AL356" s="54"/>
      <c r="AM356" s="54"/>
      <c r="AN356" s="54"/>
      <c r="AO356" s="54"/>
    </row>
    <row r="357" spans="1:41" s="126" customFormat="1" ht="12.75" customHeight="1" x14ac:dyDescent="0.2">
      <c r="A357" s="27">
        <f t="shared" ref="A357:A362" si="73">SUM(C357:AO357)</f>
        <v>2228.0449881439608</v>
      </c>
      <c r="B357" s="164" t="str">
        <f t="shared" ref="B357:B362" si="74">+B348&amp;" kW"</f>
        <v>30 kW</v>
      </c>
      <c r="C357" s="14"/>
      <c r="D357" s="165">
        <v>0</v>
      </c>
      <c r="E357" s="165">
        <v>0</v>
      </c>
      <c r="F357" s="165">
        <v>0</v>
      </c>
      <c r="G357" s="165">
        <v>0</v>
      </c>
      <c r="H357" s="165">
        <v>0</v>
      </c>
      <c r="I357" s="165">
        <v>0</v>
      </c>
      <c r="J357" s="165">
        <v>0</v>
      </c>
      <c r="K357" s="165">
        <v>0</v>
      </c>
      <c r="L357" s="165">
        <v>0</v>
      </c>
      <c r="M357" s="165">
        <v>0</v>
      </c>
      <c r="N357" s="165">
        <v>0</v>
      </c>
      <c r="O357" s="165">
        <v>0</v>
      </c>
      <c r="P357" s="165">
        <v>0</v>
      </c>
      <c r="Q357" s="165">
        <v>0</v>
      </c>
      <c r="R357" s="165">
        <v>0</v>
      </c>
      <c r="S357" s="165">
        <v>0</v>
      </c>
      <c r="T357" s="165">
        <v>0</v>
      </c>
      <c r="U357" s="165">
        <v>0</v>
      </c>
      <c r="V357" s="165">
        <v>0</v>
      </c>
      <c r="W357" s="165">
        <v>0</v>
      </c>
      <c r="X357" s="165">
        <v>0</v>
      </c>
      <c r="Y357" s="165">
        <v>0</v>
      </c>
      <c r="Z357" s="165">
        <v>0</v>
      </c>
      <c r="AA357" s="165">
        <v>0</v>
      </c>
      <c r="AB357" s="165">
        <v>2228.0449881439608</v>
      </c>
      <c r="AC357" s="165">
        <v>0</v>
      </c>
      <c r="AD357" s="165">
        <v>0</v>
      </c>
      <c r="AE357" s="165">
        <v>0</v>
      </c>
      <c r="AF357" s="165">
        <v>0</v>
      </c>
      <c r="AG357" s="165">
        <v>0</v>
      </c>
      <c r="AH357" s="165">
        <v>0</v>
      </c>
      <c r="AI357" s="165">
        <v>0</v>
      </c>
      <c r="AJ357" s="165">
        <v>0</v>
      </c>
      <c r="AK357" s="165">
        <v>0</v>
      </c>
      <c r="AL357" s="165">
        <v>0</v>
      </c>
      <c r="AM357" s="165">
        <v>0</v>
      </c>
      <c r="AN357" s="165">
        <v>0</v>
      </c>
      <c r="AO357" s="165">
        <v>0</v>
      </c>
    </row>
    <row r="358" spans="1:41" s="126" customFormat="1" ht="12.75" customHeight="1" x14ac:dyDescent="0.2">
      <c r="A358" s="27">
        <f t="shared" si="73"/>
        <v>2850.7921731508209</v>
      </c>
      <c r="B358" s="164" t="str">
        <f t="shared" si="74"/>
        <v>25 kW</v>
      </c>
      <c r="C358" s="14"/>
      <c r="D358" s="165">
        <v>2850.7921731508209</v>
      </c>
      <c r="E358" s="165">
        <v>0</v>
      </c>
      <c r="F358" s="165">
        <v>0</v>
      </c>
      <c r="G358" s="165">
        <v>0</v>
      </c>
      <c r="H358" s="165">
        <v>0</v>
      </c>
      <c r="I358" s="165">
        <v>0</v>
      </c>
      <c r="J358" s="165">
        <v>0</v>
      </c>
      <c r="K358" s="165">
        <v>0</v>
      </c>
      <c r="L358" s="165">
        <v>0</v>
      </c>
      <c r="M358" s="165">
        <v>0</v>
      </c>
      <c r="N358" s="165">
        <v>0</v>
      </c>
      <c r="O358" s="165">
        <v>0</v>
      </c>
      <c r="P358" s="165">
        <v>0</v>
      </c>
      <c r="Q358" s="165">
        <v>0</v>
      </c>
      <c r="R358" s="165">
        <v>0</v>
      </c>
      <c r="S358" s="165">
        <v>0</v>
      </c>
      <c r="T358" s="165">
        <v>0</v>
      </c>
      <c r="U358" s="165">
        <v>0</v>
      </c>
      <c r="V358" s="165">
        <v>0</v>
      </c>
      <c r="W358" s="165">
        <v>0</v>
      </c>
      <c r="X358" s="165">
        <v>0</v>
      </c>
      <c r="Y358" s="165">
        <v>0</v>
      </c>
      <c r="Z358" s="165">
        <v>0</v>
      </c>
      <c r="AA358" s="165">
        <v>0</v>
      </c>
      <c r="AB358" s="165">
        <v>0</v>
      </c>
      <c r="AC358" s="165">
        <v>0</v>
      </c>
      <c r="AD358" s="165">
        <v>0</v>
      </c>
      <c r="AE358" s="165">
        <v>0</v>
      </c>
      <c r="AF358" s="165">
        <v>0</v>
      </c>
      <c r="AG358" s="165">
        <v>0</v>
      </c>
      <c r="AH358" s="165">
        <v>0</v>
      </c>
      <c r="AI358" s="165">
        <v>0</v>
      </c>
      <c r="AJ358" s="165">
        <v>0</v>
      </c>
      <c r="AK358" s="165">
        <v>0</v>
      </c>
      <c r="AL358" s="165">
        <v>0</v>
      </c>
      <c r="AM358" s="165">
        <v>0</v>
      </c>
      <c r="AN358" s="165">
        <v>0</v>
      </c>
      <c r="AO358" s="165">
        <v>0</v>
      </c>
    </row>
    <row r="359" spans="1:41" s="126" customFormat="1" ht="12.75" customHeight="1" x14ac:dyDescent="0.2">
      <c r="A359" s="27">
        <f t="shared" si="73"/>
        <v>1494.3403464002713</v>
      </c>
      <c r="B359" s="164" t="str">
        <f t="shared" si="74"/>
        <v>7,5 kW</v>
      </c>
      <c r="C359" s="14"/>
      <c r="D359" s="165">
        <v>0</v>
      </c>
      <c r="E359" s="165">
        <v>0</v>
      </c>
      <c r="F359" s="165">
        <v>0</v>
      </c>
      <c r="G359" s="165">
        <v>0</v>
      </c>
      <c r="H359" s="165">
        <v>0</v>
      </c>
      <c r="I359" s="165">
        <v>0</v>
      </c>
      <c r="J359" s="165">
        <v>0</v>
      </c>
      <c r="K359" s="165">
        <v>0</v>
      </c>
      <c r="L359" s="165">
        <v>0</v>
      </c>
      <c r="M359" s="165">
        <v>0</v>
      </c>
      <c r="N359" s="165">
        <v>1494.3403464002713</v>
      </c>
      <c r="O359" s="165">
        <v>0</v>
      </c>
      <c r="P359" s="165">
        <v>0</v>
      </c>
      <c r="Q359" s="165">
        <v>0</v>
      </c>
      <c r="R359" s="165">
        <v>0</v>
      </c>
      <c r="S359" s="165">
        <v>0</v>
      </c>
      <c r="T359" s="165">
        <v>0</v>
      </c>
      <c r="U359" s="165">
        <v>0</v>
      </c>
      <c r="V359" s="165">
        <v>0</v>
      </c>
      <c r="W359" s="165">
        <v>0</v>
      </c>
      <c r="X359" s="165">
        <v>0</v>
      </c>
      <c r="Y359" s="165">
        <v>0</v>
      </c>
      <c r="Z359" s="165">
        <v>0</v>
      </c>
      <c r="AA359" s="165">
        <v>0</v>
      </c>
      <c r="AB359" s="165">
        <v>0</v>
      </c>
      <c r="AC359" s="165">
        <v>0</v>
      </c>
      <c r="AD359" s="165">
        <v>0</v>
      </c>
      <c r="AE359" s="165">
        <v>0</v>
      </c>
      <c r="AF359" s="165">
        <v>0</v>
      </c>
      <c r="AG359" s="165">
        <v>0</v>
      </c>
      <c r="AH359" s="165">
        <v>0</v>
      </c>
      <c r="AI359" s="165">
        <v>0</v>
      </c>
      <c r="AJ359" s="165">
        <v>0</v>
      </c>
      <c r="AK359" s="165">
        <v>0</v>
      </c>
      <c r="AL359" s="165">
        <v>0</v>
      </c>
      <c r="AM359" s="165">
        <v>0</v>
      </c>
      <c r="AN359" s="165">
        <v>0</v>
      </c>
      <c r="AO359" s="165">
        <v>0</v>
      </c>
    </row>
    <row r="360" spans="1:41" s="126" customFormat="1" ht="12.75" customHeight="1" x14ac:dyDescent="0.2">
      <c r="A360" s="27">
        <f t="shared" si="73"/>
        <v>6854.9379757465613</v>
      </c>
      <c r="B360" s="164" t="str">
        <f t="shared" si="74"/>
        <v>3 kW</v>
      </c>
      <c r="C360" s="14"/>
      <c r="D360" s="165">
        <v>0</v>
      </c>
      <c r="E360" s="165">
        <v>0</v>
      </c>
      <c r="F360" s="165">
        <v>0</v>
      </c>
      <c r="G360" s="165">
        <v>0</v>
      </c>
      <c r="H360" s="165">
        <v>0</v>
      </c>
      <c r="I360" s="165">
        <v>0</v>
      </c>
      <c r="J360" s="165">
        <v>0</v>
      </c>
      <c r="K360" s="165">
        <v>0</v>
      </c>
      <c r="L360" s="165">
        <v>0</v>
      </c>
      <c r="M360" s="165">
        <v>0</v>
      </c>
      <c r="N360" s="165">
        <v>0</v>
      </c>
      <c r="O360" s="165">
        <v>0</v>
      </c>
      <c r="P360" s="165">
        <v>0</v>
      </c>
      <c r="Q360" s="165">
        <v>0</v>
      </c>
      <c r="R360" s="165">
        <v>0</v>
      </c>
      <c r="S360" s="165">
        <v>0</v>
      </c>
      <c r="T360" s="165">
        <v>0</v>
      </c>
      <c r="U360" s="165">
        <v>0</v>
      </c>
      <c r="V360" s="165">
        <v>3382.0319166035902</v>
      </c>
      <c r="W360" s="165">
        <v>0</v>
      </c>
      <c r="X360" s="165">
        <v>606.9526191773075</v>
      </c>
      <c r="Y360" s="165">
        <v>0</v>
      </c>
      <c r="Z360" s="165">
        <v>0</v>
      </c>
      <c r="AA360" s="165">
        <v>0</v>
      </c>
      <c r="AB360" s="165">
        <v>0</v>
      </c>
      <c r="AC360" s="165">
        <v>0</v>
      </c>
      <c r="AD360" s="165">
        <v>0</v>
      </c>
      <c r="AE360" s="165">
        <v>0</v>
      </c>
      <c r="AF360" s="165">
        <v>2543.2126917782689</v>
      </c>
      <c r="AG360" s="165">
        <v>0</v>
      </c>
      <c r="AH360" s="165">
        <v>0</v>
      </c>
      <c r="AI360" s="165">
        <v>0</v>
      </c>
      <c r="AJ360" s="165">
        <v>0</v>
      </c>
      <c r="AK360" s="165">
        <v>0</v>
      </c>
      <c r="AL360" s="165">
        <v>0</v>
      </c>
      <c r="AM360" s="165">
        <v>322.74074818739473</v>
      </c>
      <c r="AN360" s="165">
        <v>0</v>
      </c>
      <c r="AO360" s="165">
        <v>0</v>
      </c>
    </row>
    <row r="361" spans="1:41" s="126" customFormat="1" ht="12.75" customHeight="1" x14ac:dyDescent="0.2">
      <c r="A361" s="27">
        <f t="shared" si="73"/>
        <v>2145.0160730050829</v>
      </c>
      <c r="B361" s="164" t="str">
        <f t="shared" si="74"/>
        <v>2 kW</v>
      </c>
      <c r="C361" s="14"/>
      <c r="D361" s="165">
        <v>0</v>
      </c>
      <c r="E361" s="165">
        <v>0</v>
      </c>
      <c r="F361" s="165">
        <v>0</v>
      </c>
      <c r="G361" s="165">
        <v>0</v>
      </c>
      <c r="H361" s="165">
        <v>0</v>
      </c>
      <c r="I361" s="165">
        <v>0</v>
      </c>
      <c r="J361" s="165">
        <v>0</v>
      </c>
      <c r="K361" s="165">
        <v>2145.0160730050829</v>
      </c>
      <c r="L361" s="165">
        <v>0</v>
      </c>
      <c r="M361" s="165">
        <v>0</v>
      </c>
      <c r="N361" s="165">
        <v>0</v>
      </c>
      <c r="O361" s="165">
        <v>0</v>
      </c>
      <c r="P361" s="165">
        <v>0</v>
      </c>
      <c r="Q361" s="165">
        <v>0</v>
      </c>
      <c r="R361" s="165">
        <v>0</v>
      </c>
      <c r="S361" s="165">
        <v>0</v>
      </c>
      <c r="T361" s="165">
        <v>0</v>
      </c>
      <c r="U361" s="165">
        <v>0</v>
      </c>
      <c r="V361" s="165">
        <v>0</v>
      </c>
      <c r="W361" s="165">
        <v>0</v>
      </c>
      <c r="X361" s="165">
        <v>0</v>
      </c>
      <c r="Y361" s="165">
        <v>0</v>
      </c>
      <c r="Z361" s="165">
        <v>0</v>
      </c>
      <c r="AA361" s="165">
        <v>0</v>
      </c>
      <c r="AB361" s="165">
        <v>0</v>
      </c>
      <c r="AC361" s="165">
        <v>0</v>
      </c>
      <c r="AD361" s="165">
        <v>0</v>
      </c>
      <c r="AE361" s="165">
        <v>0</v>
      </c>
      <c r="AF361" s="165">
        <v>0</v>
      </c>
      <c r="AG361" s="165">
        <v>0</v>
      </c>
      <c r="AH361" s="165">
        <v>0</v>
      </c>
      <c r="AI361" s="165">
        <v>0</v>
      </c>
      <c r="AJ361" s="165">
        <v>0</v>
      </c>
      <c r="AK361" s="165">
        <v>0</v>
      </c>
      <c r="AL361" s="165">
        <v>0</v>
      </c>
      <c r="AM361" s="165">
        <v>0</v>
      </c>
      <c r="AN361" s="165">
        <v>0</v>
      </c>
      <c r="AO361" s="165">
        <v>0</v>
      </c>
    </row>
    <row r="362" spans="1:41" s="126" customFormat="1" ht="12.75" customHeight="1" x14ac:dyDescent="0.2">
      <c r="A362" s="27">
        <f t="shared" si="73"/>
        <v>3779.8048804266846</v>
      </c>
      <c r="B362" s="164" t="str">
        <f t="shared" si="74"/>
        <v>1 kW</v>
      </c>
      <c r="C362" s="14"/>
      <c r="D362" s="165">
        <v>0</v>
      </c>
      <c r="E362" s="165">
        <v>0</v>
      </c>
      <c r="F362" s="165">
        <v>0</v>
      </c>
      <c r="G362" s="165">
        <v>0</v>
      </c>
      <c r="H362" s="165">
        <v>0</v>
      </c>
      <c r="I362" s="165">
        <v>0</v>
      </c>
      <c r="J362" s="165">
        <v>0</v>
      </c>
      <c r="K362" s="165">
        <v>0</v>
      </c>
      <c r="L362" s="165">
        <v>0</v>
      </c>
      <c r="M362" s="165">
        <v>0</v>
      </c>
      <c r="N362" s="165">
        <v>0</v>
      </c>
      <c r="O362" s="165">
        <v>1394.3147691195122</v>
      </c>
      <c r="P362" s="165">
        <v>0</v>
      </c>
      <c r="Q362" s="165">
        <v>0</v>
      </c>
      <c r="R362" s="165">
        <v>0</v>
      </c>
      <c r="S362" s="165">
        <v>0</v>
      </c>
      <c r="T362" s="165">
        <v>0</v>
      </c>
      <c r="U362" s="165">
        <v>0</v>
      </c>
      <c r="V362" s="165">
        <v>0</v>
      </c>
      <c r="W362" s="165">
        <v>0</v>
      </c>
      <c r="X362" s="165">
        <v>0</v>
      </c>
      <c r="Y362" s="165">
        <v>0</v>
      </c>
      <c r="Z362" s="165">
        <v>0</v>
      </c>
      <c r="AA362" s="165">
        <v>0</v>
      </c>
      <c r="AB362" s="165">
        <v>0</v>
      </c>
      <c r="AC362" s="165">
        <v>0</v>
      </c>
      <c r="AD362" s="165">
        <v>0</v>
      </c>
      <c r="AE362" s="165">
        <v>1675.1331336382621</v>
      </c>
      <c r="AF362" s="165">
        <v>0</v>
      </c>
      <c r="AG362" s="165">
        <v>0</v>
      </c>
      <c r="AH362" s="165">
        <v>0</v>
      </c>
      <c r="AI362" s="165">
        <v>0</v>
      </c>
      <c r="AJ362" s="165">
        <v>0</v>
      </c>
      <c r="AK362" s="165">
        <v>710.3569776689103</v>
      </c>
      <c r="AL362" s="165">
        <v>0</v>
      </c>
      <c r="AM362" s="165">
        <v>0</v>
      </c>
      <c r="AN362" s="165">
        <v>0</v>
      </c>
      <c r="AO362" s="165">
        <v>0</v>
      </c>
    </row>
    <row r="363" spans="1:41" ht="12.75" customHeight="1" x14ac:dyDescent="0.2">
      <c r="A363" s="27"/>
      <c r="B363" s="53"/>
      <c r="C363" s="153"/>
      <c r="D363" s="139"/>
      <c r="E363" s="139"/>
      <c r="F363" s="139"/>
      <c r="G363" s="139"/>
      <c r="H363" s="139"/>
      <c r="I363" s="139"/>
      <c r="J363" s="139"/>
      <c r="K363" s="139"/>
      <c r="L363" s="139"/>
      <c r="M363" s="139"/>
      <c r="N363" s="139"/>
      <c r="O363" s="139"/>
      <c r="P363" s="139"/>
      <c r="Q363" s="139"/>
      <c r="R363" s="139"/>
      <c r="S363" s="139"/>
      <c r="T363" s="139"/>
      <c r="U363" s="139"/>
      <c r="V363" s="139"/>
      <c r="W363" s="139"/>
      <c r="X363" s="139"/>
      <c r="Y363" s="139"/>
      <c r="Z363" s="139"/>
      <c r="AA363" s="139"/>
      <c r="AB363" s="139"/>
      <c r="AC363" s="139"/>
      <c r="AD363" s="139"/>
      <c r="AE363" s="139"/>
      <c r="AF363" s="139"/>
      <c r="AG363" s="139"/>
      <c r="AH363" s="139"/>
      <c r="AI363" s="139"/>
      <c r="AJ363" s="139"/>
      <c r="AK363" s="139"/>
      <c r="AL363" s="139"/>
      <c r="AM363" s="139"/>
      <c r="AN363" s="139"/>
      <c r="AO363" s="139"/>
    </row>
    <row r="364" spans="1:41" ht="12.75" customHeight="1" x14ac:dyDescent="0.2">
      <c r="A364" s="27"/>
      <c r="B364" s="53" t="s">
        <v>339</v>
      </c>
      <c r="C364" s="53"/>
      <c r="D364" s="298" t="s">
        <v>332</v>
      </c>
      <c r="E364" s="298" t="s">
        <v>332</v>
      </c>
      <c r="F364" s="298" t="s">
        <v>332</v>
      </c>
      <c r="G364" s="298" t="s">
        <v>332</v>
      </c>
      <c r="H364" s="298" t="s">
        <v>332</v>
      </c>
      <c r="I364" s="298" t="s">
        <v>332</v>
      </c>
      <c r="J364" s="298" t="s">
        <v>332</v>
      </c>
      <c r="K364" s="298" t="s">
        <v>332</v>
      </c>
      <c r="L364" s="298" t="s">
        <v>332</v>
      </c>
      <c r="M364" s="298" t="s">
        <v>332</v>
      </c>
      <c r="N364" s="298" t="s">
        <v>332</v>
      </c>
      <c r="O364" s="298" t="s">
        <v>332</v>
      </c>
      <c r="P364" s="298" t="s">
        <v>332</v>
      </c>
      <c r="Q364" s="298" t="s">
        <v>332</v>
      </c>
      <c r="R364" s="298" t="s">
        <v>332</v>
      </c>
      <c r="S364" s="298" t="s">
        <v>332</v>
      </c>
      <c r="T364" s="298" t="s">
        <v>332</v>
      </c>
      <c r="U364" s="298" t="s">
        <v>332</v>
      </c>
      <c r="V364" s="298" t="s">
        <v>332</v>
      </c>
      <c r="W364" s="298" t="s">
        <v>332</v>
      </c>
      <c r="X364" s="298">
        <v>132</v>
      </c>
      <c r="Y364" s="298" t="s">
        <v>332</v>
      </c>
      <c r="Z364" s="298" t="s">
        <v>332</v>
      </c>
      <c r="AA364" s="298" t="s">
        <v>332</v>
      </c>
      <c r="AB364" s="298" t="s">
        <v>332</v>
      </c>
      <c r="AC364" s="298" t="s">
        <v>332</v>
      </c>
      <c r="AD364" s="298" t="s">
        <v>332</v>
      </c>
      <c r="AE364" s="298" t="s">
        <v>332</v>
      </c>
      <c r="AF364" s="298" t="s">
        <v>332</v>
      </c>
      <c r="AG364" s="298" t="s">
        <v>332</v>
      </c>
      <c r="AH364" s="298" t="s">
        <v>332</v>
      </c>
      <c r="AI364" s="298" t="s">
        <v>332</v>
      </c>
      <c r="AJ364" s="298" t="s">
        <v>332</v>
      </c>
      <c r="AK364" s="298" t="s">
        <v>332</v>
      </c>
      <c r="AL364" s="298" t="s">
        <v>332</v>
      </c>
      <c r="AM364" s="298" t="s">
        <v>332</v>
      </c>
      <c r="AN364" s="298" t="s">
        <v>332</v>
      </c>
      <c r="AO364" s="298" t="s">
        <v>332</v>
      </c>
    </row>
    <row r="365" spans="1:41" ht="12.75" customHeight="1" x14ac:dyDescent="0.2">
      <c r="A365" s="27"/>
      <c r="B365" s="53" t="s">
        <v>340</v>
      </c>
      <c r="C365" s="53"/>
      <c r="D365" s="62">
        <f t="shared" ref="D365:AO365" si="75">+D304*D307</f>
        <v>0</v>
      </c>
      <c r="E365" s="62">
        <f t="shared" si="75"/>
        <v>0</v>
      </c>
      <c r="F365" s="62">
        <f t="shared" si="75"/>
        <v>0</v>
      </c>
      <c r="G365" s="62">
        <f t="shared" si="75"/>
        <v>0</v>
      </c>
      <c r="H365" s="62">
        <f t="shared" si="75"/>
        <v>0</v>
      </c>
      <c r="I365" s="62">
        <f t="shared" si="75"/>
        <v>0</v>
      </c>
      <c r="J365" s="62">
        <f t="shared" si="75"/>
        <v>0</v>
      </c>
      <c r="K365" s="62">
        <f t="shared" si="75"/>
        <v>0</v>
      </c>
      <c r="L365" s="62">
        <f t="shared" si="75"/>
        <v>0</v>
      </c>
      <c r="M365" s="62">
        <f t="shared" si="75"/>
        <v>0</v>
      </c>
      <c r="N365" s="62">
        <f t="shared" si="75"/>
        <v>0</v>
      </c>
      <c r="O365" s="62">
        <f t="shared" si="75"/>
        <v>0</v>
      </c>
      <c r="P365" s="62">
        <f t="shared" si="75"/>
        <v>0</v>
      </c>
      <c r="Q365" s="62">
        <f t="shared" si="75"/>
        <v>0</v>
      </c>
      <c r="R365" s="62">
        <f t="shared" si="75"/>
        <v>0</v>
      </c>
      <c r="S365" s="62">
        <f t="shared" si="75"/>
        <v>0</v>
      </c>
      <c r="T365" s="62">
        <f t="shared" si="75"/>
        <v>0</v>
      </c>
      <c r="U365" s="62">
        <f t="shared" si="75"/>
        <v>0</v>
      </c>
      <c r="V365" s="62">
        <f t="shared" si="75"/>
        <v>0</v>
      </c>
      <c r="W365" s="62">
        <f t="shared" si="75"/>
        <v>0</v>
      </c>
      <c r="X365" s="62">
        <f t="shared" si="75"/>
        <v>1636.0652816266402</v>
      </c>
      <c r="Y365" s="62">
        <f t="shared" si="75"/>
        <v>0</v>
      </c>
      <c r="Z365" s="62">
        <f t="shared" si="75"/>
        <v>0</v>
      </c>
      <c r="AA365" s="62">
        <f t="shared" si="75"/>
        <v>0</v>
      </c>
      <c r="AB365" s="62">
        <f t="shared" si="75"/>
        <v>0</v>
      </c>
      <c r="AC365" s="62">
        <f t="shared" si="75"/>
        <v>0</v>
      </c>
      <c r="AD365" s="62">
        <f t="shared" si="75"/>
        <v>0</v>
      </c>
      <c r="AE365" s="62">
        <f t="shared" si="75"/>
        <v>0</v>
      </c>
      <c r="AF365" s="62">
        <f t="shared" si="75"/>
        <v>0</v>
      </c>
      <c r="AG365" s="62">
        <f t="shared" si="75"/>
        <v>0</v>
      </c>
      <c r="AH365" s="62">
        <f t="shared" si="75"/>
        <v>0</v>
      </c>
      <c r="AI365" s="62">
        <f t="shared" si="75"/>
        <v>0</v>
      </c>
      <c r="AJ365" s="62">
        <f t="shared" si="75"/>
        <v>0</v>
      </c>
      <c r="AK365" s="62">
        <f t="shared" si="75"/>
        <v>0</v>
      </c>
      <c r="AL365" s="62">
        <f t="shared" si="75"/>
        <v>0</v>
      </c>
      <c r="AM365" s="62">
        <f t="shared" si="75"/>
        <v>0</v>
      </c>
      <c r="AN365" s="62">
        <f t="shared" si="75"/>
        <v>0</v>
      </c>
      <c r="AO365" s="62">
        <f t="shared" si="75"/>
        <v>0</v>
      </c>
    </row>
    <row r="366" spans="1:41" ht="12.75" customHeight="1" x14ac:dyDescent="0.2">
      <c r="B366" s="53" t="s">
        <v>341</v>
      </c>
      <c r="C366" s="53"/>
      <c r="D366" s="62"/>
      <c r="E366" s="62"/>
      <c r="F366" s="62"/>
      <c r="G366" s="62"/>
      <c r="H366" s="62"/>
      <c r="I366" s="62"/>
      <c r="J366" s="62"/>
      <c r="K366" s="62"/>
      <c r="L366" s="62"/>
      <c r="M366" s="62"/>
      <c r="N366" s="62"/>
      <c r="O366" s="62"/>
      <c r="P366" s="62"/>
      <c r="Q366" s="62"/>
      <c r="R366" s="62"/>
      <c r="S366" s="62"/>
      <c r="T366" s="62"/>
      <c r="U366" s="62"/>
      <c r="V366" s="62"/>
      <c r="W366" s="62"/>
      <c r="X366" s="62"/>
      <c r="Y366" s="62"/>
      <c r="Z366" s="62"/>
      <c r="AA366" s="62"/>
      <c r="AB366" s="62"/>
      <c r="AC366" s="62"/>
      <c r="AD366" s="62"/>
      <c r="AE366" s="62"/>
      <c r="AF366" s="62"/>
      <c r="AG366" s="62"/>
      <c r="AH366" s="62"/>
      <c r="AI366" s="62"/>
      <c r="AJ366" s="62"/>
      <c r="AK366" s="62"/>
      <c r="AL366" s="62"/>
      <c r="AM366" s="62"/>
      <c r="AN366" s="62"/>
      <c r="AO366" s="62"/>
    </row>
    <row r="367" spans="1:41" ht="12.75" customHeight="1" thickBot="1" x14ac:dyDescent="0.25">
      <c r="B367" s="159">
        <v>0.5</v>
      </c>
      <c r="C367" s="68"/>
      <c r="D367" s="299">
        <v>0</v>
      </c>
      <c r="E367" s="299">
        <v>0</v>
      </c>
      <c r="F367" s="299">
        <v>0</v>
      </c>
      <c r="G367" s="299">
        <v>0</v>
      </c>
      <c r="H367" s="299">
        <v>0</v>
      </c>
      <c r="I367" s="299">
        <v>0</v>
      </c>
      <c r="J367" s="299">
        <v>0</v>
      </c>
      <c r="K367" s="299">
        <v>0</v>
      </c>
      <c r="L367" s="299">
        <v>0</v>
      </c>
      <c r="M367" s="299">
        <v>0</v>
      </c>
      <c r="N367" s="299">
        <v>0</v>
      </c>
      <c r="O367" s="299">
        <v>0</v>
      </c>
      <c r="P367" s="299">
        <v>0</v>
      </c>
      <c r="Q367" s="299">
        <v>0</v>
      </c>
      <c r="R367" s="299">
        <v>0</v>
      </c>
      <c r="S367" s="299">
        <v>0</v>
      </c>
      <c r="T367" s="299">
        <v>0</v>
      </c>
      <c r="U367" s="299">
        <v>0</v>
      </c>
      <c r="V367" s="299">
        <v>0</v>
      </c>
      <c r="W367" s="299">
        <v>0</v>
      </c>
      <c r="X367" s="299">
        <v>1</v>
      </c>
      <c r="Y367" s="299">
        <v>0</v>
      </c>
      <c r="Z367" s="299">
        <v>0</v>
      </c>
      <c r="AA367" s="299">
        <v>0</v>
      </c>
      <c r="AB367" s="299">
        <v>0</v>
      </c>
      <c r="AC367" s="299">
        <v>0</v>
      </c>
      <c r="AD367" s="299">
        <v>0</v>
      </c>
      <c r="AE367" s="299">
        <v>0</v>
      </c>
      <c r="AF367" s="299">
        <v>0</v>
      </c>
      <c r="AG367" s="299">
        <v>0</v>
      </c>
      <c r="AH367" s="299">
        <v>0</v>
      </c>
      <c r="AI367" s="299">
        <v>0</v>
      </c>
      <c r="AJ367" s="299">
        <v>0</v>
      </c>
      <c r="AK367" s="299">
        <v>0</v>
      </c>
      <c r="AL367" s="299">
        <v>0</v>
      </c>
      <c r="AM367" s="299">
        <v>0</v>
      </c>
      <c r="AN367" s="299">
        <v>0</v>
      </c>
      <c r="AO367" s="299">
        <v>0</v>
      </c>
    </row>
    <row r="368" spans="1:41" ht="12.75" customHeight="1" x14ac:dyDescent="0.2">
      <c r="B368" s="160" t="s">
        <v>27</v>
      </c>
      <c r="C368" s="153"/>
      <c r="D368" s="139">
        <f t="shared" ref="D368:AO368" si="76">+SUM(D367:D367)</f>
        <v>0</v>
      </c>
      <c r="E368" s="139">
        <f t="shared" si="76"/>
        <v>0</v>
      </c>
      <c r="F368" s="139">
        <f t="shared" si="76"/>
        <v>0</v>
      </c>
      <c r="G368" s="139">
        <f t="shared" si="76"/>
        <v>0</v>
      </c>
      <c r="H368" s="139">
        <f t="shared" si="76"/>
        <v>0</v>
      </c>
      <c r="I368" s="139">
        <f t="shared" si="76"/>
        <v>0</v>
      </c>
      <c r="J368" s="139">
        <f t="shared" si="76"/>
        <v>0</v>
      </c>
      <c r="K368" s="139">
        <f t="shared" si="76"/>
        <v>0</v>
      </c>
      <c r="L368" s="139">
        <f t="shared" si="76"/>
        <v>0</v>
      </c>
      <c r="M368" s="139">
        <f t="shared" si="76"/>
        <v>0</v>
      </c>
      <c r="N368" s="139">
        <f t="shared" si="76"/>
        <v>0</v>
      </c>
      <c r="O368" s="139">
        <f t="shared" si="76"/>
        <v>0</v>
      </c>
      <c r="P368" s="139">
        <f t="shared" si="76"/>
        <v>0</v>
      </c>
      <c r="Q368" s="139">
        <f t="shared" si="76"/>
        <v>0</v>
      </c>
      <c r="R368" s="139">
        <f t="shared" si="76"/>
        <v>0</v>
      </c>
      <c r="S368" s="139">
        <f t="shared" si="76"/>
        <v>0</v>
      </c>
      <c r="T368" s="139">
        <f t="shared" si="76"/>
        <v>0</v>
      </c>
      <c r="U368" s="139">
        <f t="shared" si="76"/>
        <v>0</v>
      </c>
      <c r="V368" s="139">
        <f t="shared" si="76"/>
        <v>0</v>
      </c>
      <c r="W368" s="139">
        <f t="shared" si="76"/>
        <v>0</v>
      </c>
      <c r="X368" s="162">
        <f t="shared" si="76"/>
        <v>1</v>
      </c>
      <c r="Y368" s="162">
        <f t="shared" si="76"/>
        <v>0</v>
      </c>
      <c r="Z368" s="162">
        <f t="shared" si="76"/>
        <v>0</v>
      </c>
      <c r="AA368" s="162">
        <f t="shared" si="76"/>
        <v>0</v>
      </c>
      <c r="AB368" s="162">
        <f t="shared" si="76"/>
        <v>0</v>
      </c>
      <c r="AC368" s="162">
        <f t="shared" si="76"/>
        <v>0</v>
      </c>
      <c r="AD368" s="162">
        <f t="shared" si="76"/>
        <v>0</v>
      </c>
      <c r="AE368" s="162">
        <f t="shared" si="76"/>
        <v>0</v>
      </c>
      <c r="AF368" s="162">
        <f t="shared" si="76"/>
        <v>0</v>
      </c>
      <c r="AG368" s="162">
        <f t="shared" si="76"/>
        <v>0</v>
      </c>
      <c r="AH368" s="162">
        <f t="shared" si="76"/>
        <v>0</v>
      </c>
      <c r="AI368" s="162">
        <f t="shared" si="76"/>
        <v>0</v>
      </c>
      <c r="AJ368" s="162">
        <f t="shared" si="76"/>
        <v>0</v>
      </c>
      <c r="AK368" s="162">
        <f t="shared" si="76"/>
        <v>0</v>
      </c>
      <c r="AL368" s="162">
        <f t="shared" si="76"/>
        <v>0</v>
      </c>
      <c r="AM368" s="162">
        <f t="shared" si="76"/>
        <v>0</v>
      </c>
      <c r="AN368" s="162">
        <f t="shared" si="76"/>
        <v>0</v>
      </c>
      <c r="AO368" s="162">
        <f t="shared" si="76"/>
        <v>0</v>
      </c>
    </row>
    <row r="369" spans="1:41" ht="12.75" customHeight="1" x14ac:dyDescent="0.2">
      <c r="B369" s="53"/>
      <c r="C369" s="53"/>
      <c r="D369" s="62"/>
      <c r="E369" s="62"/>
      <c r="F369" s="62"/>
      <c r="G369" s="62"/>
      <c r="H369" s="62"/>
      <c r="I369" s="62"/>
      <c r="J369" s="62"/>
      <c r="K369" s="62"/>
      <c r="L369" s="62"/>
      <c r="M369" s="62"/>
      <c r="N369" s="62"/>
      <c r="O369" s="62"/>
      <c r="P369" s="62"/>
      <c r="Q369" s="62"/>
      <c r="R369" s="62"/>
      <c r="S369" s="62"/>
      <c r="T369" s="62"/>
      <c r="U369" s="62"/>
      <c r="V369" s="62"/>
      <c r="W369" s="62"/>
      <c r="X369" s="62"/>
      <c r="Y369" s="62"/>
      <c r="Z369" s="62"/>
      <c r="AA369" s="62"/>
      <c r="AB369" s="62"/>
      <c r="AC369" s="62"/>
      <c r="AD369" s="62"/>
      <c r="AE369" s="62"/>
      <c r="AF369" s="62"/>
      <c r="AG369" s="62"/>
      <c r="AH369" s="62"/>
      <c r="AI369" s="62"/>
      <c r="AJ369" s="62"/>
      <c r="AK369" s="62"/>
      <c r="AL369" s="62"/>
      <c r="AM369" s="62"/>
      <c r="AN369" s="62"/>
      <c r="AO369" s="62"/>
    </row>
    <row r="370" spans="1:41" s="126" customFormat="1" ht="12.75" customHeight="1" x14ac:dyDescent="0.2">
      <c r="A370" s="27">
        <f t="shared" ref="A370" si="77">SUM(C370:AO370)</f>
        <v>0</v>
      </c>
      <c r="B370" s="14" t="s">
        <v>342</v>
      </c>
      <c r="C370" s="163"/>
      <c r="D370" s="54"/>
      <c r="E370" s="54"/>
      <c r="F370" s="54"/>
      <c r="G370" s="54"/>
      <c r="H370" s="54"/>
      <c r="I370" s="54"/>
      <c r="J370" s="54"/>
      <c r="K370" s="54"/>
      <c r="L370" s="54"/>
      <c r="M370" s="54"/>
      <c r="N370" s="54"/>
      <c r="O370" s="54"/>
      <c r="P370" s="54"/>
      <c r="Q370" s="54"/>
      <c r="R370" s="54"/>
      <c r="S370" s="54"/>
      <c r="T370" s="54"/>
      <c r="U370" s="54"/>
      <c r="V370" s="54"/>
      <c r="W370" s="54"/>
      <c r="X370" s="54"/>
      <c r="Y370" s="54"/>
      <c r="Z370" s="54"/>
      <c r="AA370" s="54"/>
      <c r="AB370" s="54"/>
      <c r="AC370" s="54"/>
      <c r="AD370" s="54"/>
      <c r="AE370" s="54"/>
      <c r="AF370" s="54"/>
      <c r="AG370" s="54"/>
      <c r="AH370" s="54"/>
      <c r="AI370" s="54"/>
      <c r="AJ370" s="54"/>
      <c r="AK370" s="54"/>
      <c r="AL370" s="54"/>
      <c r="AM370" s="54"/>
      <c r="AN370" s="54"/>
      <c r="AO370" s="54"/>
    </row>
    <row r="371" spans="1:41" s="126" customFormat="1" ht="12.75" customHeight="1" x14ac:dyDescent="0.2">
      <c r="B371" s="164" t="str">
        <f>+B367&amp;" kW"</f>
        <v>0,5 kW</v>
      </c>
      <c r="C371" s="14"/>
      <c r="D371" s="165">
        <f t="shared" ref="D371:AO371" si="78">+IF(D367&gt;0,(D367*$B367)/SUMPRODUCT(D$367:D$367,$B$367:$B$367)*D$365/D367+D$302,0)</f>
        <v>0</v>
      </c>
      <c r="E371" s="165">
        <f t="shared" si="78"/>
        <v>0</v>
      </c>
      <c r="F371" s="165">
        <f t="shared" si="78"/>
        <v>0</v>
      </c>
      <c r="G371" s="165">
        <f t="shared" si="78"/>
        <v>0</v>
      </c>
      <c r="H371" s="165">
        <f t="shared" si="78"/>
        <v>0</v>
      </c>
      <c r="I371" s="165">
        <f t="shared" si="78"/>
        <v>0</v>
      </c>
      <c r="J371" s="165">
        <f t="shared" si="78"/>
        <v>0</v>
      </c>
      <c r="K371" s="165">
        <f t="shared" si="78"/>
        <v>0</v>
      </c>
      <c r="L371" s="165">
        <f t="shared" si="78"/>
        <v>0</v>
      </c>
      <c r="M371" s="165">
        <f t="shared" si="78"/>
        <v>0</v>
      </c>
      <c r="N371" s="165">
        <f t="shared" si="78"/>
        <v>0</v>
      </c>
      <c r="O371" s="165">
        <f t="shared" si="78"/>
        <v>0</v>
      </c>
      <c r="P371" s="165">
        <f t="shared" si="78"/>
        <v>0</v>
      </c>
      <c r="Q371" s="165">
        <f t="shared" si="78"/>
        <v>0</v>
      </c>
      <c r="R371" s="165">
        <f t="shared" si="78"/>
        <v>0</v>
      </c>
      <c r="S371" s="165">
        <f t="shared" si="78"/>
        <v>0</v>
      </c>
      <c r="T371" s="165">
        <f t="shared" si="78"/>
        <v>0</v>
      </c>
      <c r="U371" s="165">
        <f t="shared" si="78"/>
        <v>0</v>
      </c>
      <c r="V371" s="165">
        <f t="shared" si="78"/>
        <v>0</v>
      </c>
      <c r="W371" s="165">
        <f t="shared" si="78"/>
        <v>0</v>
      </c>
      <c r="X371" s="165">
        <f t="shared" si="78"/>
        <v>1837.3455187081361</v>
      </c>
      <c r="Y371" s="165">
        <f t="shared" si="78"/>
        <v>0</v>
      </c>
      <c r="Z371" s="165">
        <f t="shared" si="78"/>
        <v>0</v>
      </c>
      <c r="AA371" s="165">
        <f t="shared" si="78"/>
        <v>0</v>
      </c>
      <c r="AB371" s="165">
        <f t="shared" si="78"/>
        <v>0</v>
      </c>
      <c r="AC371" s="165">
        <f t="shared" si="78"/>
        <v>0</v>
      </c>
      <c r="AD371" s="165">
        <f t="shared" si="78"/>
        <v>0</v>
      </c>
      <c r="AE371" s="165">
        <f t="shared" si="78"/>
        <v>0</v>
      </c>
      <c r="AF371" s="165">
        <f t="shared" si="78"/>
        <v>0</v>
      </c>
      <c r="AG371" s="165">
        <f t="shared" si="78"/>
        <v>0</v>
      </c>
      <c r="AH371" s="165">
        <f t="shared" si="78"/>
        <v>0</v>
      </c>
      <c r="AI371" s="165">
        <f t="shared" si="78"/>
        <v>0</v>
      </c>
      <c r="AJ371" s="165">
        <f t="shared" si="78"/>
        <v>0</v>
      </c>
      <c r="AK371" s="165">
        <f t="shared" si="78"/>
        <v>0</v>
      </c>
      <c r="AL371" s="165">
        <f t="shared" si="78"/>
        <v>0</v>
      </c>
      <c r="AM371" s="165">
        <f t="shared" si="78"/>
        <v>0</v>
      </c>
      <c r="AN371" s="165">
        <f t="shared" si="78"/>
        <v>0</v>
      </c>
      <c r="AO371" s="165">
        <f t="shared" si="78"/>
        <v>0</v>
      </c>
    </row>
    <row r="372" spans="1:41" ht="12.75" customHeight="1" x14ac:dyDescent="0.2">
      <c r="B372" s="53"/>
      <c r="C372" s="153"/>
      <c r="D372" s="139"/>
      <c r="E372" s="139"/>
      <c r="F372" s="139"/>
      <c r="G372" s="139"/>
      <c r="H372" s="139"/>
      <c r="I372" s="139"/>
      <c r="J372" s="139"/>
      <c r="K372" s="139"/>
      <c r="L372" s="139"/>
      <c r="M372" s="139"/>
      <c r="N372" s="139"/>
      <c r="O372" s="139"/>
      <c r="P372" s="139"/>
      <c r="Q372" s="139"/>
      <c r="R372" s="139"/>
      <c r="S372" s="139"/>
      <c r="T372" s="139"/>
      <c r="U372" s="139"/>
      <c r="V372" s="139"/>
      <c r="W372" s="139"/>
      <c r="X372" s="139"/>
      <c r="Y372" s="139"/>
      <c r="Z372" s="139"/>
      <c r="AA372" s="139"/>
      <c r="AB372" s="139"/>
      <c r="AC372" s="139"/>
      <c r="AD372" s="139"/>
      <c r="AE372" s="139"/>
      <c r="AF372" s="139"/>
      <c r="AG372" s="139"/>
      <c r="AH372" s="139"/>
      <c r="AI372" s="139"/>
      <c r="AJ372" s="139"/>
      <c r="AK372" s="139"/>
      <c r="AL372" s="139"/>
      <c r="AM372" s="139"/>
      <c r="AN372" s="139"/>
      <c r="AO372" s="139"/>
    </row>
    <row r="373" spans="1:41" ht="12.75" customHeight="1" x14ac:dyDescent="0.2">
      <c r="D373" s="33"/>
      <c r="E373" s="33"/>
      <c r="F373" s="33"/>
      <c r="G373" s="33"/>
      <c r="H373" s="33"/>
      <c r="I373" s="33"/>
      <c r="J373" s="33"/>
      <c r="K373" s="33"/>
      <c r="L373" s="33"/>
      <c r="M373" s="33"/>
      <c r="N373" s="33"/>
      <c r="O373" s="33"/>
      <c r="P373" s="33"/>
      <c r="Q373" s="33"/>
      <c r="R373" s="33"/>
      <c r="S373" s="33"/>
      <c r="T373" s="33"/>
      <c r="U373" s="33"/>
      <c r="V373" s="33"/>
      <c r="W373" s="33"/>
      <c r="X373" s="33"/>
      <c r="Y373" s="33"/>
      <c r="Z373" s="33"/>
      <c r="AA373" s="33"/>
      <c r="AB373" s="33"/>
      <c r="AC373" s="33"/>
      <c r="AD373" s="33"/>
      <c r="AE373" s="33"/>
      <c r="AF373" s="33"/>
      <c r="AG373" s="33"/>
      <c r="AH373" s="33"/>
      <c r="AI373" s="33"/>
      <c r="AJ373" s="33"/>
      <c r="AK373" s="33"/>
      <c r="AL373" s="33"/>
      <c r="AM373" s="33"/>
      <c r="AN373" s="33"/>
      <c r="AO373" s="33"/>
    </row>
    <row r="374" spans="1:41" ht="12.75" customHeight="1" x14ac:dyDescent="0.2">
      <c r="B374" s="188" t="s">
        <v>343</v>
      </c>
      <c r="C374" s="12"/>
      <c r="D374" s="23"/>
      <c r="E374" s="23"/>
      <c r="F374" s="23"/>
      <c r="G374" s="23"/>
      <c r="H374" s="23"/>
      <c r="I374" s="23"/>
      <c r="J374" s="23"/>
      <c r="K374" s="23"/>
      <c r="L374" s="23"/>
      <c r="M374" s="23"/>
      <c r="N374" s="23"/>
      <c r="O374" s="23"/>
      <c r="P374" s="23"/>
      <c r="Q374" s="23"/>
      <c r="R374" s="23"/>
      <c r="S374" s="23"/>
      <c r="T374" s="23"/>
      <c r="U374" s="23"/>
      <c r="V374" s="23"/>
      <c r="W374" s="23"/>
      <c r="X374" s="23"/>
      <c r="Y374" s="23"/>
      <c r="Z374" s="23"/>
      <c r="AA374" s="23"/>
      <c r="AB374" s="23"/>
      <c r="AC374" s="23"/>
      <c r="AD374" s="23"/>
      <c r="AE374" s="23"/>
      <c r="AF374" s="23"/>
      <c r="AG374" s="23"/>
      <c r="AH374" s="23"/>
      <c r="AI374" s="23"/>
      <c r="AJ374" s="23"/>
      <c r="AK374" s="23"/>
      <c r="AL374" s="23"/>
      <c r="AM374" s="23"/>
      <c r="AN374" s="23"/>
      <c r="AO374" s="23"/>
    </row>
    <row r="375" spans="1:41" ht="12.75" customHeight="1" x14ac:dyDescent="0.2">
      <c r="D375" s="3"/>
      <c r="E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  <c r="AK375" s="3"/>
      <c r="AL375" s="3"/>
      <c r="AM375" s="3"/>
      <c r="AN375" s="3"/>
      <c r="AO375" s="3"/>
    </row>
    <row r="376" spans="1:41" ht="12.75" customHeight="1" x14ac:dyDescent="0.2">
      <c r="B376" s="14" t="s">
        <v>344</v>
      </c>
      <c r="C376" s="53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</row>
    <row r="377" spans="1:41" ht="12.75" customHeight="1" x14ac:dyDescent="0.2">
      <c r="B377" s="14"/>
      <c r="C377" s="53"/>
      <c r="D377" s="62"/>
      <c r="E377" s="62"/>
      <c r="F377" s="62"/>
      <c r="G377" s="62"/>
      <c r="H377" s="62"/>
      <c r="I377" s="62"/>
      <c r="J377" s="62"/>
      <c r="K377" s="62"/>
      <c r="L377" s="62"/>
      <c r="M377" s="62"/>
      <c r="N377" s="62"/>
      <c r="O377" s="62"/>
      <c r="P377" s="62"/>
      <c r="Q377" s="62"/>
      <c r="R377" s="62"/>
      <c r="S377" s="62"/>
      <c r="T377" s="62"/>
      <c r="U377" s="62"/>
      <c r="V377" s="62"/>
      <c r="W377" s="62"/>
      <c r="X377" s="62"/>
      <c r="Y377" s="62"/>
      <c r="Z377" s="62"/>
      <c r="AA377" s="62"/>
      <c r="AB377" s="62"/>
      <c r="AC377" s="62"/>
      <c r="AD377" s="62"/>
      <c r="AE377" s="62"/>
      <c r="AF377" s="62"/>
      <c r="AG377" s="62"/>
      <c r="AH377" s="62"/>
      <c r="AI377" s="62"/>
      <c r="AJ377" s="62"/>
      <c r="AK377" s="62"/>
      <c r="AL377" s="62"/>
      <c r="AM377" s="62"/>
      <c r="AN377" s="62"/>
      <c r="AO377" s="62"/>
    </row>
    <row r="378" spans="1:41" ht="12.75" customHeight="1" x14ac:dyDescent="0.2">
      <c r="B378" s="53" t="s">
        <v>282</v>
      </c>
      <c r="C378" s="53"/>
      <c r="D378" s="62"/>
      <c r="E378" s="62"/>
      <c r="F378" s="62"/>
      <c r="G378" s="62"/>
      <c r="H378" s="62"/>
      <c r="I378" s="62"/>
      <c r="J378" s="62"/>
      <c r="K378" s="62"/>
      <c r="L378" s="62"/>
      <c r="M378" s="62"/>
      <c r="N378" s="62"/>
      <c r="O378" s="62"/>
      <c r="P378" s="62"/>
      <c r="Q378" s="62"/>
      <c r="R378" s="62"/>
      <c r="S378" s="62"/>
      <c r="T378" s="62"/>
      <c r="U378" s="62"/>
      <c r="V378" s="62"/>
      <c r="W378" s="62"/>
      <c r="X378" s="62"/>
      <c r="Y378" s="62"/>
      <c r="Z378" s="62"/>
      <c r="AA378" s="62"/>
      <c r="AB378" s="62"/>
      <c r="AC378" s="62"/>
      <c r="AD378" s="62"/>
      <c r="AE378" s="62"/>
      <c r="AF378" s="62"/>
      <c r="AG378" s="62"/>
      <c r="AH378" s="62"/>
      <c r="AI378" s="62"/>
      <c r="AJ378" s="62"/>
      <c r="AK378" s="62"/>
      <c r="AL378" s="62"/>
      <c r="AM378" s="62"/>
      <c r="AN378" s="62"/>
      <c r="AO378" s="62"/>
    </row>
    <row r="379" spans="1:41" ht="12.75" customHeight="1" x14ac:dyDescent="0.2">
      <c r="B379" s="15" t="s">
        <v>280</v>
      </c>
      <c r="C379" s="151"/>
      <c r="D379" s="62">
        <v>123.81077001629588</v>
      </c>
      <c r="E379" s="62">
        <v>194.52964286760604</v>
      </c>
      <c r="F379" s="62">
        <v>167.57629437823894</v>
      </c>
      <c r="G379" s="62">
        <v>134.99878380156042</v>
      </c>
      <c r="H379" s="62">
        <v>148.03530245970691</v>
      </c>
      <c r="I379" s="62">
        <v>75.000111820507399</v>
      </c>
      <c r="J379" s="62">
        <v>39.137953076356489</v>
      </c>
      <c r="K379" s="62">
        <v>83.217595121441448</v>
      </c>
      <c r="L379" s="62">
        <v>127.83205790726259</v>
      </c>
      <c r="M379" s="62">
        <v>59.037830263296833</v>
      </c>
      <c r="N379" s="62">
        <v>92.807305019726229</v>
      </c>
      <c r="O379" s="62">
        <v>78.301205760098554</v>
      </c>
      <c r="P379" s="62">
        <v>88.814077492119836</v>
      </c>
      <c r="Q379" s="62">
        <v>101.94825783401831</v>
      </c>
      <c r="R379" s="62">
        <v>105.47689874112397</v>
      </c>
      <c r="S379" s="62">
        <v>67.127685933876691</v>
      </c>
      <c r="T379" s="62">
        <v>127.59478150230879</v>
      </c>
      <c r="U379" s="62">
        <v>149.07685776912217</v>
      </c>
      <c r="V379" s="62">
        <v>108.69938065914252</v>
      </c>
      <c r="W379" s="62">
        <v>141.44965546226985</v>
      </c>
      <c r="X379" s="62">
        <v>78.576621960502408</v>
      </c>
      <c r="Y379" s="62">
        <v>145.98633492850121</v>
      </c>
      <c r="Z379" s="62">
        <v>87.738731461547161</v>
      </c>
      <c r="AA379" s="62">
        <v>85.232489047819612</v>
      </c>
      <c r="AB379" s="62">
        <v>117.93059242807126</v>
      </c>
      <c r="AC379" s="62">
        <v>98.497343021786222</v>
      </c>
      <c r="AD379" s="62">
        <v>84.132856070524952</v>
      </c>
      <c r="AE379" s="62">
        <v>77.828585616388082</v>
      </c>
      <c r="AF379" s="62">
        <v>117.72167043566053</v>
      </c>
      <c r="AG379" s="62">
        <v>121.76533983483399</v>
      </c>
      <c r="AH379" s="62">
        <v>93.517286234378417</v>
      </c>
      <c r="AI379" s="62">
        <v>145.50085852233499</v>
      </c>
      <c r="AJ379" s="62">
        <v>62.599049073209009</v>
      </c>
      <c r="AK379" s="62">
        <v>86.204082626025468</v>
      </c>
      <c r="AL379" s="62">
        <v>59.799491562215543</v>
      </c>
      <c r="AM379" s="62">
        <v>18.26594373178936</v>
      </c>
      <c r="AN379" s="62">
        <v>266.49838995601311</v>
      </c>
      <c r="AO379" s="62">
        <v>76.855538559532263</v>
      </c>
    </row>
    <row r="380" spans="1:41" ht="12.75" customHeight="1" x14ac:dyDescent="0.2">
      <c r="B380" s="15" t="s">
        <v>281</v>
      </c>
      <c r="C380" s="53"/>
      <c r="D380" s="62">
        <f>+D379/12</f>
        <v>10.317564168024656</v>
      </c>
      <c r="E380" s="62">
        <f t="shared" ref="E380:AO380" si="79">+E379/12</f>
        <v>16.210803572300502</v>
      </c>
      <c r="F380" s="62">
        <f t="shared" si="79"/>
        <v>13.964691198186578</v>
      </c>
      <c r="G380" s="62">
        <f t="shared" si="79"/>
        <v>11.249898650130035</v>
      </c>
      <c r="H380" s="62">
        <f t="shared" si="79"/>
        <v>12.336275204975577</v>
      </c>
      <c r="I380" s="62">
        <f t="shared" si="79"/>
        <v>6.2500093183756169</v>
      </c>
      <c r="J380" s="62">
        <f t="shared" si="79"/>
        <v>3.2614960896963741</v>
      </c>
      <c r="K380" s="62">
        <f t="shared" si="79"/>
        <v>6.9347995934534543</v>
      </c>
      <c r="L380" s="62">
        <f t="shared" si="79"/>
        <v>10.652671492271883</v>
      </c>
      <c r="M380" s="62">
        <f t="shared" si="79"/>
        <v>4.9198191886080691</v>
      </c>
      <c r="N380" s="62">
        <f t="shared" si="79"/>
        <v>7.733942084977186</v>
      </c>
      <c r="O380" s="62">
        <f t="shared" si="79"/>
        <v>6.5251004800082129</v>
      </c>
      <c r="P380" s="62">
        <f t="shared" si="79"/>
        <v>7.4011731243433196</v>
      </c>
      <c r="Q380" s="62">
        <f t="shared" si="79"/>
        <v>8.4956881528348589</v>
      </c>
      <c r="R380" s="62">
        <f t="shared" si="79"/>
        <v>8.7897415617603318</v>
      </c>
      <c r="S380" s="62">
        <f t="shared" si="79"/>
        <v>5.5939738278230573</v>
      </c>
      <c r="T380" s="62">
        <f t="shared" si="79"/>
        <v>10.632898458525732</v>
      </c>
      <c r="U380" s="62">
        <f t="shared" si="79"/>
        <v>12.42307148076018</v>
      </c>
      <c r="V380" s="62">
        <f t="shared" si="79"/>
        <v>9.0582817215952094</v>
      </c>
      <c r="W380" s="62">
        <f t="shared" si="79"/>
        <v>11.787471288522488</v>
      </c>
      <c r="X380" s="62">
        <f t="shared" si="79"/>
        <v>6.5480518300418673</v>
      </c>
      <c r="Y380" s="62">
        <f t="shared" si="79"/>
        <v>12.165527910708434</v>
      </c>
      <c r="Z380" s="62">
        <f t="shared" si="79"/>
        <v>7.3115609551289298</v>
      </c>
      <c r="AA380" s="62">
        <f t="shared" si="79"/>
        <v>7.1027074206516341</v>
      </c>
      <c r="AB380" s="62">
        <f t="shared" si="79"/>
        <v>9.8275493690059381</v>
      </c>
      <c r="AC380" s="62">
        <f t="shared" si="79"/>
        <v>8.2081119184821851</v>
      </c>
      <c r="AD380" s="62">
        <f t="shared" si="79"/>
        <v>7.0110713392104129</v>
      </c>
      <c r="AE380" s="62">
        <f t="shared" si="79"/>
        <v>6.4857154680323399</v>
      </c>
      <c r="AF380" s="62">
        <f t="shared" si="79"/>
        <v>9.81013920297171</v>
      </c>
      <c r="AG380" s="62">
        <f t="shared" si="79"/>
        <v>10.147111652902833</v>
      </c>
      <c r="AH380" s="62">
        <f t="shared" si="79"/>
        <v>7.7931071861982018</v>
      </c>
      <c r="AI380" s="62">
        <f t="shared" si="79"/>
        <v>12.125071543527916</v>
      </c>
      <c r="AJ380" s="62">
        <f t="shared" si="79"/>
        <v>5.2165874227674172</v>
      </c>
      <c r="AK380" s="62">
        <f t="shared" si="79"/>
        <v>7.1836735521687887</v>
      </c>
      <c r="AL380" s="62">
        <f t="shared" si="79"/>
        <v>4.9832909635179616</v>
      </c>
      <c r="AM380" s="62">
        <f t="shared" si="79"/>
        <v>1.5221619776491133</v>
      </c>
      <c r="AN380" s="62">
        <f t="shared" si="79"/>
        <v>22.208199163001094</v>
      </c>
      <c r="AO380" s="62">
        <f t="shared" si="79"/>
        <v>6.4046282132943553</v>
      </c>
    </row>
    <row r="381" spans="1:41" ht="12.75" customHeight="1" x14ac:dyDescent="0.2">
      <c r="B381" s="53"/>
      <c r="C381" s="53"/>
      <c r="D381" s="62"/>
      <c r="E381" s="62"/>
      <c r="F381" s="62"/>
      <c r="G381" s="62"/>
      <c r="H381" s="62"/>
      <c r="I381" s="62"/>
      <c r="J381" s="62"/>
      <c r="K381" s="62"/>
      <c r="L381" s="62"/>
      <c r="M381" s="62"/>
      <c r="N381" s="62"/>
      <c r="O381" s="62"/>
      <c r="P381" s="62"/>
      <c r="Q381" s="62"/>
      <c r="R381" s="62"/>
      <c r="S381" s="62"/>
      <c r="T381" s="62"/>
      <c r="U381" s="62"/>
      <c r="V381" s="62"/>
      <c r="W381" s="62"/>
      <c r="X381" s="62"/>
      <c r="Y381" s="62"/>
      <c r="Z381" s="62"/>
      <c r="AA381" s="62"/>
      <c r="AB381" s="62"/>
      <c r="AC381" s="62"/>
      <c r="AD381" s="62"/>
      <c r="AE381" s="62"/>
      <c r="AF381" s="62"/>
      <c r="AG381" s="62"/>
      <c r="AH381" s="62"/>
      <c r="AI381" s="62"/>
      <c r="AJ381" s="62"/>
      <c r="AK381" s="62"/>
      <c r="AL381" s="62"/>
      <c r="AM381" s="62"/>
      <c r="AN381" s="62"/>
      <c r="AO381" s="62"/>
    </row>
    <row r="382" spans="1:41" ht="12.75" customHeight="1" x14ac:dyDescent="0.2">
      <c r="B382" s="53" t="s">
        <v>285</v>
      </c>
      <c r="C382" s="53"/>
      <c r="D382" s="62"/>
      <c r="E382" s="62"/>
      <c r="F382" s="62"/>
      <c r="G382" s="62"/>
      <c r="H382" s="62"/>
      <c r="I382" s="62"/>
      <c r="J382" s="62"/>
      <c r="K382" s="62"/>
      <c r="L382" s="62"/>
      <c r="M382" s="62"/>
      <c r="N382" s="62"/>
      <c r="O382" s="62"/>
      <c r="P382" s="62"/>
      <c r="Q382" s="62"/>
      <c r="R382" s="62"/>
      <c r="S382" s="62"/>
      <c r="T382" s="62"/>
      <c r="U382" s="62"/>
      <c r="V382" s="62"/>
      <c r="W382" s="62"/>
      <c r="X382" s="62"/>
      <c r="Y382" s="62"/>
      <c r="Z382" s="62"/>
      <c r="AA382" s="62"/>
      <c r="AB382" s="62"/>
      <c r="AC382" s="62"/>
      <c r="AD382" s="62"/>
      <c r="AE382" s="62"/>
      <c r="AF382" s="62"/>
      <c r="AG382" s="62"/>
      <c r="AH382" s="62"/>
      <c r="AI382" s="62"/>
      <c r="AJ382" s="62"/>
      <c r="AK382" s="62"/>
      <c r="AL382" s="62"/>
      <c r="AM382" s="62"/>
      <c r="AN382" s="62"/>
      <c r="AO382" s="62"/>
    </row>
    <row r="383" spans="1:41" ht="12.75" customHeight="1" x14ac:dyDescent="0.2">
      <c r="B383" s="15" t="s">
        <v>280</v>
      </c>
      <c r="C383" s="53"/>
      <c r="D383" s="62">
        <v>566.53119158227196</v>
      </c>
      <c r="E383" s="62">
        <v>621.0871592583195</v>
      </c>
      <c r="F383" s="62">
        <v>1288.2368204253369</v>
      </c>
      <c r="G383" s="62">
        <v>248.63803253144167</v>
      </c>
      <c r="H383" s="62">
        <v>309.69440358301637</v>
      </c>
      <c r="I383" s="62">
        <v>351.5031869506887</v>
      </c>
      <c r="J383" s="62">
        <v>199.9529412351871</v>
      </c>
      <c r="K383" s="62">
        <v>320.95711078974415</v>
      </c>
      <c r="L383" s="62">
        <v>537.62723974444236</v>
      </c>
      <c r="M383" s="62">
        <v>0</v>
      </c>
      <c r="N383" s="62">
        <v>509.61548847984295</v>
      </c>
      <c r="O383" s="62">
        <v>0</v>
      </c>
      <c r="P383" s="62">
        <v>335.67322915721581</v>
      </c>
      <c r="Q383" s="62">
        <v>473.41845387606128</v>
      </c>
      <c r="R383" s="62">
        <v>260.69555817515703</v>
      </c>
      <c r="S383" s="62">
        <v>0</v>
      </c>
      <c r="T383" s="62">
        <v>907.68820594610315</v>
      </c>
      <c r="U383" s="62">
        <v>802.30912292703238</v>
      </c>
      <c r="V383" s="62">
        <v>886.42672561468385</v>
      </c>
      <c r="W383" s="62">
        <v>380.89058289326829</v>
      </c>
      <c r="X383" s="62">
        <v>0</v>
      </c>
      <c r="Y383" s="62">
        <v>680.99686380047331</v>
      </c>
      <c r="Z383" s="62">
        <v>0</v>
      </c>
      <c r="AA383" s="62">
        <v>108.30796496535083</v>
      </c>
      <c r="AB383" s="62">
        <v>430.74699603481457</v>
      </c>
      <c r="AC383" s="62">
        <v>607.81068697702835</v>
      </c>
      <c r="AD383" s="62">
        <v>347.97426444022011</v>
      </c>
      <c r="AE383" s="62">
        <v>34.917469803136164</v>
      </c>
      <c r="AF383" s="62">
        <v>112.99847741441165</v>
      </c>
      <c r="AG383" s="62">
        <v>75.082779056409805</v>
      </c>
      <c r="AH383" s="62">
        <v>195.37295000574414</v>
      </c>
      <c r="AI383" s="62">
        <v>368.54930092894921</v>
      </c>
      <c r="AJ383" s="62">
        <v>0</v>
      </c>
      <c r="AK383" s="62">
        <v>1285.2243396523763</v>
      </c>
      <c r="AL383" s="62">
        <v>794.83963697068941</v>
      </c>
      <c r="AM383" s="62">
        <v>0</v>
      </c>
      <c r="AN383" s="62">
        <v>156.90629130936497</v>
      </c>
      <c r="AO383" s="62">
        <v>671.62757324914969</v>
      </c>
    </row>
    <row r="384" spans="1:41" ht="12.75" customHeight="1" x14ac:dyDescent="0.2">
      <c r="B384" s="15" t="s">
        <v>281</v>
      </c>
      <c r="C384" s="53"/>
      <c r="D384" s="62">
        <f t="shared" ref="D384:AO384" si="80">+D383/12</f>
        <v>47.210932631855997</v>
      </c>
      <c r="E384" s="62">
        <f t="shared" si="80"/>
        <v>51.757263271526625</v>
      </c>
      <c r="F384" s="62">
        <f t="shared" si="80"/>
        <v>107.35306836877807</v>
      </c>
      <c r="G384" s="62">
        <f t="shared" si="80"/>
        <v>20.719836044286804</v>
      </c>
      <c r="H384" s="62">
        <f t="shared" si="80"/>
        <v>25.807866965251364</v>
      </c>
      <c r="I384" s="62">
        <f t="shared" si="80"/>
        <v>29.291932245890724</v>
      </c>
      <c r="J384" s="62">
        <f t="shared" si="80"/>
        <v>16.662745102932259</v>
      </c>
      <c r="K384" s="62">
        <f t="shared" si="80"/>
        <v>26.746425899145347</v>
      </c>
      <c r="L384" s="62">
        <f t="shared" si="80"/>
        <v>44.802269978703528</v>
      </c>
      <c r="M384" s="62">
        <f t="shared" si="80"/>
        <v>0</v>
      </c>
      <c r="N384" s="62">
        <f t="shared" si="80"/>
        <v>42.467957373320246</v>
      </c>
      <c r="O384" s="62">
        <f t="shared" si="80"/>
        <v>0</v>
      </c>
      <c r="P384" s="62">
        <f t="shared" si="80"/>
        <v>27.97276909643465</v>
      </c>
      <c r="Q384" s="62">
        <f t="shared" si="80"/>
        <v>39.451537823005104</v>
      </c>
      <c r="R384" s="62">
        <f t="shared" si="80"/>
        <v>21.724629847929751</v>
      </c>
      <c r="S384" s="62">
        <f t="shared" si="80"/>
        <v>0</v>
      </c>
      <c r="T384" s="62">
        <f t="shared" si="80"/>
        <v>75.640683828841929</v>
      </c>
      <c r="U384" s="62">
        <f t="shared" si="80"/>
        <v>66.859093577252693</v>
      </c>
      <c r="V384" s="62">
        <f t="shared" si="80"/>
        <v>73.868893801223649</v>
      </c>
      <c r="W384" s="62">
        <f t="shared" si="80"/>
        <v>31.740881907772359</v>
      </c>
      <c r="X384" s="62">
        <f t="shared" si="80"/>
        <v>0</v>
      </c>
      <c r="Y384" s="62">
        <f t="shared" si="80"/>
        <v>56.74973865003944</v>
      </c>
      <c r="Z384" s="62">
        <f t="shared" si="80"/>
        <v>0</v>
      </c>
      <c r="AA384" s="62">
        <f t="shared" si="80"/>
        <v>9.0256637471125689</v>
      </c>
      <c r="AB384" s="62">
        <f t="shared" si="80"/>
        <v>35.895583002901212</v>
      </c>
      <c r="AC384" s="62">
        <f t="shared" si="80"/>
        <v>50.650890581419027</v>
      </c>
      <c r="AD384" s="62">
        <f t="shared" si="80"/>
        <v>28.997855370018343</v>
      </c>
      <c r="AE384" s="62">
        <f t="shared" si="80"/>
        <v>2.9097891502613469</v>
      </c>
      <c r="AF384" s="62">
        <f t="shared" si="80"/>
        <v>9.4165397845343044</v>
      </c>
      <c r="AG384" s="62">
        <f t="shared" si="80"/>
        <v>6.2568982547008174</v>
      </c>
      <c r="AH384" s="62">
        <f t="shared" si="80"/>
        <v>16.281079167145347</v>
      </c>
      <c r="AI384" s="62">
        <f t="shared" si="80"/>
        <v>30.712441744079101</v>
      </c>
      <c r="AJ384" s="62">
        <f t="shared" si="80"/>
        <v>0</v>
      </c>
      <c r="AK384" s="62">
        <f t="shared" si="80"/>
        <v>107.10202830436469</v>
      </c>
      <c r="AL384" s="62">
        <f t="shared" si="80"/>
        <v>66.236636414224122</v>
      </c>
      <c r="AM384" s="62">
        <f t="shared" si="80"/>
        <v>0</v>
      </c>
      <c r="AN384" s="62">
        <f t="shared" si="80"/>
        <v>13.075524275780415</v>
      </c>
      <c r="AO384" s="62">
        <f t="shared" si="80"/>
        <v>55.968964437429143</v>
      </c>
    </row>
    <row r="385" spans="2:41" ht="12.75" customHeight="1" x14ac:dyDescent="0.2">
      <c r="B385" s="53"/>
      <c r="C385" s="53"/>
      <c r="D385" s="62"/>
      <c r="E385" s="62"/>
      <c r="F385" s="62"/>
      <c r="G385" s="62"/>
      <c r="H385" s="62"/>
      <c r="I385" s="62"/>
      <c r="J385" s="62"/>
      <c r="K385" s="62"/>
      <c r="L385" s="62"/>
      <c r="M385" s="62"/>
      <c r="N385" s="62"/>
      <c r="O385" s="62"/>
      <c r="P385" s="62"/>
      <c r="Q385" s="62"/>
      <c r="R385" s="62"/>
      <c r="S385" s="62"/>
      <c r="T385" s="62"/>
      <c r="U385" s="62"/>
      <c r="V385" s="62"/>
      <c r="W385" s="62"/>
      <c r="X385" s="62"/>
      <c r="Y385" s="62"/>
      <c r="Z385" s="62"/>
      <c r="AA385" s="62"/>
      <c r="AB385" s="62"/>
      <c r="AC385" s="62"/>
      <c r="AD385" s="62"/>
      <c r="AE385" s="62"/>
      <c r="AF385" s="62"/>
      <c r="AG385" s="62"/>
      <c r="AH385" s="62"/>
      <c r="AI385" s="62"/>
      <c r="AJ385" s="62"/>
      <c r="AK385" s="62"/>
      <c r="AL385" s="62"/>
      <c r="AM385" s="62"/>
      <c r="AN385" s="62"/>
      <c r="AO385" s="62"/>
    </row>
    <row r="386" spans="2:41" ht="12.75" customHeight="1" x14ac:dyDescent="0.2">
      <c r="B386" s="53" t="s">
        <v>286</v>
      </c>
      <c r="C386" s="53"/>
      <c r="D386" s="62"/>
      <c r="E386" s="62"/>
      <c r="F386" s="62"/>
      <c r="G386" s="62"/>
      <c r="H386" s="62"/>
      <c r="I386" s="62"/>
      <c r="J386" s="62"/>
      <c r="K386" s="62"/>
      <c r="L386" s="62"/>
      <c r="M386" s="62"/>
      <c r="N386" s="62"/>
      <c r="O386" s="62"/>
      <c r="P386" s="62"/>
      <c r="Q386" s="62"/>
      <c r="R386" s="62"/>
      <c r="S386" s="62"/>
      <c r="T386" s="62"/>
      <c r="U386" s="62"/>
      <c r="V386" s="62"/>
      <c r="W386" s="62"/>
      <c r="X386" s="62"/>
      <c r="Y386" s="62"/>
      <c r="Z386" s="62"/>
      <c r="AA386" s="62"/>
      <c r="AB386" s="62"/>
      <c r="AC386" s="62"/>
      <c r="AD386" s="62"/>
      <c r="AE386" s="62"/>
      <c r="AF386" s="62"/>
      <c r="AG386" s="62"/>
      <c r="AH386" s="62"/>
      <c r="AI386" s="62"/>
      <c r="AJ386" s="62"/>
      <c r="AK386" s="62"/>
      <c r="AL386" s="62"/>
      <c r="AM386" s="62"/>
      <c r="AN386" s="62"/>
      <c r="AO386" s="62"/>
    </row>
    <row r="387" spans="2:41" ht="12.75" customHeight="1" x14ac:dyDescent="0.2">
      <c r="B387" s="15" t="s">
        <v>280</v>
      </c>
      <c r="C387" s="53"/>
      <c r="D387" s="62">
        <v>214.36464363450025</v>
      </c>
      <c r="E387" s="62">
        <v>66.244549737485713</v>
      </c>
      <c r="F387" s="62">
        <v>10.777176031105817</v>
      </c>
      <c r="G387" s="62">
        <v>57.599181386748072</v>
      </c>
      <c r="H387" s="62">
        <v>197.10125915807961</v>
      </c>
      <c r="I387" s="62">
        <v>197.8609446050435</v>
      </c>
      <c r="J387" s="62">
        <v>227.27360396856017</v>
      </c>
      <c r="K387" s="62">
        <v>185.50336254317506</v>
      </c>
      <c r="L387" s="62">
        <v>111.14262468848979</v>
      </c>
      <c r="M387" s="62">
        <v>0</v>
      </c>
      <c r="N387" s="62">
        <v>122.10323069922563</v>
      </c>
      <c r="O387" s="62">
        <v>0</v>
      </c>
      <c r="P387" s="62">
        <v>87.210716155440537</v>
      </c>
      <c r="Q387" s="62">
        <v>181.25939126198847</v>
      </c>
      <c r="R387" s="62">
        <v>128.11688931721611</v>
      </c>
      <c r="S387" s="62">
        <v>0</v>
      </c>
      <c r="T387" s="62">
        <v>137.39316081212948</v>
      </c>
      <c r="U387" s="62">
        <v>121.4309818104657</v>
      </c>
      <c r="V387" s="62">
        <v>37.21511627832782</v>
      </c>
      <c r="W387" s="62">
        <v>95.549999857545814</v>
      </c>
      <c r="X387" s="62">
        <v>68.879122419935314</v>
      </c>
      <c r="Y387" s="62">
        <v>121.48318724090748</v>
      </c>
      <c r="Z387" s="62">
        <v>0</v>
      </c>
      <c r="AA387" s="62">
        <v>155.87964463781702</v>
      </c>
      <c r="AB387" s="62">
        <v>100.02400801582232</v>
      </c>
      <c r="AC387" s="62">
        <v>257.86365361340302</v>
      </c>
      <c r="AD387" s="62">
        <v>471.93457408603001</v>
      </c>
      <c r="AE387" s="62">
        <v>93.678944251427666</v>
      </c>
      <c r="AF387" s="62">
        <v>286.13323914593872</v>
      </c>
      <c r="AG387" s="62">
        <v>107.91263465275655</v>
      </c>
      <c r="AH387" s="62">
        <v>108.9565172886501</v>
      </c>
      <c r="AI387" s="62">
        <v>174.57292234865309</v>
      </c>
      <c r="AJ387" s="62">
        <v>0</v>
      </c>
      <c r="AK387" s="62">
        <v>164.47931060355629</v>
      </c>
      <c r="AL387" s="62">
        <v>110.07471344161901</v>
      </c>
      <c r="AM387" s="62">
        <v>0</v>
      </c>
      <c r="AN387" s="62">
        <v>255.21464851241987</v>
      </c>
      <c r="AO387" s="62">
        <v>30.280229438595512</v>
      </c>
    </row>
    <row r="388" spans="2:41" ht="12.75" customHeight="1" x14ac:dyDescent="0.2">
      <c r="B388" s="15" t="s">
        <v>281</v>
      </c>
      <c r="C388" s="53"/>
      <c r="D388" s="62">
        <f>+D387/12</f>
        <v>17.86372030287502</v>
      </c>
      <c r="E388" s="62">
        <f t="shared" ref="E388:AO388" si="81">+E387/12</f>
        <v>5.5203791447904758</v>
      </c>
      <c r="F388" s="62">
        <f t="shared" si="81"/>
        <v>0.89809800259215145</v>
      </c>
      <c r="G388" s="62">
        <f t="shared" si="81"/>
        <v>4.799931782229006</v>
      </c>
      <c r="H388" s="62">
        <f t="shared" si="81"/>
        <v>16.425104929839968</v>
      </c>
      <c r="I388" s="62">
        <f t="shared" si="81"/>
        <v>16.48841205042029</v>
      </c>
      <c r="J388" s="62">
        <f t="shared" si="81"/>
        <v>18.939466997380013</v>
      </c>
      <c r="K388" s="62">
        <f t="shared" si="81"/>
        <v>15.458613545264589</v>
      </c>
      <c r="L388" s="62">
        <f t="shared" si="81"/>
        <v>9.2618853907074818</v>
      </c>
      <c r="M388" s="62">
        <f t="shared" si="81"/>
        <v>0</v>
      </c>
      <c r="N388" s="62">
        <f t="shared" si="81"/>
        <v>10.175269224935469</v>
      </c>
      <c r="O388" s="62">
        <f t="shared" si="81"/>
        <v>0</v>
      </c>
      <c r="P388" s="62">
        <f t="shared" si="81"/>
        <v>7.267559679620045</v>
      </c>
      <c r="Q388" s="62">
        <f t="shared" si="81"/>
        <v>15.104949271832373</v>
      </c>
      <c r="R388" s="62">
        <f t="shared" si="81"/>
        <v>10.676407443101342</v>
      </c>
      <c r="S388" s="62">
        <f t="shared" si="81"/>
        <v>0</v>
      </c>
      <c r="T388" s="62">
        <f t="shared" si="81"/>
        <v>11.449430067677456</v>
      </c>
      <c r="U388" s="62">
        <f t="shared" si="81"/>
        <v>10.119248484205475</v>
      </c>
      <c r="V388" s="62">
        <f t="shared" si="81"/>
        <v>3.1012596898606515</v>
      </c>
      <c r="W388" s="62">
        <f t="shared" si="81"/>
        <v>7.9624999881288181</v>
      </c>
      <c r="X388" s="62">
        <f t="shared" si="81"/>
        <v>5.7399268683279425</v>
      </c>
      <c r="Y388" s="62">
        <f t="shared" si="81"/>
        <v>10.12359893674229</v>
      </c>
      <c r="Z388" s="62">
        <f t="shared" si="81"/>
        <v>0</v>
      </c>
      <c r="AA388" s="62">
        <f t="shared" si="81"/>
        <v>12.989970386484751</v>
      </c>
      <c r="AB388" s="62">
        <f t="shared" si="81"/>
        <v>8.3353340013185271</v>
      </c>
      <c r="AC388" s="62">
        <f t="shared" si="81"/>
        <v>21.488637801116919</v>
      </c>
      <c r="AD388" s="62">
        <f t="shared" si="81"/>
        <v>39.327881173835834</v>
      </c>
      <c r="AE388" s="62">
        <f t="shared" si="81"/>
        <v>7.8065786876189724</v>
      </c>
      <c r="AF388" s="62">
        <f t="shared" si="81"/>
        <v>23.844436595494894</v>
      </c>
      <c r="AG388" s="62">
        <f t="shared" si="81"/>
        <v>8.9927195543963787</v>
      </c>
      <c r="AH388" s="62">
        <f t="shared" si="81"/>
        <v>9.0797097740541748</v>
      </c>
      <c r="AI388" s="62">
        <f t="shared" si="81"/>
        <v>14.547743529054424</v>
      </c>
      <c r="AJ388" s="62">
        <f t="shared" si="81"/>
        <v>0</v>
      </c>
      <c r="AK388" s="62">
        <f t="shared" si="81"/>
        <v>13.706609216963024</v>
      </c>
      <c r="AL388" s="62">
        <f t="shared" si="81"/>
        <v>9.1728927868015848</v>
      </c>
      <c r="AM388" s="62">
        <f t="shared" si="81"/>
        <v>0</v>
      </c>
      <c r="AN388" s="62">
        <f t="shared" si="81"/>
        <v>21.267887376034988</v>
      </c>
      <c r="AO388" s="62">
        <f t="shared" si="81"/>
        <v>2.5233524532162925</v>
      </c>
    </row>
    <row r="389" spans="2:41" ht="12.75" customHeight="1" x14ac:dyDescent="0.2">
      <c r="B389" s="53"/>
      <c r="C389" s="53"/>
      <c r="D389" s="62"/>
      <c r="E389" s="62"/>
      <c r="F389" s="62"/>
      <c r="G389" s="62"/>
      <c r="H389" s="62"/>
      <c r="I389" s="62"/>
      <c r="J389" s="62"/>
      <c r="K389" s="62"/>
      <c r="L389" s="62"/>
      <c r="M389" s="62"/>
      <c r="N389" s="62"/>
      <c r="O389" s="62"/>
      <c r="P389" s="62"/>
      <c r="Q389" s="62"/>
      <c r="R389" s="62"/>
      <c r="S389" s="62"/>
      <c r="T389" s="62"/>
      <c r="U389" s="62"/>
      <c r="V389" s="62"/>
      <c r="W389" s="62"/>
      <c r="X389" s="62"/>
      <c r="Y389" s="62"/>
      <c r="Z389" s="62"/>
      <c r="AA389" s="62"/>
      <c r="AB389" s="62"/>
      <c r="AC389" s="62"/>
      <c r="AD389" s="62"/>
      <c r="AE389" s="62"/>
      <c r="AF389" s="62"/>
      <c r="AG389" s="62"/>
      <c r="AH389" s="62"/>
      <c r="AI389" s="62"/>
      <c r="AJ389" s="62"/>
      <c r="AK389" s="62"/>
      <c r="AL389" s="62"/>
      <c r="AM389" s="62"/>
      <c r="AN389" s="62"/>
      <c r="AO389" s="62"/>
    </row>
    <row r="390" spans="2:41" ht="12.75" customHeight="1" x14ac:dyDescent="0.2">
      <c r="B390" s="14" t="s">
        <v>42</v>
      </c>
      <c r="C390" s="53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</row>
    <row r="391" spans="2:41" ht="12.75" customHeight="1" x14ac:dyDescent="0.2">
      <c r="B391" s="14"/>
      <c r="C391" s="53"/>
      <c r="D391" s="62"/>
      <c r="E391" s="62"/>
      <c r="F391" s="62"/>
      <c r="G391" s="62"/>
      <c r="H391" s="62"/>
      <c r="I391" s="62"/>
      <c r="J391" s="62"/>
      <c r="K391" s="62"/>
      <c r="L391" s="62"/>
      <c r="M391" s="62"/>
      <c r="N391" s="62"/>
      <c r="O391" s="62"/>
      <c r="P391" s="62"/>
      <c r="Q391" s="62"/>
      <c r="R391" s="62"/>
      <c r="S391" s="62"/>
      <c r="T391" s="62"/>
      <c r="U391" s="62"/>
      <c r="V391" s="62"/>
      <c r="W391" s="62"/>
      <c r="X391" s="62"/>
      <c r="Y391" s="62"/>
      <c r="Z391" s="62"/>
      <c r="AA391" s="62"/>
      <c r="AB391" s="62"/>
      <c r="AC391" s="62"/>
      <c r="AD391" s="62"/>
      <c r="AE391" s="62"/>
      <c r="AF391" s="62"/>
      <c r="AG391" s="62"/>
      <c r="AH391" s="62"/>
      <c r="AI391" s="62"/>
      <c r="AJ391" s="62"/>
      <c r="AK391" s="62"/>
      <c r="AL391" s="62"/>
      <c r="AM391" s="62"/>
      <c r="AN391" s="62"/>
      <c r="AO391" s="62"/>
    </row>
    <row r="392" spans="2:41" ht="12.75" customHeight="1" x14ac:dyDescent="0.2">
      <c r="B392" s="53" t="s">
        <v>282</v>
      </c>
      <c r="C392" s="53"/>
      <c r="D392" s="62"/>
      <c r="E392" s="62"/>
      <c r="F392" s="62"/>
      <c r="G392" s="62"/>
      <c r="H392" s="62"/>
      <c r="I392" s="62"/>
      <c r="J392" s="62"/>
      <c r="K392" s="62"/>
      <c r="L392" s="62"/>
      <c r="M392" s="62"/>
      <c r="N392" s="62"/>
      <c r="O392" s="62"/>
      <c r="P392" s="62"/>
      <c r="Q392" s="62"/>
      <c r="R392" s="62"/>
      <c r="S392" s="62"/>
      <c r="T392" s="62"/>
      <c r="U392" s="62"/>
      <c r="V392" s="62"/>
      <c r="W392" s="62"/>
      <c r="X392" s="62"/>
      <c r="Y392" s="62"/>
      <c r="Z392" s="62"/>
      <c r="AA392" s="62"/>
      <c r="AB392" s="62"/>
      <c r="AC392" s="62"/>
      <c r="AD392" s="62"/>
      <c r="AE392" s="62"/>
      <c r="AF392" s="62"/>
      <c r="AG392" s="62"/>
      <c r="AH392" s="62"/>
      <c r="AI392" s="62"/>
      <c r="AJ392" s="62"/>
      <c r="AK392" s="62"/>
      <c r="AL392" s="62"/>
      <c r="AM392" s="62"/>
      <c r="AN392" s="62"/>
      <c r="AO392" s="62"/>
    </row>
    <row r="393" spans="2:41" ht="12.75" customHeight="1" x14ac:dyDescent="0.2">
      <c r="B393" s="15" t="s">
        <v>280</v>
      </c>
      <c r="C393" s="62">
        <f>SUM(D393:AO393)</f>
        <v>2338.0988560000237</v>
      </c>
      <c r="D393" s="62">
        <v>71.669462142769916</v>
      </c>
      <c r="E393" s="62">
        <v>112.60599440025634</v>
      </c>
      <c r="F393" s="62">
        <v>97.003700763561199</v>
      </c>
      <c r="G393" s="62">
        <v>78.145788316415889</v>
      </c>
      <c r="H393" s="62">
        <v>85.692145392787921</v>
      </c>
      <c r="I393" s="62">
        <v>43.414782689065596</v>
      </c>
      <c r="J393" s="62">
        <v>22.655509258057634</v>
      </c>
      <c r="K393" s="62">
        <v>48.171578953781655</v>
      </c>
      <c r="L393" s="62">
        <v>73.997236537750936</v>
      </c>
      <c r="M393" s="62">
        <v>34.174809998271712</v>
      </c>
      <c r="N393" s="62">
        <v>53.722706294519533</v>
      </c>
      <c r="O393" s="62">
        <v>45.325663520370618</v>
      </c>
      <c r="P393" s="62">
        <v>51.411175003020531</v>
      </c>
      <c r="Q393" s="62">
        <v>59.014064805467513</v>
      </c>
      <c r="R393" s="62">
        <v>61.0566641356708</v>
      </c>
      <c r="S393" s="62">
        <v>38.857727361977503</v>
      </c>
      <c r="T393" s="62">
        <v>73.859886028421485</v>
      </c>
      <c r="U393" s="62">
        <v>86.295063126099123</v>
      </c>
      <c r="V393" s="62">
        <v>62.922039383710953</v>
      </c>
      <c r="W393" s="62">
        <v>81.879958633054983</v>
      </c>
      <c r="X393" s="62">
        <v>45.485091742533768</v>
      </c>
      <c r="Y393" s="62">
        <v>84.506074093092593</v>
      </c>
      <c r="Z393" s="62">
        <v>50.788697074659673</v>
      </c>
      <c r="AA393" s="62">
        <v>49.33792630756399</v>
      </c>
      <c r="AB393" s="62">
        <v>68.265645455444883</v>
      </c>
      <c r="AC393" s="62">
        <v>57.016458228425471</v>
      </c>
      <c r="AD393" s="62">
        <v>48.701389566642433</v>
      </c>
      <c r="AE393" s="62">
        <v>45.052081250483205</v>
      </c>
      <c r="AF393" s="62">
        <v>68.144708263761942</v>
      </c>
      <c r="AG393" s="62">
        <v>70.485438483627249</v>
      </c>
      <c r="AH393" s="62">
        <v>54.133688083736217</v>
      </c>
      <c r="AI393" s="62">
        <v>84.22504980975792</v>
      </c>
      <c r="AJ393" s="62">
        <v>36.236267467969448</v>
      </c>
      <c r="AK393" s="62">
        <v>49.900345789828862</v>
      </c>
      <c r="AL393" s="62">
        <v>34.615707471256343</v>
      </c>
      <c r="AM393" s="62">
        <v>10.573477271929885</v>
      </c>
      <c r="AN393" s="62">
        <v>154.26603249093529</v>
      </c>
      <c r="AO393" s="62">
        <v>44.488820403342999</v>
      </c>
    </row>
    <row r="394" spans="2:41" ht="12.75" customHeight="1" x14ac:dyDescent="0.2">
      <c r="B394" s="15" t="s">
        <v>281</v>
      </c>
      <c r="C394" s="53"/>
      <c r="D394" s="62">
        <f>+D393/12</f>
        <v>5.97245517856416</v>
      </c>
      <c r="E394" s="62">
        <f t="shared" ref="E394:AO394" si="82">+E393/12</f>
        <v>9.383832866688028</v>
      </c>
      <c r="F394" s="62">
        <f t="shared" si="82"/>
        <v>8.0836417302967671</v>
      </c>
      <c r="G394" s="62">
        <f t="shared" si="82"/>
        <v>6.5121490263679904</v>
      </c>
      <c r="H394" s="62">
        <f t="shared" si="82"/>
        <v>7.1410121160656601</v>
      </c>
      <c r="I394" s="62">
        <f t="shared" si="82"/>
        <v>3.6178985574221332</v>
      </c>
      <c r="J394" s="62">
        <f t="shared" si="82"/>
        <v>1.8879591048381361</v>
      </c>
      <c r="K394" s="62">
        <f t="shared" si="82"/>
        <v>4.0142982461484715</v>
      </c>
      <c r="L394" s="62">
        <f t="shared" si="82"/>
        <v>6.1664363781459111</v>
      </c>
      <c r="M394" s="62">
        <f t="shared" si="82"/>
        <v>2.8479008331893092</v>
      </c>
      <c r="N394" s="62">
        <f t="shared" si="82"/>
        <v>4.4768921912099611</v>
      </c>
      <c r="O394" s="62">
        <f t="shared" si="82"/>
        <v>3.7771386266975515</v>
      </c>
      <c r="P394" s="62">
        <f t="shared" si="82"/>
        <v>4.2842645835850446</v>
      </c>
      <c r="Q394" s="62">
        <f t="shared" si="82"/>
        <v>4.9178387337889591</v>
      </c>
      <c r="R394" s="62">
        <f t="shared" si="82"/>
        <v>5.0880553446392334</v>
      </c>
      <c r="S394" s="62">
        <f t="shared" si="82"/>
        <v>3.2381439468314586</v>
      </c>
      <c r="T394" s="62">
        <f t="shared" si="82"/>
        <v>6.1549905023684568</v>
      </c>
      <c r="U394" s="62">
        <f t="shared" si="82"/>
        <v>7.1912552605082602</v>
      </c>
      <c r="V394" s="62">
        <f t="shared" si="82"/>
        <v>5.2435032819759124</v>
      </c>
      <c r="W394" s="62">
        <f t="shared" si="82"/>
        <v>6.8233298860879152</v>
      </c>
      <c r="X394" s="62">
        <f t="shared" si="82"/>
        <v>3.790424311877814</v>
      </c>
      <c r="Y394" s="62">
        <f t="shared" si="82"/>
        <v>7.0421728410910491</v>
      </c>
      <c r="Z394" s="62">
        <f t="shared" si="82"/>
        <v>4.2323914228883064</v>
      </c>
      <c r="AA394" s="62">
        <f t="shared" si="82"/>
        <v>4.1114938589636658</v>
      </c>
      <c r="AB394" s="62">
        <f t="shared" si="82"/>
        <v>5.6888037879537405</v>
      </c>
      <c r="AC394" s="62">
        <f t="shared" si="82"/>
        <v>4.7513715190354562</v>
      </c>
      <c r="AD394" s="62">
        <f t="shared" si="82"/>
        <v>4.0584491305535364</v>
      </c>
      <c r="AE394" s="62">
        <f t="shared" si="82"/>
        <v>3.7543401042069338</v>
      </c>
      <c r="AF394" s="62">
        <f t="shared" si="82"/>
        <v>5.6787256886468285</v>
      </c>
      <c r="AG394" s="62">
        <f t="shared" si="82"/>
        <v>5.8737865403022704</v>
      </c>
      <c r="AH394" s="62">
        <f t="shared" si="82"/>
        <v>4.5111406736446851</v>
      </c>
      <c r="AI394" s="62">
        <f t="shared" si="82"/>
        <v>7.0187541508131597</v>
      </c>
      <c r="AJ394" s="62">
        <f t="shared" si="82"/>
        <v>3.0196889556641207</v>
      </c>
      <c r="AK394" s="62">
        <f t="shared" si="82"/>
        <v>4.1583621491524054</v>
      </c>
      <c r="AL394" s="62">
        <f t="shared" si="82"/>
        <v>2.8846422892713619</v>
      </c>
      <c r="AM394" s="62">
        <f t="shared" si="82"/>
        <v>0.88112310599415711</v>
      </c>
      <c r="AN394" s="62">
        <f t="shared" si="82"/>
        <v>12.855502707577941</v>
      </c>
      <c r="AO394" s="62">
        <f t="shared" si="82"/>
        <v>3.7074017002785831</v>
      </c>
    </row>
    <row r="395" spans="2:41" ht="12.75" customHeight="1" x14ac:dyDescent="0.2">
      <c r="B395" s="53"/>
      <c r="C395" s="53"/>
      <c r="D395" s="62"/>
      <c r="E395" s="62"/>
      <c r="F395" s="62"/>
      <c r="G395" s="62"/>
      <c r="H395" s="62"/>
      <c r="I395" s="62"/>
      <c r="J395" s="62"/>
      <c r="K395" s="62"/>
      <c r="L395" s="62"/>
      <c r="M395" s="62"/>
      <c r="N395" s="62"/>
      <c r="O395" s="62"/>
      <c r="P395" s="62"/>
      <c r="Q395" s="62"/>
      <c r="R395" s="62"/>
      <c r="S395" s="62"/>
      <c r="T395" s="62"/>
      <c r="U395" s="62"/>
      <c r="V395" s="62"/>
      <c r="W395" s="62"/>
      <c r="X395" s="62"/>
      <c r="Y395" s="62"/>
      <c r="Z395" s="62"/>
      <c r="AA395" s="62"/>
      <c r="AB395" s="62"/>
      <c r="AC395" s="62"/>
      <c r="AD395" s="62"/>
      <c r="AE395" s="62"/>
      <c r="AF395" s="62"/>
      <c r="AG395" s="62"/>
      <c r="AH395" s="62"/>
      <c r="AI395" s="62"/>
      <c r="AJ395" s="62"/>
      <c r="AK395" s="62"/>
      <c r="AL395" s="62"/>
      <c r="AM395" s="62"/>
      <c r="AN395" s="62"/>
      <c r="AO395" s="62"/>
    </row>
    <row r="396" spans="2:41" ht="12.6" customHeight="1" x14ac:dyDescent="0.2">
      <c r="B396" s="53" t="s">
        <v>285</v>
      </c>
      <c r="C396" s="53"/>
      <c r="D396" s="62"/>
      <c r="E396" s="62"/>
      <c r="F396" s="62"/>
      <c r="G396" s="62"/>
      <c r="H396" s="62"/>
      <c r="I396" s="62"/>
      <c r="J396" s="62"/>
      <c r="K396" s="62"/>
      <c r="L396" s="62"/>
      <c r="M396" s="62"/>
      <c r="N396" s="62"/>
      <c r="O396" s="62"/>
      <c r="P396" s="62"/>
      <c r="Q396" s="62"/>
      <c r="R396" s="62"/>
      <c r="S396" s="62"/>
      <c r="T396" s="62"/>
      <c r="U396" s="62"/>
      <c r="V396" s="62"/>
      <c r="W396" s="62"/>
      <c r="X396" s="62"/>
      <c r="Y396" s="62"/>
      <c r="Z396" s="62"/>
      <c r="AA396" s="62"/>
      <c r="AB396" s="62"/>
      <c r="AC396" s="62"/>
      <c r="AD396" s="62"/>
      <c r="AE396" s="62"/>
      <c r="AF396" s="62"/>
      <c r="AG396" s="62"/>
      <c r="AH396" s="62"/>
      <c r="AI396" s="62"/>
      <c r="AJ396" s="62"/>
      <c r="AK396" s="62"/>
      <c r="AL396" s="62"/>
      <c r="AM396" s="62"/>
      <c r="AN396" s="62"/>
      <c r="AO396" s="62"/>
    </row>
    <row r="397" spans="2:41" ht="12.75" customHeight="1" x14ac:dyDescent="0.2">
      <c r="B397" s="15" t="s">
        <v>280</v>
      </c>
      <c r="C397" s="62">
        <f>SUM(D397:AO397)</f>
        <v>44509.699874214501</v>
      </c>
      <c r="D397" s="62">
        <v>1907.4984381876186</v>
      </c>
      <c r="E397" s="62">
        <v>2173.0197230053177</v>
      </c>
      <c r="F397" s="62">
        <v>4172.5373882412787</v>
      </c>
      <c r="G397" s="62">
        <v>470.49370282376492</v>
      </c>
      <c r="H397" s="62">
        <v>1020.1178418487689</v>
      </c>
      <c r="I397" s="62">
        <v>513.02608759011423</v>
      </c>
      <c r="J397" s="62">
        <v>568.44847695843737</v>
      </c>
      <c r="K397" s="62">
        <v>1167.8886548856769</v>
      </c>
      <c r="L397" s="62">
        <v>2071.415049830402</v>
      </c>
      <c r="M397" s="62">
        <v>0</v>
      </c>
      <c r="N397" s="62">
        <v>1589.0672686879639</v>
      </c>
      <c r="O397" s="62">
        <v>0</v>
      </c>
      <c r="P397" s="62">
        <v>1069.6629481091547</v>
      </c>
      <c r="Q397" s="62">
        <v>1009.8086594358741</v>
      </c>
      <c r="R397" s="62">
        <v>973.62585353918951</v>
      </c>
      <c r="S397" s="62">
        <v>0</v>
      </c>
      <c r="T397" s="62">
        <v>4001.0608652290634</v>
      </c>
      <c r="U397" s="62">
        <v>3415.173008552289</v>
      </c>
      <c r="V397" s="62">
        <v>3183.4662606747565</v>
      </c>
      <c r="W397" s="62">
        <v>1172.5975352368032</v>
      </c>
      <c r="X397" s="62">
        <v>0</v>
      </c>
      <c r="Y397" s="62">
        <v>2091.1368926787463</v>
      </c>
      <c r="Z397" s="62">
        <v>0</v>
      </c>
      <c r="AA397" s="62">
        <v>274.60730993245716</v>
      </c>
      <c r="AB397" s="62">
        <v>927.8161766851066</v>
      </c>
      <c r="AC397" s="62">
        <v>1877.8726769823179</v>
      </c>
      <c r="AD397" s="62">
        <v>754.64675600061537</v>
      </c>
      <c r="AE397" s="62">
        <v>115.85424415642821</v>
      </c>
      <c r="AF397" s="62">
        <v>278.76554405403778</v>
      </c>
      <c r="AG397" s="62">
        <v>277.20921913796531</v>
      </c>
      <c r="AH397" s="62">
        <v>646.32459291287569</v>
      </c>
      <c r="AI397" s="62">
        <v>1371.5082400955325</v>
      </c>
      <c r="AJ397" s="62">
        <v>0</v>
      </c>
      <c r="AK397" s="62">
        <v>2104.5044705714522</v>
      </c>
      <c r="AL397" s="62">
        <v>1985.0246087525986</v>
      </c>
      <c r="AM397" s="62">
        <v>0</v>
      </c>
      <c r="AN397" s="62">
        <v>337.88131778141269</v>
      </c>
      <c r="AO397" s="62">
        <v>987.64006163646798</v>
      </c>
    </row>
    <row r="398" spans="2:41" ht="12.75" customHeight="1" x14ac:dyDescent="0.2">
      <c r="B398" s="15" t="s">
        <v>281</v>
      </c>
      <c r="C398" s="53"/>
      <c r="D398" s="62">
        <f>+D397/12</f>
        <v>158.95820318230156</v>
      </c>
      <c r="E398" s="62">
        <f t="shared" ref="E398:AO398" si="83">+E397/12</f>
        <v>181.0849769171098</v>
      </c>
      <c r="F398" s="62">
        <f t="shared" si="83"/>
        <v>347.71144902010656</v>
      </c>
      <c r="G398" s="62">
        <f t="shared" si="83"/>
        <v>39.207808568647074</v>
      </c>
      <c r="H398" s="62">
        <f t="shared" si="83"/>
        <v>85.009820154064073</v>
      </c>
      <c r="I398" s="62">
        <f t="shared" si="83"/>
        <v>42.75217396584285</v>
      </c>
      <c r="J398" s="62">
        <f t="shared" si="83"/>
        <v>47.370706413203116</v>
      </c>
      <c r="K398" s="62">
        <f t="shared" si="83"/>
        <v>97.324054573806407</v>
      </c>
      <c r="L398" s="62">
        <f t="shared" si="83"/>
        <v>172.61792081920018</v>
      </c>
      <c r="M398" s="62">
        <f t="shared" si="83"/>
        <v>0</v>
      </c>
      <c r="N398" s="62">
        <f t="shared" si="83"/>
        <v>132.42227239066366</v>
      </c>
      <c r="O398" s="62">
        <f t="shared" si="83"/>
        <v>0</v>
      </c>
      <c r="P398" s="62">
        <f t="shared" si="83"/>
        <v>89.138579009096233</v>
      </c>
      <c r="Q398" s="62">
        <f t="shared" si="83"/>
        <v>84.150721619656181</v>
      </c>
      <c r="R398" s="62">
        <f t="shared" si="83"/>
        <v>81.135487794932459</v>
      </c>
      <c r="S398" s="62">
        <f t="shared" si="83"/>
        <v>0</v>
      </c>
      <c r="T398" s="62">
        <f t="shared" si="83"/>
        <v>333.42173876908862</v>
      </c>
      <c r="U398" s="62">
        <f t="shared" si="83"/>
        <v>284.59775071269075</v>
      </c>
      <c r="V398" s="62">
        <f t="shared" si="83"/>
        <v>265.28885505622969</v>
      </c>
      <c r="W398" s="62">
        <f t="shared" si="83"/>
        <v>97.7164612697336</v>
      </c>
      <c r="X398" s="62">
        <f t="shared" si="83"/>
        <v>0</v>
      </c>
      <c r="Y398" s="62">
        <f t="shared" si="83"/>
        <v>174.26140772322887</v>
      </c>
      <c r="Z398" s="62">
        <f t="shared" si="83"/>
        <v>0</v>
      </c>
      <c r="AA398" s="62">
        <f t="shared" si="83"/>
        <v>22.883942494371428</v>
      </c>
      <c r="AB398" s="62">
        <f t="shared" si="83"/>
        <v>77.318014723758878</v>
      </c>
      <c r="AC398" s="62">
        <f t="shared" si="83"/>
        <v>156.48938974852649</v>
      </c>
      <c r="AD398" s="62">
        <f t="shared" si="83"/>
        <v>62.88722966671795</v>
      </c>
      <c r="AE398" s="62">
        <f t="shared" si="83"/>
        <v>9.6545203463690168</v>
      </c>
      <c r="AF398" s="62">
        <f t="shared" si="83"/>
        <v>23.230462004503149</v>
      </c>
      <c r="AG398" s="62">
        <f t="shared" si="83"/>
        <v>23.100768261497109</v>
      </c>
      <c r="AH398" s="62">
        <f t="shared" si="83"/>
        <v>53.860382742739638</v>
      </c>
      <c r="AI398" s="62">
        <f t="shared" si="83"/>
        <v>114.29235334129437</v>
      </c>
      <c r="AJ398" s="62">
        <f t="shared" si="83"/>
        <v>0</v>
      </c>
      <c r="AK398" s="62">
        <f t="shared" si="83"/>
        <v>175.37537254762103</v>
      </c>
      <c r="AL398" s="62">
        <f t="shared" si="83"/>
        <v>165.41871739604989</v>
      </c>
      <c r="AM398" s="62">
        <f t="shared" si="83"/>
        <v>0</v>
      </c>
      <c r="AN398" s="62">
        <f t="shared" si="83"/>
        <v>28.156776481784391</v>
      </c>
      <c r="AO398" s="62">
        <f t="shared" si="83"/>
        <v>82.303338469705665</v>
      </c>
    </row>
    <row r="399" spans="2:41" ht="12.75" customHeight="1" x14ac:dyDescent="0.2">
      <c r="B399" s="53"/>
      <c r="C399" s="53"/>
      <c r="D399" s="62"/>
      <c r="E399" s="62"/>
      <c r="F399" s="62"/>
      <c r="G399" s="62"/>
      <c r="H399" s="62"/>
      <c r="I399" s="62"/>
      <c r="J399" s="62"/>
      <c r="K399" s="62"/>
      <c r="L399" s="62"/>
      <c r="M399" s="62"/>
      <c r="N399" s="62"/>
      <c r="O399" s="62"/>
      <c r="P399" s="62"/>
      <c r="Q399" s="62"/>
      <c r="R399" s="62"/>
      <c r="S399" s="62"/>
      <c r="T399" s="62"/>
      <c r="U399" s="62"/>
      <c r="V399" s="62"/>
      <c r="W399" s="62"/>
      <c r="X399" s="62"/>
      <c r="Y399" s="62"/>
      <c r="Z399" s="62"/>
      <c r="AA399" s="62"/>
      <c r="AB399" s="62"/>
      <c r="AC399" s="62"/>
      <c r="AD399" s="62"/>
      <c r="AE399" s="62"/>
      <c r="AF399" s="62"/>
      <c r="AG399" s="62"/>
      <c r="AH399" s="62"/>
      <c r="AI399" s="62"/>
      <c r="AJ399" s="62"/>
      <c r="AK399" s="62"/>
      <c r="AL399" s="62"/>
      <c r="AM399" s="62"/>
      <c r="AN399" s="62"/>
      <c r="AO399" s="62"/>
    </row>
    <row r="400" spans="2:41" ht="12.6" customHeight="1" x14ac:dyDescent="0.2">
      <c r="B400" s="53" t="s">
        <v>286</v>
      </c>
      <c r="C400" s="53"/>
      <c r="D400" s="62"/>
      <c r="E400" s="62"/>
      <c r="F400" s="62"/>
      <c r="G400" s="62"/>
      <c r="H400" s="62"/>
      <c r="I400" s="62"/>
      <c r="J400" s="62"/>
      <c r="K400" s="62"/>
      <c r="L400" s="62"/>
      <c r="M400" s="62"/>
      <c r="N400" s="62"/>
      <c r="O400" s="62"/>
      <c r="P400" s="62"/>
      <c r="Q400" s="62"/>
      <c r="R400" s="62"/>
      <c r="S400" s="62"/>
      <c r="T400" s="62"/>
      <c r="U400" s="62"/>
      <c r="V400" s="62"/>
      <c r="W400" s="62"/>
      <c r="X400" s="62"/>
      <c r="Y400" s="62"/>
      <c r="Z400" s="62"/>
      <c r="AA400" s="62"/>
      <c r="AB400" s="62"/>
      <c r="AC400" s="62"/>
      <c r="AD400" s="62"/>
      <c r="AE400" s="62"/>
      <c r="AF400" s="62"/>
      <c r="AG400" s="62"/>
      <c r="AH400" s="62"/>
      <c r="AI400" s="62"/>
      <c r="AJ400" s="62"/>
      <c r="AK400" s="62"/>
      <c r="AL400" s="62"/>
      <c r="AM400" s="62"/>
      <c r="AN400" s="62"/>
      <c r="AO400" s="62"/>
    </row>
    <row r="401" spans="2:41" ht="12.75" customHeight="1" x14ac:dyDescent="0.2">
      <c r="B401" s="15" t="s">
        <v>280</v>
      </c>
      <c r="C401" s="62">
        <f>SUM(D401:AO401)</f>
        <v>16176.634476737154</v>
      </c>
      <c r="D401" s="62">
        <v>916.18881348457796</v>
      </c>
      <c r="E401" s="62">
        <v>305.96793965562347</v>
      </c>
      <c r="F401" s="62">
        <v>42.633326949493068</v>
      </c>
      <c r="G401" s="62">
        <v>108.99399361536456</v>
      </c>
      <c r="H401" s="62">
        <v>765.37453418309269</v>
      </c>
      <c r="I401" s="62">
        <v>303.77654904006198</v>
      </c>
      <c r="J401" s="62">
        <v>851.46998958912059</v>
      </c>
      <c r="K401" s="62">
        <v>833.73780744814553</v>
      </c>
      <c r="L401" s="62">
        <v>518.73846111688204</v>
      </c>
      <c r="M401" s="62">
        <v>0</v>
      </c>
      <c r="N401" s="62">
        <v>473.61994835122863</v>
      </c>
      <c r="O401" s="62">
        <v>0</v>
      </c>
      <c r="P401" s="62">
        <v>342.14711591975174</v>
      </c>
      <c r="Q401" s="62">
        <v>438.27427218364329</v>
      </c>
      <c r="R401" s="62">
        <v>587.92157119997296</v>
      </c>
      <c r="S401" s="62">
        <v>0</v>
      </c>
      <c r="T401" s="62">
        <v>744.3303018643237</v>
      </c>
      <c r="U401" s="62">
        <v>638.59837302745746</v>
      </c>
      <c r="V401" s="62">
        <v>164.33311800080713</v>
      </c>
      <c r="W401" s="62">
        <v>342.57929519609223</v>
      </c>
      <c r="X401" s="62">
        <v>175.50663866364224</v>
      </c>
      <c r="Y401" s="62">
        <v>434.60515543808555</v>
      </c>
      <c r="Z401" s="62">
        <v>0</v>
      </c>
      <c r="AA401" s="62">
        <v>538.70798258454522</v>
      </c>
      <c r="AB401" s="62">
        <v>250.52567644255336</v>
      </c>
      <c r="AC401" s="62">
        <v>878.07004228325843</v>
      </c>
      <c r="AD401" s="62">
        <v>1162.6116125934848</v>
      </c>
      <c r="AE401" s="62">
        <v>354.34599078609102</v>
      </c>
      <c r="AF401" s="62">
        <v>836.91360097965867</v>
      </c>
      <c r="AG401" s="62">
        <v>444.2245836343921</v>
      </c>
      <c r="AH401" s="62">
        <v>518.94488245801779</v>
      </c>
      <c r="AI401" s="62">
        <v>792.86639856774343</v>
      </c>
      <c r="AJ401" s="62">
        <v>0</v>
      </c>
      <c r="AK401" s="62">
        <v>269.32842290811237</v>
      </c>
      <c r="AL401" s="62">
        <v>323.99626424417625</v>
      </c>
      <c r="AM401" s="62">
        <v>0</v>
      </c>
      <c r="AN401" s="62">
        <v>770.46541009491455</v>
      </c>
      <c r="AO401" s="62">
        <v>46.836404232842092</v>
      </c>
    </row>
    <row r="402" spans="2:41" ht="12.75" customHeight="1" x14ac:dyDescent="0.2">
      <c r="B402" s="15" t="s">
        <v>281</v>
      </c>
      <c r="C402" s="53"/>
      <c r="D402" s="62">
        <f>+D401/12</f>
        <v>76.349067790381497</v>
      </c>
      <c r="E402" s="62">
        <f t="shared" ref="E402:AO402" si="84">+E401/12</f>
        <v>25.497328304635289</v>
      </c>
      <c r="F402" s="62">
        <f t="shared" si="84"/>
        <v>3.5527772457910891</v>
      </c>
      <c r="G402" s="62">
        <f t="shared" si="84"/>
        <v>9.0828328012803805</v>
      </c>
      <c r="H402" s="62">
        <f t="shared" si="84"/>
        <v>63.781211181924391</v>
      </c>
      <c r="I402" s="62">
        <f t="shared" si="84"/>
        <v>25.314712420005165</v>
      </c>
      <c r="J402" s="62">
        <f t="shared" si="84"/>
        <v>70.955832465760054</v>
      </c>
      <c r="K402" s="62">
        <f t="shared" si="84"/>
        <v>69.47815062067879</v>
      </c>
      <c r="L402" s="62">
        <f t="shared" si="84"/>
        <v>43.228205093073505</v>
      </c>
      <c r="M402" s="62">
        <f t="shared" si="84"/>
        <v>0</v>
      </c>
      <c r="N402" s="62">
        <f t="shared" si="84"/>
        <v>39.46832902926905</v>
      </c>
      <c r="O402" s="62">
        <f t="shared" si="84"/>
        <v>0</v>
      </c>
      <c r="P402" s="62">
        <f t="shared" si="84"/>
        <v>28.512259659979311</v>
      </c>
      <c r="Q402" s="62">
        <f t="shared" si="84"/>
        <v>36.52285601530361</v>
      </c>
      <c r="R402" s="62">
        <f t="shared" si="84"/>
        <v>48.993464266664411</v>
      </c>
      <c r="S402" s="62">
        <f t="shared" si="84"/>
        <v>0</v>
      </c>
      <c r="T402" s="62">
        <f t="shared" si="84"/>
        <v>62.027525155360308</v>
      </c>
      <c r="U402" s="62">
        <f t="shared" si="84"/>
        <v>53.216531085621455</v>
      </c>
      <c r="V402" s="62">
        <f t="shared" si="84"/>
        <v>13.69442650006726</v>
      </c>
      <c r="W402" s="62">
        <f t="shared" si="84"/>
        <v>28.548274599674354</v>
      </c>
      <c r="X402" s="62">
        <f t="shared" si="84"/>
        <v>14.625553221970186</v>
      </c>
      <c r="Y402" s="62">
        <f t="shared" si="84"/>
        <v>36.217096286507129</v>
      </c>
      <c r="Z402" s="62">
        <f t="shared" si="84"/>
        <v>0</v>
      </c>
      <c r="AA402" s="62">
        <f t="shared" si="84"/>
        <v>44.892331882045433</v>
      </c>
      <c r="AB402" s="62">
        <f t="shared" si="84"/>
        <v>20.877139703546113</v>
      </c>
      <c r="AC402" s="62">
        <f t="shared" si="84"/>
        <v>73.172503523604874</v>
      </c>
      <c r="AD402" s="62">
        <f t="shared" si="84"/>
        <v>96.884301049457065</v>
      </c>
      <c r="AE402" s="62">
        <f t="shared" si="84"/>
        <v>29.528832565507585</v>
      </c>
      <c r="AF402" s="62">
        <f t="shared" si="84"/>
        <v>69.742800081638222</v>
      </c>
      <c r="AG402" s="62">
        <f t="shared" si="84"/>
        <v>37.018715302866006</v>
      </c>
      <c r="AH402" s="62">
        <f t="shared" si="84"/>
        <v>43.24540687150148</v>
      </c>
      <c r="AI402" s="62">
        <f t="shared" si="84"/>
        <v>66.072199880645286</v>
      </c>
      <c r="AJ402" s="62">
        <f t="shared" si="84"/>
        <v>0</v>
      </c>
      <c r="AK402" s="62">
        <f t="shared" si="84"/>
        <v>22.444035242342697</v>
      </c>
      <c r="AL402" s="62">
        <f t="shared" si="84"/>
        <v>26.999688687014686</v>
      </c>
      <c r="AM402" s="62">
        <f t="shared" si="84"/>
        <v>0</v>
      </c>
      <c r="AN402" s="62">
        <f t="shared" si="84"/>
        <v>64.205450841242879</v>
      </c>
      <c r="AO402" s="62">
        <f t="shared" si="84"/>
        <v>3.9030336860701742</v>
      </c>
    </row>
    <row r="403" spans="2:41" ht="12.75" customHeight="1" x14ac:dyDescent="0.2">
      <c r="B403" s="53"/>
      <c r="C403" s="53"/>
      <c r="D403" s="62"/>
      <c r="E403" s="62"/>
      <c r="F403" s="62"/>
      <c r="G403" s="62"/>
      <c r="H403" s="62"/>
      <c r="I403" s="62"/>
      <c r="J403" s="62"/>
      <c r="K403" s="62"/>
      <c r="L403" s="62"/>
      <c r="M403" s="62"/>
      <c r="N403" s="62"/>
      <c r="O403" s="62"/>
      <c r="P403" s="62"/>
      <c r="Q403" s="62"/>
      <c r="R403" s="62"/>
      <c r="S403" s="62"/>
      <c r="T403" s="62"/>
      <c r="U403" s="62"/>
      <c r="V403" s="62"/>
      <c r="W403" s="62"/>
      <c r="X403" s="62"/>
      <c r="Y403" s="62"/>
      <c r="Z403" s="62"/>
      <c r="AA403" s="62"/>
      <c r="AB403" s="62"/>
      <c r="AC403" s="62"/>
      <c r="AD403" s="62"/>
      <c r="AE403" s="62"/>
      <c r="AF403" s="62"/>
      <c r="AG403" s="62"/>
      <c r="AH403" s="62"/>
      <c r="AI403" s="62"/>
      <c r="AJ403" s="62"/>
      <c r="AK403" s="62"/>
      <c r="AL403" s="62"/>
      <c r="AM403" s="62"/>
      <c r="AN403" s="62"/>
      <c r="AO403" s="62"/>
    </row>
    <row r="404" spans="2:41" ht="12.75" customHeight="1" x14ac:dyDescent="0.2">
      <c r="B404" s="14" t="s">
        <v>44</v>
      </c>
      <c r="C404" s="53"/>
      <c r="D404" s="62"/>
      <c r="E404" s="62"/>
      <c r="F404" s="62"/>
      <c r="G404" s="62"/>
      <c r="H404" s="62"/>
      <c r="I404" s="62"/>
      <c r="J404" s="62"/>
      <c r="K404" s="62"/>
      <c r="L404" s="62"/>
      <c r="M404" s="62"/>
      <c r="N404" s="62"/>
      <c r="O404" s="62"/>
      <c r="P404" s="62"/>
      <c r="Q404" s="62"/>
      <c r="R404" s="62"/>
      <c r="S404" s="62"/>
      <c r="T404" s="62"/>
      <c r="U404" s="62"/>
      <c r="V404" s="62"/>
      <c r="W404" s="62"/>
      <c r="X404" s="62"/>
      <c r="Y404" s="62"/>
      <c r="Z404" s="62"/>
      <c r="AA404" s="62"/>
      <c r="AB404" s="62"/>
      <c r="AC404" s="62"/>
      <c r="AD404" s="62"/>
      <c r="AE404" s="62"/>
      <c r="AF404" s="62"/>
      <c r="AG404" s="62"/>
      <c r="AH404" s="62"/>
      <c r="AI404" s="62"/>
      <c r="AJ404" s="62"/>
      <c r="AK404" s="62"/>
      <c r="AL404" s="62"/>
      <c r="AM404" s="62"/>
      <c r="AN404" s="62"/>
      <c r="AO404" s="62"/>
    </row>
    <row r="405" spans="2:41" ht="12.75" customHeight="1" x14ac:dyDescent="0.2">
      <c r="B405" s="15" t="s">
        <v>280</v>
      </c>
      <c r="C405" s="62">
        <f>SUM(D405:AO405)</f>
        <v>4331.0686044664944</v>
      </c>
      <c r="D405" s="62">
        <f>+(D379+D383+D387+D393+D397+D401)*D$99</f>
        <v>190.00316595240176</v>
      </c>
      <c r="E405" s="62">
        <f t="shared" ref="E405:AO405" si="85">+(E379+E383+E387+E393+E397+E401)*E$99</f>
        <v>173.67275044623045</v>
      </c>
      <c r="F405" s="62">
        <f t="shared" si="85"/>
        <v>288.93823533945078</v>
      </c>
      <c r="G405" s="62">
        <f t="shared" si="85"/>
        <v>54.943474123764787</v>
      </c>
      <c r="H405" s="62">
        <f t="shared" si="85"/>
        <v>126.30077433127263</v>
      </c>
      <c r="I405" s="62">
        <f t="shared" si="85"/>
        <v>74.229083134774086</v>
      </c>
      <c r="J405" s="62">
        <f t="shared" si="85"/>
        <v>95.446923704285965</v>
      </c>
      <c r="K405" s="62">
        <f t="shared" si="85"/>
        <v>131.97380548709825</v>
      </c>
      <c r="L405" s="62">
        <f t="shared" si="85"/>
        <v>172.03763349126149</v>
      </c>
      <c r="M405" s="62">
        <f t="shared" si="85"/>
        <v>4.6606320130784269</v>
      </c>
      <c r="N405" s="62">
        <f t="shared" si="85"/>
        <v>142.04679737662534</v>
      </c>
      <c r="O405" s="62">
        <f t="shared" si="85"/>
        <v>6.1813434640234597</v>
      </c>
      <c r="P405" s="62">
        <f t="shared" si="85"/>
        <v>98.745963091835165</v>
      </c>
      <c r="Q405" s="62">
        <f t="shared" si="85"/>
        <v>113.18615496985268</v>
      </c>
      <c r="R405" s="62">
        <f t="shared" si="85"/>
        <v>105.84467175541653</v>
      </c>
      <c r="S405" s="62">
        <f t="shared" si="85"/>
        <v>5.2992706647927097</v>
      </c>
      <c r="T405" s="62">
        <f t="shared" si="85"/>
        <v>299.59636006911751</v>
      </c>
      <c r="U405" s="62">
        <f t="shared" si="85"/>
        <v>260.64417036062326</v>
      </c>
      <c r="V405" s="62">
        <f t="shared" si="85"/>
        <v>222.15313203057144</v>
      </c>
      <c r="W405" s="62">
        <f t="shared" si="85"/>
        <v>110.74735136395171</v>
      </c>
      <c r="X405" s="62">
        <f t="shared" si="85"/>
        <v>18.422373739330688</v>
      </c>
      <c r="Y405" s="62">
        <f t="shared" si="85"/>
        <v>177.93572540899032</v>
      </c>
      <c r="Z405" s="62">
        <f t="shared" si="85"/>
        <v>6.9263714268103413</v>
      </c>
      <c r="AA405" s="62">
        <f t="shared" si="85"/>
        <v>60.603665873777686</v>
      </c>
      <c r="AB405" s="62">
        <f t="shared" si="85"/>
        <v>94.765454753090651</v>
      </c>
      <c r="AC405" s="62">
        <f t="shared" si="85"/>
        <v>188.85654305531096</v>
      </c>
      <c r="AD405" s="62">
        <f t="shared" si="85"/>
        <v>143.50007263787589</v>
      </c>
      <c r="AE405" s="62">
        <f t="shared" si="85"/>
        <v>36.083865793197724</v>
      </c>
      <c r="AF405" s="62">
        <f t="shared" si="85"/>
        <v>85.03386201467346</v>
      </c>
      <c r="AG405" s="62">
        <f t="shared" si="85"/>
        <v>54.833999739999257</v>
      </c>
      <c r="AH405" s="62">
        <f t="shared" si="85"/>
        <v>80.862495849170116</v>
      </c>
      <c r="AI405" s="62">
        <f t="shared" si="85"/>
        <v>146.86113851364857</v>
      </c>
      <c r="AJ405" s="62">
        <f t="shared" si="85"/>
        <v>4.9417658270589229</v>
      </c>
      <c r="AK405" s="62">
        <f t="shared" si="85"/>
        <v>197.98204860756758</v>
      </c>
      <c r="AL405" s="62">
        <f t="shared" si="85"/>
        <v>165.41752112212777</v>
      </c>
      <c r="AM405" s="62">
        <f t="shared" si="85"/>
        <v>1.4419710501859624</v>
      </c>
      <c r="AN405" s="62">
        <f t="shared" si="85"/>
        <v>97.061604507253023</v>
      </c>
      <c r="AO405" s="62">
        <f t="shared" si="85"/>
        <v>92.886431375996537</v>
      </c>
    </row>
    <row r="406" spans="2:41" ht="12.75" customHeight="1" x14ac:dyDescent="0.2">
      <c r="B406" s="15" t="s">
        <v>281</v>
      </c>
      <c r="C406" s="62">
        <f>SUM(D406:AO406)</f>
        <v>360.92238370554122</v>
      </c>
      <c r="D406" s="62">
        <f>+D405/12</f>
        <v>15.833597162700146</v>
      </c>
      <c r="E406" s="62">
        <f t="shared" ref="E406:AO406" si="86">+E405/12</f>
        <v>14.472729203852538</v>
      </c>
      <c r="F406" s="62">
        <f t="shared" si="86"/>
        <v>24.078186278287564</v>
      </c>
      <c r="G406" s="62">
        <f t="shared" si="86"/>
        <v>4.5786228436470653</v>
      </c>
      <c r="H406" s="62">
        <f t="shared" si="86"/>
        <v>10.525064527606053</v>
      </c>
      <c r="I406" s="62">
        <f t="shared" si="86"/>
        <v>6.1857569278978408</v>
      </c>
      <c r="J406" s="62">
        <f t="shared" si="86"/>
        <v>7.9539103086904968</v>
      </c>
      <c r="K406" s="62">
        <f t="shared" si="86"/>
        <v>10.997817123924854</v>
      </c>
      <c r="L406" s="62">
        <f t="shared" si="86"/>
        <v>14.336469457605125</v>
      </c>
      <c r="M406" s="62">
        <f t="shared" si="86"/>
        <v>0.38838600108986893</v>
      </c>
      <c r="N406" s="62">
        <f t="shared" si="86"/>
        <v>11.837233114718778</v>
      </c>
      <c r="O406" s="62">
        <f t="shared" si="86"/>
        <v>0.51511195533528831</v>
      </c>
      <c r="P406" s="62">
        <f t="shared" si="86"/>
        <v>8.2288302576529304</v>
      </c>
      <c r="Q406" s="62">
        <f t="shared" si="86"/>
        <v>9.4321795808210567</v>
      </c>
      <c r="R406" s="62">
        <f t="shared" si="86"/>
        <v>8.8203893129513773</v>
      </c>
      <c r="S406" s="62">
        <f t="shared" si="86"/>
        <v>0.44160588873272583</v>
      </c>
      <c r="T406" s="62">
        <f t="shared" si="86"/>
        <v>24.966363339093125</v>
      </c>
      <c r="U406" s="62">
        <f t="shared" si="86"/>
        <v>21.720347530051939</v>
      </c>
      <c r="V406" s="62">
        <f t="shared" si="86"/>
        <v>18.51276100254762</v>
      </c>
      <c r="W406" s="62">
        <f t="shared" si="86"/>
        <v>9.2289459469959763</v>
      </c>
      <c r="X406" s="62">
        <f t="shared" si="86"/>
        <v>1.5351978116108906</v>
      </c>
      <c r="Y406" s="62">
        <f t="shared" si="86"/>
        <v>14.827977117415861</v>
      </c>
      <c r="Z406" s="62">
        <f t="shared" si="86"/>
        <v>0.57719761890086174</v>
      </c>
      <c r="AA406" s="62">
        <f t="shared" si="86"/>
        <v>5.0503054894814738</v>
      </c>
      <c r="AB406" s="62">
        <f t="shared" si="86"/>
        <v>7.8971212294242212</v>
      </c>
      <c r="AC406" s="62">
        <f t="shared" si="86"/>
        <v>15.738045254609247</v>
      </c>
      <c r="AD406" s="62">
        <f t="shared" si="86"/>
        <v>11.958339386489657</v>
      </c>
      <c r="AE406" s="62">
        <f t="shared" si="86"/>
        <v>3.0069888160998102</v>
      </c>
      <c r="AF406" s="62">
        <f t="shared" si="86"/>
        <v>7.086155167889455</v>
      </c>
      <c r="AG406" s="62">
        <f t="shared" si="86"/>
        <v>4.5694999783332717</v>
      </c>
      <c r="AH406" s="62">
        <f t="shared" si="86"/>
        <v>6.7385413207641767</v>
      </c>
      <c r="AI406" s="62">
        <f t="shared" si="86"/>
        <v>12.238428209470714</v>
      </c>
      <c r="AJ406" s="62">
        <f t="shared" si="86"/>
        <v>0.41181381892157692</v>
      </c>
      <c r="AK406" s="62">
        <f t="shared" si="86"/>
        <v>16.498504050630633</v>
      </c>
      <c r="AL406" s="62">
        <f t="shared" si="86"/>
        <v>13.784793426843981</v>
      </c>
      <c r="AM406" s="62">
        <f t="shared" si="86"/>
        <v>0.12016425418216353</v>
      </c>
      <c r="AN406" s="62">
        <f t="shared" si="86"/>
        <v>8.0884670422710858</v>
      </c>
      <c r="AO406" s="62">
        <f t="shared" si="86"/>
        <v>7.7405359479997111</v>
      </c>
    </row>
    <row r="407" spans="2:41" ht="12.75" customHeight="1" x14ac:dyDescent="0.2">
      <c r="B407" s="14"/>
      <c r="C407" s="53"/>
      <c r="D407" s="62"/>
      <c r="E407" s="62"/>
      <c r="F407" s="62"/>
      <c r="G407" s="62"/>
      <c r="H407" s="62"/>
      <c r="I407" s="62"/>
      <c r="J407" s="62"/>
      <c r="K407" s="62"/>
      <c r="L407" s="62"/>
      <c r="M407" s="62"/>
      <c r="N407" s="62"/>
      <c r="O407" s="62"/>
      <c r="P407" s="62"/>
      <c r="Q407" s="62"/>
      <c r="R407" s="62"/>
      <c r="S407" s="62"/>
      <c r="T407" s="62"/>
      <c r="U407" s="62"/>
      <c r="V407" s="62"/>
      <c r="W407" s="62"/>
      <c r="X407" s="62"/>
      <c r="Y407" s="62"/>
      <c r="Z407" s="62"/>
      <c r="AA407" s="62"/>
      <c r="AB407" s="62"/>
      <c r="AC407" s="62"/>
      <c r="AD407" s="62"/>
      <c r="AE407" s="62"/>
      <c r="AF407" s="62"/>
      <c r="AG407" s="62"/>
      <c r="AH407" s="62"/>
      <c r="AI407" s="62"/>
      <c r="AJ407" s="62"/>
      <c r="AK407" s="62"/>
      <c r="AL407" s="62"/>
      <c r="AM407" s="62"/>
      <c r="AN407" s="62"/>
      <c r="AO407" s="62"/>
    </row>
    <row r="408" spans="2:41" ht="12.75" customHeight="1" x14ac:dyDescent="0.2">
      <c r="B408" s="14" t="s">
        <v>345</v>
      </c>
      <c r="C408" s="53"/>
      <c r="D408" s="62"/>
      <c r="E408" s="62"/>
      <c r="F408" s="62"/>
      <c r="G408" s="62"/>
      <c r="H408" s="62"/>
      <c r="I408" s="62"/>
      <c r="J408" s="62"/>
      <c r="K408" s="62"/>
      <c r="L408" s="62"/>
      <c r="M408" s="62"/>
      <c r="N408" s="62"/>
      <c r="O408" s="62"/>
      <c r="P408" s="62"/>
      <c r="Q408" s="62"/>
      <c r="R408" s="62"/>
      <c r="S408" s="62"/>
      <c r="T408" s="62"/>
      <c r="U408" s="62"/>
      <c r="V408" s="62"/>
      <c r="W408" s="62"/>
      <c r="X408" s="62"/>
      <c r="Y408" s="62"/>
      <c r="Z408" s="62"/>
      <c r="AA408" s="62"/>
      <c r="AB408" s="62"/>
      <c r="AC408" s="62"/>
      <c r="AD408" s="62"/>
      <c r="AE408" s="62"/>
      <c r="AF408" s="62"/>
      <c r="AG408" s="62"/>
      <c r="AH408" s="62"/>
      <c r="AI408" s="62"/>
      <c r="AJ408" s="62"/>
      <c r="AK408" s="62"/>
      <c r="AL408" s="62"/>
      <c r="AM408" s="62"/>
      <c r="AN408" s="62"/>
      <c r="AO408" s="62"/>
    </row>
    <row r="409" spans="2:41" ht="12.75" customHeight="1" x14ac:dyDescent="0.2">
      <c r="B409" s="15" t="s">
        <v>280</v>
      </c>
      <c r="C409" s="53"/>
      <c r="D409" s="62">
        <f>+(D379+D383+D387+D393+D397+D401+D405)*'SMP operations total (TC)'!$I$16*D$51</f>
        <v>10.773179509501178</v>
      </c>
      <c r="E409" s="62">
        <f>+(E379+E383+E387+E393+E397+E401+E405)*'SMP operations total (TC)'!$I$16*E$51</f>
        <v>9.8472449503012669</v>
      </c>
      <c r="F409" s="62">
        <f>+(F379+F383+F387+F393+F397+F401+F405)*'SMP operations total (TC)'!$I$16*F$51</f>
        <v>16.382797943746858</v>
      </c>
      <c r="G409" s="62">
        <f>+(G379+G383+G387+G393+G397+G401+G405)*'SMP operations total (TC)'!$I$16*G$51</f>
        <v>3.1152949828174634</v>
      </c>
      <c r="H409" s="62">
        <f>+(H379+H383+H387+H393+H397+H401+H405)*'SMP operations total (TC)'!$I$16*H$51</f>
        <v>7.161253904583158</v>
      </c>
      <c r="I409" s="62">
        <f>+(I379+I383+I387+I393+I397+I401+I405)*'SMP operations total (TC)'!$I$16*I$51</f>
        <v>4.2087890137416899</v>
      </c>
      <c r="J409" s="62">
        <f>+(J379+J383+J387+J393+J397+J401+J405)*'SMP operations total (TC)'!$I$16*J$51</f>
        <v>5.4118405740330147</v>
      </c>
      <c r="K409" s="62">
        <f>+(K379+K383+K387+K393+K397+K401+K405)*'SMP operations total (TC)'!$I$16*K$51</f>
        <v>7.4829147711184705</v>
      </c>
      <c r="L409" s="62">
        <f>+(L379+L383+L387+L393+L397+L401+L405)*'SMP operations total (TC)'!$I$16*L$51</f>
        <v>9.7545338189545276</v>
      </c>
      <c r="M409" s="62">
        <f>+(M379+M383+M387+M393+M397+M401+M405)*'SMP operations total (TC)'!$I$16*M$51</f>
        <v>0.26425783514154683</v>
      </c>
      <c r="N409" s="62">
        <f>+(N379+N383+N387+N393+N397+N401+N405)*'SMP operations total (TC)'!$I$16*N$51</f>
        <v>8.0540534112546567</v>
      </c>
      <c r="O409" s="62">
        <f>+(O379+O383+O387+O393+O397+O401+O405)*'SMP operations total (TC)'!$I$16*O$51</f>
        <v>0.35048217441013013</v>
      </c>
      <c r="P409" s="62">
        <f>+(P379+P383+P387+P393+P397+P401+P405)*'SMP operations total (TC)'!$I$16*P$51</f>
        <v>5.5988961073070538</v>
      </c>
      <c r="Q409" s="62">
        <f>+(Q379+Q383+Q387+Q393+Q397+Q401+Q405)*'SMP operations total (TC)'!$I$16*Q$51</f>
        <v>6.4176549867906472</v>
      </c>
      <c r="R409" s="62">
        <f>+(R379+R383+R387+R393+R397+R401+R405)*'SMP operations total (TC)'!$I$16*R$51</f>
        <v>6.0013928885321173</v>
      </c>
      <c r="S409" s="62">
        <f>+(S379+S383+S387+S393+S397+S401+S405)*'SMP operations total (TC)'!$I$16*S$51</f>
        <v>0.30046864669374662</v>
      </c>
      <c r="T409" s="62">
        <f>+(T379+T383+T387+T393+T397+T401+T405)*'SMP operations total (TC)'!$I$16*T$51</f>
        <v>16.987113615918961</v>
      </c>
      <c r="U409" s="62">
        <f>+(U379+U383+U387+U393+U397+U401+U405)*'SMP operations total (TC)'!$I$16*U$51</f>
        <v>14.778524459447341</v>
      </c>
      <c r="V409" s="62">
        <f>+(V379+V383+V387+V393+V397+V401+V405)*'SMP operations total (TC)'!$I$16*V$51</f>
        <v>12.5960825861334</v>
      </c>
      <c r="W409" s="62">
        <f>+(W379+W383+W387+W393+W397+W401+W405)*'SMP operations total (TC)'!$I$16*W$51</f>
        <v>6.2793748223360613</v>
      </c>
      <c r="X409" s="62">
        <f>+(X379+X383+X387+X393+X397+X401+X405)*'SMP operations total (TC)'!$I$16*X$51</f>
        <v>1.0445485910200498</v>
      </c>
      <c r="Y409" s="62">
        <f>+(Y379+Y383+Y387+Y393+Y397+Y401+Y405)*'SMP operations total (TC)'!$I$16*Y$51</f>
        <v>10.088955630689751</v>
      </c>
      <c r="Z409" s="62">
        <f>+(Z379+Z383+Z387+Z393+Z397+Z401+Z405)*'SMP operations total (TC)'!$I$16*Z$51</f>
        <v>0.39272525990014634</v>
      </c>
      <c r="AA409" s="62">
        <f>+(AA379+AA383+AA387+AA393+AA397+AA401+AA405)*'SMP operations total (TC)'!$I$16*AA$51</f>
        <v>3.4362278550431946</v>
      </c>
      <c r="AB409" s="62">
        <f>+(AB379+AB383+AB387+AB393+AB397+AB401+AB405)*'SMP operations total (TC)'!$I$16*AB$51</f>
        <v>5.3732012845002393</v>
      </c>
      <c r="AC409" s="62">
        <f>+(AC379+AC383+AC387+AC393+AC397+AC401+AC405)*'SMP operations total (TC)'!$I$16*AC$51</f>
        <v>10.708165991236131</v>
      </c>
      <c r="AD409" s="62">
        <f>+(AD379+AD383+AD387+AD393+AD397+AD401+AD405)*'SMP operations total (TC)'!$I$16*AD$51</f>
        <v>8.1364541185675616</v>
      </c>
      <c r="AE409" s="62">
        <f>+(AE379+AE383+AE387+AE393+AE397+AE401+AE405)*'SMP operations total (TC)'!$I$16*AE$51</f>
        <v>2.0459551904743103</v>
      </c>
      <c r="AF409" s="62">
        <f>+(AF379+AF383+AF387+AF393+AF397+AF401+AF405)*'SMP operations total (TC)'!$I$16*AF$51</f>
        <v>4.8214199762319856</v>
      </c>
      <c r="AG409" s="62">
        <f>+(AG379+AG383+AG387+AG393+AG397+AG401+AG405)*'SMP operations total (TC)'!$I$16*AG$51</f>
        <v>3.1090877852579575</v>
      </c>
      <c r="AH409" s="62">
        <f>+(AH379+AH383+AH387+AH393+AH397+AH401+AH405)*'SMP operations total (TC)'!$I$16*AH$51</f>
        <v>4.5849035146479453</v>
      </c>
      <c r="AI409" s="62">
        <f>+(AI379+AI383+AI387+AI393+AI397+AI401+AI405)*'SMP operations total (TC)'!$I$16*AI$51</f>
        <v>8.3270265537238739</v>
      </c>
      <c r="AJ409" s="62">
        <f>+(AJ379+AJ383+AJ387+AJ393+AJ397+AJ401+AJ405)*'SMP operations total (TC)'!$I$16*AJ$51</f>
        <v>0.28019812239424097</v>
      </c>
      <c r="AK409" s="62">
        <f>+(AK379+AK383+AK387+AK393+AK397+AK401+AK405)*'SMP operations total (TC)'!$I$16*AK$51</f>
        <v>11.225582156049082</v>
      </c>
      <c r="AL409" s="62">
        <f>+(AL379+AL383+AL387+AL393+AL397+AL401+AL405)*'SMP operations total (TC)'!$I$16*AL$51</f>
        <v>9.3791734476246429</v>
      </c>
      <c r="AM409" s="62">
        <f>+(AM379+AM383+AM387+AM393+AM397+AM401+AM405)*'SMP operations total (TC)'!$I$16*AM$51</f>
        <v>8.175975854554407E-2</v>
      </c>
      <c r="AN409" s="62">
        <f>+(AN379+AN383+AN387+AN393+AN397+AN401+AN405)*'SMP operations total (TC)'!$I$16*AN$51</f>
        <v>5.5033929755612458</v>
      </c>
      <c r="AO409" s="62">
        <f>+(AO379+AO383+AO387+AO393+AO397+AO401+AO405)*'SMP operations total (TC)'!$I$16*AO$51</f>
        <v>5.2666606590190037</v>
      </c>
    </row>
    <row r="410" spans="2:41" ht="12.75" customHeight="1" x14ac:dyDescent="0.2">
      <c r="B410" s="15" t="s">
        <v>281</v>
      </c>
      <c r="C410" s="53"/>
      <c r="D410" s="62">
        <f>+D409/12</f>
        <v>0.89776495912509813</v>
      </c>
      <c r="E410" s="62">
        <f t="shared" ref="E410:AO410" si="87">+E409/12</f>
        <v>0.82060374585843887</v>
      </c>
      <c r="F410" s="62">
        <f t="shared" si="87"/>
        <v>1.3652331619789049</v>
      </c>
      <c r="G410" s="62">
        <f t="shared" si="87"/>
        <v>0.2596079152347886</v>
      </c>
      <c r="H410" s="62">
        <f t="shared" si="87"/>
        <v>0.59677115871526321</v>
      </c>
      <c r="I410" s="62">
        <f t="shared" si="87"/>
        <v>0.35073241781180747</v>
      </c>
      <c r="J410" s="62">
        <f t="shared" si="87"/>
        <v>0.45098671450275124</v>
      </c>
      <c r="K410" s="62">
        <f t="shared" si="87"/>
        <v>0.62357623092653924</v>
      </c>
      <c r="L410" s="62">
        <f t="shared" si="87"/>
        <v>0.81287781824621064</v>
      </c>
      <c r="M410" s="62">
        <f t="shared" si="87"/>
        <v>2.2021486261795568E-2</v>
      </c>
      <c r="N410" s="62">
        <f t="shared" si="87"/>
        <v>0.67117111760455472</v>
      </c>
      <c r="O410" s="62">
        <f t="shared" si="87"/>
        <v>2.9206847867510845E-2</v>
      </c>
      <c r="P410" s="62">
        <f t="shared" si="87"/>
        <v>0.46657467560892113</v>
      </c>
      <c r="Q410" s="62">
        <f t="shared" si="87"/>
        <v>0.53480458223255389</v>
      </c>
      <c r="R410" s="62">
        <f t="shared" si="87"/>
        <v>0.50011607404434311</v>
      </c>
      <c r="S410" s="62">
        <f t="shared" si="87"/>
        <v>2.5039053891145552E-2</v>
      </c>
      <c r="T410" s="62">
        <f t="shared" si="87"/>
        <v>1.4155928013265802</v>
      </c>
      <c r="U410" s="62">
        <f t="shared" si="87"/>
        <v>1.2315437049539451</v>
      </c>
      <c r="V410" s="62">
        <f t="shared" si="87"/>
        <v>1.04967354884445</v>
      </c>
      <c r="W410" s="62">
        <f t="shared" si="87"/>
        <v>0.52328123519467173</v>
      </c>
      <c r="X410" s="62">
        <f t="shared" si="87"/>
        <v>8.7045715918337485E-2</v>
      </c>
      <c r="Y410" s="62">
        <f t="shared" si="87"/>
        <v>0.84074630255747929</v>
      </c>
      <c r="Z410" s="62">
        <f t="shared" si="87"/>
        <v>3.2727104991678864E-2</v>
      </c>
      <c r="AA410" s="62">
        <f t="shared" si="87"/>
        <v>0.28635232125359955</v>
      </c>
      <c r="AB410" s="62">
        <f t="shared" si="87"/>
        <v>0.44776677370835327</v>
      </c>
      <c r="AC410" s="62">
        <f t="shared" si="87"/>
        <v>0.89234716593634422</v>
      </c>
      <c r="AD410" s="62">
        <f t="shared" si="87"/>
        <v>0.67803784321396343</v>
      </c>
      <c r="AE410" s="62">
        <f t="shared" si="87"/>
        <v>0.17049626587285918</v>
      </c>
      <c r="AF410" s="62">
        <f t="shared" si="87"/>
        <v>0.40178499801933215</v>
      </c>
      <c r="AG410" s="62">
        <f t="shared" si="87"/>
        <v>0.25909064877149646</v>
      </c>
      <c r="AH410" s="62">
        <f t="shared" si="87"/>
        <v>0.38207529288732878</v>
      </c>
      <c r="AI410" s="62">
        <f t="shared" si="87"/>
        <v>0.69391887947698949</v>
      </c>
      <c r="AJ410" s="62">
        <f t="shared" si="87"/>
        <v>2.3349843532853413E-2</v>
      </c>
      <c r="AK410" s="62">
        <f t="shared" si="87"/>
        <v>0.93546517967075682</v>
      </c>
      <c r="AL410" s="62">
        <f t="shared" si="87"/>
        <v>0.78159778730205354</v>
      </c>
      <c r="AM410" s="62">
        <f t="shared" si="87"/>
        <v>6.8133132121286728E-3</v>
      </c>
      <c r="AN410" s="62">
        <f t="shared" si="87"/>
        <v>0.45861608129677051</v>
      </c>
      <c r="AO410" s="62">
        <f t="shared" si="87"/>
        <v>0.43888838825158366</v>
      </c>
    </row>
    <row r="411" spans="2:41" ht="12.75" customHeight="1" x14ac:dyDescent="0.2">
      <c r="B411" s="14"/>
      <c r="C411" s="53"/>
      <c r="D411" s="62"/>
      <c r="E411" s="62"/>
      <c r="F411" s="62"/>
      <c r="G411" s="62"/>
      <c r="H411" s="62"/>
      <c r="I411" s="62"/>
      <c r="J411" s="62"/>
      <c r="K411" s="62"/>
      <c r="L411" s="62"/>
      <c r="M411" s="62"/>
      <c r="N411" s="62"/>
      <c r="O411" s="62"/>
      <c r="P411" s="62"/>
      <c r="Q411" s="62"/>
      <c r="R411" s="62"/>
      <c r="S411" s="62"/>
      <c r="T411" s="62"/>
      <c r="U411" s="62"/>
      <c r="V411" s="62"/>
      <c r="W411" s="62"/>
      <c r="X411" s="62"/>
      <c r="Y411" s="62"/>
      <c r="Z411" s="62"/>
      <c r="AA411" s="62"/>
      <c r="AB411" s="62"/>
      <c r="AC411" s="62"/>
      <c r="AD411" s="62"/>
      <c r="AE411" s="62"/>
      <c r="AF411" s="62"/>
      <c r="AG411" s="62"/>
      <c r="AH411" s="62"/>
      <c r="AI411" s="62"/>
      <c r="AJ411" s="62"/>
      <c r="AK411" s="62"/>
      <c r="AL411" s="62"/>
      <c r="AM411" s="62"/>
      <c r="AN411" s="62"/>
      <c r="AO411" s="62"/>
    </row>
    <row r="412" spans="2:41" ht="12.75" customHeight="1" x14ac:dyDescent="0.2">
      <c r="B412" s="14" t="s">
        <v>56</v>
      </c>
      <c r="C412" s="53"/>
      <c r="D412" s="62"/>
      <c r="E412" s="62"/>
      <c r="F412" s="62"/>
      <c r="G412" s="62"/>
      <c r="H412" s="62"/>
      <c r="I412" s="62"/>
      <c r="J412" s="62"/>
      <c r="K412" s="62"/>
      <c r="L412" s="62"/>
      <c r="M412" s="62"/>
      <c r="N412" s="62"/>
      <c r="O412" s="62"/>
      <c r="P412" s="62"/>
      <c r="Q412" s="62"/>
      <c r="R412" s="62"/>
      <c r="S412" s="62"/>
      <c r="T412" s="62"/>
      <c r="U412" s="62"/>
      <c r="V412" s="62"/>
      <c r="W412" s="62"/>
      <c r="X412" s="62"/>
      <c r="Y412" s="62"/>
      <c r="Z412" s="62"/>
      <c r="AA412" s="62"/>
      <c r="AB412" s="62"/>
      <c r="AC412" s="62"/>
      <c r="AD412" s="62"/>
      <c r="AE412" s="62"/>
      <c r="AF412" s="62"/>
      <c r="AG412" s="62"/>
      <c r="AH412" s="62"/>
      <c r="AI412" s="62"/>
      <c r="AJ412" s="62"/>
      <c r="AK412" s="62"/>
      <c r="AL412" s="62"/>
      <c r="AM412" s="62"/>
      <c r="AN412" s="62"/>
      <c r="AO412" s="62"/>
    </row>
    <row r="413" spans="2:41" ht="12.75" customHeight="1" x14ac:dyDescent="0.2">
      <c r="B413" s="53"/>
      <c r="C413" s="53"/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</row>
    <row r="414" spans="2:41" ht="12.75" customHeight="1" x14ac:dyDescent="0.2">
      <c r="B414" s="53" t="s">
        <v>346</v>
      </c>
      <c r="C414" s="62">
        <f>SUM(D414:AO414)</f>
        <v>7599.8343569724675</v>
      </c>
      <c r="D414" s="62">
        <f>+D380+D384+D388+D394+D398+D402+D406+D410</f>
        <v>333.40330537582815</v>
      </c>
      <c r="E414" s="62">
        <f>+E380+E384+E388+E394+E398+E402+E406+E410</f>
        <v>304.74791702676168</v>
      </c>
      <c r="F414" s="62">
        <f t="shared" ref="F414:AO414" si="88">+F380+F384+F388+F394+F398+F402+F406+F410</f>
        <v>507.00714500601765</v>
      </c>
      <c r="G414" s="62">
        <f t="shared" si="88"/>
        <v>96.410687631823151</v>
      </c>
      <c r="H414" s="62">
        <f t="shared" si="88"/>
        <v>221.62312623844232</v>
      </c>
      <c r="I414" s="62">
        <f t="shared" si="88"/>
        <v>130.25162790366642</v>
      </c>
      <c r="J414" s="62">
        <f t="shared" si="88"/>
        <v>167.48310319700323</v>
      </c>
      <c r="K414" s="62">
        <f t="shared" si="88"/>
        <v>231.57773583334844</v>
      </c>
      <c r="L414" s="62">
        <f t="shared" si="88"/>
        <v>301.87873642795381</v>
      </c>
      <c r="M414" s="62">
        <f t="shared" si="88"/>
        <v>8.1781275091490429</v>
      </c>
      <c r="N414" s="62">
        <f t="shared" si="88"/>
        <v>249.25306652669892</v>
      </c>
      <c r="O414" s="62">
        <f t="shared" si="88"/>
        <v>10.846557909908563</v>
      </c>
      <c r="P414" s="62">
        <f t="shared" si="88"/>
        <v>173.27201008632045</v>
      </c>
      <c r="Q414" s="62">
        <f t="shared" si="88"/>
        <v>198.61057577947471</v>
      </c>
      <c r="R414" s="62">
        <f t="shared" si="88"/>
        <v>185.72829164602325</v>
      </c>
      <c r="S414" s="62">
        <f t="shared" si="88"/>
        <v>9.2987627172783878</v>
      </c>
      <c r="T414" s="62">
        <f t="shared" si="88"/>
        <v>525.70922292228227</v>
      </c>
      <c r="U414" s="62">
        <f t="shared" si="88"/>
        <v>457.35884183604469</v>
      </c>
      <c r="V414" s="62">
        <f t="shared" si="88"/>
        <v>389.81765460234448</v>
      </c>
      <c r="W414" s="62">
        <f t="shared" si="88"/>
        <v>194.33114612211017</v>
      </c>
      <c r="X414" s="62">
        <f t="shared" si="88"/>
        <v>32.326199759747034</v>
      </c>
      <c r="Y414" s="62">
        <f t="shared" si="88"/>
        <v>312.22826576829056</v>
      </c>
      <c r="Z414" s="62">
        <f t="shared" si="88"/>
        <v>12.153877101909776</v>
      </c>
      <c r="AA414" s="62">
        <f t="shared" si="88"/>
        <v>106.34276760036455</v>
      </c>
      <c r="AB414" s="62">
        <f t="shared" si="88"/>
        <v>166.287312591617</v>
      </c>
      <c r="AC414" s="62">
        <f t="shared" si="88"/>
        <v>331.39129751273055</v>
      </c>
      <c r="AD414" s="62">
        <f t="shared" si="88"/>
        <v>251.80316495949674</v>
      </c>
      <c r="AE414" s="62">
        <f t="shared" si="88"/>
        <v>63.317261403968864</v>
      </c>
      <c r="AF414" s="62">
        <f t="shared" si="88"/>
        <v>149.2110435236979</v>
      </c>
      <c r="AG414" s="62">
        <f t="shared" si="88"/>
        <v>96.218590193770169</v>
      </c>
      <c r="AH414" s="62">
        <f t="shared" si="88"/>
        <v>141.89144302893502</v>
      </c>
      <c r="AI414" s="62">
        <f t="shared" si="88"/>
        <v>257.70091127836196</v>
      </c>
      <c r="AJ414" s="62">
        <f t="shared" si="88"/>
        <v>8.6714400408859671</v>
      </c>
      <c r="AK414" s="62">
        <f t="shared" si="88"/>
        <v>347.40405024291397</v>
      </c>
      <c r="AL414" s="62">
        <f t="shared" si="88"/>
        <v>290.26225975102562</v>
      </c>
      <c r="AM414" s="62">
        <f t="shared" si="88"/>
        <v>2.530262651037563</v>
      </c>
      <c r="AN414" s="62">
        <f t="shared" si="88"/>
        <v>170.31642396898957</v>
      </c>
      <c r="AO414" s="62">
        <f t="shared" si="88"/>
        <v>162.99014329624549</v>
      </c>
    </row>
    <row r="415" spans="2:41" ht="12.75" customHeight="1" x14ac:dyDescent="0.2">
      <c r="B415" s="15" t="s">
        <v>347</v>
      </c>
      <c r="C415" s="151"/>
      <c r="D415" s="268">
        <v>0.40553484956739516</v>
      </c>
      <c r="E415" s="268">
        <v>0.29925900583536563</v>
      </c>
      <c r="F415" s="268">
        <v>0</v>
      </c>
      <c r="G415" s="268">
        <v>0.48354999602106746</v>
      </c>
      <c r="H415" s="268">
        <v>0.26227483699909793</v>
      </c>
      <c r="I415" s="268">
        <v>0.4638824982832957</v>
      </c>
      <c r="J415" s="268">
        <v>0</v>
      </c>
      <c r="K415" s="268">
        <v>1</v>
      </c>
      <c r="L415" s="268">
        <v>0.3925836078825668</v>
      </c>
      <c r="M415" s="268">
        <v>0</v>
      </c>
      <c r="N415" s="268">
        <v>0.42068024880734761</v>
      </c>
      <c r="O415" s="268">
        <v>0</v>
      </c>
      <c r="P415" s="268">
        <v>0.61400377427979846</v>
      </c>
      <c r="Q415" s="268">
        <v>0.39446585949641172</v>
      </c>
      <c r="R415" s="268">
        <v>1</v>
      </c>
      <c r="S415" s="268">
        <v>0</v>
      </c>
      <c r="T415" s="268">
        <v>7.7872717188238419E-2</v>
      </c>
      <c r="U415" s="268">
        <v>0.2797603715193504</v>
      </c>
      <c r="V415" s="268">
        <v>0.4662886565356108</v>
      </c>
      <c r="W415" s="268">
        <v>0.41131803564635533</v>
      </c>
      <c r="X415" s="268">
        <v>0</v>
      </c>
      <c r="Y415" s="268">
        <v>0.20520582379025634</v>
      </c>
      <c r="Z415" s="268">
        <v>0</v>
      </c>
      <c r="AA415" s="268">
        <v>1</v>
      </c>
      <c r="AB415" s="268">
        <v>0.31929479205095757</v>
      </c>
      <c r="AC415" s="268">
        <v>0.27315663935577744</v>
      </c>
      <c r="AD415" s="268">
        <v>0.42218433950117035</v>
      </c>
      <c r="AE415" s="268">
        <v>1</v>
      </c>
      <c r="AF415" s="268">
        <v>1</v>
      </c>
      <c r="AG415" s="268">
        <v>0</v>
      </c>
      <c r="AH415" s="268">
        <v>1</v>
      </c>
      <c r="AI415" s="268">
        <v>0.20030896478593968</v>
      </c>
      <c r="AJ415" s="268">
        <v>0</v>
      </c>
      <c r="AK415" s="268">
        <v>0.32115479096319693</v>
      </c>
      <c r="AL415" s="268">
        <v>0.32505438809780335</v>
      </c>
      <c r="AM415" s="268">
        <v>0</v>
      </c>
      <c r="AN415" s="268">
        <v>1</v>
      </c>
      <c r="AO415" s="268">
        <v>0.33239321365744384</v>
      </c>
    </row>
    <row r="416" spans="2:41" ht="12.75" customHeight="1" x14ac:dyDescent="0.2">
      <c r="B416" s="15" t="s">
        <v>348</v>
      </c>
      <c r="C416" s="151"/>
      <c r="D416" s="268">
        <v>0.59446515043260484</v>
      </c>
      <c r="E416" s="268">
        <v>0.34755243952342718</v>
      </c>
      <c r="F416" s="268">
        <v>0.25219687260875939</v>
      </c>
      <c r="G416" s="268">
        <v>0.51645000397893259</v>
      </c>
      <c r="H416" s="268">
        <v>0.2602629764820209</v>
      </c>
      <c r="I416" s="268">
        <v>0.53611750171670436</v>
      </c>
      <c r="J416" s="268">
        <v>0</v>
      </c>
      <c r="K416" s="268">
        <v>0</v>
      </c>
      <c r="L416" s="268">
        <v>0.40799650582469577</v>
      </c>
      <c r="M416" s="268">
        <v>0</v>
      </c>
      <c r="N416" s="268">
        <v>0.57931975119265244</v>
      </c>
      <c r="O416" s="268">
        <v>0</v>
      </c>
      <c r="P416" s="268">
        <v>0.38599622572020159</v>
      </c>
      <c r="Q416" s="268">
        <v>0.27092996508107975</v>
      </c>
      <c r="R416" s="268">
        <v>0</v>
      </c>
      <c r="S416" s="268">
        <v>0</v>
      </c>
      <c r="T416" s="268">
        <v>0.11273189782796937</v>
      </c>
      <c r="U416" s="268">
        <v>0.20590514591386211</v>
      </c>
      <c r="V416" s="268">
        <v>0.5337113434643892</v>
      </c>
      <c r="W416" s="268">
        <v>0.27222320618750739</v>
      </c>
      <c r="X416" s="268">
        <v>0</v>
      </c>
      <c r="Y416" s="268">
        <v>0.37732808240619425</v>
      </c>
      <c r="Z416" s="268">
        <v>0</v>
      </c>
      <c r="AA416" s="268">
        <v>0</v>
      </c>
      <c r="AB416" s="268">
        <v>0.68070520794904243</v>
      </c>
      <c r="AC416" s="268">
        <v>0.72684336064422261</v>
      </c>
      <c r="AD416" s="268">
        <v>0.25946658508595499</v>
      </c>
      <c r="AE416" s="268">
        <v>0</v>
      </c>
      <c r="AF416" s="268">
        <v>0</v>
      </c>
      <c r="AG416" s="268">
        <v>1</v>
      </c>
      <c r="AH416" s="268">
        <v>0</v>
      </c>
      <c r="AI416" s="268">
        <v>0.14893721904278726</v>
      </c>
      <c r="AJ416" s="268">
        <v>0</v>
      </c>
      <c r="AK416" s="268">
        <v>0.25937154971859666</v>
      </c>
      <c r="AL416" s="268">
        <v>0.33380990683141004</v>
      </c>
      <c r="AM416" s="268">
        <v>0</v>
      </c>
      <c r="AN416" s="268">
        <v>0</v>
      </c>
      <c r="AO416" s="268">
        <v>0.66760678634255621</v>
      </c>
    </row>
    <row r="417" spans="2:41" ht="12.75" customHeight="1" x14ac:dyDescent="0.2">
      <c r="B417" s="15" t="s">
        <v>349</v>
      </c>
      <c r="C417" s="151"/>
      <c r="D417" s="268">
        <v>0</v>
      </c>
      <c r="E417" s="268">
        <v>0.35318855464120724</v>
      </c>
      <c r="F417" s="268">
        <v>0.17769656821111554</v>
      </c>
      <c r="G417" s="268">
        <v>0</v>
      </c>
      <c r="H417" s="268">
        <v>0.47746218651888123</v>
      </c>
      <c r="I417" s="268">
        <v>0</v>
      </c>
      <c r="J417" s="268">
        <v>0</v>
      </c>
      <c r="K417" s="268">
        <v>0</v>
      </c>
      <c r="L417" s="268">
        <v>0.19941988629273755</v>
      </c>
      <c r="M417" s="268">
        <v>0</v>
      </c>
      <c r="N417" s="268">
        <v>0</v>
      </c>
      <c r="O417" s="268">
        <v>0</v>
      </c>
      <c r="P417" s="268">
        <v>0</v>
      </c>
      <c r="Q417" s="268">
        <v>0.33460417542250848</v>
      </c>
      <c r="R417" s="268">
        <v>0</v>
      </c>
      <c r="S417" s="268">
        <v>0</v>
      </c>
      <c r="T417" s="268">
        <v>0.19949711253456257</v>
      </c>
      <c r="U417" s="268">
        <v>0.35124695612730178</v>
      </c>
      <c r="V417" s="268">
        <v>0</v>
      </c>
      <c r="W417" s="268">
        <v>0.31645875816613711</v>
      </c>
      <c r="X417" s="268">
        <v>0</v>
      </c>
      <c r="Y417" s="268">
        <v>0.41746609380354938</v>
      </c>
      <c r="Z417" s="268">
        <v>0</v>
      </c>
      <c r="AA417" s="268">
        <v>0</v>
      </c>
      <c r="AB417" s="268">
        <v>0</v>
      </c>
      <c r="AC417" s="268">
        <v>0</v>
      </c>
      <c r="AD417" s="268">
        <v>0.31834907541287477</v>
      </c>
      <c r="AE417" s="268">
        <v>0</v>
      </c>
      <c r="AF417" s="268">
        <v>0</v>
      </c>
      <c r="AG417" s="268">
        <v>0</v>
      </c>
      <c r="AH417" s="268">
        <v>0</v>
      </c>
      <c r="AI417" s="268">
        <v>0.16910819043058736</v>
      </c>
      <c r="AJ417" s="268">
        <v>0</v>
      </c>
      <c r="AK417" s="268">
        <v>0.41947365931820635</v>
      </c>
      <c r="AL417" s="268">
        <v>0.34113570507078672</v>
      </c>
      <c r="AM417" s="268">
        <v>0</v>
      </c>
      <c r="AN417" s="268">
        <v>0</v>
      </c>
      <c r="AO417" s="268">
        <v>0</v>
      </c>
    </row>
    <row r="418" spans="2:41" ht="12.75" customHeight="1" x14ac:dyDescent="0.2">
      <c r="B418" s="15" t="s">
        <v>350</v>
      </c>
      <c r="C418" s="151"/>
      <c r="D418" s="268">
        <v>0</v>
      </c>
      <c r="E418" s="268">
        <v>0</v>
      </c>
      <c r="F418" s="268">
        <v>0.27313013983274453</v>
      </c>
      <c r="G418" s="268">
        <v>0</v>
      </c>
      <c r="H418" s="268">
        <v>0</v>
      </c>
      <c r="I418" s="268">
        <v>0</v>
      </c>
      <c r="J418" s="268">
        <v>0</v>
      </c>
      <c r="K418" s="268">
        <v>0</v>
      </c>
      <c r="L418" s="268">
        <v>0</v>
      </c>
      <c r="M418" s="268">
        <v>0</v>
      </c>
      <c r="N418" s="268">
        <v>0</v>
      </c>
      <c r="O418" s="268">
        <v>0</v>
      </c>
      <c r="P418" s="268">
        <v>0</v>
      </c>
      <c r="Q418" s="268">
        <v>0</v>
      </c>
      <c r="R418" s="268">
        <v>0</v>
      </c>
      <c r="S418" s="268">
        <v>0</v>
      </c>
      <c r="T418" s="268">
        <v>0.25708348288103977</v>
      </c>
      <c r="U418" s="268">
        <v>0.16308752643948582</v>
      </c>
      <c r="V418" s="268">
        <v>0</v>
      </c>
      <c r="W418" s="268">
        <v>0</v>
      </c>
      <c r="X418" s="268">
        <v>0</v>
      </c>
      <c r="Y418" s="268">
        <v>0</v>
      </c>
      <c r="Z418" s="268">
        <v>0</v>
      </c>
      <c r="AA418" s="268">
        <v>0</v>
      </c>
      <c r="AB418" s="268">
        <v>0</v>
      </c>
      <c r="AC418" s="268">
        <v>0</v>
      </c>
      <c r="AD418" s="268">
        <v>0</v>
      </c>
      <c r="AE418" s="268">
        <v>0</v>
      </c>
      <c r="AF418" s="268">
        <v>0</v>
      </c>
      <c r="AG418" s="268">
        <v>0</v>
      </c>
      <c r="AH418" s="268">
        <v>0</v>
      </c>
      <c r="AI418" s="268">
        <v>0.33199766921330542</v>
      </c>
      <c r="AJ418" s="268">
        <v>0</v>
      </c>
      <c r="AK418" s="268">
        <v>0</v>
      </c>
      <c r="AL418" s="268">
        <v>0</v>
      </c>
      <c r="AM418" s="268">
        <v>0</v>
      </c>
      <c r="AN418" s="268">
        <v>0</v>
      </c>
      <c r="AO418" s="268">
        <v>0</v>
      </c>
    </row>
    <row r="419" spans="2:41" ht="12.75" customHeight="1" x14ac:dyDescent="0.2">
      <c r="B419" s="15" t="s">
        <v>351</v>
      </c>
      <c r="C419" s="151"/>
      <c r="D419" s="268">
        <v>0</v>
      </c>
      <c r="E419" s="268">
        <v>0</v>
      </c>
      <c r="F419" s="268">
        <v>0.2969764193473805</v>
      </c>
      <c r="G419" s="268">
        <v>0</v>
      </c>
      <c r="H419" s="268">
        <v>0</v>
      </c>
      <c r="I419" s="268">
        <v>0</v>
      </c>
      <c r="J419" s="268">
        <v>0</v>
      </c>
      <c r="K419" s="268">
        <v>0</v>
      </c>
      <c r="L419" s="268">
        <v>0</v>
      </c>
      <c r="M419" s="268">
        <v>0</v>
      </c>
      <c r="N419" s="268">
        <v>0</v>
      </c>
      <c r="O419" s="268">
        <v>0</v>
      </c>
      <c r="P419" s="268">
        <v>0</v>
      </c>
      <c r="Q419" s="268">
        <v>0</v>
      </c>
      <c r="R419" s="268">
        <v>0</v>
      </c>
      <c r="S419" s="268">
        <v>0</v>
      </c>
      <c r="T419" s="268">
        <v>0.23348096472990379</v>
      </c>
      <c r="U419" s="268">
        <v>0</v>
      </c>
      <c r="V419" s="268">
        <v>0</v>
      </c>
      <c r="W419" s="268">
        <v>0</v>
      </c>
      <c r="X419" s="268">
        <v>0</v>
      </c>
      <c r="Y419" s="268">
        <v>0</v>
      </c>
      <c r="Z419" s="268">
        <v>0</v>
      </c>
      <c r="AA419" s="268">
        <v>0</v>
      </c>
      <c r="AB419" s="268">
        <v>0</v>
      </c>
      <c r="AC419" s="268">
        <v>0</v>
      </c>
      <c r="AD419" s="268">
        <v>0</v>
      </c>
      <c r="AE419" s="268">
        <v>0</v>
      </c>
      <c r="AF419" s="268">
        <v>0</v>
      </c>
      <c r="AG419" s="268">
        <v>0</v>
      </c>
      <c r="AH419" s="268">
        <v>0</v>
      </c>
      <c r="AI419" s="268">
        <v>0.14964795652738025</v>
      </c>
      <c r="AJ419" s="268">
        <v>0</v>
      </c>
      <c r="AK419" s="268">
        <v>0</v>
      </c>
      <c r="AL419" s="268">
        <v>0</v>
      </c>
      <c r="AM419" s="268">
        <v>0</v>
      </c>
      <c r="AN419" s="268">
        <v>0</v>
      </c>
      <c r="AO419" s="268">
        <v>0</v>
      </c>
    </row>
    <row r="420" spans="2:41" ht="12.75" customHeight="1" x14ac:dyDescent="0.2">
      <c r="B420" s="15" t="s">
        <v>352</v>
      </c>
      <c r="C420" s="151"/>
      <c r="D420" s="268">
        <v>0</v>
      </c>
      <c r="E420" s="268">
        <v>0</v>
      </c>
      <c r="F420" s="268">
        <v>0</v>
      </c>
      <c r="G420" s="268">
        <v>0</v>
      </c>
      <c r="H420" s="268">
        <v>0</v>
      </c>
      <c r="I420" s="268">
        <v>0</v>
      </c>
      <c r="J420" s="268">
        <v>0</v>
      </c>
      <c r="K420" s="268">
        <v>0</v>
      </c>
      <c r="L420" s="268">
        <v>0</v>
      </c>
      <c r="M420" s="268">
        <v>0</v>
      </c>
      <c r="N420" s="268">
        <v>0</v>
      </c>
      <c r="O420" s="268">
        <v>0</v>
      </c>
      <c r="P420" s="268">
        <v>0</v>
      </c>
      <c r="Q420" s="268">
        <v>0</v>
      </c>
      <c r="R420" s="268">
        <v>0</v>
      </c>
      <c r="S420" s="268">
        <v>0</v>
      </c>
      <c r="T420" s="268">
        <v>0.11933382483828618</v>
      </c>
      <c r="U420" s="268">
        <v>0</v>
      </c>
      <c r="V420" s="268">
        <v>0</v>
      </c>
      <c r="W420" s="268">
        <v>0</v>
      </c>
      <c r="X420" s="268">
        <v>0</v>
      </c>
      <c r="Y420" s="268">
        <v>0</v>
      </c>
      <c r="Z420" s="268">
        <v>0</v>
      </c>
      <c r="AA420" s="268">
        <v>0</v>
      </c>
      <c r="AB420" s="268">
        <v>0</v>
      </c>
      <c r="AC420" s="268">
        <v>0</v>
      </c>
      <c r="AD420" s="268">
        <v>0</v>
      </c>
      <c r="AE420" s="268">
        <v>0</v>
      </c>
      <c r="AF420" s="268">
        <v>0</v>
      </c>
      <c r="AG420" s="268">
        <v>0</v>
      </c>
      <c r="AH420" s="268">
        <v>0</v>
      </c>
      <c r="AI420" s="268">
        <v>0</v>
      </c>
      <c r="AJ420" s="268">
        <v>0</v>
      </c>
      <c r="AK420" s="268">
        <v>0</v>
      </c>
      <c r="AL420" s="268">
        <v>0</v>
      </c>
      <c r="AM420" s="268">
        <v>0</v>
      </c>
      <c r="AN420" s="268">
        <v>0</v>
      </c>
      <c r="AO420" s="268">
        <v>0</v>
      </c>
    </row>
    <row r="421" spans="2:41" ht="12.75" customHeight="1" x14ac:dyDescent="0.2">
      <c r="B421" s="53"/>
      <c r="C421" s="62"/>
      <c r="D421" s="62"/>
      <c r="E421" s="62"/>
      <c r="F421" s="62"/>
      <c r="G421" s="62"/>
      <c r="H421" s="62"/>
      <c r="I421" s="62"/>
      <c r="J421" s="62"/>
      <c r="K421" s="62"/>
      <c r="L421" s="62"/>
      <c r="M421" s="62"/>
      <c r="N421" s="62"/>
      <c r="O421" s="62"/>
      <c r="P421" s="62"/>
      <c r="Q421" s="62"/>
      <c r="R421" s="62"/>
      <c r="S421" s="62"/>
      <c r="T421" s="62"/>
      <c r="U421" s="62"/>
      <c r="V421" s="62"/>
      <c r="W421" s="62"/>
      <c r="X421" s="62"/>
      <c r="Y421" s="62"/>
      <c r="Z421" s="62"/>
      <c r="AA421" s="62"/>
      <c r="AB421" s="62"/>
      <c r="AC421" s="62"/>
      <c r="AD421" s="62"/>
      <c r="AE421" s="62"/>
      <c r="AF421" s="62"/>
      <c r="AG421" s="62"/>
      <c r="AH421" s="62"/>
      <c r="AI421" s="62"/>
      <c r="AJ421" s="62"/>
      <c r="AK421" s="62"/>
      <c r="AL421" s="62"/>
      <c r="AM421" s="62"/>
      <c r="AN421" s="62"/>
      <c r="AO421" s="62"/>
    </row>
    <row r="422" spans="2:41" ht="12.75" customHeight="1" x14ac:dyDescent="0.2">
      <c r="B422" s="53" t="s">
        <v>353</v>
      </c>
      <c r="C422" s="62"/>
      <c r="D422" s="62"/>
      <c r="E422" s="62"/>
      <c r="F422" s="62"/>
      <c r="G422" s="62"/>
      <c r="H422" s="62"/>
      <c r="I422" s="62"/>
      <c r="J422" s="62"/>
      <c r="K422" s="62"/>
      <c r="L422" s="62"/>
      <c r="M422" s="62"/>
      <c r="N422" s="62"/>
      <c r="O422" s="62"/>
      <c r="P422" s="62"/>
      <c r="Q422" s="62"/>
      <c r="R422" s="62"/>
      <c r="S422" s="62"/>
      <c r="T422" s="62"/>
      <c r="U422" s="62"/>
      <c r="V422" s="62"/>
      <c r="W422" s="62"/>
      <c r="X422" s="62"/>
      <c r="Y422" s="62"/>
      <c r="Z422" s="62"/>
      <c r="AA422" s="62"/>
      <c r="AB422" s="62"/>
      <c r="AC422" s="62"/>
      <c r="AD422" s="62"/>
      <c r="AE422" s="62"/>
      <c r="AF422" s="62"/>
      <c r="AG422" s="62"/>
      <c r="AH422" s="62"/>
      <c r="AI422" s="62"/>
      <c r="AJ422" s="62"/>
      <c r="AK422" s="62"/>
      <c r="AL422" s="62"/>
      <c r="AM422" s="62"/>
      <c r="AN422" s="62"/>
      <c r="AO422" s="62"/>
    </row>
    <row r="423" spans="2:41" ht="12.75" customHeight="1" x14ac:dyDescent="0.2">
      <c r="B423" s="15" t="s">
        <v>354</v>
      </c>
      <c r="C423" s="62">
        <f t="shared" ref="C423:C428" si="89">+SUM(D423:AO423)</f>
        <v>20618.96251426412</v>
      </c>
      <c r="D423" s="62">
        <v>878.97255825696334</v>
      </c>
      <c r="E423" s="62">
        <v>1408.9842722488638</v>
      </c>
      <c r="F423" s="62">
        <v>0</v>
      </c>
      <c r="G423" s="62">
        <v>624.80766611471654</v>
      </c>
      <c r="H423" s="62">
        <v>489.51695345108203</v>
      </c>
      <c r="I423" s="62">
        <v>315.37062232124214</v>
      </c>
      <c r="J423" s="62">
        <v>0</v>
      </c>
      <c r="K423" s="62">
        <v>1113.9081416554338</v>
      </c>
      <c r="L423" s="62">
        <v>1583.5719007393145</v>
      </c>
      <c r="M423" s="62">
        <v>0</v>
      </c>
      <c r="N423" s="62">
        <v>1049.6697628929776</v>
      </c>
      <c r="O423" s="62">
        <v>0</v>
      </c>
      <c r="P423" s="62">
        <v>1240.3070073678261</v>
      </c>
      <c r="Q423" s="62">
        <v>372.56991465639845</v>
      </c>
      <c r="R423" s="62">
        <v>1373.3027295980671</v>
      </c>
      <c r="S423" s="62">
        <v>0</v>
      </c>
      <c r="T423" s="62">
        <v>339.31775561842193</v>
      </c>
      <c r="U423" s="62">
        <v>1002.2604415945957</v>
      </c>
      <c r="V423" s="62">
        <v>823.06946115073004</v>
      </c>
      <c r="W423" s="62">
        <v>823.673111813319</v>
      </c>
      <c r="X423" s="62">
        <v>0</v>
      </c>
      <c r="Y423" s="62">
        <v>651.71596000874172</v>
      </c>
      <c r="Z423" s="62">
        <v>0</v>
      </c>
      <c r="AA423" s="62">
        <v>509.7979159126694</v>
      </c>
      <c r="AB423" s="62">
        <v>431.9296410483621</v>
      </c>
      <c r="AC423" s="62">
        <v>277.83083549843496</v>
      </c>
      <c r="AD423" s="62">
        <v>149.75477054666823</v>
      </c>
      <c r="AE423" s="62">
        <v>251.61137629564595</v>
      </c>
      <c r="AF423" s="62">
        <v>556.61039909656745</v>
      </c>
      <c r="AG423" s="62">
        <v>0</v>
      </c>
      <c r="AH423" s="62">
        <v>1239.3279034798804</v>
      </c>
      <c r="AI423" s="62">
        <v>403.20684729460032</v>
      </c>
      <c r="AJ423" s="62">
        <v>0</v>
      </c>
      <c r="AK423" s="62">
        <v>556.26428473336148</v>
      </c>
      <c r="AL423" s="62">
        <v>1166.2651777647905</v>
      </c>
      <c r="AM423" s="62">
        <v>0</v>
      </c>
      <c r="AN423" s="62">
        <v>295.49181933034674</v>
      </c>
      <c r="AO423" s="62">
        <v>689.85328377409508</v>
      </c>
    </row>
    <row r="424" spans="2:41" ht="12.75" customHeight="1" x14ac:dyDescent="0.2">
      <c r="B424" s="15" t="s">
        <v>355</v>
      </c>
      <c r="C424" s="62">
        <f t="shared" si="89"/>
        <v>20047.969633185119</v>
      </c>
      <c r="D424" s="62">
        <v>1288.467697974057</v>
      </c>
      <c r="E424" s="62">
        <v>1636.3615180210638</v>
      </c>
      <c r="F424" s="62">
        <v>1326.0497337629513</v>
      </c>
      <c r="G424" s="62">
        <v>667.31863159182865</v>
      </c>
      <c r="H424" s="62">
        <v>485.76196177000264</v>
      </c>
      <c r="I424" s="62">
        <v>364.47960589030703</v>
      </c>
      <c r="J424" s="62">
        <v>0</v>
      </c>
      <c r="K424" s="62">
        <v>0</v>
      </c>
      <c r="L424" s="62">
        <v>1645.7431977574499</v>
      </c>
      <c r="M424" s="62">
        <v>0</v>
      </c>
      <c r="N424" s="62">
        <v>1445.5026771463422</v>
      </c>
      <c r="O424" s="62">
        <v>0</v>
      </c>
      <c r="P424" s="62">
        <v>779.72456136748997</v>
      </c>
      <c r="Q424" s="62">
        <v>255.89122997103661</v>
      </c>
      <c r="R424" s="62">
        <v>0</v>
      </c>
      <c r="S424" s="62">
        <v>0</v>
      </c>
      <c r="T424" s="62">
        <v>491.21099068788163</v>
      </c>
      <c r="U424" s="62">
        <v>737.66910355976881</v>
      </c>
      <c r="V424" s="62">
        <v>942.08062263191403</v>
      </c>
      <c r="W424" s="62">
        <v>545.13275839196672</v>
      </c>
      <c r="X424" s="62">
        <v>0</v>
      </c>
      <c r="Y424" s="62">
        <v>1198.3613765024486</v>
      </c>
      <c r="Z424" s="62">
        <v>0</v>
      </c>
      <c r="AA424" s="62">
        <v>0</v>
      </c>
      <c r="AB424" s="62">
        <v>920.83166856745095</v>
      </c>
      <c r="AC424" s="62">
        <v>739.28094385893803</v>
      </c>
      <c r="AD424" s="62">
        <v>92.036476198963896</v>
      </c>
      <c r="AE424" s="62">
        <v>0</v>
      </c>
      <c r="AF424" s="62">
        <v>0</v>
      </c>
      <c r="AG424" s="62">
        <v>1153.7752743670624</v>
      </c>
      <c r="AH424" s="62">
        <v>0</v>
      </c>
      <c r="AI424" s="62">
        <v>299.79939539522212</v>
      </c>
      <c r="AJ424" s="62">
        <v>0</v>
      </c>
      <c r="AK424" s="62">
        <v>449.25105788296491</v>
      </c>
      <c r="AL424" s="62">
        <v>1197.6791718106128</v>
      </c>
      <c r="AM424" s="62">
        <v>0</v>
      </c>
      <c r="AN424" s="62">
        <v>0</v>
      </c>
      <c r="AO424" s="62">
        <v>1385.559978077396</v>
      </c>
    </row>
    <row r="425" spans="2:41" ht="12.75" customHeight="1" x14ac:dyDescent="0.2">
      <c r="B425" s="15" t="s">
        <v>356</v>
      </c>
      <c r="C425" s="62">
        <f t="shared" si="89"/>
        <v>11099.850931174693</v>
      </c>
      <c r="D425" s="62">
        <v>0</v>
      </c>
      <c r="E425" s="62">
        <v>1662.8977204500222</v>
      </c>
      <c r="F425" s="62">
        <v>934.32755342881171</v>
      </c>
      <c r="G425" s="62">
        <v>0</v>
      </c>
      <c r="H425" s="62">
        <v>891.14852803671329</v>
      </c>
      <c r="I425" s="62">
        <v>0</v>
      </c>
      <c r="J425" s="62">
        <v>0</v>
      </c>
      <c r="K425" s="62">
        <v>0</v>
      </c>
      <c r="L425" s="62">
        <v>804.40375512640378</v>
      </c>
      <c r="M425" s="62">
        <v>0</v>
      </c>
      <c r="N425" s="62">
        <v>0</v>
      </c>
      <c r="O425" s="62">
        <v>0</v>
      </c>
      <c r="P425" s="62">
        <v>0</v>
      </c>
      <c r="Q425" s="62">
        <v>316.03102291282721</v>
      </c>
      <c r="R425" s="62">
        <v>0</v>
      </c>
      <c r="S425" s="62">
        <v>0</v>
      </c>
      <c r="T425" s="62">
        <v>869.27636432606175</v>
      </c>
      <c r="U425" s="62">
        <v>1258.36596314556</v>
      </c>
      <c r="V425" s="62">
        <v>0</v>
      </c>
      <c r="W425" s="62">
        <v>633.7153917641258</v>
      </c>
      <c r="X425" s="62">
        <v>0</v>
      </c>
      <c r="Y425" s="62">
        <v>1325.8362314919743</v>
      </c>
      <c r="Z425" s="62">
        <v>0</v>
      </c>
      <c r="AA425" s="62">
        <v>0</v>
      </c>
      <c r="AB425" s="62">
        <v>0</v>
      </c>
      <c r="AC425" s="62">
        <v>0</v>
      </c>
      <c r="AD425" s="62">
        <v>112.92293029752913</v>
      </c>
      <c r="AE425" s="62">
        <v>0</v>
      </c>
      <c r="AF425" s="62">
        <v>0</v>
      </c>
      <c r="AG425" s="62">
        <v>0</v>
      </c>
      <c r="AH425" s="62">
        <v>0</v>
      </c>
      <c r="AI425" s="62">
        <v>340.40204035839633</v>
      </c>
      <c r="AJ425" s="62">
        <v>0</v>
      </c>
      <c r="AK425" s="62">
        <v>726.55996930734693</v>
      </c>
      <c r="AL425" s="62">
        <v>1223.9634605289209</v>
      </c>
      <c r="AM425" s="62">
        <v>0</v>
      </c>
      <c r="AN425" s="62">
        <v>0</v>
      </c>
      <c r="AO425" s="62">
        <v>0</v>
      </c>
    </row>
    <row r="426" spans="2:41" ht="12.75" customHeight="1" x14ac:dyDescent="0.2">
      <c r="B426" s="15" t="s">
        <v>357</v>
      </c>
      <c r="C426" s="62">
        <f t="shared" si="89"/>
        <v>3808.8747536296228</v>
      </c>
      <c r="D426" s="62">
        <v>0</v>
      </c>
      <c r="E426" s="62">
        <v>0</v>
      </c>
      <c r="F426" s="62">
        <v>1436.1167347610838</v>
      </c>
      <c r="G426" s="62">
        <v>0</v>
      </c>
      <c r="H426" s="62">
        <v>0</v>
      </c>
      <c r="I426" s="62">
        <v>0</v>
      </c>
      <c r="J426" s="62">
        <v>0</v>
      </c>
      <c r="K426" s="62">
        <v>0</v>
      </c>
      <c r="L426" s="62">
        <v>0</v>
      </c>
      <c r="M426" s="62">
        <v>0</v>
      </c>
      <c r="N426" s="62">
        <v>0</v>
      </c>
      <c r="O426" s="62">
        <v>0</v>
      </c>
      <c r="P426" s="62">
        <v>0</v>
      </c>
      <c r="Q426" s="62">
        <v>0</v>
      </c>
      <c r="R426" s="62">
        <v>0</v>
      </c>
      <c r="S426" s="62">
        <v>0</v>
      </c>
      <c r="T426" s="62">
        <v>1120.1996484455112</v>
      </c>
      <c r="U426" s="62">
        <v>584.27208750151181</v>
      </c>
      <c r="V426" s="62">
        <v>0</v>
      </c>
      <c r="W426" s="62">
        <v>0</v>
      </c>
      <c r="X426" s="62">
        <v>0</v>
      </c>
      <c r="Y426" s="62">
        <v>0</v>
      </c>
      <c r="Z426" s="62">
        <v>0</v>
      </c>
      <c r="AA426" s="62">
        <v>0</v>
      </c>
      <c r="AB426" s="62">
        <v>0</v>
      </c>
      <c r="AC426" s="62">
        <v>0</v>
      </c>
      <c r="AD426" s="62">
        <v>0</v>
      </c>
      <c r="AE426" s="62">
        <v>0</v>
      </c>
      <c r="AF426" s="62">
        <v>0</v>
      </c>
      <c r="AG426" s="62">
        <v>0</v>
      </c>
      <c r="AH426" s="62">
        <v>0</v>
      </c>
      <c r="AI426" s="62">
        <v>668.28628292151598</v>
      </c>
      <c r="AJ426" s="62">
        <v>0</v>
      </c>
      <c r="AK426" s="62">
        <v>0</v>
      </c>
      <c r="AL426" s="62">
        <v>0</v>
      </c>
      <c r="AM426" s="62">
        <v>0</v>
      </c>
      <c r="AN426" s="62">
        <v>0</v>
      </c>
      <c r="AO426" s="62">
        <v>0</v>
      </c>
    </row>
    <row r="427" spans="2:41" ht="12.75" customHeight="1" x14ac:dyDescent="0.2">
      <c r="B427" s="15" t="s">
        <v>358</v>
      </c>
      <c r="C427" s="62">
        <f t="shared" si="89"/>
        <v>2880.0858917683167</v>
      </c>
      <c r="D427" s="62">
        <v>0</v>
      </c>
      <c r="E427" s="62">
        <v>0</v>
      </c>
      <c r="F427" s="62">
        <v>1561.500337953797</v>
      </c>
      <c r="G427" s="62">
        <v>0</v>
      </c>
      <c r="H427" s="62">
        <v>0</v>
      </c>
      <c r="I427" s="62">
        <v>0</v>
      </c>
      <c r="J427" s="62">
        <v>0</v>
      </c>
      <c r="K427" s="62">
        <v>0</v>
      </c>
      <c r="L427" s="62">
        <v>0</v>
      </c>
      <c r="M427" s="62">
        <v>0</v>
      </c>
      <c r="N427" s="62">
        <v>0</v>
      </c>
      <c r="O427" s="62">
        <v>0</v>
      </c>
      <c r="P427" s="62">
        <v>0</v>
      </c>
      <c r="Q427" s="62">
        <v>0</v>
      </c>
      <c r="R427" s="62">
        <v>0</v>
      </c>
      <c r="S427" s="62">
        <v>0</v>
      </c>
      <c r="T427" s="62">
        <v>1017.3554974365346</v>
      </c>
      <c r="U427" s="62">
        <v>0</v>
      </c>
      <c r="V427" s="62">
        <v>0</v>
      </c>
      <c r="W427" s="62">
        <v>0</v>
      </c>
      <c r="X427" s="62">
        <v>0</v>
      </c>
      <c r="Y427" s="62">
        <v>0</v>
      </c>
      <c r="Z427" s="62">
        <v>0</v>
      </c>
      <c r="AA427" s="62">
        <v>0</v>
      </c>
      <c r="AB427" s="62">
        <v>0</v>
      </c>
      <c r="AC427" s="62">
        <v>0</v>
      </c>
      <c r="AD427" s="62">
        <v>0</v>
      </c>
      <c r="AE427" s="62">
        <v>0</v>
      </c>
      <c r="AF427" s="62">
        <v>0</v>
      </c>
      <c r="AG427" s="62">
        <v>0</v>
      </c>
      <c r="AH427" s="62">
        <v>0</v>
      </c>
      <c r="AI427" s="62">
        <v>301.23005637798485</v>
      </c>
      <c r="AJ427" s="62">
        <v>0</v>
      </c>
      <c r="AK427" s="62">
        <v>0</v>
      </c>
      <c r="AL427" s="62">
        <v>0</v>
      </c>
      <c r="AM427" s="62">
        <v>0</v>
      </c>
      <c r="AN427" s="62">
        <v>0</v>
      </c>
      <c r="AO427" s="62">
        <v>0</v>
      </c>
    </row>
    <row r="428" spans="2:41" ht="12.75" customHeight="1" thickBot="1" x14ac:dyDescent="0.25">
      <c r="B428" s="152" t="s">
        <v>359</v>
      </c>
      <c r="C428" s="69">
        <f t="shared" si="89"/>
        <v>519.97781861918793</v>
      </c>
      <c r="D428" s="62">
        <v>0</v>
      </c>
      <c r="E428" s="62">
        <v>0</v>
      </c>
      <c r="F428" s="62">
        <v>0</v>
      </c>
      <c r="G428" s="62">
        <v>0</v>
      </c>
      <c r="H428" s="62">
        <v>0</v>
      </c>
      <c r="I428" s="62">
        <v>0</v>
      </c>
      <c r="J428" s="62">
        <v>0</v>
      </c>
      <c r="K428" s="62">
        <v>0</v>
      </c>
      <c r="L428" s="62">
        <v>0</v>
      </c>
      <c r="M428" s="62">
        <v>0</v>
      </c>
      <c r="N428" s="62">
        <v>0</v>
      </c>
      <c r="O428" s="62">
        <v>0</v>
      </c>
      <c r="P428" s="62">
        <v>0</v>
      </c>
      <c r="Q428" s="62">
        <v>0</v>
      </c>
      <c r="R428" s="62">
        <v>0</v>
      </c>
      <c r="S428" s="62">
        <v>0</v>
      </c>
      <c r="T428" s="62">
        <v>519.97781861918793</v>
      </c>
      <c r="U428" s="62">
        <v>0</v>
      </c>
      <c r="V428" s="62">
        <v>0</v>
      </c>
      <c r="W428" s="62">
        <v>0</v>
      </c>
      <c r="X428" s="62">
        <v>0</v>
      </c>
      <c r="Y428" s="62">
        <v>0</v>
      </c>
      <c r="Z428" s="62">
        <v>0</v>
      </c>
      <c r="AA428" s="62">
        <v>0</v>
      </c>
      <c r="AB428" s="62">
        <v>0</v>
      </c>
      <c r="AC428" s="62">
        <v>0</v>
      </c>
      <c r="AD428" s="62">
        <v>0</v>
      </c>
      <c r="AE428" s="62">
        <v>0</v>
      </c>
      <c r="AF428" s="62">
        <v>0</v>
      </c>
      <c r="AG428" s="62">
        <v>0</v>
      </c>
      <c r="AH428" s="62">
        <v>0</v>
      </c>
      <c r="AI428" s="62">
        <v>0</v>
      </c>
      <c r="AJ428" s="62">
        <v>0</v>
      </c>
      <c r="AK428" s="62">
        <v>0</v>
      </c>
      <c r="AL428" s="62">
        <v>0</v>
      </c>
      <c r="AM428" s="62">
        <v>0</v>
      </c>
      <c r="AN428" s="62">
        <v>0</v>
      </c>
      <c r="AO428" s="62">
        <v>0</v>
      </c>
    </row>
    <row r="429" spans="2:41" ht="12.75" customHeight="1" x14ac:dyDescent="0.2">
      <c r="B429" s="167" t="s">
        <v>360</v>
      </c>
      <c r="C429" s="139">
        <f>+SUM(C423:C428)</f>
        <v>58975.721542641062</v>
      </c>
      <c r="D429" s="62"/>
      <c r="E429" s="62"/>
      <c r="F429" s="62"/>
      <c r="G429" s="62"/>
      <c r="H429" s="62"/>
      <c r="I429" s="62"/>
      <c r="J429" s="62"/>
      <c r="K429" s="62"/>
      <c r="L429" s="62"/>
      <c r="M429" s="62"/>
      <c r="N429" s="62"/>
      <c r="O429" s="62"/>
      <c r="P429" s="62"/>
      <c r="Q429" s="62"/>
      <c r="R429" s="62"/>
      <c r="S429" s="62"/>
      <c r="T429" s="62"/>
      <c r="U429" s="62"/>
      <c r="V429" s="62"/>
      <c r="W429" s="62"/>
      <c r="X429" s="62"/>
      <c r="Y429" s="62"/>
      <c r="Z429" s="62"/>
      <c r="AA429" s="62"/>
      <c r="AB429" s="62"/>
      <c r="AC429" s="62"/>
      <c r="AD429" s="62"/>
      <c r="AE429" s="62"/>
      <c r="AF429" s="62"/>
      <c r="AG429" s="62"/>
      <c r="AH429" s="62"/>
      <c r="AI429" s="62"/>
      <c r="AJ429" s="62"/>
      <c r="AK429" s="62"/>
      <c r="AL429" s="62"/>
      <c r="AM429" s="62"/>
      <c r="AN429" s="62"/>
      <c r="AO429" s="62"/>
    </row>
    <row r="430" spans="2:41" ht="12.75" customHeight="1" x14ac:dyDescent="0.2">
      <c r="B430" s="136" t="s">
        <v>361</v>
      </c>
      <c r="C430" s="62">
        <f>+C429/(1+'Transmission radio (TC)'!$C$21*'Transmission radio (TC)'!$C$101)</f>
        <v>58816.915869792625</v>
      </c>
      <c r="D430" s="62"/>
      <c r="E430" s="62"/>
      <c r="F430" s="62"/>
      <c r="G430" s="62"/>
      <c r="H430" s="62"/>
      <c r="I430" s="62"/>
      <c r="J430" s="62"/>
      <c r="K430" s="62"/>
      <c r="L430" s="62"/>
      <c r="M430" s="62"/>
      <c r="N430" s="62"/>
      <c r="O430" s="62"/>
      <c r="P430" s="62"/>
      <c r="Q430" s="62"/>
      <c r="R430" s="62"/>
      <c r="S430" s="62"/>
      <c r="T430" s="62"/>
      <c r="U430" s="62"/>
      <c r="V430" s="62"/>
      <c r="W430" s="62"/>
      <c r="X430" s="62"/>
      <c r="Y430" s="62"/>
      <c r="Z430" s="62"/>
      <c r="AA430" s="62"/>
      <c r="AB430" s="62"/>
      <c r="AC430" s="62"/>
      <c r="AD430" s="62"/>
      <c r="AE430" s="62"/>
      <c r="AF430" s="62"/>
      <c r="AG430" s="62"/>
      <c r="AH430" s="62"/>
      <c r="AI430" s="62"/>
      <c r="AJ430" s="62"/>
      <c r="AK430" s="62"/>
      <c r="AL430" s="62"/>
      <c r="AM430" s="62"/>
      <c r="AN430" s="62"/>
      <c r="AO430" s="62"/>
    </row>
    <row r="431" spans="2:41" ht="12.75" customHeight="1" x14ac:dyDescent="0.2">
      <c r="B431" s="136" t="s">
        <v>362</v>
      </c>
      <c r="C431" s="62">
        <f>+C430/(1+'Transmission radio (TC)'!$C$100)</f>
        <v>56016.110352183452</v>
      </c>
      <c r="D431" s="62"/>
      <c r="E431" s="62"/>
      <c r="F431" s="62"/>
      <c r="G431" s="62"/>
      <c r="H431" s="62"/>
      <c r="I431" s="62"/>
      <c r="J431" s="62"/>
      <c r="K431" s="62"/>
      <c r="L431" s="62"/>
      <c r="M431" s="62"/>
      <c r="N431" s="62"/>
      <c r="O431" s="62"/>
      <c r="P431" s="62"/>
      <c r="Q431" s="62"/>
      <c r="R431" s="62"/>
      <c r="S431" s="62"/>
      <c r="T431" s="62"/>
      <c r="U431" s="62"/>
      <c r="V431" s="62"/>
      <c r="W431" s="62"/>
      <c r="X431" s="62"/>
      <c r="Y431" s="62"/>
      <c r="Z431" s="62"/>
      <c r="AA431" s="62"/>
      <c r="AB431" s="62"/>
      <c r="AC431" s="62"/>
      <c r="AD431" s="62"/>
      <c r="AE431" s="62"/>
      <c r="AF431" s="62"/>
      <c r="AG431" s="62"/>
      <c r="AH431" s="62"/>
      <c r="AI431" s="62"/>
      <c r="AJ431" s="62"/>
      <c r="AK431" s="62"/>
      <c r="AL431" s="62"/>
      <c r="AM431" s="62"/>
      <c r="AN431" s="62"/>
      <c r="AO431" s="62"/>
    </row>
    <row r="432" spans="2:41" ht="12.75" customHeight="1" x14ac:dyDescent="0.2">
      <c r="B432" s="28"/>
      <c r="C432" s="151"/>
      <c r="D432" s="63"/>
      <c r="E432" s="268"/>
      <c r="F432" s="268"/>
      <c r="G432" s="268"/>
      <c r="H432" s="268"/>
      <c r="I432" s="268"/>
      <c r="J432" s="268"/>
      <c r="K432" s="268"/>
      <c r="L432" s="268"/>
      <c r="M432" s="268"/>
      <c r="N432" s="268"/>
      <c r="O432" s="268"/>
      <c r="P432" s="268"/>
      <c r="Q432" s="268"/>
      <c r="R432" s="268"/>
      <c r="S432" s="268"/>
      <c r="T432" s="268"/>
      <c r="U432" s="268"/>
      <c r="V432" s="268"/>
      <c r="W432" s="268"/>
      <c r="X432" s="268"/>
      <c r="Y432" s="268"/>
      <c r="Z432" s="268"/>
      <c r="AA432" s="268"/>
      <c r="AB432" s="268"/>
      <c r="AC432" s="268"/>
      <c r="AD432" s="268"/>
      <c r="AE432" s="268"/>
      <c r="AF432" s="268"/>
      <c r="AG432" s="268"/>
      <c r="AH432" s="268"/>
      <c r="AI432" s="268"/>
      <c r="AJ432" s="268"/>
      <c r="AK432" s="268"/>
      <c r="AL432" s="268"/>
      <c r="AM432" s="268"/>
      <c r="AN432" s="268"/>
      <c r="AO432" s="268"/>
    </row>
    <row r="433" spans="2:41" s="126" customFormat="1" ht="12.75" customHeight="1" x14ac:dyDescent="0.2">
      <c r="B433" s="14" t="s">
        <v>363</v>
      </c>
      <c r="C433" s="54">
        <f>SUM(D433:AO433)</f>
        <v>66575.555899613537</v>
      </c>
      <c r="D433" s="54">
        <f>+D414+SUM(D423:D428)</f>
        <v>2500.8435616068487</v>
      </c>
      <c r="E433" s="54">
        <f t="shared" ref="E433:AO433" si="90">+E414+SUM(E423:E428)</f>
        <v>5012.9914277467115</v>
      </c>
      <c r="F433" s="54">
        <f t="shared" si="90"/>
        <v>5765.0015049126623</v>
      </c>
      <c r="G433" s="54">
        <f t="shared" si="90"/>
        <v>1388.5369853383684</v>
      </c>
      <c r="H433" s="54">
        <f t="shared" si="90"/>
        <v>2088.0505694962403</v>
      </c>
      <c r="I433" s="54">
        <f t="shared" si="90"/>
        <v>810.10185611521558</v>
      </c>
      <c r="J433" s="54">
        <f t="shared" si="90"/>
        <v>167.48310319700323</v>
      </c>
      <c r="K433" s="54">
        <f t="shared" si="90"/>
        <v>1345.4858774887823</v>
      </c>
      <c r="L433" s="54">
        <f t="shared" si="90"/>
        <v>4335.5975900511221</v>
      </c>
      <c r="M433" s="54">
        <f t="shared" si="90"/>
        <v>8.1781275091490429</v>
      </c>
      <c r="N433" s="54">
        <f t="shared" si="90"/>
        <v>2744.4255065660186</v>
      </c>
      <c r="O433" s="54">
        <f t="shared" si="90"/>
        <v>10.846557909908563</v>
      </c>
      <c r="P433" s="54">
        <f t="shared" si="90"/>
        <v>2193.3035788216366</v>
      </c>
      <c r="Q433" s="54">
        <f t="shared" si="90"/>
        <v>1143.1027433197369</v>
      </c>
      <c r="R433" s="54">
        <f t="shared" si="90"/>
        <v>1559.0310212440904</v>
      </c>
      <c r="S433" s="54">
        <f t="shared" si="90"/>
        <v>9.2987627172783878</v>
      </c>
      <c r="T433" s="54">
        <f t="shared" si="90"/>
        <v>4883.0472980558816</v>
      </c>
      <c r="U433" s="54">
        <f t="shared" si="90"/>
        <v>4039.9264376374808</v>
      </c>
      <c r="V433" s="54">
        <f t="shared" si="90"/>
        <v>2154.9677383849885</v>
      </c>
      <c r="W433" s="54">
        <f t="shared" si="90"/>
        <v>2196.8524080915217</v>
      </c>
      <c r="X433" s="54">
        <f t="shared" si="90"/>
        <v>32.326199759747034</v>
      </c>
      <c r="Y433" s="54">
        <f t="shared" si="90"/>
        <v>3488.1418337714554</v>
      </c>
      <c r="Z433" s="54">
        <f t="shared" si="90"/>
        <v>12.153877101909776</v>
      </c>
      <c r="AA433" s="54">
        <f t="shared" si="90"/>
        <v>616.14068351303399</v>
      </c>
      <c r="AB433" s="54">
        <f t="shared" si="90"/>
        <v>1519.0486222074298</v>
      </c>
      <c r="AC433" s="54">
        <f t="shared" si="90"/>
        <v>1348.5030768701035</v>
      </c>
      <c r="AD433" s="54">
        <f t="shared" si="90"/>
        <v>606.51734200265798</v>
      </c>
      <c r="AE433" s="54">
        <f t="shared" si="90"/>
        <v>314.9286376996148</v>
      </c>
      <c r="AF433" s="54">
        <f t="shared" si="90"/>
        <v>705.82144262026532</v>
      </c>
      <c r="AG433" s="54">
        <f t="shared" si="90"/>
        <v>1249.9938645608324</v>
      </c>
      <c r="AH433" s="54">
        <f t="shared" si="90"/>
        <v>1381.2193465088155</v>
      </c>
      <c r="AI433" s="54">
        <f t="shared" si="90"/>
        <v>2270.625533626082</v>
      </c>
      <c r="AJ433" s="54">
        <f t="shared" si="90"/>
        <v>8.6714400408859671</v>
      </c>
      <c r="AK433" s="54">
        <f t="shared" si="90"/>
        <v>2079.4793621665872</v>
      </c>
      <c r="AL433" s="54">
        <f t="shared" si="90"/>
        <v>3878.17006985535</v>
      </c>
      <c r="AM433" s="54">
        <f t="shared" si="90"/>
        <v>2.530262651037563</v>
      </c>
      <c r="AN433" s="54">
        <f t="shared" si="90"/>
        <v>465.80824329933631</v>
      </c>
      <c r="AO433" s="54">
        <f t="shared" si="90"/>
        <v>2238.4034051477365</v>
      </c>
    </row>
    <row r="434" spans="2:41" ht="12.75" customHeight="1" x14ac:dyDescent="0.2">
      <c r="B434" s="157" t="s">
        <v>319</v>
      </c>
      <c r="C434" s="54">
        <f>SUM(D434:AO434)</f>
        <v>38138.498340384998</v>
      </c>
      <c r="D434" s="54">
        <v>2500.8435616068496</v>
      </c>
      <c r="E434" s="54">
        <v>698.948818955413</v>
      </c>
      <c r="F434" s="54">
        <v>5765.0015049126632</v>
      </c>
      <c r="G434" s="54">
        <v>976.19877466670391</v>
      </c>
      <c r="H434" s="54">
        <v>739.07198360129621</v>
      </c>
      <c r="I434" s="54">
        <v>271.77819556403182</v>
      </c>
      <c r="J434" s="54">
        <v>0</v>
      </c>
      <c r="K434" s="54">
        <v>1345.4858774887825</v>
      </c>
      <c r="L434" s="54">
        <v>1702.0845442292316</v>
      </c>
      <c r="M434" s="54">
        <v>0</v>
      </c>
      <c r="N434" s="54">
        <v>1481.0229061631355</v>
      </c>
      <c r="O434" s="54">
        <v>0</v>
      </c>
      <c r="P434" s="54">
        <v>2193.3035788216371</v>
      </c>
      <c r="Q434" s="54">
        <v>780.04677234992994</v>
      </c>
      <c r="R434" s="54">
        <v>1195.2571162871363</v>
      </c>
      <c r="S434" s="54">
        <v>0</v>
      </c>
      <c r="T434" s="54">
        <v>4502.7911367975848</v>
      </c>
      <c r="U434" s="54">
        <v>1962.0529637273225</v>
      </c>
      <c r="V434" s="54">
        <v>1044.1929520481592</v>
      </c>
      <c r="W434" s="54">
        <v>648.68482268389505</v>
      </c>
      <c r="X434" s="54">
        <v>0</v>
      </c>
      <c r="Y434" s="54">
        <v>692.52958118946651</v>
      </c>
      <c r="Z434" s="54">
        <v>0</v>
      </c>
      <c r="AA434" s="54">
        <v>308.07034175651705</v>
      </c>
      <c r="AB434" s="54">
        <v>871.53477410857852</v>
      </c>
      <c r="AC434" s="54">
        <v>882.66620944288024</v>
      </c>
      <c r="AD434" s="54">
        <v>0</v>
      </c>
      <c r="AE434" s="54">
        <v>0</v>
      </c>
      <c r="AF434" s="54">
        <v>705.82144262026554</v>
      </c>
      <c r="AG434" s="54">
        <v>582.38350507947894</v>
      </c>
      <c r="AH434" s="54">
        <v>794.20112424256922</v>
      </c>
      <c r="AI434" s="54">
        <v>782.66811019426257</v>
      </c>
      <c r="AJ434" s="54">
        <v>0</v>
      </c>
      <c r="AK434" s="54">
        <v>851.8376778397419</v>
      </c>
      <c r="AL434" s="54">
        <v>2151.6673840987082</v>
      </c>
      <c r="AM434" s="54">
        <v>0</v>
      </c>
      <c r="AN434" s="54">
        <v>465.80824329933637</v>
      </c>
      <c r="AO434" s="54">
        <v>1242.5444366094266</v>
      </c>
    </row>
    <row r="435" spans="2:41" ht="12.6" customHeight="1" x14ac:dyDescent="0.2">
      <c r="B435" s="53"/>
      <c r="C435" s="62"/>
      <c r="D435" s="62"/>
      <c r="E435" s="62"/>
      <c r="F435" s="62"/>
      <c r="G435" s="62"/>
      <c r="H435" s="62"/>
      <c r="I435" s="62"/>
      <c r="J435" s="62"/>
      <c r="K435" s="62"/>
      <c r="L435" s="62"/>
      <c r="M435" s="62"/>
      <c r="N435" s="62"/>
      <c r="O435" s="62"/>
      <c r="P435" s="62"/>
      <c r="Q435" s="62"/>
      <c r="R435" s="62"/>
      <c r="S435" s="62"/>
      <c r="T435" s="62"/>
      <c r="U435" s="62"/>
      <c r="V435" s="62"/>
      <c r="W435" s="62"/>
      <c r="X435" s="62"/>
      <c r="Y435" s="62"/>
      <c r="Z435" s="62"/>
      <c r="AA435" s="62"/>
      <c r="AB435" s="62"/>
      <c r="AC435" s="62"/>
      <c r="AD435" s="62"/>
      <c r="AE435" s="62"/>
      <c r="AF435" s="62"/>
      <c r="AG435" s="62"/>
      <c r="AH435" s="62"/>
      <c r="AI435" s="62"/>
      <c r="AJ435" s="62"/>
      <c r="AK435" s="62"/>
      <c r="AL435" s="62"/>
      <c r="AM435" s="62"/>
      <c r="AN435" s="62"/>
      <c r="AO435" s="62"/>
    </row>
    <row r="436" spans="2:41" ht="12.75" customHeight="1" x14ac:dyDescent="0.2">
      <c r="B436" s="28" t="s">
        <v>364</v>
      </c>
      <c r="C436" s="151"/>
      <c r="D436" s="62">
        <f t="shared" ref="D436:AO441" si="91">+IF(D423&gt;0,D423+D415*D$414,0)</f>
        <v>1014.1792175478222</v>
      </c>
      <c r="E436" s="62">
        <f t="shared" si="91"/>
        <v>1500.1828309286909</v>
      </c>
      <c r="F436" s="62">
        <f t="shared" si="91"/>
        <v>0</v>
      </c>
      <c r="G436" s="62">
        <f t="shared" si="91"/>
        <v>671.42705373547301</v>
      </c>
      <c r="H436" s="62">
        <f t="shared" si="91"/>
        <v>547.64312276049998</v>
      </c>
      <c r="I436" s="62">
        <f t="shared" si="91"/>
        <v>375.79207287866114</v>
      </c>
      <c r="J436" s="62">
        <f t="shared" si="91"/>
        <v>0</v>
      </c>
      <c r="K436" s="62">
        <f t="shared" si="91"/>
        <v>1345.4858774887823</v>
      </c>
      <c r="L436" s="62">
        <f t="shared" si="91"/>
        <v>1702.0845442292311</v>
      </c>
      <c r="M436" s="62">
        <f t="shared" si="91"/>
        <v>0</v>
      </c>
      <c r="N436" s="62">
        <f t="shared" si="91"/>
        <v>1154.5256049354236</v>
      </c>
      <c r="O436" s="62">
        <f t="shared" si="91"/>
        <v>0</v>
      </c>
      <c r="P436" s="62">
        <f t="shared" si="91"/>
        <v>1346.6966755378742</v>
      </c>
      <c r="Q436" s="62">
        <f t="shared" si="91"/>
        <v>450.91500613632616</v>
      </c>
      <c r="R436" s="62">
        <f t="shared" si="91"/>
        <v>1559.0310212440904</v>
      </c>
      <c r="S436" s="62">
        <f t="shared" si="91"/>
        <v>0</v>
      </c>
      <c r="T436" s="62">
        <f t="shared" si="91"/>
        <v>380.25616125829742</v>
      </c>
      <c r="U436" s="62">
        <f t="shared" si="91"/>
        <v>1130.2113211043074</v>
      </c>
      <c r="V436" s="62">
        <f t="shared" si="91"/>
        <v>1004.8370116091201</v>
      </c>
      <c r="W436" s="62">
        <f t="shared" si="91"/>
        <v>903.60501710117023</v>
      </c>
      <c r="X436" s="62">
        <f t="shared" si="91"/>
        <v>0</v>
      </c>
      <c r="Y436" s="62">
        <f t="shared" si="91"/>
        <v>715.78701849632694</v>
      </c>
      <c r="Z436" s="62">
        <f t="shared" si="91"/>
        <v>0</v>
      </c>
      <c r="AA436" s="62">
        <f t="shared" si="91"/>
        <v>616.14068351303399</v>
      </c>
      <c r="AB436" s="62">
        <f t="shared" si="91"/>
        <v>485.02431394301504</v>
      </c>
      <c r="AC436" s="62">
        <f t="shared" si="91"/>
        <v>368.35256863876305</v>
      </c>
      <c r="AD436" s="62">
        <f t="shared" si="91"/>
        <v>256.06212342939762</v>
      </c>
      <c r="AE436" s="62">
        <f t="shared" si="91"/>
        <v>314.9286376996148</v>
      </c>
      <c r="AF436" s="62">
        <f t="shared" si="91"/>
        <v>705.82144262026532</v>
      </c>
      <c r="AG436" s="62">
        <f t="shared" si="91"/>
        <v>0</v>
      </c>
      <c r="AH436" s="62">
        <f t="shared" si="91"/>
        <v>1381.2193465088155</v>
      </c>
      <c r="AI436" s="62">
        <f t="shared" si="91"/>
        <v>454.82665005716228</v>
      </c>
      <c r="AJ436" s="62">
        <f t="shared" si="91"/>
        <v>0</v>
      </c>
      <c r="AK436" s="62">
        <f t="shared" si="91"/>
        <v>667.83475986889243</v>
      </c>
      <c r="AL436" s="62">
        <f t="shared" si="91"/>
        <v>1260.6161989960458</v>
      </c>
      <c r="AM436" s="62">
        <f t="shared" si="91"/>
        <v>0</v>
      </c>
      <c r="AN436" s="62">
        <f t="shared" si="91"/>
        <v>465.80824329933631</v>
      </c>
      <c r="AO436" s="62">
        <f t="shared" si="91"/>
        <v>744.03010129882136</v>
      </c>
    </row>
    <row r="437" spans="2:41" ht="12.75" customHeight="1" x14ac:dyDescent="0.2">
      <c r="B437" s="28" t="s">
        <v>365</v>
      </c>
      <c r="C437" s="151"/>
      <c r="D437" s="62">
        <f t="shared" si="91"/>
        <v>1486.6643440590265</v>
      </c>
      <c r="E437" s="62">
        <f t="shared" si="91"/>
        <v>1742.2774000233978</v>
      </c>
      <c r="F437" s="62">
        <f t="shared" si="91"/>
        <v>1453.9153501237647</v>
      </c>
      <c r="G437" s="62">
        <f t="shared" si="91"/>
        <v>717.10993160289536</v>
      </c>
      <c r="H437" s="62">
        <f t="shared" si="91"/>
        <v>543.44225626207026</v>
      </c>
      <c r="I437" s="62">
        <f t="shared" si="91"/>
        <v>434.30978323655444</v>
      </c>
      <c r="J437" s="62">
        <f t="shared" si="91"/>
        <v>0</v>
      </c>
      <c r="K437" s="62">
        <f t="shared" si="91"/>
        <v>0</v>
      </c>
      <c r="L437" s="62">
        <f t="shared" si="91"/>
        <v>1768.9086674028295</v>
      </c>
      <c r="M437" s="62">
        <f t="shared" si="91"/>
        <v>0</v>
      </c>
      <c r="N437" s="62">
        <f t="shared" si="91"/>
        <v>1589.899901630595</v>
      </c>
      <c r="O437" s="62">
        <f t="shared" si="91"/>
        <v>0</v>
      </c>
      <c r="P437" s="62">
        <f t="shared" si="91"/>
        <v>846.60690328376234</v>
      </c>
      <c r="Q437" s="62">
        <f t="shared" si="91"/>
        <v>309.70078633170283</v>
      </c>
      <c r="R437" s="62">
        <f t="shared" si="91"/>
        <v>0</v>
      </c>
      <c r="S437" s="62">
        <f t="shared" si="91"/>
        <v>0</v>
      </c>
      <c r="T437" s="62">
        <f t="shared" si="91"/>
        <v>550.47518909357757</v>
      </c>
      <c r="U437" s="62">
        <f t="shared" si="91"/>
        <v>831.84164262301454</v>
      </c>
      <c r="V437" s="62">
        <f t="shared" si="91"/>
        <v>1150.1307267758684</v>
      </c>
      <c r="W437" s="62">
        <f t="shared" si="91"/>
        <v>598.0342060514206</v>
      </c>
      <c r="X437" s="62">
        <f t="shared" si="91"/>
        <v>0</v>
      </c>
      <c r="Y437" s="62">
        <f t="shared" si="91"/>
        <v>1316.1738692978092</v>
      </c>
      <c r="Z437" s="62">
        <f t="shared" si="91"/>
        <v>0</v>
      </c>
      <c r="AA437" s="62">
        <f t="shared" si="91"/>
        <v>0</v>
      </c>
      <c r="AB437" s="62">
        <f t="shared" si="91"/>
        <v>1034.0243082644149</v>
      </c>
      <c r="AC437" s="62">
        <f t="shared" si="91"/>
        <v>980.1505082313405</v>
      </c>
      <c r="AD437" s="62">
        <f t="shared" si="91"/>
        <v>157.37098352483991</v>
      </c>
      <c r="AE437" s="62">
        <f t="shared" si="91"/>
        <v>0</v>
      </c>
      <c r="AF437" s="62">
        <f t="shared" si="91"/>
        <v>0</v>
      </c>
      <c r="AG437" s="62">
        <f t="shared" si="91"/>
        <v>1249.9938645608324</v>
      </c>
      <c r="AH437" s="62">
        <f t="shared" si="91"/>
        <v>0</v>
      </c>
      <c r="AI437" s="62">
        <f t="shared" si="91"/>
        <v>338.18065246581341</v>
      </c>
      <c r="AJ437" s="62">
        <f t="shared" si="91"/>
        <v>0</v>
      </c>
      <c r="AK437" s="62">
        <f t="shared" si="91"/>
        <v>539.35778477298675</v>
      </c>
      <c r="AL437" s="62">
        <f t="shared" si="91"/>
        <v>1294.5715896947772</v>
      </c>
      <c r="AM437" s="62">
        <f t="shared" si="91"/>
        <v>0</v>
      </c>
      <c r="AN437" s="62">
        <f t="shared" si="91"/>
        <v>0</v>
      </c>
      <c r="AO437" s="62">
        <f t="shared" si="91"/>
        <v>1494.3733038489152</v>
      </c>
    </row>
    <row r="438" spans="2:41" ht="12.75" customHeight="1" x14ac:dyDescent="0.2">
      <c r="B438" s="28" t="s">
        <v>366</v>
      </c>
      <c r="C438" s="151"/>
      <c r="D438" s="62">
        <f t="shared" si="91"/>
        <v>0</v>
      </c>
      <c r="E438" s="62">
        <f t="shared" si="91"/>
        <v>1770.5311967946227</v>
      </c>
      <c r="F438" s="62">
        <f t="shared" si="91"/>
        <v>1024.4209831548965</v>
      </c>
      <c r="G438" s="62">
        <f t="shared" si="91"/>
        <v>0</v>
      </c>
      <c r="H438" s="62">
        <f t="shared" si="91"/>
        <v>996.96519047366996</v>
      </c>
      <c r="I438" s="62">
        <f t="shared" si="91"/>
        <v>0</v>
      </c>
      <c r="J438" s="62">
        <f t="shared" si="91"/>
        <v>0</v>
      </c>
      <c r="K438" s="62">
        <f t="shared" si="91"/>
        <v>0</v>
      </c>
      <c r="L438" s="62">
        <f t="shared" si="91"/>
        <v>864.60437841906162</v>
      </c>
      <c r="M438" s="62">
        <f t="shared" si="91"/>
        <v>0</v>
      </c>
      <c r="N438" s="62">
        <f t="shared" si="91"/>
        <v>0</v>
      </c>
      <c r="O438" s="62">
        <f t="shared" si="91"/>
        <v>0</v>
      </c>
      <c r="P438" s="62">
        <f t="shared" si="91"/>
        <v>0</v>
      </c>
      <c r="Q438" s="62">
        <f t="shared" si="91"/>
        <v>382.486950851708</v>
      </c>
      <c r="R438" s="62">
        <f t="shared" si="91"/>
        <v>0</v>
      </c>
      <c r="S438" s="62">
        <f t="shared" si="91"/>
        <v>0</v>
      </c>
      <c r="T438" s="62">
        <f t="shared" si="91"/>
        <v>974.1538363318457</v>
      </c>
      <c r="U438" s="62">
        <f t="shared" si="91"/>
        <v>1419.0118641983788</v>
      </c>
      <c r="V438" s="62">
        <f t="shared" si="91"/>
        <v>0</v>
      </c>
      <c r="W438" s="62">
        <f t="shared" si="91"/>
        <v>695.21318493893091</v>
      </c>
      <c r="X438" s="62">
        <f t="shared" si="91"/>
        <v>0</v>
      </c>
      <c r="Y438" s="62">
        <f t="shared" si="91"/>
        <v>1456.180945977319</v>
      </c>
      <c r="Z438" s="62">
        <f t="shared" si="91"/>
        <v>0</v>
      </c>
      <c r="AA438" s="62">
        <f t="shared" si="91"/>
        <v>0</v>
      </c>
      <c r="AB438" s="62">
        <f t="shared" si="91"/>
        <v>0</v>
      </c>
      <c r="AC438" s="62">
        <f t="shared" si="91"/>
        <v>0</v>
      </c>
      <c r="AD438" s="62">
        <f t="shared" si="91"/>
        <v>193.08423504842051</v>
      </c>
      <c r="AE438" s="62">
        <f t="shared" si="91"/>
        <v>0</v>
      </c>
      <c r="AF438" s="62">
        <f t="shared" si="91"/>
        <v>0</v>
      </c>
      <c r="AG438" s="62">
        <f t="shared" si="91"/>
        <v>0</v>
      </c>
      <c r="AH438" s="62">
        <f t="shared" si="91"/>
        <v>0</v>
      </c>
      <c r="AI438" s="62">
        <f t="shared" si="91"/>
        <v>383.98137513699345</v>
      </c>
      <c r="AJ438" s="62">
        <f t="shared" si="91"/>
        <v>0</v>
      </c>
      <c r="AK438" s="62">
        <f t="shared" si="91"/>
        <v>872.28681752470811</v>
      </c>
      <c r="AL438" s="62">
        <f t="shared" si="91"/>
        <v>1322.982281164527</v>
      </c>
      <c r="AM438" s="62">
        <f t="shared" si="91"/>
        <v>0</v>
      </c>
      <c r="AN438" s="62">
        <f t="shared" si="91"/>
        <v>0</v>
      </c>
      <c r="AO438" s="62">
        <f t="shared" si="91"/>
        <v>0</v>
      </c>
    </row>
    <row r="439" spans="2:41" ht="12.75" customHeight="1" x14ac:dyDescent="0.2">
      <c r="B439" s="28" t="s">
        <v>367</v>
      </c>
      <c r="C439" s="151"/>
      <c r="D439" s="62">
        <f t="shared" si="91"/>
        <v>0</v>
      </c>
      <c r="E439" s="62">
        <f t="shared" si="91"/>
        <v>0</v>
      </c>
      <c r="F439" s="62">
        <f t="shared" si="91"/>
        <v>1574.5956671727779</v>
      </c>
      <c r="G439" s="62">
        <f t="shared" si="91"/>
        <v>0</v>
      </c>
      <c r="H439" s="62">
        <f t="shared" si="91"/>
        <v>0</v>
      </c>
      <c r="I439" s="62">
        <f t="shared" si="91"/>
        <v>0</v>
      </c>
      <c r="J439" s="62">
        <f t="shared" si="91"/>
        <v>0</v>
      </c>
      <c r="K439" s="62">
        <f t="shared" si="91"/>
        <v>0</v>
      </c>
      <c r="L439" s="62">
        <f t="shared" si="91"/>
        <v>0</v>
      </c>
      <c r="M439" s="62">
        <f t="shared" si="91"/>
        <v>0</v>
      </c>
      <c r="N439" s="62">
        <f t="shared" si="91"/>
        <v>0</v>
      </c>
      <c r="O439" s="62">
        <f t="shared" si="91"/>
        <v>0</v>
      </c>
      <c r="P439" s="62">
        <f t="shared" si="91"/>
        <v>0</v>
      </c>
      <c r="Q439" s="62">
        <f t="shared" si="91"/>
        <v>0</v>
      </c>
      <c r="R439" s="62">
        <f t="shared" si="91"/>
        <v>0</v>
      </c>
      <c r="S439" s="62">
        <f t="shared" si="91"/>
        <v>0</v>
      </c>
      <c r="T439" s="62">
        <f t="shared" si="91"/>
        <v>1255.3508064570565</v>
      </c>
      <c r="U439" s="62">
        <f t="shared" si="91"/>
        <v>658.86160971178037</v>
      </c>
      <c r="V439" s="62">
        <f t="shared" si="91"/>
        <v>0</v>
      </c>
      <c r="W439" s="62">
        <f t="shared" si="91"/>
        <v>0</v>
      </c>
      <c r="X439" s="62">
        <f t="shared" si="91"/>
        <v>0</v>
      </c>
      <c r="Y439" s="62">
        <f t="shared" si="91"/>
        <v>0</v>
      </c>
      <c r="Z439" s="62">
        <f t="shared" si="91"/>
        <v>0</v>
      </c>
      <c r="AA439" s="62">
        <f t="shared" si="91"/>
        <v>0</v>
      </c>
      <c r="AB439" s="62">
        <f t="shared" si="91"/>
        <v>0</v>
      </c>
      <c r="AC439" s="62">
        <f t="shared" si="91"/>
        <v>0</v>
      </c>
      <c r="AD439" s="62">
        <f t="shared" si="91"/>
        <v>0</v>
      </c>
      <c r="AE439" s="62">
        <f t="shared" si="91"/>
        <v>0</v>
      </c>
      <c r="AF439" s="62">
        <f t="shared" si="91"/>
        <v>0</v>
      </c>
      <c r="AG439" s="62">
        <f t="shared" si="91"/>
        <v>0</v>
      </c>
      <c r="AH439" s="62">
        <f t="shared" si="91"/>
        <v>0</v>
      </c>
      <c r="AI439" s="62">
        <f t="shared" si="91"/>
        <v>753.84238482007697</v>
      </c>
      <c r="AJ439" s="62">
        <f t="shared" si="91"/>
        <v>0</v>
      </c>
      <c r="AK439" s="62">
        <f t="shared" si="91"/>
        <v>0</v>
      </c>
      <c r="AL439" s="62">
        <f t="shared" si="91"/>
        <v>0</v>
      </c>
      <c r="AM439" s="62">
        <f t="shared" si="91"/>
        <v>0</v>
      </c>
      <c r="AN439" s="62">
        <f t="shared" si="91"/>
        <v>0</v>
      </c>
      <c r="AO439" s="62">
        <f t="shared" si="91"/>
        <v>0</v>
      </c>
    </row>
    <row r="440" spans="2:41" ht="12.75" customHeight="1" x14ac:dyDescent="0.2">
      <c r="B440" s="28" t="s">
        <v>368</v>
      </c>
      <c r="C440" s="151"/>
      <c r="D440" s="62">
        <f t="shared" si="91"/>
        <v>0</v>
      </c>
      <c r="E440" s="62">
        <f t="shared" si="91"/>
        <v>0</v>
      </c>
      <c r="F440" s="62">
        <f t="shared" si="91"/>
        <v>1712.0695044612223</v>
      </c>
      <c r="G440" s="62">
        <f t="shared" si="91"/>
        <v>0</v>
      </c>
      <c r="H440" s="62">
        <f t="shared" si="91"/>
        <v>0</v>
      </c>
      <c r="I440" s="62">
        <f t="shared" si="91"/>
        <v>0</v>
      </c>
      <c r="J440" s="62">
        <f t="shared" si="91"/>
        <v>0</v>
      </c>
      <c r="K440" s="62">
        <f t="shared" si="91"/>
        <v>0</v>
      </c>
      <c r="L440" s="62">
        <f t="shared" si="91"/>
        <v>0</v>
      </c>
      <c r="M440" s="62">
        <f t="shared" si="91"/>
        <v>0</v>
      </c>
      <c r="N440" s="62">
        <f t="shared" si="91"/>
        <v>0</v>
      </c>
      <c r="O440" s="62">
        <f t="shared" si="91"/>
        <v>0</v>
      </c>
      <c r="P440" s="62">
        <f t="shared" si="91"/>
        <v>0</v>
      </c>
      <c r="Q440" s="62">
        <f t="shared" si="91"/>
        <v>0</v>
      </c>
      <c r="R440" s="62">
        <f t="shared" si="91"/>
        <v>0</v>
      </c>
      <c r="S440" s="62">
        <f t="shared" si="91"/>
        <v>0</v>
      </c>
      <c r="T440" s="62">
        <f t="shared" si="91"/>
        <v>1140.0985939718371</v>
      </c>
      <c r="U440" s="62">
        <f t="shared" si="91"/>
        <v>0</v>
      </c>
      <c r="V440" s="62">
        <f t="shared" si="91"/>
        <v>0</v>
      </c>
      <c r="W440" s="62">
        <f t="shared" si="91"/>
        <v>0</v>
      </c>
      <c r="X440" s="62">
        <f t="shared" si="91"/>
        <v>0</v>
      </c>
      <c r="Y440" s="62">
        <f t="shared" si="91"/>
        <v>0</v>
      </c>
      <c r="Z440" s="62">
        <f t="shared" si="91"/>
        <v>0</v>
      </c>
      <c r="AA440" s="62">
        <f t="shared" si="91"/>
        <v>0</v>
      </c>
      <c r="AB440" s="62">
        <f t="shared" si="91"/>
        <v>0</v>
      </c>
      <c r="AC440" s="62">
        <f t="shared" si="91"/>
        <v>0</v>
      </c>
      <c r="AD440" s="62">
        <f t="shared" si="91"/>
        <v>0</v>
      </c>
      <c r="AE440" s="62">
        <f t="shared" si="91"/>
        <v>0</v>
      </c>
      <c r="AF440" s="62">
        <f t="shared" si="91"/>
        <v>0</v>
      </c>
      <c r="AG440" s="62">
        <f t="shared" si="91"/>
        <v>0</v>
      </c>
      <c r="AH440" s="62">
        <f t="shared" si="91"/>
        <v>0</v>
      </c>
      <c r="AI440" s="62">
        <f t="shared" si="91"/>
        <v>339.79447114603545</v>
      </c>
      <c r="AJ440" s="62">
        <f t="shared" si="91"/>
        <v>0</v>
      </c>
      <c r="AK440" s="62">
        <f t="shared" si="91"/>
        <v>0</v>
      </c>
      <c r="AL440" s="62">
        <f t="shared" si="91"/>
        <v>0</v>
      </c>
      <c r="AM440" s="62">
        <f t="shared" si="91"/>
        <v>0</v>
      </c>
      <c r="AN440" s="62">
        <f t="shared" si="91"/>
        <v>0</v>
      </c>
      <c r="AO440" s="62">
        <f t="shared" si="91"/>
        <v>0</v>
      </c>
    </row>
    <row r="441" spans="2:41" ht="12.75" customHeight="1" x14ac:dyDescent="0.2">
      <c r="B441" s="28" t="s">
        <v>369</v>
      </c>
      <c r="C441" s="151"/>
      <c r="D441" s="62">
        <f t="shared" si="91"/>
        <v>0</v>
      </c>
      <c r="E441" s="62">
        <f t="shared" si="91"/>
        <v>0</v>
      </c>
      <c r="F441" s="62">
        <f t="shared" si="91"/>
        <v>0</v>
      </c>
      <c r="G441" s="62">
        <f t="shared" si="91"/>
        <v>0</v>
      </c>
      <c r="H441" s="62">
        <f t="shared" si="91"/>
        <v>0</v>
      </c>
      <c r="I441" s="62">
        <f t="shared" si="91"/>
        <v>0</v>
      </c>
      <c r="J441" s="62">
        <f t="shared" si="91"/>
        <v>0</v>
      </c>
      <c r="K441" s="62">
        <f t="shared" si="91"/>
        <v>0</v>
      </c>
      <c r="L441" s="62">
        <f t="shared" si="91"/>
        <v>0</v>
      </c>
      <c r="M441" s="62">
        <f t="shared" si="91"/>
        <v>0</v>
      </c>
      <c r="N441" s="62">
        <f t="shared" si="91"/>
        <v>0</v>
      </c>
      <c r="O441" s="62">
        <f t="shared" si="91"/>
        <v>0</v>
      </c>
      <c r="P441" s="62">
        <f t="shared" si="91"/>
        <v>0</v>
      </c>
      <c r="Q441" s="62">
        <f t="shared" si="91"/>
        <v>0</v>
      </c>
      <c r="R441" s="62">
        <f t="shared" si="91"/>
        <v>0</v>
      </c>
      <c r="S441" s="62">
        <f t="shared" si="91"/>
        <v>0</v>
      </c>
      <c r="T441" s="62">
        <f t="shared" si="91"/>
        <v>582.7127109432671</v>
      </c>
      <c r="U441" s="62">
        <f t="shared" si="91"/>
        <v>0</v>
      </c>
      <c r="V441" s="62">
        <f t="shared" si="91"/>
        <v>0</v>
      </c>
      <c r="W441" s="62">
        <f t="shared" si="91"/>
        <v>0</v>
      </c>
      <c r="X441" s="62">
        <f t="shared" si="91"/>
        <v>0</v>
      </c>
      <c r="Y441" s="62">
        <f t="shared" si="91"/>
        <v>0</v>
      </c>
      <c r="Z441" s="62">
        <f t="shared" si="91"/>
        <v>0</v>
      </c>
      <c r="AA441" s="62">
        <f t="shared" si="91"/>
        <v>0</v>
      </c>
      <c r="AB441" s="62">
        <f t="shared" si="91"/>
        <v>0</v>
      </c>
      <c r="AC441" s="62">
        <f t="shared" si="91"/>
        <v>0</v>
      </c>
      <c r="AD441" s="62">
        <f t="shared" si="91"/>
        <v>0</v>
      </c>
      <c r="AE441" s="62">
        <f t="shared" si="91"/>
        <v>0</v>
      </c>
      <c r="AF441" s="62">
        <f t="shared" si="91"/>
        <v>0</v>
      </c>
      <c r="AG441" s="62">
        <f t="shared" si="91"/>
        <v>0</v>
      </c>
      <c r="AH441" s="62">
        <f t="shared" si="91"/>
        <v>0</v>
      </c>
      <c r="AI441" s="62">
        <f t="shared" si="91"/>
        <v>0</v>
      </c>
      <c r="AJ441" s="62">
        <f t="shared" si="91"/>
        <v>0</v>
      </c>
      <c r="AK441" s="62">
        <f t="shared" si="91"/>
        <v>0</v>
      </c>
      <c r="AL441" s="62">
        <f t="shared" si="91"/>
        <v>0</v>
      </c>
      <c r="AM441" s="62">
        <f t="shared" si="91"/>
        <v>0</v>
      </c>
      <c r="AN441" s="62">
        <f t="shared" si="91"/>
        <v>0</v>
      </c>
      <c r="AO441" s="62">
        <f t="shared" si="91"/>
        <v>0</v>
      </c>
    </row>
    <row r="442" spans="2:41" ht="12.75" customHeight="1" x14ac:dyDescent="0.2">
      <c r="B442" s="28"/>
      <c r="C442" s="53"/>
      <c r="D442" s="268"/>
      <c r="E442" s="268"/>
      <c r="F442" s="268"/>
      <c r="G442" s="268"/>
      <c r="H442" s="268"/>
      <c r="I442" s="268"/>
      <c r="J442" s="268"/>
      <c r="K442" s="268"/>
      <c r="L442" s="268"/>
      <c r="M442" s="268"/>
      <c r="N442" s="268"/>
      <c r="O442" s="268"/>
      <c r="P442" s="268"/>
      <c r="Q442" s="268"/>
      <c r="R442" s="268"/>
      <c r="S442" s="268"/>
      <c r="T442" s="268"/>
      <c r="U442" s="268"/>
      <c r="V442" s="268"/>
      <c r="W442" s="268"/>
      <c r="X442" s="268"/>
      <c r="Y442" s="268"/>
      <c r="Z442" s="268"/>
      <c r="AA442" s="268"/>
      <c r="AB442" s="268"/>
      <c r="AC442" s="268"/>
      <c r="AD442" s="268"/>
      <c r="AE442" s="268"/>
      <c r="AF442" s="268"/>
      <c r="AG442" s="268"/>
      <c r="AH442" s="268"/>
      <c r="AI442" s="268"/>
      <c r="AJ442" s="268"/>
      <c r="AK442" s="268"/>
      <c r="AL442" s="268"/>
      <c r="AM442" s="268"/>
      <c r="AN442" s="268"/>
      <c r="AO442" s="268"/>
    </row>
    <row r="443" spans="2:41" ht="12.75" customHeight="1" x14ac:dyDescent="0.2">
      <c r="B443" s="28" t="s">
        <v>370</v>
      </c>
      <c r="C443" s="53"/>
      <c r="D443" s="268">
        <v>0.25</v>
      </c>
      <c r="E443" s="268">
        <v>0.25</v>
      </c>
      <c r="F443" s="268">
        <v>0.25</v>
      </c>
      <c r="G443" s="268">
        <v>0.25</v>
      </c>
      <c r="H443" s="268">
        <v>0.25</v>
      </c>
      <c r="I443" s="268">
        <v>0.25</v>
      </c>
      <c r="J443" s="268">
        <v>0.25</v>
      </c>
      <c r="K443" s="268">
        <v>0.25</v>
      </c>
      <c r="L443" s="268">
        <v>0.25</v>
      </c>
      <c r="M443" s="268">
        <v>0.25</v>
      </c>
      <c r="N443" s="268">
        <v>0.25</v>
      </c>
      <c r="O443" s="268">
        <v>0.25</v>
      </c>
      <c r="P443" s="268">
        <v>0.25</v>
      </c>
      <c r="Q443" s="268">
        <v>0.25</v>
      </c>
      <c r="R443" s="268">
        <v>0.25</v>
      </c>
      <c r="S443" s="268">
        <v>0.25</v>
      </c>
      <c r="T443" s="268">
        <v>0.25</v>
      </c>
      <c r="U443" s="268">
        <v>0.25</v>
      </c>
      <c r="V443" s="268">
        <v>0.25</v>
      </c>
      <c r="W443" s="268">
        <v>0.25</v>
      </c>
      <c r="X443" s="268">
        <v>0.25</v>
      </c>
      <c r="Y443" s="268">
        <v>0.25</v>
      </c>
      <c r="Z443" s="268">
        <v>0.25</v>
      </c>
      <c r="AA443" s="268">
        <v>0.25</v>
      </c>
      <c r="AB443" s="268">
        <v>0.25</v>
      </c>
      <c r="AC443" s="268">
        <v>0.25</v>
      </c>
      <c r="AD443" s="268">
        <v>0.25</v>
      </c>
      <c r="AE443" s="268">
        <v>0.25</v>
      </c>
      <c r="AF443" s="268">
        <v>0.25</v>
      </c>
      <c r="AG443" s="268">
        <v>0.25</v>
      </c>
      <c r="AH443" s="268">
        <v>0.25</v>
      </c>
      <c r="AI443" s="268">
        <v>0.25</v>
      </c>
      <c r="AJ443" s="268">
        <v>0.25</v>
      </c>
      <c r="AK443" s="268">
        <v>0.25</v>
      </c>
      <c r="AL443" s="268">
        <v>0.25</v>
      </c>
      <c r="AM443" s="268">
        <v>0.25</v>
      </c>
      <c r="AN443" s="268">
        <v>0.25</v>
      </c>
      <c r="AO443" s="268">
        <v>0.25</v>
      </c>
    </row>
    <row r="444" spans="2:41" ht="12.75" customHeight="1" x14ac:dyDescent="0.2">
      <c r="B444" s="28" t="s">
        <v>371</v>
      </c>
      <c r="C444" s="53"/>
      <c r="D444" s="268">
        <v>0.75</v>
      </c>
      <c r="E444" s="268">
        <v>0.75</v>
      </c>
      <c r="F444" s="268">
        <v>0.75</v>
      </c>
      <c r="G444" s="268">
        <v>0.75</v>
      </c>
      <c r="H444" s="268">
        <v>0.75</v>
      </c>
      <c r="I444" s="268">
        <v>0.75</v>
      </c>
      <c r="J444" s="268">
        <v>0.75</v>
      </c>
      <c r="K444" s="268">
        <v>0.75</v>
      </c>
      <c r="L444" s="268">
        <v>0.75</v>
      </c>
      <c r="M444" s="268">
        <v>0.75</v>
      </c>
      <c r="N444" s="268">
        <v>0.75</v>
      </c>
      <c r="O444" s="268">
        <v>0.75</v>
      </c>
      <c r="P444" s="268">
        <v>0.75</v>
      </c>
      <c r="Q444" s="268">
        <v>0.75</v>
      </c>
      <c r="R444" s="268">
        <v>0.75</v>
      </c>
      <c r="S444" s="268">
        <v>0.75</v>
      </c>
      <c r="T444" s="268">
        <v>0.75</v>
      </c>
      <c r="U444" s="268">
        <v>0.75</v>
      </c>
      <c r="V444" s="268">
        <v>0.75</v>
      </c>
      <c r="W444" s="268">
        <v>0.75</v>
      </c>
      <c r="X444" s="268">
        <v>0.75</v>
      </c>
      <c r="Y444" s="268">
        <v>0.75</v>
      </c>
      <c r="Z444" s="268">
        <v>0.75</v>
      </c>
      <c r="AA444" s="268">
        <v>0.75</v>
      </c>
      <c r="AB444" s="268">
        <v>0.75</v>
      </c>
      <c r="AC444" s="268">
        <v>0.75</v>
      </c>
      <c r="AD444" s="268">
        <v>0.75</v>
      </c>
      <c r="AE444" s="268">
        <v>0.75</v>
      </c>
      <c r="AF444" s="268">
        <v>0.75</v>
      </c>
      <c r="AG444" s="268">
        <v>0.75</v>
      </c>
      <c r="AH444" s="268">
        <v>0.75</v>
      </c>
      <c r="AI444" s="268">
        <v>0.75</v>
      </c>
      <c r="AJ444" s="268">
        <v>0.75</v>
      </c>
      <c r="AK444" s="268">
        <v>0.75</v>
      </c>
      <c r="AL444" s="268">
        <v>0.75</v>
      </c>
      <c r="AM444" s="268">
        <v>0.75</v>
      </c>
      <c r="AN444" s="268">
        <v>0.75</v>
      </c>
      <c r="AO444" s="268">
        <v>0.75</v>
      </c>
    </row>
    <row r="445" spans="2:41" ht="12.75" customHeight="1" x14ac:dyDescent="0.2">
      <c r="B445" s="15"/>
      <c r="C445" s="53"/>
      <c r="D445" s="268"/>
      <c r="E445" s="268"/>
      <c r="F445" s="268"/>
      <c r="G445" s="268"/>
      <c r="H445" s="268"/>
      <c r="I445" s="268"/>
      <c r="J445" s="268"/>
      <c r="K445" s="268"/>
      <c r="L445" s="268"/>
      <c r="M445" s="268"/>
      <c r="N445" s="268"/>
      <c r="O445" s="268"/>
      <c r="P445" s="268"/>
      <c r="Q445" s="268"/>
      <c r="R445" s="268"/>
      <c r="S445" s="268"/>
      <c r="T445" s="268"/>
      <c r="U445" s="268"/>
      <c r="V445" s="268"/>
      <c r="W445" s="268"/>
      <c r="X445" s="268"/>
      <c r="Y445" s="268"/>
      <c r="Z445" s="268"/>
      <c r="AA445" s="268"/>
      <c r="AB445" s="268"/>
      <c r="AC445" s="268"/>
      <c r="AD445" s="268"/>
      <c r="AE445" s="268"/>
      <c r="AF445" s="268"/>
      <c r="AG445" s="268"/>
      <c r="AH445" s="268"/>
      <c r="AI445" s="268"/>
      <c r="AJ445" s="268"/>
      <c r="AK445" s="268"/>
      <c r="AL445" s="268"/>
      <c r="AM445" s="268"/>
      <c r="AN445" s="268"/>
      <c r="AO445" s="268"/>
    </row>
    <row r="446" spans="2:41" ht="12.75" customHeight="1" x14ac:dyDescent="0.2">
      <c r="B446" s="168" t="s">
        <v>372</v>
      </c>
      <c r="C446" s="53"/>
      <c r="D446" s="268"/>
      <c r="E446" s="268"/>
      <c r="F446" s="268"/>
      <c r="G446" s="268"/>
      <c r="H446" s="268"/>
      <c r="I446" s="268"/>
      <c r="J446" s="268"/>
      <c r="K446" s="268"/>
      <c r="L446" s="268"/>
      <c r="M446" s="268"/>
      <c r="N446" s="268"/>
      <c r="O446" s="268"/>
      <c r="P446" s="268"/>
      <c r="Q446" s="268"/>
      <c r="R446" s="268"/>
      <c r="S446" s="268"/>
      <c r="T446" s="268"/>
      <c r="U446" s="268"/>
      <c r="V446" s="268"/>
      <c r="W446" s="268"/>
      <c r="X446" s="268"/>
      <c r="Y446" s="268"/>
      <c r="Z446" s="268"/>
      <c r="AA446" s="268"/>
      <c r="AB446" s="268"/>
      <c r="AC446" s="268"/>
      <c r="AD446" s="268"/>
      <c r="AE446" s="268"/>
      <c r="AF446" s="268"/>
      <c r="AG446" s="268"/>
      <c r="AH446" s="268"/>
      <c r="AI446" s="268"/>
      <c r="AJ446" s="268"/>
      <c r="AK446" s="268"/>
      <c r="AL446" s="268"/>
      <c r="AM446" s="268"/>
      <c r="AN446" s="268"/>
      <c r="AO446" s="268"/>
    </row>
    <row r="447" spans="2:41" ht="12.75" customHeight="1" x14ac:dyDescent="0.2">
      <c r="B447" s="53" t="s">
        <v>373</v>
      </c>
      <c r="C447" s="53"/>
      <c r="D447" s="62">
        <v>2</v>
      </c>
      <c r="E447" s="62">
        <v>2</v>
      </c>
      <c r="F447" s="62">
        <v>0</v>
      </c>
      <c r="G447" s="62">
        <v>3</v>
      </c>
      <c r="H447" s="62">
        <v>4</v>
      </c>
      <c r="I447" s="62">
        <v>4</v>
      </c>
      <c r="J447" s="62">
        <v>0</v>
      </c>
      <c r="K447" s="62">
        <v>1</v>
      </c>
      <c r="L447" s="62">
        <v>3</v>
      </c>
      <c r="M447" s="62">
        <v>0</v>
      </c>
      <c r="N447" s="62">
        <v>1</v>
      </c>
      <c r="O447" s="62">
        <v>0</v>
      </c>
      <c r="P447" s="62">
        <v>2</v>
      </c>
      <c r="Q447" s="62">
        <v>2</v>
      </c>
      <c r="R447" s="62">
        <v>3</v>
      </c>
      <c r="S447" s="62">
        <v>0</v>
      </c>
      <c r="T447" s="62">
        <v>1</v>
      </c>
      <c r="U447" s="62">
        <v>3</v>
      </c>
      <c r="V447" s="62">
        <v>3</v>
      </c>
      <c r="W447" s="62">
        <v>5</v>
      </c>
      <c r="X447" s="62">
        <v>0</v>
      </c>
      <c r="Y447" s="62">
        <v>2</v>
      </c>
      <c r="Z447" s="62">
        <v>0</v>
      </c>
      <c r="AA447" s="62">
        <v>2</v>
      </c>
      <c r="AB447" s="62">
        <v>1</v>
      </c>
      <c r="AC447" s="62">
        <v>3</v>
      </c>
      <c r="AD447" s="62">
        <v>1</v>
      </c>
      <c r="AE447" s="62">
        <v>1</v>
      </c>
      <c r="AF447" s="62">
        <v>2</v>
      </c>
      <c r="AG447" s="62">
        <v>0</v>
      </c>
      <c r="AH447" s="62">
        <v>2</v>
      </c>
      <c r="AI447" s="62">
        <v>2</v>
      </c>
      <c r="AJ447" s="62">
        <v>0</v>
      </c>
      <c r="AK447" s="62">
        <v>4</v>
      </c>
      <c r="AL447" s="62">
        <v>3</v>
      </c>
      <c r="AM447" s="62">
        <v>0</v>
      </c>
      <c r="AN447" s="62">
        <v>1</v>
      </c>
      <c r="AO447" s="62">
        <v>3</v>
      </c>
    </row>
    <row r="448" spans="2:41" ht="12.75" customHeight="1" x14ac:dyDescent="0.2">
      <c r="B448" s="53" t="s">
        <v>374</v>
      </c>
      <c r="C448" s="53"/>
      <c r="D448" s="62">
        <f>+IF(D447&gt;0,D436*D$443/D447,0)</f>
        <v>126.77240219347777</v>
      </c>
      <c r="E448" s="62">
        <f t="shared" ref="E448:AO448" si="92">+IF(E447&gt;0,E436*E443/E447,0)</f>
        <v>187.52285386608636</v>
      </c>
      <c r="F448" s="62">
        <f t="shared" si="92"/>
        <v>0</v>
      </c>
      <c r="G448" s="62">
        <f t="shared" si="92"/>
        <v>55.952254477956082</v>
      </c>
      <c r="H448" s="62">
        <f t="shared" si="92"/>
        <v>34.227695172531249</v>
      </c>
      <c r="I448" s="62">
        <f t="shared" si="92"/>
        <v>23.487004554916322</v>
      </c>
      <c r="J448" s="62">
        <f t="shared" si="92"/>
        <v>0</v>
      </c>
      <c r="K448" s="62">
        <f t="shared" si="92"/>
        <v>336.37146937219558</v>
      </c>
      <c r="L448" s="62">
        <f t="shared" si="92"/>
        <v>141.84037868576925</v>
      </c>
      <c r="M448" s="62">
        <f t="shared" si="92"/>
        <v>0</v>
      </c>
      <c r="N448" s="62">
        <f t="shared" si="92"/>
        <v>288.63140123385591</v>
      </c>
      <c r="O448" s="62">
        <f t="shared" si="92"/>
        <v>0</v>
      </c>
      <c r="P448" s="62">
        <f t="shared" si="92"/>
        <v>168.33708444223427</v>
      </c>
      <c r="Q448" s="62">
        <f t="shared" si="92"/>
        <v>56.364375767040769</v>
      </c>
      <c r="R448" s="62">
        <f t="shared" si="92"/>
        <v>129.91925177034088</v>
      </c>
      <c r="S448" s="62">
        <f t="shared" si="92"/>
        <v>0</v>
      </c>
      <c r="T448" s="62">
        <f t="shared" si="92"/>
        <v>95.064040314574356</v>
      </c>
      <c r="U448" s="62">
        <f t="shared" si="92"/>
        <v>94.184276758692292</v>
      </c>
      <c r="V448" s="62">
        <f t="shared" si="92"/>
        <v>83.736417634093343</v>
      </c>
      <c r="W448" s="62">
        <f t="shared" si="92"/>
        <v>45.18025085505851</v>
      </c>
      <c r="X448" s="62">
        <f t="shared" si="92"/>
        <v>0</v>
      </c>
      <c r="Y448" s="62">
        <f t="shared" si="92"/>
        <v>89.473377312040867</v>
      </c>
      <c r="Z448" s="62">
        <f t="shared" si="92"/>
        <v>0</v>
      </c>
      <c r="AA448" s="62">
        <f t="shared" si="92"/>
        <v>77.017585439129249</v>
      </c>
      <c r="AB448" s="62">
        <f t="shared" si="92"/>
        <v>121.25607848575376</v>
      </c>
      <c r="AC448" s="62">
        <f t="shared" si="92"/>
        <v>30.696047386563588</v>
      </c>
      <c r="AD448" s="62">
        <f t="shared" si="92"/>
        <v>64.015530857349404</v>
      </c>
      <c r="AE448" s="62">
        <f t="shared" si="92"/>
        <v>78.732159424903699</v>
      </c>
      <c r="AF448" s="62">
        <f t="shared" si="92"/>
        <v>88.227680327533164</v>
      </c>
      <c r="AG448" s="62">
        <f t="shared" si="92"/>
        <v>0</v>
      </c>
      <c r="AH448" s="62">
        <f t="shared" si="92"/>
        <v>172.65241831360194</v>
      </c>
      <c r="AI448" s="62">
        <f t="shared" si="92"/>
        <v>56.853331257145285</v>
      </c>
      <c r="AJ448" s="62">
        <f t="shared" si="92"/>
        <v>0</v>
      </c>
      <c r="AK448" s="62">
        <f t="shared" si="92"/>
        <v>41.739672491805777</v>
      </c>
      <c r="AL448" s="62">
        <f t="shared" si="92"/>
        <v>105.05134991633714</v>
      </c>
      <c r="AM448" s="62">
        <f t="shared" si="92"/>
        <v>0</v>
      </c>
      <c r="AN448" s="62">
        <f t="shared" si="92"/>
        <v>116.45206082483408</v>
      </c>
      <c r="AO448" s="62">
        <f t="shared" si="92"/>
        <v>62.002508441568445</v>
      </c>
    </row>
    <row r="449" spans="2:41" ht="12.75" customHeight="1" x14ac:dyDescent="0.2">
      <c r="B449" s="53"/>
      <c r="C449" s="53"/>
      <c r="D449" s="62"/>
      <c r="E449" s="62"/>
      <c r="F449" s="62"/>
      <c r="G449" s="62"/>
      <c r="H449" s="62"/>
      <c r="I449" s="62"/>
      <c r="J449" s="62"/>
      <c r="K449" s="62"/>
      <c r="L449" s="62"/>
      <c r="M449" s="62"/>
      <c r="N449" s="62"/>
      <c r="O449" s="62"/>
      <c r="P449" s="62"/>
      <c r="Q449" s="62"/>
      <c r="R449" s="62"/>
      <c r="S449" s="62"/>
      <c r="T449" s="62"/>
      <c r="U449" s="62"/>
      <c r="V449" s="62"/>
      <c r="W449" s="62"/>
      <c r="X449" s="62"/>
      <c r="Y449" s="62"/>
      <c r="Z449" s="62"/>
      <c r="AA449" s="62"/>
      <c r="AB449" s="62"/>
      <c r="AC449" s="62"/>
      <c r="AD449" s="62"/>
      <c r="AE449" s="62"/>
      <c r="AF449" s="62"/>
      <c r="AG449" s="62"/>
      <c r="AH449" s="62"/>
      <c r="AI449" s="62"/>
      <c r="AJ449" s="62"/>
      <c r="AK449" s="62"/>
      <c r="AL449" s="62"/>
      <c r="AM449" s="62"/>
      <c r="AN449" s="62"/>
      <c r="AO449" s="62"/>
    </row>
    <row r="450" spans="2:41" ht="12.75" customHeight="1" x14ac:dyDescent="0.2">
      <c r="B450" s="53" t="s">
        <v>375</v>
      </c>
      <c r="C450" s="53"/>
      <c r="D450" s="298">
        <v>170</v>
      </c>
      <c r="E450" s="298">
        <v>175</v>
      </c>
      <c r="F450" s="298" t="s">
        <v>332</v>
      </c>
      <c r="G450" s="298">
        <v>168</v>
      </c>
      <c r="H450" s="298">
        <v>167</v>
      </c>
      <c r="I450" s="298">
        <v>83</v>
      </c>
      <c r="J450" s="298">
        <v>111</v>
      </c>
      <c r="K450" s="298">
        <v>170</v>
      </c>
      <c r="L450" s="298">
        <v>220</v>
      </c>
      <c r="M450" s="298" t="s">
        <v>332</v>
      </c>
      <c r="N450" s="298">
        <v>169</v>
      </c>
      <c r="O450" s="298" t="s">
        <v>332</v>
      </c>
      <c r="P450" s="298">
        <v>190</v>
      </c>
      <c r="Q450" s="298">
        <v>88</v>
      </c>
      <c r="R450" s="298">
        <v>228</v>
      </c>
      <c r="S450" s="298" t="s">
        <v>332</v>
      </c>
      <c r="T450" s="298">
        <v>115</v>
      </c>
      <c r="U450" s="298">
        <v>192</v>
      </c>
      <c r="V450" s="298">
        <v>118</v>
      </c>
      <c r="W450" s="298">
        <v>150</v>
      </c>
      <c r="X450" s="298" t="s">
        <v>332</v>
      </c>
      <c r="Y450" s="298">
        <v>175</v>
      </c>
      <c r="Z450" s="298" t="s">
        <v>332</v>
      </c>
      <c r="AA450" s="298">
        <v>143</v>
      </c>
      <c r="AB450" s="298">
        <v>95</v>
      </c>
      <c r="AC450" s="298">
        <v>87</v>
      </c>
      <c r="AD450" s="298">
        <v>69</v>
      </c>
      <c r="AE450" s="298">
        <v>104</v>
      </c>
      <c r="AF450" s="298">
        <v>162</v>
      </c>
      <c r="AG450" s="298">
        <v>180</v>
      </c>
      <c r="AH450" s="298">
        <v>178</v>
      </c>
      <c r="AI450" s="298">
        <v>115</v>
      </c>
      <c r="AJ450" s="298" t="s">
        <v>332</v>
      </c>
      <c r="AK450" s="298">
        <v>88</v>
      </c>
      <c r="AL450" s="298">
        <v>176</v>
      </c>
      <c r="AM450" s="298" t="s">
        <v>332</v>
      </c>
      <c r="AN450" s="298">
        <v>98</v>
      </c>
      <c r="AO450" s="298">
        <v>124</v>
      </c>
    </row>
    <row r="451" spans="2:41" ht="12.75" customHeight="1" x14ac:dyDescent="0.2">
      <c r="B451" s="53" t="s">
        <v>376</v>
      </c>
      <c r="C451" s="53"/>
      <c r="D451" s="62">
        <f t="shared" ref="D451:AO451" si="93">+D444*D436</f>
        <v>760.63441316086664</v>
      </c>
      <c r="E451" s="62">
        <f t="shared" si="93"/>
        <v>1125.1371231965181</v>
      </c>
      <c r="F451" s="62">
        <f t="shared" si="93"/>
        <v>0</v>
      </c>
      <c r="G451" s="62">
        <f t="shared" si="93"/>
        <v>503.57029030160476</v>
      </c>
      <c r="H451" s="62">
        <f t="shared" si="93"/>
        <v>410.73234207037501</v>
      </c>
      <c r="I451" s="62">
        <f t="shared" si="93"/>
        <v>281.84405465899584</v>
      </c>
      <c r="J451" s="62">
        <f t="shared" si="93"/>
        <v>0</v>
      </c>
      <c r="K451" s="62">
        <f t="shared" si="93"/>
        <v>1009.1144081165867</v>
      </c>
      <c r="L451" s="62">
        <f t="shared" si="93"/>
        <v>1276.5634081719234</v>
      </c>
      <c r="M451" s="62">
        <f t="shared" si="93"/>
        <v>0</v>
      </c>
      <c r="N451" s="62">
        <f t="shared" si="93"/>
        <v>865.89420370156768</v>
      </c>
      <c r="O451" s="62">
        <f t="shared" si="93"/>
        <v>0</v>
      </c>
      <c r="P451" s="62">
        <f t="shared" si="93"/>
        <v>1010.0225066534056</v>
      </c>
      <c r="Q451" s="62">
        <f t="shared" si="93"/>
        <v>338.18625460224462</v>
      </c>
      <c r="R451" s="62">
        <f t="shared" si="93"/>
        <v>1169.2732659330677</v>
      </c>
      <c r="S451" s="62">
        <f t="shared" si="93"/>
        <v>0</v>
      </c>
      <c r="T451" s="62">
        <f t="shared" si="93"/>
        <v>285.19212094372307</v>
      </c>
      <c r="U451" s="62">
        <f t="shared" si="93"/>
        <v>847.65849082823058</v>
      </c>
      <c r="V451" s="62">
        <f t="shared" si="93"/>
        <v>753.62775870684004</v>
      </c>
      <c r="W451" s="62">
        <f t="shared" si="93"/>
        <v>677.70376282587767</v>
      </c>
      <c r="X451" s="62">
        <f t="shared" si="93"/>
        <v>0</v>
      </c>
      <c r="Y451" s="62">
        <f t="shared" si="93"/>
        <v>536.84026387224526</v>
      </c>
      <c r="Z451" s="62">
        <f t="shared" si="93"/>
        <v>0</v>
      </c>
      <c r="AA451" s="62">
        <f t="shared" si="93"/>
        <v>462.10551263477549</v>
      </c>
      <c r="AB451" s="62">
        <f t="shared" si="93"/>
        <v>363.76823545726131</v>
      </c>
      <c r="AC451" s="62">
        <f t="shared" si="93"/>
        <v>276.26442647907231</v>
      </c>
      <c r="AD451" s="62">
        <f t="shared" si="93"/>
        <v>192.04659257204821</v>
      </c>
      <c r="AE451" s="62">
        <f t="shared" si="93"/>
        <v>236.1964782747111</v>
      </c>
      <c r="AF451" s="62">
        <f t="shared" si="93"/>
        <v>529.36608196519899</v>
      </c>
      <c r="AG451" s="62">
        <f t="shared" si="93"/>
        <v>0</v>
      </c>
      <c r="AH451" s="62">
        <f t="shared" si="93"/>
        <v>1035.9145098816116</v>
      </c>
      <c r="AI451" s="62">
        <f t="shared" si="93"/>
        <v>341.11998754287174</v>
      </c>
      <c r="AJ451" s="62">
        <f t="shared" si="93"/>
        <v>0</v>
      </c>
      <c r="AK451" s="62">
        <f t="shared" si="93"/>
        <v>500.87606990166933</v>
      </c>
      <c r="AL451" s="62">
        <f t="shared" si="93"/>
        <v>945.4621492470344</v>
      </c>
      <c r="AM451" s="62">
        <f t="shared" si="93"/>
        <v>0</v>
      </c>
      <c r="AN451" s="62">
        <f t="shared" si="93"/>
        <v>349.35618247450225</v>
      </c>
      <c r="AO451" s="62">
        <f t="shared" si="93"/>
        <v>558.02257597411608</v>
      </c>
    </row>
    <row r="452" spans="2:41" ht="12.75" customHeight="1" x14ac:dyDescent="0.2">
      <c r="B452" s="53" t="s">
        <v>331</v>
      </c>
      <c r="C452" s="151">
        <f>+SUM(D452:AO452)</f>
        <v>0</v>
      </c>
      <c r="D452" s="287">
        <v>0</v>
      </c>
      <c r="E452" s="287">
        <v>0</v>
      </c>
      <c r="F452" s="287" t="s">
        <v>332</v>
      </c>
      <c r="G452" s="287">
        <v>0</v>
      </c>
      <c r="H452" s="287">
        <v>0</v>
      </c>
      <c r="I452" s="287">
        <v>0</v>
      </c>
      <c r="J452" s="287" t="s">
        <v>332</v>
      </c>
      <c r="K452" s="287">
        <v>0</v>
      </c>
      <c r="L452" s="287">
        <v>0</v>
      </c>
      <c r="M452" s="287" t="s">
        <v>332</v>
      </c>
      <c r="N452" s="287">
        <v>0</v>
      </c>
      <c r="O452" s="287" t="s">
        <v>332</v>
      </c>
      <c r="P452" s="287">
        <v>0</v>
      </c>
      <c r="Q452" s="287">
        <v>0</v>
      </c>
      <c r="R452" s="287">
        <v>0</v>
      </c>
      <c r="S452" s="287" t="s">
        <v>332</v>
      </c>
      <c r="T452" s="287">
        <v>0</v>
      </c>
      <c r="U452" s="287">
        <v>0</v>
      </c>
      <c r="V452" s="287">
        <v>0</v>
      </c>
      <c r="W452" s="287">
        <v>0</v>
      </c>
      <c r="X452" s="287" t="s">
        <v>332</v>
      </c>
      <c r="Y452" s="287">
        <v>0</v>
      </c>
      <c r="Z452" s="287" t="s">
        <v>332</v>
      </c>
      <c r="AA452" s="287">
        <v>0</v>
      </c>
      <c r="AB452" s="287">
        <v>0</v>
      </c>
      <c r="AC452" s="287">
        <v>0</v>
      </c>
      <c r="AD452" s="287">
        <v>0</v>
      </c>
      <c r="AE452" s="287">
        <v>0</v>
      </c>
      <c r="AF452" s="287">
        <v>0</v>
      </c>
      <c r="AG452" s="287" t="s">
        <v>332</v>
      </c>
      <c r="AH452" s="287">
        <v>0</v>
      </c>
      <c r="AI452" s="287">
        <v>0</v>
      </c>
      <c r="AJ452" s="287" t="s">
        <v>332</v>
      </c>
      <c r="AK452" s="287">
        <v>0</v>
      </c>
      <c r="AL452" s="287">
        <v>0</v>
      </c>
      <c r="AM452" s="287" t="s">
        <v>332</v>
      </c>
      <c r="AN452" s="287">
        <v>0</v>
      </c>
      <c r="AO452" s="287">
        <v>0</v>
      </c>
    </row>
    <row r="453" spans="2:41" ht="12.75" customHeight="1" x14ac:dyDescent="0.2">
      <c r="B453" s="53"/>
      <c r="C453" s="151"/>
      <c r="D453" s="62"/>
      <c r="E453" s="62"/>
      <c r="F453" s="62"/>
      <c r="G453" s="62"/>
      <c r="H453" s="62"/>
      <c r="I453" s="62"/>
      <c r="J453" s="62"/>
      <c r="K453" s="62"/>
      <c r="L453" s="62"/>
      <c r="M453" s="62"/>
      <c r="N453" s="62"/>
      <c r="O453" s="62"/>
      <c r="P453" s="62"/>
      <c r="Q453" s="62"/>
      <c r="R453" s="62"/>
      <c r="S453" s="62"/>
      <c r="T453" s="62"/>
      <c r="U453" s="62"/>
      <c r="V453" s="62"/>
      <c r="W453" s="62"/>
      <c r="X453" s="62"/>
      <c r="Y453" s="62"/>
      <c r="Z453" s="62"/>
      <c r="AA453" s="62"/>
      <c r="AB453" s="62"/>
      <c r="AC453" s="62"/>
      <c r="AD453" s="62"/>
      <c r="AE453" s="62"/>
      <c r="AF453" s="62"/>
      <c r="AG453" s="62"/>
      <c r="AH453" s="62"/>
      <c r="AI453" s="62"/>
      <c r="AJ453" s="62"/>
      <c r="AK453" s="62"/>
      <c r="AL453" s="62"/>
      <c r="AM453" s="62"/>
      <c r="AN453" s="62"/>
      <c r="AO453" s="62"/>
    </row>
    <row r="454" spans="2:41" ht="12.75" customHeight="1" x14ac:dyDescent="0.2">
      <c r="B454" s="53" t="s">
        <v>377</v>
      </c>
      <c r="C454" s="53"/>
      <c r="D454" s="62"/>
      <c r="E454" s="62"/>
      <c r="F454" s="62"/>
      <c r="G454" s="62"/>
      <c r="H454" s="62"/>
      <c r="I454" s="62"/>
      <c r="J454" s="62"/>
      <c r="K454" s="62"/>
      <c r="L454" s="62"/>
      <c r="M454" s="62"/>
      <c r="N454" s="62"/>
      <c r="O454" s="62"/>
      <c r="P454" s="62"/>
      <c r="Q454" s="62"/>
      <c r="R454" s="62"/>
      <c r="S454" s="62"/>
      <c r="T454" s="62"/>
      <c r="U454" s="62"/>
      <c r="V454" s="62"/>
      <c r="W454" s="62"/>
      <c r="X454" s="62"/>
      <c r="Y454" s="62"/>
      <c r="Z454" s="62"/>
      <c r="AA454" s="62"/>
      <c r="AB454" s="62"/>
      <c r="AC454" s="62"/>
      <c r="AD454" s="62"/>
      <c r="AE454" s="62"/>
      <c r="AF454" s="62"/>
      <c r="AG454" s="62"/>
      <c r="AH454" s="62"/>
      <c r="AI454" s="62"/>
      <c r="AJ454" s="62"/>
      <c r="AK454" s="62"/>
      <c r="AL454" s="62"/>
      <c r="AM454" s="62"/>
      <c r="AN454" s="62"/>
      <c r="AO454" s="62"/>
    </row>
    <row r="455" spans="2:41" ht="12.75" customHeight="1" x14ac:dyDescent="0.2">
      <c r="B455" s="159">
        <v>5</v>
      </c>
      <c r="C455" s="53"/>
      <c r="D455" s="298">
        <v>0</v>
      </c>
      <c r="E455" s="298">
        <v>0</v>
      </c>
      <c r="F455" s="298">
        <v>0</v>
      </c>
      <c r="G455" s="298">
        <v>0</v>
      </c>
      <c r="H455" s="298">
        <v>0</v>
      </c>
      <c r="I455" s="298">
        <v>0</v>
      </c>
      <c r="J455" s="298">
        <v>0</v>
      </c>
      <c r="K455" s="298">
        <v>0</v>
      </c>
      <c r="L455" s="298">
        <v>1</v>
      </c>
      <c r="M455" s="298">
        <v>0</v>
      </c>
      <c r="N455" s="298">
        <v>0</v>
      </c>
      <c r="O455" s="298">
        <v>0</v>
      </c>
      <c r="P455" s="298">
        <v>1</v>
      </c>
      <c r="Q455" s="298">
        <v>0</v>
      </c>
      <c r="R455" s="298">
        <v>0</v>
      </c>
      <c r="S455" s="298">
        <v>0</v>
      </c>
      <c r="T455" s="298">
        <v>0</v>
      </c>
      <c r="U455" s="298">
        <v>1</v>
      </c>
      <c r="V455" s="298">
        <v>0</v>
      </c>
      <c r="W455" s="298">
        <v>0</v>
      </c>
      <c r="X455" s="298">
        <v>0</v>
      </c>
      <c r="Y455" s="298">
        <v>0</v>
      </c>
      <c r="Z455" s="298">
        <v>0</v>
      </c>
      <c r="AA455" s="298">
        <v>0</v>
      </c>
      <c r="AB455" s="298">
        <v>0</v>
      </c>
      <c r="AC455" s="298">
        <v>0</v>
      </c>
      <c r="AD455" s="298">
        <v>0</v>
      </c>
      <c r="AE455" s="298">
        <v>0</v>
      </c>
      <c r="AF455" s="298">
        <v>0</v>
      </c>
      <c r="AG455" s="298">
        <v>0</v>
      </c>
      <c r="AH455" s="298">
        <v>0</v>
      </c>
      <c r="AI455" s="298">
        <v>0</v>
      </c>
      <c r="AJ455" s="298">
        <v>0</v>
      </c>
      <c r="AK455" s="298">
        <v>0</v>
      </c>
      <c r="AL455" s="298">
        <v>0</v>
      </c>
      <c r="AM455" s="298">
        <v>0</v>
      </c>
      <c r="AN455" s="298">
        <v>0</v>
      </c>
      <c r="AO455" s="298">
        <v>0</v>
      </c>
    </row>
    <row r="456" spans="2:41" ht="12.75" customHeight="1" x14ac:dyDescent="0.2">
      <c r="B456" s="159">
        <v>3</v>
      </c>
      <c r="C456" s="53"/>
      <c r="D456" s="298">
        <v>1</v>
      </c>
      <c r="E456" s="298">
        <v>1</v>
      </c>
      <c r="F456" s="298">
        <v>0</v>
      </c>
      <c r="G456" s="298">
        <v>0</v>
      </c>
      <c r="H456" s="298">
        <v>2</v>
      </c>
      <c r="I456" s="298">
        <v>0</v>
      </c>
      <c r="J456" s="298">
        <v>0</v>
      </c>
      <c r="K456" s="298">
        <v>0</v>
      </c>
      <c r="L456" s="298">
        <v>1</v>
      </c>
      <c r="M456" s="298">
        <v>0</v>
      </c>
      <c r="N456" s="298">
        <v>1</v>
      </c>
      <c r="O456" s="298">
        <v>0</v>
      </c>
      <c r="P456" s="298">
        <v>0</v>
      </c>
      <c r="Q456" s="298">
        <v>0</v>
      </c>
      <c r="R456" s="298">
        <v>1</v>
      </c>
      <c r="S456" s="298">
        <v>0</v>
      </c>
      <c r="T456" s="298">
        <v>0</v>
      </c>
      <c r="U456" s="298">
        <v>0</v>
      </c>
      <c r="V456" s="298">
        <v>0</v>
      </c>
      <c r="W456" s="298">
        <v>1</v>
      </c>
      <c r="X456" s="298">
        <v>0</v>
      </c>
      <c r="Y456" s="298">
        <v>1</v>
      </c>
      <c r="Z456" s="298">
        <v>0</v>
      </c>
      <c r="AA456" s="298">
        <v>0</v>
      </c>
      <c r="AB456" s="298">
        <v>0</v>
      </c>
      <c r="AC456" s="298">
        <v>0</v>
      </c>
      <c r="AD456" s="298">
        <v>0</v>
      </c>
      <c r="AE456" s="298">
        <v>0</v>
      </c>
      <c r="AF456" s="298">
        <v>1</v>
      </c>
      <c r="AG456" s="298">
        <v>0</v>
      </c>
      <c r="AH456" s="298">
        <v>1</v>
      </c>
      <c r="AI456" s="298">
        <v>1</v>
      </c>
      <c r="AJ456" s="298">
        <v>0</v>
      </c>
      <c r="AK456" s="298">
        <v>0</v>
      </c>
      <c r="AL456" s="298">
        <v>3</v>
      </c>
      <c r="AM456" s="298">
        <v>0</v>
      </c>
      <c r="AN456" s="298">
        <v>0</v>
      </c>
      <c r="AO456" s="298">
        <v>0</v>
      </c>
    </row>
    <row r="457" spans="2:41" ht="12.75" customHeight="1" x14ac:dyDescent="0.2">
      <c r="B457" s="159">
        <v>2.5</v>
      </c>
      <c r="C457" s="53"/>
      <c r="D457" s="298">
        <v>0</v>
      </c>
      <c r="E457" s="298">
        <v>1</v>
      </c>
      <c r="F457" s="298">
        <v>0</v>
      </c>
      <c r="G457" s="298">
        <v>0</v>
      </c>
      <c r="H457" s="298">
        <v>0</v>
      </c>
      <c r="I457" s="298">
        <v>0</v>
      </c>
      <c r="J457" s="298">
        <v>0</v>
      </c>
      <c r="K457" s="298">
        <v>0</v>
      </c>
      <c r="L457" s="298">
        <v>0</v>
      </c>
      <c r="M457" s="298">
        <v>0</v>
      </c>
      <c r="N457" s="298">
        <v>0</v>
      </c>
      <c r="O457" s="298">
        <v>0</v>
      </c>
      <c r="P457" s="298">
        <v>0</v>
      </c>
      <c r="Q457" s="298">
        <v>0</v>
      </c>
      <c r="R457" s="298">
        <v>0</v>
      </c>
      <c r="S457" s="298">
        <v>0</v>
      </c>
      <c r="T457" s="298">
        <v>0</v>
      </c>
      <c r="U457" s="298">
        <v>0</v>
      </c>
      <c r="V457" s="298">
        <v>0</v>
      </c>
      <c r="W457" s="298">
        <v>0</v>
      </c>
      <c r="X457" s="298">
        <v>0</v>
      </c>
      <c r="Y457" s="298">
        <v>0</v>
      </c>
      <c r="Z457" s="298">
        <v>0</v>
      </c>
      <c r="AA457" s="298">
        <v>0</v>
      </c>
      <c r="AB457" s="298">
        <v>0</v>
      </c>
      <c r="AC457" s="298">
        <v>0</v>
      </c>
      <c r="AD457" s="298">
        <v>0</v>
      </c>
      <c r="AE457" s="298">
        <v>0</v>
      </c>
      <c r="AF457" s="298">
        <v>0</v>
      </c>
      <c r="AG457" s="298">
        <v>0</v>
      </c>
      <c r="AH457" s="298">
        <v>0</v>
      </c>
      <c r="AI457" s="298">
        <v>0</v>
      </c>
      <c r="AJ457" s="298">
        <v>0</v>
      </c>
      <c r="AK457" s="298">
        <v>0</v>
      </c>
      <c r="AL457" s="298">
        <v>0</v>
      </c>
      <c r="AM457" s="298">
        <v>0</v>
      </c>
      <c r="AN457" s="298">
        <v>0</v>
      </c>
      <c r="AO457" s="298">
        <v>0</v>
      </c>
    </row>
    <row r="458" spans="2:41" ht="12.75" customHeight="1" x14ac:dyDescent="0.2">
      <c r="B458" s="159">
        <v>2</v>
      </c>
      <c r="C458" s="53"/>
      <c r="D458" s="298">
        <v>0</v>
      </c>
      <c r="E458" s="298">
        <v>0</v>
      </c>
      <c r="F458" s="298">
        <v>0</v>
      </c>
      <c r="G458" s="298">
        <v>0</v>
      </c>
      <c r="H458" s="298">
        <v>0</v>
      </c>
      <c r="I458" s="298">
        <v>0</v>
      </c>
      <c r="J458" s="298">
        <v>0</v>
      </c>
      <c r="K458" s="298">
        <v>0</v>
      </c>
      <c r="L458" s="298">
        <v>0</v>
      </c>
      <c r="M458" s="298">
        <v>0</v>
      </c>
      <c r="N458" s="298">
        <v>0</v>
      </c>
      <c r="O458" s="298">
        <v>0</v>
      </c>
      <c r="P458" s="298">
        <v>0</v>
      </c>
      <c r="Q458" s="298">
        <v>1</v>
      </c>
      <c r="R458" s="298">
        <v>0</v>
      </c>
      <c r="S458" s="298">
        <v>0</v>
      </c>
      <c r="T458" s="298">
        <v>0</v>
      </c>
      <c r="U458" s="298">
        <v>0</v>
      </c>
      <c r="V458" s="298">
        <v>0</v>
      </c>
      <c r="W458" s="298">
        <v>2</v>
      </c>
      <c r="X458" s="298">
        <v>0</v>
      </c>
      <c r="Y458" s="298">
        <v>0</v>
      </c>
      <c r="Z458" s="298">
        <v>0</v>
      </c>
      <c r="AA458" s="298">
        <v>0</v>
      </c>
      <c r="AB458" s="298">
        <v>0</v>
      </c>
      <c r="AC458" s="298">
        <v>0</v>
      </c>
      <c r="AD458" s="298">
        <v>0</v>
      </c>
      <c r="AE458" s="298">
        <v>1</v>
      </c>
      <c r="AF458" s="298">
        <v>0</v>
      </c>
      <c r="AG458" s="298">
        <v>0</v>
      </c>
      <c r="AH458" s="298">
        <v>1</v>
      </c>
      <c r="AI458" s="298">
        <v>0</v>
      </c>
      <c r="AJ458" s="298">
        <v>0</v>
      </c>
      <c r="AK458" s="298">
        <v>0</v>
      </c>
      <c r="AL458" s="298">
        <v>0</v>
      </c>
      <c r="AM458" s="298">
        <v>0</v>
      </c>
      <c r="AN458" s="298">
        <v>0</v>
      </c>
      <c r="AO458" s="298">
        <v>0</v>
      </c>
    </row>
    <row r="459" spans="2:41" ht="12.75" customHeight="1" x14ac:dyDescent="0.2">
      <c r="B459" s="159">
        <v>1</v>
      </c>
      <c r="C459" s="53"/>
      <c r="D459" s="298">
        <v>1</v>
      </c>
      <c r="E459" s="298">
        <v>0</v>
      </c>
      <c r="F459" s="298">
        <v>0</v>
      </c>
      <c r="G459" s="298">
        <v>2</v>
      </c>
      <c r="H459" s="298">
        <v>2</v>
      </c>
      <c r="I459" s="298">
        <v>3</v>
      </c>
      <c r="J459" s="298">
        <v>0</v>
      </c>
      <c r="K459" s="298">
        <v>1</v>
      </c>
      <c r="L459" s="298">
        <v>1</v>
      </c>
      <c r="M459" s="298">
        <v>0</v>
      </c>
      <c r="N459" s="298">
        <v>0</v>
      </c>
      <c r="O459" s="298">
        <v>0</v>
      </c>
      <c r="P459" s="298">
        <v>1</v>
      </c>
      <c r="Q459" s="298">
        <v>0</v>
      </c>
      <c r="R459" s="298">
        <v>2</v>
      </c>
      <c r="S459" s="298">
        <v>0</v>
      </c>
      <c r="T459" s="298">
        <v>1</v>
      </c>
      <c r="U459" s="298">
        <v>2</v>
      </c>
      <c r="V459" s="298">
        <v>3</v>
      </c>
      <c r="W459" s="298">
        <v>2</v>
      </c>
      <c r="X459" s="298">
        <v>0</v>
      </c>
      <c r="Y459" s="298">
        <v>1</v>
      </c>
      <c r="Z459" s="298">
        <v>0</v>
      </c>
      <c r="AA459" s="298">
        <v>2</v>
      </c>
      <c r="AB459" s="298">
        <v>0</v>
      </c>
      <c r="AC459" s="298">
        <v>3</v>
      </c>
      <c r="AD459" s="298">
        <v>0</v>
      </c>
      <c r="AE459" s="298">
        <v>0</v>
      </c>
      <c r="AF459" s="298">
        <v>1</v>
      </c>
      <c r="AG459" s="298">
        <v>0</v>
      </c>
      <c r="AH459" s="298">
        <v>0</v>
      </c>
      <c r="AI459" s="298">
        <v>1</v>
      </c>
      <c r="AJ459" s="298">
        <v>0</v>
      </c>
      <c r="AK459" s="298">
        <v>4</v>
      </c>
      <c r="AL459" s="298">
        <v>0</v>
      </c>
      <c r="AM459" s="298">
        <v>0</v>
      </c>
      <c r="AN459" s="298">
        <v>1</v>
      </c>
      <c r="AO459" s="298">
        <v>2</v>
      </c>
    </row>
    <row r="460" spans="2:41" ht="12.75" customHeight="1" x14ac:dyDescent="0.2">
      <c r="B460" s="159">
        <v>0.5</v>
      </c>
      <c r="C460" s="53"/>
      <c r="D460" s="298">
        <v>0</v>
      </c>
      <c r="E460" s="298">
        <v>0</v>
      </c>
      <c r="F460" s="298">
        <v>0</v>
      </c>
      <c r="G460" s="298">
        <v>1</v>
      </c>
      <c r="H460" s="298">
        <v>0</v>
      </c>
      <c r="I460" s="298">
        <v>1</v>
      </c>
      <c r="J460" s="298">
        <v>0</v>
      </c>
      <c r="K460" s="298">
        <v>0</v>
      </c>
      <c r="L460" s="298">
        <v>0</v>
      </c>
      <c r="M460" s="298">
        <v>0</v>
      </c>
      <c r="N460" s="298">
        <v>0</v>
      </c>
      <c r="O460" s="298">
        <v>0</v>
      </c>
      <c r="P460" s="298">
        <v>0</v>
      </c>
      <c r="Q460" s="298">
        <v>1</v>
      </c>
      <c r="R460" s="298">
        <v>0</v>
      </c>
      <c r="S460" s="298">
        <v>0</v>
      </c>
      <c r="T460" s="298">
        <v>0</v>
      </c>
      <c r="U460" s="298">
        <v>0</v>
      </c>
      <c r="V460" s="298">
        <v>0</v>
      </c>
      <c r="W460" s="298">
        <v>0</v>
      </c>
      <c r="X460" s="298">
        <v>0</v>
      </c>
      <c r="Y460" s="298">
        <v>0</v>
      </c>
      <c r="Z460" s="298">
        <v>0</v>
      </c>
      <c r="AA460" s="298">
        <v>0</v>
      </c>
      <c r="AB460" s="298">
        <v>0</v>
      </c>
      <c r="AC460" s="298">
        <v>0</v>
      </c>
      <c r="AD460" s="298">
        <v>1</v>
      </c>
      <c r="AE460" s="298">
        <v>0</v>
      </c>
      <c r="AF460" s="298">
        <v>0</v>
      </c>
      <c r="AG460" s="298">
        <v>0</v>
      </c>
      <c r="AH460" s="298">
        <v>0</v>
      </c>
      <c r="AI460" s="298">
        <v>0</v>
      </c>
      <c r="AJ460" s="298">
        <v>0</v>
      </c>
      <c r="AK460" s="298">
        <v>0</v>
      </c>
      <c r="AL460" s="298">
        <v>0</v>
      </c>
      <c r="AM460" s="298">
        <v>0</v>
      </c>
      <c r="AN460" s="298">
        <v>0</v>
      </c>
      <c r="AO460" s="298">
        <v>1</v>
      </c>
    </row>
    <row r="461" spans="2:41" ht="12.75" customHeight="1" x14ac:dyDescent="0.2">
      <c r="B461" s="159">
        <v>0.3</v>
      </c>
      <c r="C461" s="169"/>
      <c r="D461" s="300">
        <v>0</v>
      </c>
      <c r="E461" s="300">
        <v>0</v>
      </c>
      <c r="F461" s="300">
        <v>0</v>
      </c>
      <c r="G461" s="300">
        <v>0</v>
      </c>
      <c r="H461" s="300">
        <v>0</v>
      </c>
      <c r="I461" s="300">
        <v>0</v>
      </c>
      <c r="J461" s="300">
        <v>0</v>
      </c>
      <c r="K461" s="300">
        <v>0</v>
      </c>
      <c r="L461" s="300">
        <v>0</v>
      </c>
      <c r="M461" s="300">
        <v>0</v>
      </c>
      <c r="N461" s="300">
        <v>0</v>
      </c>
      <c r="O461" s="300">
        <v>0</v>
      </c>
      <c r="P461" s="300">
        <v>0</v>
      </c>
      <c r="Q461" s="300">
        <v>0</v>
      </c>
      <c r="R461" s="300">
        <v>0</v>
      </c>
      <c r="S461" s="300">
        <v>0</v>
      </c>
      <c r="T461" s="300">
        <v>0</v>
      </c>
      <c r="U461" s="300">
        <v>0</v>
      </c>
      <c r="V461" s="300">
        <v>0</v>
      </c>
      <c r="W461" s="300">
        <v>0</v>
      </c>
      <c r="X461" s="300">
        <v>0</v>
      </c>
      <c r="Y461" s="300">
        <v>0</v>
      </c>
      <c r="Z461" s="300">
        <v>0</v>
      </c>
      <c r="AA461" s="300">
        <v>0</v>
      </c>
      <c r="AB461" s="300">
        <v>1</v>
      </c>
      <c r="AC461" s="300">
        <v>0</v>
      </c>
      <c r="AD461" s="300">
        <v>0</v>
      </c>
      <c r="AE461" s="300">
        <v>0</v>
      </c>
      <c r="AF461" s="300">
        <v>0</v>
      </c>
      <c r="AG461" s="300">
        <v>0</v>
      </c>
      <c r="AH461" s="300">
        <v>0</v>
      </c>
      <c r="AI461" s="300">
        <v>0</v>
      </c>
      <c r="AJ461" s="300">
        <v>0</v>
      </c>
      <c r="AK461" s="300">
        <v>0</v>
      </c>
      <c r="AL461" s="300">
        <v>0</v>
      </c>
      <c r="AM461" s="300">
        <v>0</v>
      </c>
      <c r="AN461" s="300">
        <v>0</v>
      </c>
      <c r="AO461" s="300">
        <v>0</v>
      </c>
    </row>
    <row r="462" spans="2:41" ht="12.75" customHeight="1" thickBot="1" x14ac:dyDescent="0.25">
      <c r="B462" s="159">
        <v>0.2</v>
      </c>
      <c r="C462" s="68"/>
      <c r="D462" s="299">
        <v>0</v>
      </c>
      <c r="E462" s="299">
        <v>0</v>
      </c>
      <c r="F462" s="299">
        <v>0</v>
      </c>
      <c r="G462" s="299">
        <v>0</v>
      </c>
      <c r="H462" s="299">
        <v>0</v>
      </c>
      <c r="I462" s="299">
        <v>0</v>
      </c>
      <c r="J462" s="299">
        <v>0</v>
      </c>
      <c r="K462" s="299">
        <v>0</v>
      </c>
      <c r="L462" s="299">
        <v>0</v>
      </c>
      <c r="M462" s="299">
        <v>0</v>
      </c>
      <c r="N462" s="299">
        <v>0</v>
      </c>
      <c r="O462" s="299">
        <v>0</v>
      </c>
      <c r="P462" s="299">
        <v>0</v>
      </c>
      <c r="Q462" s="299">
        <v>0</v>
      </c>
      <c r="R462" s="299">
        <v>0</v>
      </c>
      <c r="S462" s="299">
        <v>0</v>
      </c>
      <c r="T462" s="299">
        <v>0</v>
      </c>
      <c r="U462" s="299">
        <v>0</v>
      </c>
      <c r="V462" s="299">
        <v>0</v>
      </c>
      <c r="W462" s="299">
        <v>0</v>
      </c>
      <c r="X462" s="299">
        <v>0</v>
      </c>
      <c r="Y462" s="299">
        <v>0</v>
      </c>
      <c r="Z462" s="299">
        <v>0</v>
      </c>
      <c r="AA462" s="299">
        <v>0</v>
      </c>
      <c r="AB462" s="299">
        <v>0</v>
      </c>
      <c r="AC462" s="299">
        <v>0</v>
      </c>
      <c r="AD462" s="299">
        <v>0</v>
      </c>
      <c r="AE462" s="299">
        <v>0</v>
      </c>
      <c r="AF462" s="299">
        <v>0</v>
      </c>
      <c r="AG462" s="299">
        <v>0</v>
      </c>
      <c r="AH462" s="299">
        <v>0</v>
      </c>
      <c r="AI462" s="299">
        <v>0</v>
      </c>
      <c r="AJ462" s="299">
        <v>0</v>
      </c>
      <c r="AK462" s="299">
        <v>0</v>
      </c>
      <c r="AL462" s="299">
        <v>0</v>
      </c>
      <c r="AM462" s="299">
        <v>0</v>
      </c>
      <c r="AN462" s="299">
        <v>0</v>
      </c>
      <c r="AO462" s="299">
        <v>0</v>
      </c>
    </row>
    <row r="463" spans="2:41" ht="12.75" customHeight="1" x14ac:dyDescent="0.2">
      <c r="B463" s="160" t="s">
        <v>27</v>
      </c>
      <c r="C463" s="153"/>
      <c r="D463" s="139">
        <f t="shared" ref="D463:AO463" si="94">+SUM(D455:D462)</f>
        <v>2</v>
      </c>
      <c r="E463" s="139">
        <f t="shared" si="94"/>
        <v>2</v>
      </c>
      <c r="F463" s="139">
        <f t="shared" si="94"/>
        <v>0</v>
      </c>
      <c r="G463" s="139">
        <f t="shared" si="94"/>
        <v>3</v>
      </c>
      <c r="H463" s="139">
        <f t="shared" si="94"/>
        <v>4</v>
      </c>
      <c r="I463" s="139">
        <f t="shared" si="94"/>
        <v>4</v>
      </c>
      <c r="J463" s="139">
        <f t="shared" si="94"/>
        <v>0</v>
      </c>
      <c r="K463" s="139">
        <f t="shared" si="94"/>
        <v>1</v>
      </c>
      <c r="L463" s="139">
        <f t="shared" si="94"/>
        <v>3</v>
      </c>
      <c r="M463" s="139">
        <f t="shared" si="94"/>
        <v>0</v>
      </c>
      <c r="N463" s="139">
        <f t="shared" si="94"/>
        <v>1</v>
      </c>
      <c r="O463" s="139">
        <f t="shared" si="94"/>
        <v>0</v>
      </c>
      <c r="P463" s="139">
        <f t="shared" si="94"/>
        <v>2</v>
      </c>
      <c r="Q463" s="139">
        <f t="shared" si="94"/>
        <v>2</v>
      </c>
      <c r="R463" s="139">
        <f t="shared" si="94"/>
        <v>3</v>
      </c>
      <c r="S463" s="139">
        <f t="shared" si="94"/>
        <v>0</v>
      </c>
      <c r="T463" s="139">
        <f t="shared" si="94"/>
        <v>1</v>
      </c>
      <c r="U463" s="139">
        <f t="shared" si="94"/>
        <v>3</v>
      </c>
      <c r="V463" s="139">
        <f t="shared" si="94"/>
        <v>3</v>
      </c>
      <c r="W463" s="139">
        <f t="shared" si="94"/>
        <v>5</v>
      </c>
      <c r="X463" s="162">
        <f t="shared" si="94"/>
        <v>0</v>
      </c>
      <c r="Y463" s="162">
        <f t="shared" si="94"/>
        <v>2</v>
      </c>
      <c r="Z463" s="162">
        <f t="shared" si="94"/>
        <v>0</v>
      </c>
      <c r="AA463" s="162">
        <f t="shared" si="94"/>
        <v>2</v>
      </c>
      <c r="AB463" s="162">
        <f t="shared" si="94"/>
        <v>1</v>
      </c>
      <c r="AC463" s="162">
        <f t="shared" si="94"/>
        <v>3</v>
      </c>
      <c r="AD463" s="162">
        <f t="shared" si="94"/>
        <v>1</v>
      </c>
      <c r="AE463" s="162">
        <f t="shared" si="94"/>
        <v>1</v>
      </c>
      <c r="AF463" s="162">
        <f t="shared" si="94"/>
        <v>2</v>
      </c>
      <c r="AG463" s="162">
        <f t="shared" si="94"/>
        <v>0</v>
      </c>
      <c r="AH463" s="162">
        <f t="shared" si="94"/>
        <v>2</v>
      </c>
      <c r="AI463" s="162">
        <f t="shared" si="94"/>
        <v>2</v>
      </c>
      <c r="AJ463" s="162">
        <f t="shared" si="94"/>
        <v>0</v>
      </c>
      <c r="AK463" s="162">
        <f t="shared" si="94"/>
        <v>4</v>
      </c>
      <c r="AL463" s="162">
        <f t="shared" si="94"/>
        <v>3</v>
      </c>
      <c r="AM463" s="162">
        <f t="shared" si="94"/>
        <v>0</v>
      </c>
      <c r="AN463" s="162">
        <f t="shared" si="94"/>
        <v>1</v>
      </c>
      <c r="AO463" s="162">
        <f t="shared" si="94"/>
        <v>3</v>
      </c>
    </row>
    <row r="464" spans="2:41" ht="12.75" customHeight="1" x14ac:dyDescent="0.2">
      <c r="B464" s="53"/>
      <c r="C464" s="53"/>
      <c r="D464" s="62"/>
      <c r="E464" s="62"/>
      <c r="F464" s="62"/>
      <c r="G464" s="62"/>
      <c r="H464" s="62"/>
      <c r="I464" s="62"/>
      <c r="J464" s="62"/>
      <c r="K464" s="62"/>
      <c r="L464" s="62"/>
      <c r="M464" s="62"/>
      <c r="N464" s="62"/>
      <c r="O464" s="62"/>
      <c r="P464" s="62"/>
      <c r="Q464" s="62"/>
      <c r="R464" s="62"/>
      <c r="S464" s="62"/>
      <c r="T464" s="62"/>
      <c r="U464" s="62"/>
      <c r="V464" s="62"/>
      <c r="W464" s="62"/>
      <c r="X464" s="62"/>
      <c r="Y464" s="62"/>
      <c r="Z464" s="62"/>
      <c r="AA464" s="62"/>
      <c r="AB464" s="62"/>
      <c r="AC464" s="62"/>
      <c r="AD464" s="62"/>
      <c r="AE464" s="62"/>
      <c r="AF464" s="62"/>
      <c r="AG464" s="62"/>
      <c r="AH464" s="62"/>
      <c r="AI464" s="62"/>
      <c r="AJ464" s="62"/>
      <c r="AK464" s="62"/>
      <c r="AL464" s="62"/>
      <c r="AM464" s="62"/>
      <c r="AN464" s="62"/>
      <c r="AO464" s="62"/>
    </row>
    <row r="465" spans="2:41" s="126" customFormat="1" ht="12.75" customHeight="1" x14ac:dyDescent="0.2">
      <c r="B465" s="14" t="s">
        <v>378</v>
      </c>
      <c r="C465" s="163"/>
      <c r="D465" s="54"/>
      <c r="E465" s="54"/>
      <c r="F465" s="54"/>
      <c r="G465" s="54"/>
      <c r="H465" s="54"/>
      <c r="I465" s="54"/>
      <c r="J465" s="54"/>
      <c r="K465" s="54"/>
      <c r="L465" s="54"/>
      <c r="M465" s="54"/>
      <c r="N465" s="54"/>
      <c r="O465" s="54"/>
      <c r="P465" s="54"/>
      <c r="Q465" s="54"/>
      <c r="R465" s="54"/>
      <c r="S465" s="54"/>
      <c r="T465" s="54"/>
      <c r="U465" s="54"/>
      <c r="V465" s="54"/>
      <c r="W465" s="54"/>
      <c r="X465" s="54"/>
      <c r="Y465" s="54"/>
      <c r="Z465" s="54"/>
      <c r="AA465" s="54"/>
      <c r="AB465" s="54"/>
      <c r="AC465" s="54"/>
      <c r="AD465" s="54"/>
      <c r="AE465" s="54"/>
      <c r="AF465" s="54"/>
      <c r="AG465" s="54"/>
      <c r="AH465" s="54"/>
      <c r="AI465" s="54"/>
      <c r="AJ465" s="54"/>
      <c r="AK465" s="54"/>
      <c r="AL465" s="54"/>
      <c r="AM465" s="54"/>
      <c r="AN465" s="54"/>
      <c r="AO465" s="54"/>
    </row>
    <row r="466" spans="2:41" s="126" customFormat="1" ht="12.75" customHeight="1" x14ac:dyDescent="0.2">
      <c r="B466" s="164" t="str">
        <f t="shared" ref="B466:B473" si="95">+B455&amp;" kW"</f>
        <v>5 kW</v>
      </c>
      <c r="C466" s="14"/>
      <c r="D466" s="165">
        <v>0</v>
      </c>
      <c r="E466" s="165">
        <v>0</v>
      </c>
      <c r="F466" s="165">
        <v>0</v>
      </c>
      <c r="G466" s="165">
        <v>0</v>
      </c>
      <c r="H466" s="165">
        <v>0</v>
      </c>
      <c r="I466" s="165">
        <v>0</v>
      </c>
      <c r="J466" s="165">
        <v>0</v>
      </c>
      <c r="K466" s="165">
        <v>0</v>
      </c>
      <c r="L466" s="165">
        <v>851.04227211461557</v>
      </c>
      <c r="M466" s="165">
        <v>0</v>
      </c>
      <c r="N466" s="165">
        <v>0</v>
      </c>
      <c r="O466" s="165">
        <v>0</v>
      </c>
      <c r="P466" s="165">
        <v>1010.0225066534057</v>
      </c>
      <c r="Q466" s="165">
        <v>0</v>
      </c>
      <c r="R466" s="165">
        <v>0</v>
      </c>
      <c r="S466" s="165">
        <v>0</v>
      </c>
      <c r="T466" s="165">
        <v>0</v>
      </c>
      <c r="U466" s="165">
        <v>699.65462735028552</v>
      </c>
      <c r="V466" s="165">
        <v>0</v>
      </c>
      <c r="W466" s="165">
        <v>0</v>
      </c>
      <c r="X466" s="165">
        <v>0</v>
      </c>
      <c r="Y466" s="165">
        <v>0</v>
      </c>
      <c r="Z466" s="165">
        <v>0</v>
      </c>
      <c r="AA466" s="165">
        <v>0</v>
      </c>
      <c r="AB466" s="165">
        <v>0</v>
      </c>
      <c r="AC466" s="165">
        <v>0</v>
      </c>
      <c r="AD466" s="165">
        <v>0</v>
      </c>
      <c r="AE466" s="165">
        <v>0</v>
      </c>
      <c r="AF466" s="165">
        <v>0</v>
      </c>
      <c r="AG466" s="165">
        <v>0</v>
      </c>
      <c r="AH466" s="165">
        <v>0</v>
      </c>
      <c r="AI466" s="165">
        <v>0</v>
      </c>
      <c r="AJ466" s="165">
        <v>0</v>
      </c>
      <c r="AK466" s="165">
        <v>0</v>
      </c>
      <c r="AL466" s="165">
        <v>0</v>
      </c>
      <c r="AM466" s="165">
        <v>0</v>
      </c>
      <c r="AN466" s="165">
        <v>0</v>
      </c>
      <c r="AO466" s="165">
        <v>0</v>
      </c>
    </row>
    <row r="467" spans="2:41" s="126" customFormat="1" ht="12.75" customHeight="1" x14ac:dyDescent="0.2">
      <c r="B467" s="164" t="str">
        <f t="shared" si="95"/>
        <v>3 kW</v>
      </c>
      <c r="C467" s="14"/>
      <c r="D467" s="165">
        <v>697.24821206412776</v>
      </c>
      <c r="E467" s="165">
        <v>801.23401197327803</v>
      </c>
      <c r="F467" s="165">
        <v>0</v>
      </c>
      <c r="G467" s="165">
        <v>0</v>
      </c>
      <c r="H467" s="165">
        <v>188.25232344892186</v>
      </c>
      <c r="I467" s="165">
        <v>0</v>
      </c>
      <c r="J467" s="165">
        <v>0</v>
      </c>
      <c r="K467" s="165">
        <v>0</v>
      </c>
      <c r="L467" s="165">
        <v>567.36151474307701</v>
      </c>
      <c r="M467" s="165">
        <v>0</v>
      </c>
      <c r="N467" s="165">
        <v>1154.5256049354236</v>
      </c>
      <c r="O467" s="165">
        <v>0</v>
      </c>
      <c r="P467" s="165">
        <v>0</v>
      </c>
      <c r="Q467" s="165">
        <v>0</v>
      </c>
      <c r="R467" s="165">
        <v>831.48321133018146</v>
      </c>
      <c r="S467" s="165">
        <v>0</v>
      </c>
      <c r="T467" s="165">
        <v>0</v>
      </c>
      <c r="U467" s="165">
        <v>0</v>
      </c>
      <c r="V467" s="165">
        <v>0</v>
      </c>
      <c r="W467" s="165">
        <v>271.08150513035105</v>
      </c>
      <c r="X467" s="165">
        <v>0</v>
      </c>
      <c r="Y467" s="165">
        <v>492.10357521622484</v>
      </c>
      <c r="Z467" s="165">
        <v>0</v>
      </c>
      <c r="AA467" s="165">
        <v>0</v>
      </c>
      <c r="AB467" s="165">
        <v>0</v>
      </c>
      <c r="AC467" s="165">
        <v>0</v>
      </c>
      <c r="AD467" s="165">
        <v>0</v>
      </c>
      <c r="AE467" s="165">
        <v>0</v>
      </c>
      <c r="AF467" s="165">
        <v>485.25224180143238</v>
      </c>
      <c r="AG467" s="165">
        <v>0</v>
      </c>
      <c r="AH467" s="165">
        <v>794.20112424256888</v>
      </c>
      <c r="AI467" s="165">
        <v>312.69332191429908</v>
      </c>
      <c r="AJ467" s="165">
        <v>0</v>
      </c>
      <c r="AK467" s="165">
        <v>0</v>
      </c>
      <c r="AL467" s="165">
        <v>420.20539966534858</v>
      </c>
      <c r="AM467" s="165">
        <v>0</v>
      </c>
      <c r="AN467" s="165">
        <v>0</v>
      </c>
      <c r="AO467" s="165">
        <v>0</v>
      </c>
    </row>
    <row r="468" spans="2:41" s="126" customFormat="1" ht="12.75" customHeight="1" x14ac:dyDescent="0.2">
      <c r="B468" s="164" t="str">
        <f t="shared" si="95"/>
        <v>2,5 kW</v>
      </c>
      <c r="C468" s="14"/>
      <c r="D468" s="165">
        <v>0</v>
      </c>
      <c r="E468" s="165">
        <v>698.94881895541278</v>
      </c>
      <c r="F468" s="165">
        <v>0</v>
      </c>
      <c r="G468" s="165">
        <v>0</v>
      </c>
      <c r="H468" s="165">
        <v>0</v>
      </c>
      <c r="I468" s="165">
        <v>0</v>
      </c>
      <c r="J468" s="165">
        <v>0</v>
      </c>
      <c r="K468" s="165">
        <v>0</v>
      </c>
      <c r="L468" s="165">
        <v>0</v>
      </c>
      <c r="M468" s="165">
        <v>0</v>
      </c>
      <c r="N468" s="165">
        <v>0</v>
      </c>
      <c r="O468" s="165">
        <v>0</v>
      </c>
      <c r="P468" s="165">
        <v>0</v>
      </c>
      <c r="Q468" s="165">
        <v>0</v>
      </c>
      <c r="R468" s="165">
        <v>0</v>
      </c>
      <c r="S468" s="165">
        <v>0</v>
      </c>
      <c r="T468" s="165">
        <v>0</v>
      </c>
      <c r="U468" s="165">
        <v>0</v>
      </c>
      <c r="V468" s="165">
        <v>0</v>
      </c>
      <c r="W468" s="165">
        <v>0</v>
      </c>
      <c r="X468" s="165">
        <v>0</v>
      </c>
      <c r="Y468" s="165">
        <v>0</v>
      </c>
      <c r="Z468" s="165">
        <v>0</v>
      </c>
      <c r="AA468" s="165">
        <v>0</v>
      </c>
      <c r="AB468" s="165">
        <v>0</v>
      </c>
      <c r="AC468" s="165">
        <v>0</v>
      </c>
      <c r="AD468" s="165">
        <v>0</v>
      </c>
      <c r="AE468" s="165">
        <v>0</v>
      </c>
      <c r="AF468" s="165">
        <v>0</v>
      </c>
      <c r="AG468" s="165">
        <v>0</v>
      </c>
      <c r="AH468" s="165">
        <v>0</v>
      </c>
      <c r="AI468" s="165">
        <v>0</v>
      </c>
      <c r="AJ468" s="165">
        <v>0</v>
      </c>
      <c r="AK468" s="165">
        <v>0</v>
      </c>
      <c r="AL468" s="165">
        <v>0</v>
      </c>
      <c r="AM468" s="165">
        <v>0</v>
      </c>
      <c r="AN468" s="165">
        <v>0</v>
      </c>
      <c r="AO468" s="165">
        <v>0</v>
      </c>
    </row>
    <row r="469" spans="2:41" s="126" customFormat="1" ht="12.75" customHeight="1" x14ac:dyDescent="0.2">
      <c r="B469" s="164" t="str">
        <f t="shared" si="95"/>
        <v>2 kW</v>
      </c>
      <c r="C469" s="14"/>
      <c r="D469" s="165">
        <v>0</v>
      </c>
      <c r="E469" s="165">
        <v>0</v>
      </c>
      <c r="F469" s="165">
        <v>0</v>
      </c>
      <c r="G469" s="165">
        <v>0</v>
      </c>
      <c r="H469" s="165">
        <v>0</v>
      </c>
      <c r="I469" s="165">
        <v>0</v>
      </c>
      <c r="J469" s="165">
        <v>0</v>
      </c>
      <c r="K469" s="165">
        <v>0</v>
      </c>
      <c r="L469" s="165">
        <v>0</v>
      </c>
      <c r="M469" s="165">
        <v>0</v>
      </c>
      <c r="N469" s="165">
        <v>0</v>
      </c>
      <c r="O469" s="165">
        <v>0</v>
      </c>
      <c r="P469" s="165">
        <v>0</v>
      </c>
      <c r="Q469" s="165">
        <v>326.91337944883645</v>
      </c>
      <c r="R469" s="165">
        <v>0</v>
      </c>
      <c r="S469" s="165">
        <v>0</v>
      </c>
      <c r="T469" s="165">
        <v>0</v>
      </c>
      <c r="U469" s="165">
        <v>0</v>
      </c>
      <c r="V469" s="165">
        <v>0</v>
      </c>
      <c r="W469" s="165">
        <v>195.78108703858689</v>
      </c>
      <c r="X469" s="165">
        <v>0</v>
      </c>
      <c r="Y469" s="165">
        <v>0</v>
      </c>
      <c r="Z469" s="165">
        <v>0</v>
      </c>
      <c r="AA469" s="165">
        <v>0</v>
      </c>
      <c r="AB469" s="165">
        <v>0</v>
      </c>
      <c r="AC469" s="165">
        <v>0</v>
      </c>
      <c r="AD469" s="165">
        <v>0</v>
      </c>
      <c r="AE469" s="165">
        <v>314.9286376996148</v>
      </c>
      <c r="AF469" s="165">
        <v>0</v>
      </c>
      <c r="AG469" s="165">
        <v>0</v>
      </c>
      <c r="AH469" s="165">
        <v>587.01822226624665</v>
      </c>
      <c r="AI469" s="165">
        <v>0</v>
      </c>
      <c r="AJ469" s="165">
        <v>0</v>
      </c>
      <c r="AK469" s="165">
        <v>0</v>
      </c>
      <c r="AL469" s="165">
        <v>0</v>
      </c>
      <c r="AM469" s="165">
        <v>0</v>
      </c>
      <c r="AN469" s="165">
        <v>0</v>
      </c>
      <c r="AO469" s="165">
        <v>0</v>
      </c>
    </row>
    <row r="470" spans="2:41" s="126" customFormat="1" ht="12.75" customHeight="1" x14ac:dyDescent="0.2">
      <c r="B470" s="164" t="str">
        <f t="shared" si="95"/>
        <v>1 kW</v>
      </c>
      <c r="C470" s="14"/>
      <c r="D470" s="165">
        <v>316.93100548369443</v>
      </c>
      <c r="E470" s="165">
        <v>0</v>
      </c>
      <c r="F470" s="165">
        <v>0</v>
      </c>
      <c r="G470" s="165">
        <v>257.38037059859801</v>
      </c>
      <c r="H470" s="165">
        <v>85.569237931328132</v>
      </c>
      <c r="I470" s="165">
        <v>104.01387731462943</v>
      </c>
      <c r="J470" s="165">
        <v>0</v>
      </c>
      <c r="K470" s="165">
        <v>1345.4858774887823</v>
      </c>
      <c r="L470" s="165">
        <v>283.6807573715385</v>
      </c>
      <c r="M470" s="165">
        <v>0</v>
      </c>
      <c r="N470" s="165">
        <v>0</v>
      </c>
      <c r="O470" s="165">
        <v>0</v>
      </c>
      <c r="P470" s="165">
        <v>336.67416888446849</v>
      </c>
      <c r="Q470" s="165">
        <v>0</v>
      </c>
      <c r="R470" s="165">
        <v>363.77390495695442</v>
      </c>
      <c r="S470" s="165">
        <v>0</v>
      </c>
      <c r="T470" s="165">
        <v>380.25616125829742</v>
      </c>
      <c r="U470" s="165">
        <v>215.27834687701096</v>
      </c>
      <c r="V470" s="165">
        <v>334.94567053637337</v>
      </c>
      <c r="W470" s="165">
        <v>120.4806689468227</v>
      </c>
      <c r="X470" s="165">
        <v>0</v>
      </c>
      <c r="Y470" s="165">
        <v>223.68344328010218</v>
      </c>
      <c r="Z470" s="165">
        <v>0</v>
      </c>
      <c r="AA470" s="165">
        <v>308.070341756517</v>
      </c>
      <c r="AB470" s="165">
        <v>0</v>
      </c>
      <c r="AC470" s="165">
        <v>122.78418954625437</v>
      </c>
      <c r="AD470" s="165">
        <v>0</v>
      </c>
      <c r="AE470" s="165">
        <v>0</v>
      </c>
      <c r="AF470" s="165">
        <v>220.56920081883291</v>
      </c>
      <c r="AG470" s="165">
        <v>0</v>
      </c>
      <c r="AH470" s="165">
        <v>0</v>
      </c>
      <c r="AI470" s="165">
        <v>142.13332814286321</v>
      </c>
      <c r="AJ470" s="165">
        <v>0</v>
      </c>
      <c r="AK470" s="165">
        <v>166.95868996722311</v>
      </c>
      <c r="AL470" s="165">
        <v>0</v>
      </c>
      <c r="AM470" s="165">
        <v>0</v>
      </c>
      <c r="AN470" s="165">
        <v>465.80824329933631</v>
      </c>
      <c r="AO470" s="165">
        <v>285.21153883121491</v>
      </c>
    </row>
    <row r="471" spans="2:41" s="126" customFormat="1" ht="12.75" customHeight="1" x14ac:dyDescent="0.2">
      <c r="B471" s="164" t="str">
        <f t="shared" si="95"/>
        <v>0,5 kW</v>
      </c>
      <c r="C471" s="14"/>
      <c r="D471" s="165">
        <v>0</v>
      </c>
      <c r="E471" s="165">
        <v>0</v>
      </c>
      <c r="F471" s="165">
        <v>0</v>
      </c>
      <c r="G471" s="165">
        <v>156.66631253827703</v>
      </c>
      <c r="H471" s="165">
        <v>0</v>
      </c>
      <c r="I471" s="165">
        <v>63.750440934772868</v>
      </c>
      <c r="J471" s="165">
        <v>0</v>
      </c>
      <c r="K471" s="165">
        <v>0</v>
      </c>
      <c r="L471" s="165">
        <v>0</v>
      </c>
      <c r="M471" s="165">
        <v>0</v>
      </c>
      <c r="N471" s="165">
        <v>0</v>
      </c>
      <c r="O471" s="165">
        <v>0</v>
      </c>
      <c r="P471" s="165">
        <v>0</v>
      </c>
      <c r="Q471" s="165">
        <v>124.00162668748969</v>
      </c>
      <c r="R471" s="165">
        <v>0</v>
      </c>
      <c r="S471" s="165">
        <v>0</v>
      </c>
      <c r="T471" s="165">
        <v>0</v>
      </c>
      <c r="U471" s="165">
        <v>0</v>
      </c>
      <c r="V471" s="165">
        <v>0</v>
      </c>
      <c r="W471" s="165">
        <v>0</v>
      </c>
      <c r="X471" s="165">
        <v>0</v>
      </c>
      <c r="Y471" s="165">
        <v>0</v>
      </c>
      <c r="Z471" s="165">
        <v>0</v>
      </c>
      <c r="AA471" s="165">
        <v>0</v>
      </c>
      <c r="AB471" s="165">
        <v>0</v>
      </c>
      <c r="AC471" s="165">
        <v>0</v>
      </c>
      <c r="AD471" s="165">
        <v>256.06212342939762</v>
      </c>
      <c r="AE471" s="165">
        <v>0</v>
      </c>
      <c r="AF471" s="165">
        <v>0</v>
      </c>
      <c r="AG471" s="165">
        <v>0</v>
      </c>
      <c r="AH471" s="165">
        <v>0</v>
      </c>
      <c r="AI471" s="165">
        <v>0</v>
      </c>
      <c r="AJ471" s="165">
        <v>0</v>
      </c>
      <c r="AK471" s="165">
        <v>0</v>
      </c>
      <c r="AL471" s="165">
        <v>0</v>
      </c>
      <c r="AM471" s="165">
        <v>0</v>
      </c>
      <c r="AN471" s="165">
        <v>0</v>
      </c>
      <c r="AO471" s="165">
        <v>173.60702363639166</v>
      </c>
    </row>
    <row r="472" spans="2:41" s="126" customFormat="1" ht="12.75" customHeight="1" x14ac:dyDescent="0.2">
      <c r="B472" s="164" t="str">
        <f t="shared" si="95"/>
        <v>0,3 kW</v>
      </c>
      <c r="C472" s="14"/>
      <c r="D472" s="165">
        <v>0</v>
      </c>
      <c r="E472" s="165">
        <v>0</v>
      </c>
      <c r="F472" s="165">
        <v>0</v>
      </c>
      <c r="G472" s="165">
        <v>0</v>
      </c>
      <c r="H472" s="165">
        <v>0</v>
      </c>
      <c r="I472" s="165">
        <v>0</v>
      </c>
      <c r="J472" s="165">
        <v>0</v>
      </c>
      <c r="K472" s="165">
        <v>0</v>
      </c>
      <c r="L472" s="165">
        <v>0</v>
      </c>
      <c r="M472" s="165">
        <v>0</v>
      </c>
      <c r="N472" s="165">
        <v>0</v>
      </c>
      <c r="O472" s="165">
        <v>0</v>
      </c>
      <c r="P472" s="165">
        <v>0</v>
      </c>
      <c r="Q472" s="165">
        <v>0</v>
      </c>
      <c r="R472" s="165">
        <v>0</v>
      </c>
      <c r="S472" s="165">
        <v>0</v>
      </c>
      <c r="T472" s="165">
        <v>0</v>
      </c>
      <c r="U472" s="165">
        <v>0</v>
      </c>
      <c r="V472" s="165">
        <v>0</v>
      </c>
      <c r="W472" s="165">
        <v>0</v>
      </c>
      <c r="X472" s="165">
        <v>0</v>
      </c>
      <c r="Y472" s="165">
        <v>0</v>
      </c>
      <c r="Z472" s="165">
        <v>0</v>
      </c>
      <c r="AA472" s="165">
        <v>0</v>
      </c>
      <c r="AB472" s="165">
        <v>485.02431394301504</v>
      </c>
      <c r="AC472" s="165">
        <v>0</v>
      </c>
      <c r="AD472" s="165">
        <v>0</v>
      </c>
      <c r="AE472" s="165">
        <v>0</v>
      </c>
      <c r="AF472" s="165">
        <v>0</v>
      </c>
      <c r="AG472" s="165">
        <v>0</v>
      </c>
      <c r="AH472" s="165">
        <v>0</v>
      </c>
      <c r="AI472" s="165">
        <v>0</v>
      </c>
      <c r="AJ472" s="165">
        <v>0</v>
      </c>
      <c r="AK472" s="165">
        <v>0</v>
      </c>
      <c r="AL472" s="165">
        <v>0</v>
      </c>
      <c r="AM472" s="165">
        <v>0</v>
      </c>
      <c r="AN472" s="165">
        <v>0</v>
      </c>
      <c r="AO472" s="165">
        <v>0</v>
      </c>
    </row>
    <row r="473" spans="2:41" s="126" customFormat="1" ht="12.75" customHeight="1" x14ac:dyDescent="0.2">
      <c r="B473" s="164" t="str">
        <f t="shared" si="95"/>
        <v>0,2 kW</v>
      </c>
      <c r="C473" s="14"/>
      <c r="D473" s="165">
        <v>0</v>
      </c>
      <c r="E473" s="165">
        <v>0</v>
      </c>
      <c r="F473" s="165">
        <v>0</v>
      </c>
      <c r="G473" s="165">
        <v>0</v>
      </c>
      <c r="H473" s="165">
        <v>0</v>
      </c>
      <c r="I473" s="165">
        <v>0</v>
      </c>
      <c r="J473" s="165">
        <v>0</v>
      </c>
      <c r="K473" s="165">
        <v>0</v>
      </c>
      <c r="L473" s="165">
        <v>0</v>
      </c>
      <c r="M473" s="165">
        <v>0</v>
      </c>
      <c r="N473" s="165">
        <v>0</v>
      </c>
      <c r="O473" s="165">
        <v>0</v>
      </c>
      <c r="P473" s="165">
        <v>0</v>
      </c>
      <c r="Q473" s="165">
        <v>0</v>
      </c>
      <c r="R473" s="165">
        <v>0</v>
      </c>
      <c r="S473" s="165">
        <v>0</v>
      </c>
      <c r="T473" s="165">
        <v>0</v>
      </c>
      <c r="U473" s="165">
        <v>0</v>
      </c>
      <c r="V473" s="165">
        <v>0</v>
      </c>
      <c r="W473" s="165">
        <v>0</v>
      </c>
      <c r="X473" s="165">
        <v>0</v>
      </c>
      <c r="Y473" s="165">
        <v>0</v>
      </c>
      <c r="Z473" s="165">
        <v>0</v>
      </c>
      <c r="AA473" s="165">
        <v>0</v>
      </c>
      <c r="AB473" s="165">
        <v>0</v>
      </c>
      <c r="AC473" s="165">
        <v>0</v>
      </c>
      <c r="AD473" s="165">
        <v>0</v>
      </c>
      <c r="AE473" s="165">
        <v>0</v>
      </c>
      <c r="AF473" s="165">
        <v>0</v>
      </c>
      <c r="AG473" s="165">
        <v>0</v>
      </c>
      <c r="AH473" s="165">
        <v>0</v>
      </c>
      <c r="AI473" s="165">
        <v>0</v>
      </c>
      <c r="AJ473" s="165">
        <v>0</v>
      </c>
      <c r="AK473" s="165">
        <v>0</v>
      </c>
      <c r="AL473" s="165">
        <v>0</v>
      </c>
      <c r="AM473" s="165">
        <v>0</v>
      </c>
      <c r="AN473" s="165">
        <v>0</v>
      </c>
      <c r="AO473" s="165">
        <v>0</v>
      </c>
    </row>
    <row r="474" spans="2:41" s="126" customFormat="1" ht="12.75" customHeight="1" x14ac:dyDescent="0.2">
      <c r="B474" s="164"/>
      <c r="C474" s="154"/>
      <c r="D474" s="170"/>
      <c r="E474" s="170"/>
      <c r="F474" s="170"/>
      <c r="G474" s="170"/>
      <c r="H474" s="170"/>
      <c r="I474" s="170"/>
      <c r="J474" s="170"/>
      <c r="K474" s="170"/>
      <c r="L474" s="170"/>
      <c r="M474" s="170"/>
      <c r="N474" s="170"/>
      <c r="O474" s="170"/>
      <c r="P474" s="170"/>
      <c r="Q474" s="170"/>
      <c r="R474" s="170"/>
      <c r="S474" s="170"/>
      <c r="T474" s="170"/>
      <c r="U474" s="170"/>
      <c r="V474" s="170"/>
      <c r="W474" s="170"/>
      <c r="X474" s="170"/>
      <c r="Y474" s="170"/>
      <c r="Z474" s="170"/>
      <c r="AA474" s="170"/>
      <c r="AB474" s="170"/>
      <c r="AC474" s="170"/>
      <c r="AD474" s="170"/>
      <c r="AE474" s="170"/>
      <c r="AF474" s="170"/>
      <c r="AG474" s="170"/>
      <c r="AH474" s="170"/>
      <c r="AI474" s="170"/>
      <c r="AJ474" s="170"/>
      <c r="AK474" s="170"/>
      <c r="AL474" s="170"/>
      <c r="AM474" s="170"/>
      <c r="AN474" s="170"/>
      <c r="AO474" s="170"/>
    </row>
    <row r="475" spans="2:41" ht="12.75" customHeight="1" x14ac:dyDescent="0.2">
      <c r="B475" s="168" t="s">
        <v>379</v>
      </c>
      <c r="C475" s="53"/>
      <c r="D475" s="268"/>
      <c r="E475" s="268"/>
      <c r="F475" s="268"/>
      <c r="G475" s="268"/>
      <c r="H475" s="268"/>
      <c r="I475" s="268"/>
      <c r="J475" s="268"/>
      <c r="K475" s="268"/>
      <c r="L475" s="268"/>
      <c r="M475" s="268"/>
      <c r="N475" s="268"/>
      <c r="O475" s="268"/>
      <c r="P475" s="268"/>
      <c r="Q475" s="268"/>
      <c r="R475" s="268"/>
      <c r="S475" s="268"/>
      <c r="T475" s="268"/>
      <c r="U475" s="268"/>
      <c r="V475" s="268"/>
      <c r="W475" s="268"/>
      <c r="X475" s="268"/>
      <c r="Y475" s="268"/>
      <c r="Z475" s="268"/>
      <c r="AA475" s="268"/>
      <c r="AB475" s="268"/>
      <c r="AC475" s="268"/>
      <c r="AD475" s="268"/>
      <c r="AE475" s="268"/>
      <c r="AF475" s="268"/>
      <c r="AG475" s="268"/>
      <c r="AH475" s="268"/>
      <c r="AI475" s="268"/>
      <c r="AJ475" s="268"/>
      <c r="AK475" s="268"/>
      <c r="AL475" s="268"/>
      <c r="AM475" s="268"/>
      <c r="AN475" s="268"/>
      <c r="AO475" s="268"/>
    </row>
    <row r="476" spans="2:41" ht="12.75" customHeight="1" x14ac:dyDescent="0.2">
      <c r="B476" s="53" t="s">
        <v>380</v>
      </c>
      <c r="C476" s="53"/>
      <c r="D476" s="62">
        <v>2</v>
      </c>
      <c r="E476" s="62">
        <v>1</v>
      </c>
      <c r="F476" s="62">
        <v>2</v>
      </c>
      <c r="G476" s="62">
        <v>4</v>
      </c>
      <c r="H476" s="62">
        <v>1</v>
      </c>
      <c r="I476" s="62">
        <v>4</v>
      </c>
      <c r="J476" s="62">
        <v>0</v>
      </c>
      <c r="K476" s="62">
        <v>0</v>
      </c>
      <c r="L476" s="62">
        <v>2</v>
      </c>
      <c r="M476" s="62">
        <v>0</v>
      </c>
      <c r="N476" s="62">
        <v>4</v>
      </c>
      <c r="O476" s="62">
        <v>0</v>
      </c>
      <c r="P476" s="62">
        <v>2</v>
      </c>
      <c r="Q476" s="62">
        <v>1</v>
      </c>
      <c r="R476" s="62">
        <v>0</v>
      </c>
      <c r="S476" s="62">
        <v>0</v>
      </c>
      <c r="T476" s="62">
        <v>1</v>
      </c>
      <c r="U476" s="62">
        <v>2</v>
      </c>
      <c r="V476" s="62">
        <v>6</v>
      </c>
      <c r="W476" s="62">
        <v>4</v>
      </c>
      <c r="X476" s="62">
        <v>0</v>
      </c>
      <c r="Y476" s="62">
        <v>2</v>
      </c>
      <c r="Z476" s="62">
        <v>0</v>
      </c>
      <c r="AA476" s="62">
        <v>0</v>
      </c>
      <c r="AB476" s="62">
        <v>5</v>
      </c>
      <c r="AC476" s="62">
        <v>5</v>
      </c>
      <c r="AD476" s="62">
        <v>1</v>
      </c>
      <c r="AE476" s="62">
        <v>0</v>
      </c>
      <c r="AF476" s="62">
        <v>0</v>
      </c>
      <c r="AG476" s="62">
        <v>2</v>
      </c>
      <c r="AH476" s="62">
        <v>0</v>
      </c>
      <c r="AI476" s="62">
        <v>2</v>
      </c>
      <c r="AJ476" s="62">
        <v>0</v>
      </c>
      <c r="AK476" s="62">
        <v>2</v>
      </c>
      <c r="AL476" s="62">
        <v>3</v>
      </c>
      <c r="AM476" s="62">
        <v>0</v>
      </c>
      <c r="AN476" s="62">
        <v>0</v>
      </c>
      <c r="AO476" s="62">
        <v>4</v>
      </c>
    </row>
    <row r="477" spans="2:41" ht="12.75" customHeight="1" x14ac:dyDescent="0.2">
      <c r="B477" s="53" t="s">
        <v>374</v>
      </c>
      <c r="C477" s="53"/>
      <c r="D477" s="62">
        <f t="shared" ref="D477:AO477" si="96">+IF(D476&gt;0,D437*D$443/D476,0)</f>
        <v>185.83304300737831</v>
      </c>
      <c r="E477" s="62">
        <f t="shared" si="96"/>
        <v>435.56935000584946</v>
      </c>
      <c r="F477" s="62">
        <f t="shared" si="96"/>
        <v>181.73941876547059</v>
      </c>
      <c r="G477" s="62">
        <f t="shared" si="96"/>
        <v>44.81937072518096</v>
      </c>
      <c r="H477" s="62">
        <f t="shared" si="96"/>
        <v>135.86056406551756</v>
      </c>
      <c r="I477" s="62">
        <f t="shared" si="96"/>
        <v>27.144361452284652</v>
      </c>
      <c r="J477" s="62">
        <f t="shared" si="96"/>
        <v>0</v>
      </c>
      <c r="K477" s="62">
        <f t="shared" si="96"/>
        <v>0</v>
      </c>
      <c r="L477" s="62">
        <f t="shared" si="96"/>
        <v>221.11358342535368</v>
      </c>
      <c r="M477" s="62">
        <f t="shared" si="96"/>
        <v>0</v>
      </c>
      <c r="N477" s="62">
        <f t="shared" si="96"/>
        <v>99.368743851912186</v>
      </c>
      <c r="O477" s="62">
        <f t="shared" si="96"/>
        <v>0</v>
      </c>
      <c r="P477" s="62">
        <f t="shared" si="96"/>
        <v>105.82586291047029</v>
      </c>
      <c r="Q477" s="62">
        <f t="shared" si="96"/>
        <v>77.425196582925707</v>
      </c>
      <c r="R477" s="62">
        <f t="shared" si="96"/>
        <v>0</v>
      </c>
      <c r="S477" s="62">
        <f t="shared" si="96"/>
        <v>0</v>
      </c>
      <c r="T477" s="62">
        <f t="shared" si="96"/>
        <v>137.61879727339439</v>
      </c>
      <c r="U477" s="62">
        <f t="shared" si="96"/>
        <v>103.98020532787682</v>
      </c>
      <c r="V477" s="62">
        <f t="shared" si="96"/>
        <v>47.922113615661182</v>
      </c>
      <c r="W477" s="62">
        <f t="shared" si="96"/>
        <v>37.377137878213787</v>
      </c>
      <c r="X477" s="62">
        <f t="shared" si="96"/>
        <v>0</v>
      </c>
      <c r="Y477" s="62">
        <f t="shared" si="96"/>
        <v>164.52173366222615</v>
      </c>
      <c r="Z477" s="62">
        <f t="shared" si="96"/>
        <v>0</v>
      </c>
      <c r="AA477" s="62">
        <f t="shared" si="96"/>
        <v>0</v>
      </c>
      <c r="AB477" s="62">
        <f t="shared" si="96"/>
        <v>51.701215413220744</v>
      </c>
      <c r="AC477" s="62">
        <f t="shared" si="96"/>
        <v>49.007525411567023</v>
      </c>
      <c r="AD477" s="62">
        <f t="shared" si="96"/>
        <v>39.342745881209979</v>
      </c>
      <c r="AE477" s="62">
        <f t="shared" si="96"/>
        <v>0</v>
      </c>
      <c r="AF477" s="62">
        <f t="shared" si="96"/>
        <v>0</v>
      </c>
      <c r="AG477" s="62">
        <f t="shared" si="96"/>
        <v>156.24923307010405</v>
      </c>
      <c r="AH477" s="62">
        <f t="shared" si="96"/>
        <v>0</v>
      </c>
      <c r="AI477" s="62">
        <f t="shared" si="96"/>
        <v>42.272581558226676</v>
      </c>
      <c r="AJ477" s="62">
        <f t="shared" si="96"/>
        <v>0</v>
      </c>
      <c r="AK477" s="62">
        <f t="shared" si="96"/>
        <v>67.419723096623343</v>
      </c>
      <c r="AL477" s="62">
        <f t="shared" si="96"/>
        <v>107.88096580789811</v>
      </c>
      <c r="AM477" s="62">
        <f t="shared" si="96"/>
        <v>0</v>
      </c>
      <c r="AN477" s="62">
        <f t="shared" si="96"/>
        <v>0</v>
      </c>
      <c r="AO477" s="62">
        <f t="shared" si="96"/>
        <v>93.398331490557197</v>
      </c>
    </row>
    <row r="478" spans="2:41" ht="12.75" customHeight="1" x14ac:dyDescent="0.2">
      <c r="B478" s="53"/>
      <c r="C478" s="53"/>
      <c r="D478" s="62"/>
      <c r="E478" s="62"/>
      <c r="F478" s="62"/>
      <c r="G478" s="62"/>
      <c r="H478" s="62"/>
      <c r="I478" s="62"/>
      <c r="J478" s="62"/>
      <c r="K478" s="62"/>
      <c r="L478" s="62"/>
      <c r="M478" s="62"/>
      <c r="N478" s="62"/>
      <c r="O478" s="62"/>
      <c r="P478" s="62"/>
      <c r="Q478" s="62"/>
      <c r="R478" s="62"/>
      <c r="S478" s="62"/>
      <c r="T478" s="62"/>
      <c r="U478" s="62"/>
      <c r="V478" s="62"/>
      <c r="W478" s="62"/>
      <c r="X478" s="62"/>
      <c r="Y478" s="62"/>
      <c r="Z478" s="62"/>
      <c r="AA478" s="62"/>
      <c r="AB478" s="62"/>
      <c r="AC478" s="62"/>
      <c r="AD478" s="62"/>
      <c r="AE478" s="62"/>
      <c r="AF478" s="62"/>
      <c r="AG478" s="62"/>
      <c r="AH478" s="62"/>
      <c r="AI478" s="62"/>
      <c r="AJ478" s="62"/>
      <c r="AK478" s="62"/>
      <c r="AL478" s="62"/>
      <c r="AM478" s="62"/>
      <c r="AN478" s="62"/>
      <c r="AO478" s="62"/>
    </row>
    <row r="479" spans="2:41" ht="12.75" customHeight="1" x14ac:dyDescent="0.2">
      <c r="B479" s="53" t="s">
        <v>381</v>
      </c>
      <c r="C479" s="53"/>
      <c r="D479" s="298">
        <v>228</v>
      </c>
      <c r="E479" s="298">
        <v>215</v>
      </c>
      <c r="F479" s="298">
        <v>191</v>
      </c>
      <c r="G479" s="298">
        <v>170</v>
      </c>
      <c r="H479" s="298">
        <v>175</v>
      </c>
      <c r="I479" s="298" t="s">
        <v>332</v>
      </c>
      <c r="J479" s="298" t="s">
        <v>332</v>
      </c>
      <c r="K479" s="298" t="s">
        <v>332</v>
      </c>
      <c r="L479" s="298">
        <v>230</v>
      </c>
      <c r="M479" s="298" t="s">
        <v>332</v>
      </c>
      <c r="N479" s="298">
        <v>229</v>
      </c>
      <c r="O479" s="298" t="s">
        <v>332</v>
      </c>
      <c r="P479" s="298">
        <v>205</v>
      </c>
      <c r="Q479" s="298">
        <v>102</v>
      </c>
      <c r="R479" s="298" t="s">
        <v>332</v>
      </c>
      <c r="S479" s="298" t="s">
        <v>332</v>
      </c>
      <c r="T479" s="298">
        <v>130</v>
      </c>
      <c r="U479" s="298">
        <v>202</v>
      </c>
      <c r="V479" s="298">
        <v>130</v>
      </c>
      <c r="W479" s="298">
        <v>163</v>
      </c>
      <c r="X479" s="298" t="s">
        <v>332</v>
      </c>
      <c r="Y479" s="298">
        <v>185</v>
      </c>
      <c r="Z479" s="298" t="s">
        <v>332</v>
      </c>
      <c r="AA479" s="298" t="s">
        <v>332</v>
      </c>
      <c r="AB479" s="298">
        <v>128</v>
      </c>
      <c r="AC479" s="298">
        <v>137</v>
      </c>
      <c r="AD479" s="298">
        <v>73</v>
      </c>
      <c r="AE479" s="298" t="s">
        <v>332</v>
      </c>
      <c r="AF479" s="298" t="s">
        <v>332</v>
      </c>
      <c r="AG479" s="298">
        <v>215</v>
      </c>
      <c r="AH479" s="298" t="s">
        <v>332</v>
      </c>
      <c r="AI479" s="298">
        <v>135</v>
      </c>
      <c r="AJ479" s="298" t="s">
        <v>332</v>
      </c>
      <c r="AK479" s="298" t="s">
        <v>332</v>
      </c>
      <c r="AL479" s="298">
        <v>185</v>
      </c>
      <c r="AM479" s="298" t="s">
        <v>332</v>
      </c>
      <c r="AN479" s="298" t="s">
        <v>332</v>
      </c>
      <c r="AO479" s="298">
        <v>140</v>
      </c>
    </row>
    <row r="480" spans="2:41" ht="12.75" customHeight="1" x14ac:dyDescent="0.2">
      <c r="B480" s="53" t="s">
        <v>382</v>
      </c>
      <c r="C480" s="53"/>
      <c r="D480" s="62">
        <f t="shared" ref="D480:AO480" si="97">+D$444*D437</f>
        <v>1114.9982580442697</v>
      </c>
      <c r="E480" s="62">
        <f t="shared" si="97"/>
        <v>1306.7080500175484</v>
      </c>
      <c r="F480" s="62">
        <f t="shared" si="97"/>
        <v>1090.4365125928234</v>
      </c>
      <c r="G480" s="62">
        <f t="shared" si="97"/>
        <v>537.83244870217152</v>
      </c>
      <c r="H480" s="62">
        <f t="shared" si="97"/>
        <v>407.58169219655269</v>
      </c>
      <c r="I480" s="62">
        <f t="shared" si="97"/>
        <v>325.73233742741581</v>
      </c>
      <c r="J480" s="62">
        <f t="shared" si="97"/>
        <v>0</v>
      </c>
      <c r="K480" s="62">
        <f t="shared" si="97"/>
        <v>0</v>
      </c>
      <c r="L480" s="62">
        <f t="shared" si="97"/>
        <v>1326.6815005521221</v>
      </c>
      <c r="M480" s="62">
        <f t="shared" si="97"/>
        <v>0</v>
      </c>
      <c r="N480" s="62">
        <f t="shared" si="97"/>
        <v>1192.4249262229462</v>
      </c>
      <c r="O480" s="62">
        <f t="shared" si="97"/>
        <v>0</v>
      </c>
      <c r="P480" s="62">
        <f t="shared" si="97"/>
        <v>634.95517746282178</v>
      </c>
      <c r="Q480" s="62">
        <f t="shared" si="97"/>
        <v>232.27558974877712</v>
      </c>
      <c r="R480" s="62">
        <f t="shared" si="97"/>
        <v>0</v>
      </c>
      <c r="S480" s="62">
        <f t="shared" si="97"/>
        <v>0</v>
      </c>
      <c r="T480" s="62">
        <f t="shared" si="97"/>
        <v>412.85639182018315</v>
      </c>
      <c r="U480" s="62">
        <f t="shared" si="97"/>
        <v>623.88123196726087</v>
      </c>
      <c r="V480" s="62">
        <f t="shared" si="97"/>
        <v>862.59804508190132</v>
      </c>
      <c r="W480" s="62">
        <f t="shared" si="97"/>
        <v>448.52565453856545</v>
      </c>
      <c r="X480" s="62">
        <f t="shared" si="97"/>
        <v>0</v>
      </c>
      <c r="Y480" s="62">
        <f t="shared" si="97"/>
        <v>987.13040197335692</v>
      </c>
      <c r="Z480" s="62">
        <f t="shared" si="97"/>
        <v>0</v>
      </c>
      <c r="AA480" s="62">
        <f t="shared" si="97"/>
        <v>0</v>
      </c>
      <c r="AB480" s="62">
        <f t="shared" si="97"/>
        <v>775.51823119831124</v>
      </c>
      <c r="AC480" s="62">
        <f t="shared" si="97"/>
        <v>735.11288117350534</v>
      </c>
      <c r="AD480" s="62">
        <f t="shared" si="97"/>
        <v>118.02823764362994</v>
      </c>
      <c r="AE480" s="62">
        <f t="shared" si="97"/>
        <v>0</v>
      </c>
      <c r="AF480" s="62">
        <f t="shared" si="97"/>
        <v>0</v>
      </c>
      <c r="AG480" s="62">
        <f t="shared" si="97"/>
        <v>937.49539842062427</v>
      </c>
      <c r="AH480" s="62">
        <f t="shared" si="97"/>
        <v>0</v>
      </c>
      <c r="AI480" s="62">
        <f t="shared" si="97"/>
        <v>253.63548934936006</v>
      </c>
      <c r="AJ480" s="62">
        <f t="shared" si="97"/>
        <v>0</v>
      </c>
      <c r="AK480" s="62">
        <f t="shared" si="97"/>
        <v>404.51833857974009</v>
      </c>
      <c r="AL480" s="62">
        <f t="shared" si="97"/>
        <v>970.92869227108292</v>
      </c>
      <c r="AM480" s="62">
        <f t="shared" si="97"/>
        <v>0</v>
      </c>
      <c r="AN480" s="62">
        <f t="shared" si="97"/>
        <v>0</v>
      </c>
      <c r="AO480" s="62">
        <f t="shared" si="97"/>
        <v>1120.7799778866863</v>
      </c>
    </row>
    <row r="481" spans="2:41" ht="12.75" customHeight="1" x14ac:dyDescent="0.2">
      <c r="B481" s="53" t="s">
        <v>383</v>
      </c>
      <c r="C481" s="53"/>
      <c r="D481" s="62"/>
      <c r="E481" s="62"/>
      <c r="F481" s="62"/>
      <c r="G481" s="62"/>
      <c r="H481" s="62"/>
      <c r="I481" s="62"/>
      <c r="J481" s="62"/>
      <c r="K481" s="62"/>
      <c r="L481" s="62"/>
      <c r="M481" s="62"/>
      <c r="N481" s="62"/>
      <c r="O481" s="62"/>
      <c r="P481" s="62"/>
      <c r="Q481" s="62"/>
      <c r="R481" s="62"/>
      <c r="S481" s="62"/>
      <c r="T481" s="62"/>
      <c r="U481" s="62"/>
      <c r="V481" s="62"/>
      <c r="W481" s="62"/>
      <c r="X481" s="62"/>
      <c r="Y481" s="62"/>
      <c r="Z481" s="62"/>
      <c r="AA481" s="62"/>
      <c r="AB481" s="62"/>
      <c r="AC481" s="62"/>
      <c r="AD481" s="62"/>
      <c r="AE481" s="62"/>
      <c r="AF481" s="62"/>
      <c r="AG481" s="62"/>
      <c r="AH481" s="62"/>
      <c r="AI481" s="62"/>
      <c r="AJ481" s="62"/>
      <c r="AK481" s="62"/>
      <c r="AL481" s="62"/>
      <c r="AM481" s="62"/>
      <c r="AN481" s="62"/>
      <c r="AO481" s="62"/>
    </row>
    <row r="482" spans="2:41" ht="12.75" customHeight="1" x14ac:dyDescent="0.2">
      <c r="B482" s="171">
        <v>10</v>
      </c>
      <c r="C482" s="53"/>
      <c r="D482" s="298">
        <v>1</v>
      </c>
      <c r="E482" s="298">
        <v>0</v>
      </c>
      <c r="F482" s="298">
        <v>0</v>
      </c>
      <c r="G482" s="298">
        <v>0</v>
      </c>
      <c r="H482" s="298">
        <v>0</v>
      </c>
      <c r="I482" s="298">
        <v>0</v>
      </c>
      <c r="J482" s="298">
        <v>0</v>
      </c>
      <c r="K482" s="298">
        <v>0</v>
      </c>
      <c r="L482" s="298">
        <v>0</v>
      </c>
      <c r="M482" s="298">
        <v>0</v>
      </c>
      <c r="N482" s="298">
        <v>0</v>
      </c>
      <c r="O482" s="298">
        <v>0</v>
      </c>
      <c r="P482" s="298">
        <v>0</v>
      </c>
      <c r="Q482" s="298">
        <v>0</v>
      </c>
      <c r="R482" s="298">
        <v>0</v>
      </c>
      <c r="S482" s="298">
        <v>0</v>
      </c>
      <c r="T482" s="298">
        <v>0</v>
      </c>
      <c r="U482" s="298">
        <v>0</v>
      </c>
      <c r="V482" s="298">
        <v>0</v>
      </c>
      <c r="W482" s="298">
        <v>0</v>
      </c>
      <c r="X482" s="298">
        <v>0</v>
      </c>
      <c r="Y482" s="298">
        <v>0</v>
      </c>
      <c r="Z482" s="298">
        <v>0</v>
      </c>
      <c r="AA482" s="298">
        <v>0</v>
      </c>
      <c r="AB482" s="298">
        <v>0</v>
      </c>
      <c r="AC482" s="298">
        <v>0</v>
      </c>
      <c r="AD482" s="298">
        <v>0</v>
      </c>
      <c r="AE482" s="298">
        <v>0</v>
      </c>
      <c r="AF482" s="298">
        <v>0</v>
      </c>
      <c r="AG482" s="298">
        <v>0</v>
      </c>
      <c r="AH482" s="298">
        <v>0</v>
      </c>
      <c r="AI482" s="298">
        <v>0</v>
      </c>
      <c r="AJ482" s="298">
        <v>0</v>
      </c>
      <c r="AK482" s="298">
        <v>0</v>
      </c>
      <c r="AL482" s="298">
        <v>0</v>
      </c>
      <c r="AM482" s="298">
        <v>0</v>
      </c>
      <c r="AN482" s="298">
        <v>0</v>
      </c>
      <c r="AO482" s="298">
        <v>0</v>
      </c>
    </row>
    <row r="483" spans="2:41" ht="12.75" customHeight="1" x14ac:dyDescent="0.2">
      <c r="B483" s="171">
        <v>5</v>
      </c>
      <c r="C483" s="53"/>
      <c r="D483" s="298">
        <v>0</v>
      </c>
      <c r="E483" s="298">
        <v>0</v>
      </c>
      <c r="F483" s="298">
        <v>0</v>
      </c>
      <c r="G483" s="298">
        <v>0</v>
      </c>
      <c r="H483" s="298">
        <v>0</v>
      </c>
      <c r="I483" s="298">
        <v>0</v>
      </c>
      <c r="J483" s="298">
        <v>0</v>
      </c>
      <c r="K483" s="298">
        <v>0</v>
      </c>
      <c r="L483" s="298">
        <v>0</v>
      </c>
      <c r="M483" s="298">
        <v>0</v>
      </c>
      <c r="N483" s="298">
        <v>0</v>
      </c>
      <c r="O483" s="298">
        <v>0</v>
      </c>
      <c r="P483" s="298">
        <v>1</v>
      </c>
      <c r="Q483" s="298">
        <v>0</v>
      </c>
      <c r="R483" s="298">
        <v>0</v>
      </c>
      <c r="S483" s="298">
        <v>0</v>
      </c>
      <c r="T483" s="298">
        <v>0</v>
      </c>
      <c r="U483" s="298">
        <v>0</v>
      </c>
      <c r="V483" s="298">
        <v>0</v>
      </c>
      <c r="W483" s="298">
        <v>0</v>
      </c>
      <c r="X483" s="298">
        <v>0</v>
      </c>
      <c r="Y483" s="298">
        <v>0</v>
      </c>
      <c r="Z483" s="298">
        <v>0</v>
      </c>
      <c r="AA483" s="298">
        <v>0</v>
      </c>
      <c r="AB483" s="298">
        <v>0</v>
      </c>
      <c r="AC483" s="298">
        <v>0</v>
      </c>
      <c r="AD483" s="298">
        <v>0</v>
      </c>
      <c r="AE483" s="298">
        <v>0</v>
      </c>
      <c r="AF483" s="298">
        <v>0</v>
      </c>
      <c r="AG483" s="298">
        <v>0</v>
      </c>
      <c r="AH483" s="298">
        <v>0</v>
      </c>
      <c r="AI483" s="298">
        <v>0</v>
      </c>
      <c r="AJ483" s="298">
        <v>0</v>
      </c>
      <c r="AK483" s="298">
        <v>0</v>
      </c>
      <c r="AL483" s="298">
        <v>0</v>
      </c>
      <c r="AM483" s="298">
        <v>0</v>
      </c>
      <c r="AN483" s="298">
        <v>0</v>
      </c>
      <c r="AO483" s="298">
        <v>0</v>
      </c>
    </row>
    <row r="484" spans="2:41" ht="12.75" customHeight="1" x14ac:dyDescent="0.2">
      <c r="B484" s="171">
        <v>3</v>
      </c>
      <c r="C484" s="53"/>
      <c r="D484" s="298">
        <v>0</v>
      </c>
      <c r="E484" s="298">
        <v>1</v>
      </c>
      <c r="F484" s="298">
        <v>2</v>
      </c>
      <c r="G484" s="298">
        <v>0</v>
      </c>
      <c r="H484" s="298">
        <v>0</v>
      </c>
      <c r="I484" s="298">
        <v>3</v>
      </c>
      <c r="J484" s="298">
        <v>0</v>
      </c>
      <c r="K484" s="298">
        <v>0</v>
      </c>
      <c r="L484" s="298">
        <v>0</v>
      </c>
      <c r="M484" s="298">
        <v>0</v>
      </c>
      <c r="N484" s="298">
        <v>2</v>
      </c>
      <c r="O484" s="298">
        <v>0</v>
      </c>
      <c r="P484" s="298">
        <v>0</v>
      </c>
      <c r="Q484" s="298">
        <v>0</v>
      </c>
      <c r="R484" s="298">
        <v>0</v>
      </c>
      <c r="S484" s="298">
        <v>0</v>
      </c>
      <c r="T484" s="298">
        <v>0</v>
      </c>
      <c r="U484" s="298">
        <v>0</v>
      </c>
      <c r="V484" s="298">
        <v>1</v>
      </c>
      <c r="W484" s="298">
        <v>0</v>
      </c>
      <c r="X484" s="298">
        <v>0</v>
      </c>
      <c r="Y484" s="298">
        <v>0</v>
      </c>
      <c r="Z484" s="298">
        <v>0</v>
      </c>
      <c r="AA484" s="298">
        <v>0</v>
      </c>
      <c r="AB484" s="298">
        <v>0</v>
      </c>
      <c r="AC484" s="298">
        <v>0</v>
      </c>
      <c r="AD484" s="298">
        <v>0</v>
      </c>
      <c r="AE484" s="298">
        <v>0</v>
      </c>
      <c r="AF484" s="298">
        <v>0</v>
      </c>
      <c r="AG484" s="298">
        <v>1</v>
      </c>
      <c r="AH484" s="298">
        <v>0</v>
      </c>
      <c r="AI484" s="298">
        <v>0</v>
      </c>
      <c r="AJ484" s="298">
        <v>0</v>
      </c>
      <c r="AK484" s="298">
        <v>0</v>
      </c>
      <c r="AL484" s="298">
        <v>1</v>
      </c>
      <c r="AM484" s="298">
        <v>0</v>
      </c>
      <c r="AN484" s="298">
        <v>0</v>
      </c>
      <c r="AO484" s="298">
        <v>1</v>
      </c>
    </row>
    <row r="485" spans="2:41" ht="12.75" customHeight="1" x14ac:dyDescent="0.2">
      <c r="B485" s="171">
        <v>2.5</v>
      </c>
      <c r="C485" s="53"/>
      <c r="D485" s="298">
        <v>0</v>
      </c>
      <c r="E485" s="298">
        <v>0</v>
      </c>
      <c r="F485" s="298">
        <v>0</v>
      </c>
      <c r="G485" s="298">
        <v>0</v>
      </c>
      <c r="H485" s="298">
        <v>0</v>
      </c>
      <c r="I485" s="298">
        <v>0</v>
      </c>
      <c r="J485" s="298">
        <v>0</v>
      </c>
      <c r="K485" s="298">
        <v>0</v>
      </c>
      <c r="L485" s="298">
        <v>0</v>
      </c>
      <c r="M485" s="298">
        <v>0</v>
      </c>
      <c r="N485" s="298">
        <v>1</v>
      </c>
      <c r="O485" s="298">
        <v>0</v>
      </c>
      <c r="P485" s="298">
        <v>0</v>
      </c>
      <c r="Q485" s="298">
        <v>0</v>
      </c>
      <c r="R485" s="298">
        <v>0</v>
      </c>
      <c r="S485" s="298">
        <v>0</v>
      </c>
      <c r="T485" s="298">
        <v>0</v>
      </c>
      <c r="U485" s="298">
        <v>0</v>
      </c>
      <c r="V485" s="298">
        <v>0</v>
      </c>
      <c r="W485" s="298">
        <v>1</v>
      </c>
      <c r="X485" s="298">
        <v>0</v>
      </c>
      <c r="Y485" s="298">
        <v>0</v>
      </c>
      <c r="Z485" s="298">
        <v>0</v>
      </c>
      <c r="AA485" s="298">
        <v>0</v>
      </c>
      <c r="AB485" s="298">
        <v>0</v>
      </c>
      <c r="AC485" s="298">
        <v>0</v>
      </c>
      <c r="AD485" s="298">
        <v>0</v>
      </c>
      <c r="AE485" s="298">
        <v>0</v>
      </c>
      <c r="AF485" s="298">
        <v>0</v>
      </c>
      <c r="AG485" s="298">
        <v>1</v>
      </c>
      <c r="AH485" s="298">
        <v>0</v>
      </c>
      <c r="AI485" s="298">
        <v>0</v>
      </c>
      <c r="AJ485" s="298">
        <v>0</v>
      </c>
      <c r="AK485" s="298">
        <v>0</v>
      </c>
      <c r="AL485" s="298">
        <v>0</v>
      </c>
      <c r="AM485" s="298">
        <v>0</v>
      </c>
      <c r="AN485" s="298">
        <v>0</v>
      </c>
      <c r="AO485" s="298">
        <v>0</v>
      </c>
    </row>
    <row r="486" spans="2:41" ht="12.75" customHeight="1" x14ac:dyDescent="0.2">
      <c r="B486" s="171">
        <v>2</v>
      </c>
      <c r="C486" s="53"/>
      <c r="D486" s="298">
        <v>0</v>
      </c>
      <c r="E486" s="298">
        <v>0</v>
      </c>
      <c r="F486" s="298">
        <v>0</v>
      </c>
      <c r="G486" s="298">
        <v>0</v>
      </c>
      <c r="H486" s="298">
        <v>0</v>
      </c>
      <c r="I486" s="298">
        <v>0</v>
      </c>
      <c r="J486" s="298">
        <v>0</v>
      </c>
      <c r="K486" s="298">
        <v>0</v>
      </c>
      <c r="L486" s="298">
        <v>2</v>
      </c>
      <c r="M486" s="298">
        <v>0</v>
      </c>
      <c r="N486" s="298">
        <v>1</v>
      </c>
      <c r="O486" s="298">
        <v>0</v>
      </c>
      <c r="P486" s="298">
        <v>0</v>
      </c>
      <c r="Q486" s="298">
        <v>0</v>
      </c>
      <c r="R486" s="298">
        <v>0</v>
      </c>
      <c r="S486" s="298">
        <v>0</v>
      </c>
      <c r="T486" s="298">
        <v>0</v>
      </c>
      <c r="U486" s="298">
        <v>0</v>
      </c>
      <c r="V486" s="298">
        <v>2</v>
      </c>
      <c r="W486" s="298">
        <v>2</v>
      </c>
      <c r="X486" s="298">
        <v>0</v>
      </c>
      <c r="Y486" s="298">
        <v>2</v>
      </c>
      <c r="Z486" s="298">
        <v>0</v>
      </c>
      <c r="AA486" s="298">
        <v>0</v>
      </c>
      <c r="AB486" s="298">
        <v>2</v>
      </c>
      <c r="AC486" s="298">
        <v>0</v>
      </c>
      <c r="AD486" s="298">
        <v>0</v>
      </c>
      <c r="AE486" s="298">
        <v>0</v>
      </c>
      <c r="AF486" s="298">
        <v>0</v>
      </c>
      <c r="AG486" s="298">
        <v>0</v>
      </c>
      <c r="AH486" s="298">
        <v>0</v>
      </c>
      <c r="AI486" s="298">
        <v>0</v>
      </c>
      <c r="AJ486" s="298">
        <v>0</v>
      </c>
      <c r="AK486" s="298">
        <v>0</v>
      </c>
      <c r="AL486" s="298">
        <v>1</v>
      </c>
      <c r="AM486" s="298">
        <v>0</v>
      </c>
      <c r="AN486" s="298">
        <v>0</v>
      </c>
      <c r="AO486" s="298">
        <v>0</v>
      </c>
    </row>
    <row r="487" spans="2:41" ht="12.75" customHeight="1" x14ac:dyDescent="0.2">
      <c r="B487" s="171">
        <v>1</v>
      </c>
      <c r="C487" s="53"/>
      <c r="D487" s="298">
        <v>1</v>
      </c>
      <c r="E487" s="298">
        <v>0</v>
      </c>
      <c r="F487" s="298">
        <v>0</v>
      </c>
      <c r="G487" s="298">
        <v>1</v>
      </c>
      <c r="H487" s="298">
        <v>1</v>
      </c>
      <c r="I487" s="298">
        <v>1</v>
      </c>
      <c r="J487" s="298">
        <v>0</v>
      </c>
      <c r="K487" s="298">
        <v>0</v>
      </c>
      <c r="L487" s="298">
        <v>0</v>
      </c>
      <c r="M487" s="298">
        <v>0</v>
      </c>
      <c r="N487" s="298">
        <v>0</v>
      </c>
      <c r="O487" s="298">
        <v>0</v>
      </c>
      <c r="P487" s="298">
        <v>1</v>
      </c>
      <c r="Q487" s="298">
        <v>1</v>
      </c>
      <c r="R487" s="298">
        <v>0</v>
      </c>
      <c r="S487" s="298">
        <v>0</v>
      </c>
      <c r="T487" s="298">
        <v>1</v>
      </c>
      <c r="U487" s="298">
        <v>2</v>
      </c>
      <c r="V487" s="298">
        <v>3</v>
      </c>
      <c r="W487" s="298">
        <v>1</v>
      </c>
      <c r="X487" s="298">
        <v>0</v>
      </c>
      <c r="Y487" s="298">
        <v>0</v>
      </c>
      <c r="Z487" s="298">
        <v>0</v>
      </c>
      <c r="AA487" s="298">
        <v>0</v>
      </c>
      <c r="AB487" s="298">
        <v>3</v>
      </c>
      <c r="AC487" s="298">
        <v>4</v>
      </c>
      <c r="AD487" s="298">
        <v>1</v>
      </c>
      <c r="AE487" s="298">
        <v>0</v>
      </c>
      <c r="AF487" s="298">
        <v>0</v>
      </c>
      <c r="AG487" s="298">
        <v>0</v>
      </c>
      <c r="AH487" s="298">
        <v>0</v>
      </c>
      <c r="AI487" s="298">
        <v>2</v>
      </c>
      <c r="AJ487" s="298">
        <v>0</v>
      </c>
      <c r="AK487" s="298">
        <v>2</v>
      </c>
      <c r="AL487" s="298">
        <v>1</v>
      </c>
      <c r="AM487" s="298">
        <v>0</v>
      </c>
      <c r="AN487" s="298">
        <v>0</v>
      </c>
      <c r="AO487" s="298">
        <v>1</v>
      </c>
    </row>
    <row r="488" spans="2:41" ht="12.75" customHeight="1" x14ac:dyDescent="0.2">
      <c r="B488" s="171">
        <v>0.5</v>
      </c>
      <c r="C488" s="53"/>
      <c r="D488" s="298">
        <v>0</v>
      </c>
      <c r="E488" s="298">
        <v>0</v>
      </c>
      <c r="F488" s="298">
        <v>0</v>
      </c>
      <c r="G488" s="298">
        <v>3</v>
      </c>
      <c r="H488" s="298">
        <v>0</v>
      </c>
      <c r="I488" s="298">
        <v>0</v>
      </c>
      <c r="J488" s="298">
        <v>0</v>
      </c>
      <c r="K488" s="298">
        <v>0</v>
      </c>
      <c r="L488" s="298">
        <v>0</v>
      </c>
      <c r="M488" s="298">
        <v>0</v>
      </c>
      <c r="N488" s="298">
        <v>0</v>
      </c>
      <c r="O488" s="298">
        <v>0</v>
      </c>
      <c r="P488" s="298">
        <v>0</v>
      </c>
      <c r="Q488" s="298">
        <v>0</v>
      </c>
      <c r="R488" s="298">
        <v>0</v>
      </c>
      <c r="S488" s="298">
        <v>0</v>
      </c>
      <c r="T488" s="298">
        <v>0</v>
      </c>
      <c r="U488" s="298">
        <v>0</v>
      </c>
      <c r="V488" s="298">
        <v>0</v>
      </c>
      <c r="W488" s="298">
        <v>0</v>
      </c>
      <c r="X488" s="298">
        <v>0</v>
      </c>
      <c r="Y488" s="298">
        <v>0</v>
      </c>
      <c r="Z488" s="298">
        <v>0</v>
      </c>
      <c r="AA488" s="298">
        <v>0</v>
      </c>
      <c r="AB488" s="298">
        <v>0</v>
      </c>
      <c r="AC488" s="298">
        <v>1</v>
      </c>
      <c r="AD488" s="298">
        <v>0</v>
      </c>
      <c r="AE488" s="298">
        <v>0</v>
      </c>
      <c r="AF488" s="298">
        <v>0</v>
      </c>
      <c r="AG488" s="298">
        <v>0</v>
      </c>
      <c r="AH488" s="298">
        <v>0</v>
      </c>
      <c r="AI488" s="298">
        <v>0</v>
      </c>
      <c r="AJ488" s="298">
        <v>0</v>
      </c>
      <c r="AK488" s="298">
        <v>0</v>
      </c>
      <c r="AL488" s="298">
        <v>0</v>
      </c>
      <c r="AM488" s="298">
        <v>0</v>
      </c>
      <c r="AN488" s="298">
        <v>0</v>
      </c>
      <c r="AO488" s="298">
        <v>1</v>
      </c>
    </row>
    <row r="489" spans="2:41" ht="12.75" customHeight="1" x14ac:dyDescent="0.2">
      <c r="B489" s="172">
        <v>0.3</v>
      </c>
      <c r="C489" s="173"/>
      <c r="D489" s="301">
        <v>0</v>
      </c>
      <c r="E489" s="301">
        <v>0</v>
      </c>
      <c r="F489" s="301">
        <v>0</v>
      </c>
      <c r="G489" s="301">
        <v>0</v>
      </c>
      <c r="H489" s="301">
        <v>0</v>
      </c>
      <c r="I489" s="301">
        <v>0</v>
      </c>
      <c r="J489" s="301">
        <v>0</v>
      </c>
      <c r="K489" s="301">
        <v>0</v>
      </c>
      <c r="L489" s="301">
        <v>0</v>
      </c>
      <c r="M489" s="301">
        <v>0</v>
      </c>
      <c r="N489" s="301">
        <v>0</v>
      </c>
      <c r="O489" s="301">
        <v>0</v>
      </c>
      <c r="P489" s="301">
        <v>0</v>
      </c>
      <c r="Q489" s="301">
        <v>0</v>
      </c>
      <c r="R489" s="301">
        <v>0</v>
      </c>
      <c r="S489" s="301">
        <v>0</v>
      </c>
      <c r="T489" s="301">
        <v>0</v>
      </c>
      <c r="U489" s="301">
        <v>0</v>
      </c>
      <c r="V489" s="301">
        <v>0</v>
      </c>
      <c r="W489" s="301">
        <v>0</v>
      </c>
      <c r="X489" s="301">
        <v>0</v>
      </c>
      <c r="Y489" s="301">
        <v>0</v>
      </c>
      <c r="Z489" s="301">
        <v>0</v>
      </c>
      <c r="AA489" s="301">
        <v>0</v>
      </c>
      <c r="AB489" s="301">
        <v>0</v>
      </c>
      <c r="AC489" s="301">
        <v>0</v>
      </c>
      <c r="AD489" s="301">
        <v>0</v>
      </c>
      <c r="AE489" s="301">
        <v>0</v>
      </c>
      <c r="AF489" s="301">
        <v>0</v>
      </c>
      <c r="AG489" s="301">
        <v>0</v>
      </c>
      <c r="AH489" s="301">
        <v>0</v>
      </c>
      <c r="AI489" s="301">
        <v>0</v>
      </c>
      <c r="AJ489" s="301">
        <v>0</v>
      </c>
      <c r="AK489" s="301">
        <v>0</v>
      </c>
      <c r="AL489" s="301">
        <v>0</v>
      </c>
      <c r="AM489" s="301">
        <v>0</v>
      </c>
      <c r="AN489" s="301">
        <v>0</v>
      </c>
      <c r="AO489" s="301">
        <v>1</v>
      </c>
    </row>
    <row r="490" spans="2:41" ht="12.75" customHeight="1" thickBot="1" x14ac:dyDescent="0.25">
      <c r="B490" s="172">
        <v>0.1</v>
      </c>
      <c r="C490" s="68"/>
      <c r="D490" s="299">
        <v>0</v>
      </c>
      <c r="E490" s="299">
        <v>0</v>
      </c>
      <c r="F490" s="299">
        <v>0</v>
      </c>
      <c r="G490" s="299">
        <v>0</v>
      </c>
      <c r="H490" s="299">
        <v>0</v>
      </c>
      <c r="I490" s="299">
        <v>0</v>
      </c>
      <c r="J490" s="299">
        <v>0</v>
      </c>
      <c r="K490" s="299">
        <v>0</v>
      </c>
      <c r="L490" s="299">
        <v>0</v>
      </c>
      <c r="M490" s="299">
        <v>0</v>
      </c>
      <c r="N490" s="299">
        <v>0</v>
      </c>
      <c r="O490" s="299">
        <v>0</v>
      </c>
      <c r="P490" s="299">
        <v>0</v>
      </c>
      <c r="Q490" s="299">
        <v>0</v>
      </c>
      <c r="R490" s="299">
        <v>0</v>
      </c>
      <c r="S490" s="299">
        <v>0</v>
      </c>
      <c r="T490" s="299">
        <v>0</v>
      </c>
      <c r="U490" s="299">
        <v>0</v>
      </c>
      <c r="V490" s="299">
        <v>0</v>
      </c>
      <c r="W490" s="299">
        <v>0</v>
      </c>
      <c r="X490" s="299">
        <v>0</v>
      </c>
      <c r="Y490" s="299">
        <v>0</v>
      </c>
      <c r="Z490" s="299">
        <v>0</v>
      </c>
      <c r="AA490" s="299">
        <v>0</v>
      </c>
      <c r="AB490" s="299">
        <v>0</v>
      </c>
      <c r="AC490" s="299">
        <v>0</v>
      </c>
      <c r="AD490" s="299">
        <v>0</v>
      </c>
      <c r="AE490" s="299">
        <v>0</v>
      </c>
      <c r="AF490" s="299">
        <v>0</v>
      </c>
      <c r="AG490" s="299">
        <v>0</v>
      </c>
      <c r="AH490" s="299">
        <v>0</v>
      </c>
      <c r="AI490" s="299">
        <v>0</v>
      </c>
      <c r="AJ490" s="299">
        <v>0</v>
      </c>
      <c r="AK490" s="299">
        <v>0</v>
      </c>
      <c r="AL490" s="299">
        <v>0</v>
      </c>
      <c r="AM490" s="299">
        <v>0</v>
      </c>
      <c r="AN490" s="299">
        <v>0</v>
      </c>
      <c r="AO490" s="299">
        <v>0</v>
      </c>
    </row>
    <row r="491" spans="2:41" ht="12.75" customHeight="1" x14ac:dyDescent="0.2">
      <c r="B491" s="160" t="s">
        <v>27</v>
      </c>
      <c r="C491" s="153"/>
      <c r="D491" s="139">
        <f>+SUM(D482:D490)</f>
        <v>2</v>
      </c>
      <c r="E491" s="139">
        <f t="shared" ref="E491:AO491" si="98">+SUM(E482:E490)</f>
        <v>1</v>
      </c>
      <c r="F491" s="139">
        <f t="shared" si="98"/>
        <v>2</v>
      </c>
      <c r="G491" s="139">
        <f t="shared" si="98"/>
        <v>4</v>
      </c>
      <c r="H491" s="139">
        <f t="shared" si="98"/>
        <v>1</v>
      </c>
      <c r="I491" s="139">
        <f t="shared" si="98"/>
        <v>4</v>
      </c>
      <c r="J491" s="139">
        <f t="shared" si="98"/>
        <v>0</v>
      </c>
      <c r="K491" s="139">
        <f t="shared" si="98"/>
        <v>0</v>
      </c>
      <c r="L491" s="139">
        <f t="shared" si="98"/>
        <v>2</v>
      </c>
      <c r="M491" s="139">
        <f t="shared" si="98"/>
        <v>0</v>
      </c>
      <c r="N491" s="139">
        <f t="shared" si="98"/>
        <v>4</v>
      </c>
      <c r="O491" s="139">
        <f t="shared" si="98"/>
        <v>0</v>
      </c>
      <c r="P491" s="139">
        <f t="shared" si="98"/>
        <v>2</v>
      </c>
      <c r="Q491" s="139">
        <f t="shared" si="98"/>
        <v>1</v>
      </c>
      <c r="R491" s="139">
        <f t="shared" si="98"/>
        <v>0</v>
      </c>
      <c r="S491" s="139">
        <f t="shared" si="98"/>
        <v>0</v>
      </c>
      <c r="T491" s="139">
        <f t="shared" si="98"/>
        <v>1</v>
      </c>
      <c r="U491" s="139">
        <f t="shared" si="98"/>
        <v>2</v>
      </c>
      <c r="V491" s="139">
        <f t="shared" si="98"/>
        <v>6</v>
      </c>
      <c r="W491" s="139">
        <f t="shared" si="98"/>
        <v>4</v>
      </c>
      <c r="X491" s="162">
        <f t="shared" si="98"/>
        <v>0</v>
      </c>
      <c r="Y491" s="162">
        <f t="shared" si="98"/>
        <v>2</v>
      </c>
      <c r="Z491" s="162">
        <f t="shared" si="98"/>
        <v>0</v>
      </c>
      <c r="AA491" s="162">
        <f t="shared" si="98"/>
        <v>0</v>
      </c>
      <c r="AB491" s="162">
        <f t="shared" si="98"/>
        <v>5</v>
      </c>
      <c r="AC491" s="162">
        <f t="shared" si="98"/>
        <v>5</v>
      </c>
      <c r="AD491" s="162">
        <f t="shared" si="98"/>
        <v>1</v>
      </c>
      <c r="AE491" s="162">
        <f t="shared" si="98"/>
        <v>0</v>
      </c>
      <c r="AF491" s="162">
        <f t="shared" si="98"/>
        <v>0</v>
      </c>
      <c r="AG491" s="162">
        <f t="shared" si="98"/>
        <v>2</v>
      </c>
      <c r="AH491" s="162">
        <f t="shared" si="98"/>
        <v>0</v>
      </c>
      <c r="AI491" s="162">
        <f t="shared" si="98"/>
        <v>2</v>
      </c>
      <c r="AJ491" s="162">
        <f t="shared" si="98"/>
        <v>0</v>
      </c>
      <c r="AK491" s="162">
        <f t="shared" si="98"/>
        <v>2</v>
      </c>
      <c r="AL491" s="162">
        <f t="shared" si="98"/>
        <v>3</v>
      </c>
      <c r="AM491" s="162">
        <f t="shared" si="98"/>
        <v>0</v>
      </c>
      <c r="AN491" s="162">
        <f t="shared" si="98"/>
        <v>0</v>
      </c>
      <c r="AO491" s="162">
        <f t="shared" si="98"/>
        <v>4</v>
      </c>
    </row>
    <row r="492" spans="2:41" ht="12.75" customHeight="1" x14ac:dyDescent="0.2">
      <c r="B492" s="53"/>
      <c r="C492" s="53"/>
      <c r="D492" s="62"/>
      <c r="E492" s="62"/>
      <c r="F492" s="62"/>
      <c r="G492" s="62"/>
      <c r="H492" s="62"/>
      <c r="I492" s="62"/>
      <c r="J492" s="62"/>
      <c r="K492" s="62"/>
      <c r="L492" s="62"/>
      <c r="M492" s="62"/>
      <c r="N492" s="62"/>
      <c r="O492" s="62"/>
      <c r="P492" s="62"/>
      <c r="Q492" s="62"/>
      <c r="R492" s="62"/>
      <c r="S492" s="62"/>
      <c r="T492" s="62"/>
      <c r="U492" s="62"/>
      <c r="V492" s="62"/>
      <c r="W492" s="62"/>
      <c r="X492" s="62"/>
      <c r="Y492" s="62"/>
      <c r="Z492" s="62"/>
      <c r="AA492" s="62"/>
      <c r="AB492" s="62"/>
      <c r="AC492" s="62"/>
      <c r="AD492" s="62"/>
      <c r="AE492" s="62"/>
      <c r="AF492" s="62"/>
      <c r="AG492" s="62"/>
      <c r="AH492" s="62"/>
      <c r="AI492" s="62"/>
      <c r="AJ492" s="62"/>
      <c r="AK492" s="62"/>
      <c r="AL492" s="62"/>
      <c r="AM492" s="62"/>
      <c r="AN492" s="62"/>
      <c r="AO492" s="62"/>
    </row>
    <row r="493" spans="2:41" s="126" customFormat="1" ht="12.75" customHeight="1" x14ac:dyDescent="0.2">
      <c r="B493" s="14" t="s">
        <v>384</v>
      </c>
      <c r="C493" s="163"/>
      <c r="D493" s="54"/>
      <c r="E493" s="54"/>
      <c r="F493" s="54"/>
      <c r="G493" s="54"/>
      <c r="H493" s="54"/>
      <c r="I493" s="54"/>
      <c r="J493" s="54"/>
      <c r="K493" s="54"/>
      <c r="L493" s="54"/>
      <c r="M493" s="54"/>
      <c r="N493" s="54"/>
      <c r="O493" s="54"/>
      <c r="P493" s="54"/>
      <c r="Q493" s="54"/>
      <c r="R493" s="54"/>
      <c r="S493" s="54"/>
      <c r="T493" s="54"/>
      <c r="U493" s="54"/>
      <c r="V493" s="54"/>
      <c r="W493" s="54"/>
      <c r="X493" s="54"/>
      <c r="Y493" s="54"/>
      <c r="Z493" s="54"/>
      <c r="AA493" s="54"/>
      <c r="AB493" s="54"/>
      <c r="AC493" s="54"/>
      <c r="AD493" s="54"/>
      <c r="AE493" s="54"/>
      <c r="AF493" s="54"/>
      <c r="AG493" s="54"/>
      <c r="AH493" s="54"/>
      <c r="AI493" s="54"/>
      <c r="AJ493" s="54"/>
      <c r="AK493" s="54"/>
      <c r="AL493" s="54"/>
      <c r="AM493" s="54"/>
      <c r="AN493" s="54"/>
      <c r="AO493" s="54"/>
    </row>
    <row r="494" spans="2:41" s="126" customFormat="1" ht="12.75" customHeight="1" x14ac:dyDescent="0.2">
      <c r="B494" s="164" t="str">
        <f t="shared" ref="B494:B502" si="99">+B482&amp;" kW"</f>
        <v>10 kW</v>
      </c>
      <c r="C494" s="14"/>
      <c r="D494" s="165">
        <f>+IF(D482&gt;0,(D482*$B482)/SUMPRODUCT(D$482:D$490,$B$482:$B$490)*D$480/D482+D$477,0)</f>
        <v>1199.4678230476236</v>
      </c>
      <c r="E494" s="165">
        <f t="shared" ref="D494:AO500" si="100">+IF(E482&gt;0,(E482*$B482)/SUMPRODUCT(E$482:E$490,$B$482:$B$490)*E$480/E482+E$477,0)</f>
        <v>0</v>
      </c>
      <c r="F494" s="165">
        <f t="shared" si="100"/>
        <v>0</v>
      </c>
      <c r="G494" s="165">
        <f t="shared" si="100"/>
        <v>0</v>
      </c>
      <c r="H494" s="165">
        <f t="shared" si="100"/>
        <v>0</v>
      </c>
      <c r="I494" s="165">
        <f t="shared" si="100"/>
        <v>0</v>
      </c>
      <c r="J494" s="165">
        <f t="shared" si="100"/>
        <v>0</v>
      </c>
      <c r="K494" s="165">
        <f t="shared" si="100"/>
        <v>0</v>
      </c>
      <c r="L494" s="165">
        <f t="shared" si="100"/>
        <v>0</v>
      </c>
      <c r="M494" s="165">
        <f t="shared" si="100"/>
        <v>0</v>
      </c>
      <c r="N494" s="165">
        <f t="shared" si="100"/>
        <v>0</v>
      </c>
      <c r="O494" s="165">
        <f t="shared" si="100"/>
        <v>0</v>
      </c>
      <c r="P494" s="165">
        <f t="shared" si="100"/>
        <v>0</v>
      </c>
      <c r="Q494" s="165">
        <f t="shared" si="100"/>
        <v>0</v>
      </c>
      <c r="R494" s="165">
        <f t="shared" si="100"/>
        <v>0</v>
      </c>
      <c r="S494" s="165">
        <f t="shared" si="100"/>
        <v>0</v>
      </c>
      <c r="T494" s="165">
        <f t="shared" si="100"/>
        <v>0</v>
      </c>
      <c r="U494" s="165">
        <f t="shared" si="100"/>
        <v>0</v>
      </c>
      <c r="V494" s="165">
        <f t="shared" si="100"/>
        <v>0</v>
      </c>
      <c r="W494" s="165">
        <f t="shared" si="100"/>
        <v>0</v>
      </c>
      <c r="X494" s="165">
        <f t="shared" si="100"/>
        <v>0</v>
      </c>
      <c r="Y494" s="165">
        <f t="shared" si="100"/>
        <v>0</v>
      </c>
      <c r="Z494" s="165">
        <f t="shared" si="100"/>
        <v>0</v>
      </c>
      <c r="AA494" s="165">
        <f t="shared" si="100"/>
        <v>0</v>
      </c>
      <c r="AB494" s="165">
        <f t="shared" si="100"/>
        <v>0</v>
      </c>
      <c r="AC494" s="165">
        <f t="shared" si="100"/>
        <v>0</v>
      </c>
      <c r="AD494" s="165">
        <f t="shared" si="100"/>
        <v>0</v>
      </c>
      <c r="AE494" s="165">
        <f t="shared" si="100"/>
        <v>0</v>
      </c>
      <c r="AF494" s="165">
        <f t="shared" si="100"/>
        <v>0</v>
      </c>
      <c r="AG494" s="165">
        <f t="shared" si="100"/>
        <v>0</v>
      </c>
      <c r="AH494" s="165">
        <f t="shared" si="100"/>
        <v>0</v>
      </c>
      <c r="AI494" s="165">
        <f t="shared" si="100"/>
        <v>0</v>
      </c>
      <c r="AJ494" s="165">
        <f t="shared" si="100"/>
        <v>0</v>
      </c>
      <c r="AK494" s="165">
        <f t="shared" si="100"/>
        <v>0</v>
      </c>
      <c r="AL494" s="165">
        <f t="shared" si="100"/>
        <v>0</v>
      </c>
      <c r="AM494" s="165">
        <f t="shared" si="100"/>
        <v>0</v>
      </c>
      <c r="AN494" s="165">
        <f t="shared" si="100"/>
        <v>0</v>
      </c>
      <c r="AO494" s="165">
        <f t="shared" si="100"/>
        <v>0</v>
      </c>
    </row>
    <row r="495" spans="2:41" s="126" customFormat="1" ht="12.75" customHeight="1" x14ac:dyDescent="0.2">
      <c r="B495" s="164" t="str">
        <f t="shared" si="99"/>
        <v>5 kW</v>
      </c>
      <c r="C495" s="14"/>
      <c r="D495" s="165">
        <f t="shared" si="100"/>
        <v>0</v>
      </c>
      <c r="E495" s="165">
        <f t="shared" si="100"/>
        <v>0</v>
      </c>
      <c r="F495" s="165">
        <f t="shared" si="100"/>
        <v>0</v>
      </c>
      <c r="G495" s="165">
        <f t="shared" si="100"/>
        <v>0</v>
      </c>
      <c r="H495" s="165">
        <f t="shared" si="100"/>
        <v>0</v>
      </c>
      <c r="I495" s="165">
        <f t="shared" si="100"/>
        <v>0</v>
      </c>
      <c r="J495" s="165">
        <f t="shared" si="100"/>
        <v>0</v>
      </c>
      <c r="K495" s="165">
        <f t="shared" si="100"/>
        <v>0</v>
      </c>
      <c r="L495" s="165">
        <f t="shared" si="100"/>
        <v>0</v>
      </c>
      <c r="M495" s="165">
        <f t="shared" si="100"/>
        <v>0</v>
      </c>
      <c r="N495" s="165">
        <f t="shared" si="100"/>
        <v>0</v>
      </c>
      <c r="O495" s="165">
        <f t="shared" si="100"/>
        <v>0</v>
      </c>
      <c r="P495" s="165">
        <f t="shared" si="100"/>
        <v>634.95517746282178</v>
      </c>
      <c r="Q495" s="165">
        <f t="shared" si="100"/>
        <v>0</v>
      </c>
      <c r="R495" s="165">
        <f t="shared" si="100"/>
        <v>0</v>
      </c>
      <c r="S495" s="165">
        <f t="shared" si="100"/>
        <v>0</v>
      </c>
      <c r="T495" s="165">
        <f t="shared" si="100"/>
        <v>0</v>
      </c>
      <c r="U495" s="165">
        <f t="shared" si="100"/>
        <v>0</v>
      </c>
      <c r="V495" s="165">
        <f t="shared" si="100"/>
        <v>0</v>
      </c>
      <c r="W495" s="165">
        <f t="shared" si="100"/>
        <v>0</v>
      </c>
      <c r="X495" s="165">
        <f t="shared" si="100"/>
        <v>0</v>
      </c>
      <c r="Y495" s="165">
        <f t="shared" si="100"/>
        <v>0</v>
      </c>
      <c r="Z495" s="165">
        <f t="shared" si="100"/>
        <v>0</v>
      </c>
      <c r="AA495" s="165">
        <f t="shared" si="100"/>
        <v>0</v>
      </c>
      <c r="AB495" s="165">
        <f t="shared" si="100"/>
        <v>0</v>
      </c>
      <c r="AC495" s="165">
        <f t="shared" si="100"/>
        <v>0</v>
      </c>
      <c r="AD495" s="165">
        <f t="shared" si="100"/>
        <v>0</v>
      </c>
      <c r="AE495" s="165">
        <f t="shared" si="100"/>
        <v>0</v>
      </c>
      <c r="AF495" s="165">
        <f t="shared" si="100"/>
        <v>0</v>
      </c>
      <c r="AG495" s="165">
        <f t="shared" si="100"/>
        <v>0</v>
      </c>
      <c r="AH495" s="165">
        <f t="shared" si="100"/>
        <v>0</v>
      </c>
      <c r="AI495" s="165">
        <f t="shared" si="100"/>
        <v>0</v>
      </c>
      <c r="AJ495" s="165">
        <f t="shared" si="100"/>
        <v>0</v>
      </c>
      <c r="AK495" s="165">
        <f t="shared" si="100"/>
        <v>0</v>
      </c>
      <c r="AL495" s="165">
        <f t="shared" si="100"/>
        <v>0</v>
      </c>
      <c r="AM495" s="165">
        <f t="shared" si="100"/>
        <v>0</v>
      </c>
      <c r="AN495" s="165">
        <f t="shared" si="100"/>
        <v>0</v>
      </c>
      <c r="AO495" s="165">
        <f t="shared" si="100"/>
        <v>0</v>
      </c>
    </row>
    <row r="496" spans="2:41" s="126" customFormat="1" ht="12.75" customHeight="1" x14ac:dyDescent="0.2">
      <c r="B496" s="164" t="str">
        <f t="shared" si="99"/>
        <v>3 kW</v>
      </c>
      <c r="C496" s="14"/>
      <c r="D496" s="165">
        <f t="shared" si="100"/>
        <v>0</v>
      </c>
      <c r="E496" s="165">
        <f t="shared" si="100"/>
        <v>1742.2774000233978</v>
      </c>
      <c r="F496" s="165">
        <f t="shared" si="100"/>
        <v>726.95767506188236</v>
      </c>
      <c r="G496" s="165">
        <f t="shared" si="100"/>
        <v>0</v>
      </c>
      <c r="H496" s="165">
        <f t="shared" si="100"/>
        <v>0</v>
      </c>
      <c r="I496" s="165">
        <f t="shared" si="100"/>
        <v>124.86406268050939</v>
      </c>
      <c r="J496" s="165">
        <f t="shared" si="100"/>
        <v>0</v>
      </c>
      <c r="K496" s="165">
        <f t="shared" si="100"/>
        <v>0</v>
      </c>
      <c r="L496" s="165">
        <f t="shared" si="100"/>
        <v>0</v>
      </c>
      <c r="M496" s="165">
        <f t="shared" si="100"/>
        <v>0</v>
      </c>
      <c r="N496" s="165">
        <f t="shared" si="100"/>
        <v>440.06157991561111</v>
      </c>
      <c r="O496" s="165">
        <f t="shared" si="100"/>
        <v>0</v>
      </c>
      <c r="P496" s="165">
        <f t="shared" si="100"/>
        <v>0</v>
      </c>
      <c r="Q496" s="165">
        <f t="shared" si="100"/>
        <v>0</v>
      </c>
      <c r="R496" s="165">
        <f t="shared" si="100"/>
        <v>0</v>
      </c>
      <c r="S496" s="165">
        <f t="shared" si="100"/>
        <v>0</v>
      </c>
      <c r="T496" s="165">
        <f t="shared" si="100"/>
        <v>0</v>
      </c>
      <c r="U496" s="165">
        <f t="shared" si="100"/>
        <v>0</v>
      </c>
      <c r="V496" s="165">
        <f t="shared" si="100"/>
        <v>306.70152714023158</v>
      </c>
      <c r="W496" s="165">
        <f t="shared" si="100"/>
        <v>0</v>
      </c>
      <c r="X496" s="165">
        <f t="shared" si="100"/>
        <v>0</v>
      </c>
      <c r="Y496" s="165">
        <f t="shared" si="100"/>
        <v>0</v>
      </c>
      <c r="Z496" s="165">
        <f t="shared" si="100"/>
        <v>0</v>
      </c>
      <c r="AA496" s="165">
        <f t="shared" si="100"/>
        <v>0</v>
      </c>
      <c r="AB496" s="165">
        <f t="shared" si="100"/>
        <v>0</v>
      </c>
      <c r="AC496" s="165">
        <f t="shared" si="100"/>
        <v>0</v>
      </c>
      <c r="AD496" s="165">
        <f t="shared" si="100"/>
        <v>0</v>
      </c>
      <c r="AE496" s="165">
        <f t="shared" si="100"/>
        <v>0</v>
      </c>
      <c r="AF496" s="165">
        <f t="shared" si="100"/>
        <v>0</v>
      </c>
      <c r="AG496" s="165">
        <f t="shared" si="100"/>
        <v>667.61035948135361</v>
      </c>
      <c r="AH496" s="165">
        <f t="shared" si="100"/>
        <v>0</v>
      </c>
      <c r="AI496" s="165">
        <f t="shared" si="100"/>
        <v>0</v>
      </c>
      <c r="AJ496" s="165">
        <f t="shared" si="100"/>
        <v>0</v>
      </c>
      <c r="AK496" s="165">
        <f t="shared" si="100"/>
        <v>0</v>
      </c>
      <c r="AL496" s="165">
        <f t="shared" si="100"/>
        <v>593.34531194343958</v>
      </c>
      <c r="AM496" s="165">
        <f t="shared" si="100"/>
        <v>0</v>
      </c>
      <c r="AN496" s="165">
        <f t="shared" si="100"/>
        <v>0</v>
      </c>
      <c r="AO496" s="165">
        <f t="shared" si="100"/>
        <v>793.88581766973618</v>
      </c>
    </row>
    <row r="497" spans="2:41" s="126" customFormat="1" ht="12.75" customHeight="1" x14ac:dyDescent="0.2">
      <c r="B497" s="164" t="str">
        <f t="shared" si="99"/>
        <v>2,5 kW</v>
      </c>
      <c r="C497" s="14"/>
      <c r="D497" s="165">
        <f t="shared" si="100"/>
        <v>0</v>
      </c>
      <c r="E497" s="165">
        <f t="shared" si="100"/>
        <v>0</v>
      </c>
      <c r="F497" s="165">
        <f t="shared" si="100"/>
        <v>0</v>
      </c>
      <c r="G497" s="165">
        <f t="shared" si="100"/>
        <v>0</v>
      </c>
      <c r="H497" s="165">
        <f t="shared" si="100"/>
        <v>0</v>
      </c>
      <c r="I497" s="165">
        <f t="shared" si="100"/>
        <v>0</v>
      </c>
      <c r="J497" s="165">
        <f t="shared" si="100"/>
        <v>0</v>
      </c>
      <c r="K497" s="165">
        <f t="shared" si="100"/>
        <v>0</v>
      </c>
      <c r="L497" s="165">
        <f t="shared" si="100"/>
        <v>0</v>
      </c>
      <c r="M497" s="165">
        <f t="shared" si="100"/>
        <v>0</v>
      </c>
      <c r="N497" s="165">
        <f t="shared" si="100"/>
        <v>383.27944057166127</v>
      </c>
      <c r="O497" s="165">
        <f t="shared" si="100"/>
        <v>0</v>
      </c>
      <c r="P497" s="165">
        <f t="shared" si="100"/>
        <v>0</v>
      </c>
      <c r="Q497" s="165">
        <f t="shared" si="100"/>
        <v>0</v>
      </c>
      <c r="R497" s="165">
        <f t="shared" si="100"/>
        <v>0</v>
      </c>
      <c r="S497" s="165">
        <f t="shared" si="100"/>
        <v>0</v>
      </c>
      <c r="T497" s="165">
        <f t="shared" si="100"/>
        <v>0</v>
      </c>
      <c r="U497" s="165">
        <f t="shared" si="100"/>
        <v>0</v>
      </c>
      <c r="V497" s="165">
        <f t="shared" si="100"/>
        <v>0</v>
      </c>
      <c r="W497" s="165">
        <f t="shared" si="100"/>
        <v>186.88568939106892</v>
      </c>
      <c r="X497" s="165">
        <f t="shared" si="100"/>
        <v>0</v>
      </c>
      <c r="Y497" s="165">
        <f t="shared" si="100"/>
        <v>0</v>
      </c>
      <c r="Z497" s="165">
        <f t="shared" si="100"/>
        <v>0</v>
      </c>
      <c r="AA497" s="165">
        <f t="shared" si="100"/>
        <v>0</v>
      </c>
      <c r="AB497" s="165">
        <f t="shared" si="100"/>
        <v>0</v>
      </c>
      <c r="AC497" s="165">
        <f t="shared" si="100"/>
        <v>0</v>
      </c>
      <c r="AD497" s="165">
        <f t="shared" si="100"/>
        <v>0</v>
      </c>
      <c r="AE497" s="165">
        <f t="shared" si="100"/>
        <v>0</v>
      </c>
      <c r="AF497" s="165">
        <f t="shared" si="100"/>
        <v>0</v>
      </c>
      <c r="AG497" s="165">
        <f t="shared" si="100"/>
        <v>582.38350507947871</v>
      </c>
      <c r="AH497" s="165">
        <f t="shared" si="100"/>
        <v>0</v>
      </c>
      <c r="AI497" s="165">
        <f t="shared" si="100"/>
        <v>0</v>
      </c>
      <c r="AJ497" s="165">
        <f t="shared" si="100"/>
        <v>0</v>
      </c>
      <c r="AK497" s="165">
        <f t="shared" si="100"/>
        <v>0</v>
      </c>
      <c r="AL497" s="165">
        <f t="shared" si="100"/>
        <v>0</v>
      </c>
      <c r="AM497" s="165">
        <f t="shared" si="100"/>
        <v>0</v>
      </c>
      <c r="AN497" s="165">
        <f t="shared" si="100"/>
        <v>0</v>
      </c>
      <c r="AO497" s="165">
        <f t="shared" si="100"/>
        <v>0</v>
      </c>
    </row>
    <row r="498" spans="2:41" s="126" customFormat="1" ht="12.75" customHeight="1" x14ac:dyDescent="0.2">
      <c r="B498" s="164" t="str">
        <f t="shared" si="99"/>
        <v>2 kW</v>
      </c>
      <c r="C498" s="14"/>
      <c r="D498" s="165">
        <f t="shared" si="100"/>
        <v>0</v>
      </c>
      <c r="E498" s="165">
        <f t="shared" si="100"/>
        <v>0</v>
      </c>
      <c r="F498" s="165">
        <f t="shared" si="100"/>
        <v>0</v>
      </c>
      <c r="G498" s="165">
        <f t="shared" si="100"/>
        <v>0</v>
      </c>
      <c r="H498" s="165">
        <f t="shared" si="100"/>
        <v>0</v>
      </c>
      <c r="I498" s="165">
        <f t="shared" si="100"/>
        <v>0</v>
      </c>
      <c r="J498" s="165">
        <f t="shared" si="100"/>
        <v>0</v>
      </c>
      <c r="K498" s="165">
        <f t="shared" si="100"/>
        <v>0</v>
      </c>
      <c r="L498" s="165">
        <f t="shared" si="100"/>
        <v>884.45433370141473</v>
      </c>
      <c r="M498" s="165">
        <f t="shared" si="100"/>
        <v>0</v>
      </c>
      <c r="N498" s="165">
        <f t="shared" si="100"/>
        <v>326.49730122771143</v>
      </c>
      <c r="O498" s="165">
        <f t="shared" si="100"/>
        <v>0</v>
      </c>
      <c r="P498" s="165">
        <f t="shared" si="100"/>
        <v>0</v>
      </c>
      <c r="Q498" s="165">
        <f t="shared" si="100"/>
        <v>0</v>
      </c>
      <c r="R498" s="165">
        <f t="shared" si="100"/>
        <v>0</v>
      </c>
      <c r="S498" s="165">
        <f t="shared" si="100"/>
        <v>0</v>
      </c>
      <c r="T498" s="165">
        <f t="shared" si="100"/>
        <v>0</v>
      </c>
      <c r="U498" s="165">
        <f t="shared" si="100"/>
        <v>0</v>
      </c>
      <c r="V498" s="165">
        <f t="shared" si="100"/>
        <v>220.44172263204146</v>
      </c>
      <c r="W498" s="165">
        <f t="shared" si="100"/>
        <v>156.9839790884979</v>
      </c>
      <c r="X498" s="165">
        <f t="shared" si="100"/>
        <v>0</v>
      </c>
      <c r="Y498" s="165">
        <f t="shared" si="100"/>
        <v>658.08693464890462</v>
      </c>
      <c r="Z498" s="165">
        <f t="shared" si="100"/>
        <v>0</v>
      </c>
      <c r="AA498" s="165">
        <f t="shared" si="100"/>
        <v>0</v>
      </c>
      <c r="AB498" s="165">
        <f t="shared" si="100"/>
        <v>273.27785289845252</v>
      </c>
      <c r="AC498" s="165">
        <f t="shared" si="100"/>
        <v>0</v>
      </c>
      <c r="AD498" s="165">
        <f t="shared" si="100"/>
        <v>0</v>
      </c>
      <c r="AE498" s="165">
        <f t="shared" si="100"/>
        <v>0</v>
      </c>
      <c r="AF498" s="165">
        <f t="shared" si="100"/>
        <v>0</v>
      </c>
      <c r="AG498" s="165">
        <f t="shared" si="100"/>
        <v>0</v>
      </c>
      <c r="AH498" s="165">
        <f t="shared" si="100"/>
        <v>0</v>
      </c>
      <c r="AI498" s="165">
        <f t="shared" si="100"/>
        <v>0</v>
      </c>
      <c r="AJ498" s="165">
        <f t="shared" si="100"/>
        <v>0</v>
      </c>
      <c r="AK498" s="165">
        <f t="shared" si="100"/>
        <v>0</v>
      </c>
      <c r="AL498" s="165">
        <f t="shared" si="100"/>
        <v>431.52386323159243</v>
      </c>
      <c r="AM498" s="165">
        <f t="shared" si="100"/>
        <v>0</v>
      </c>
      <c r="AN498" s="165">
        <f t="shared" si="100"/>
        <v>0</v>
      </c>
      <c r="AO498" s="165">
        <f t="shared" si="100"/>
        <v>0</v>
      </c>
    </row>
    <row r="499" spans="2:41" s="126" customFormat="1" ht="12.75" customHeight="1" x14ac:dyDescent="0.2">
      <c r="B499" s="164" t="str">
        <f t="shared" si="99"/>
        <v>1 kW</v>
      </c>
      <c r="C499" s="14"/>
      <c r="D499" s="165">
        <f t="shared" si="100"/>
        <v>287.19652101140287</v>
      </c>
      <c r="E499" s="165">
        <f t="shared" si="100"/>
        <v>0</v>
      </c>
      <c r="F499" s="165">
        <f t="shared" si="100"/>
        <v>0</v>
      </c>
      <c r="G499" s="165">
        <f t="shared" si="100"/>
        <v>259.95235020604957</v>
      </c>
      <c r="H499" s="165">
        <f t="shared" si="100"/>
        <v>543.44225626207026</v>
      </c>
      <c r="I499" s="165">
        <f t="shared" si="100"/>
        <v>59.717595195026234</v>
      </c>
      <c r="J499" s="165">
        <f t="shared" si="100"/>
        <v>0</v>
      </c>
      <c r="K499" s="165">
        <f t="shared" si="100"/>
        <v>0</v>
      </c>
      <c r="L499" s="165">
        <f t="shared" si="100"/>
        <v>0</v>
      </c>
      <c r="M499" s="165">
        <f t="shared" si="100"/>
        <v>0</v>
      </c>
      <c r="N499" s="165">
        <f t="shared" si="100"/>
        <v>0</v>
      </c>
      <c r="O499" s="165">
        <f t="shared" si="100"/>
        <v>0</v>
      </c>
      <c r="P499" s="165">
        <f t="shared" si="100"/>
        <v>211.65172582094058</v>
      </c>
      <c r="Q499" s="165">
        <f t="shared" si="100"/>
        <v>309.70078633170283</v>
      </c>
      <c r="R499" s="165">
        <f t="shared" si="100"/>
        <v>0</v>
      </c>
      <c r="S499" s="165">
        <f t="shared" si="100"/>
        <v>0</v>
      </c>
      <c r="T499" s="165">
        <f t="shared" si="100"/>
        <v>550.47518909357757</v>
      </c>
      <c r="U499" s="165">
        <f t="shared" si="100"/>
        <v>415.92082131150727</v>
      </c>
      <c r="V499" s="165">
        <f t="shared" si="100"/>
        <v>134.18191812385132</v>
      </c>
      <c r="W499" s="165">
        <f t="shared" si="100"/>
        <v>97.180558483355838</v>
      </c>
      <c r="X499" s="165">
        <f t="shared" si="100"/>
        <v>0</v>
      </c>
      <c r="Y499" s="165">
        <f t="shared" si="100"/>
        <v>0</v>
      </c>
      <c r="Z499" s="165">
        <f t="shared" si="100"/>
        <v>0</v>
      </c>
      <c r="AA499" s="165">
        <f t="shared" si="100"/>
        <v>0</v>
      </c>
      <c r="AB499" s="165">
        <f t="shared" si="100"/>
        <v>162.48953415583662</v>
      </c>
      <c r="AC499" s="165">
        <f t="shared" si="100"/>
        <v>212.36594345012375</v>
      </c>
      <c r="AD499" s="165">
        <f t="shared" si="100"/>
        <v>157.37098352483991</v>
      </c>
      <c r="AE499" s="165">
        <f t="shared" si="100"/>
        <v>0</v>
      </c>
      <c r="AF499" s="165">
        <f t="shared" si="100"/>
        <v>0</v>
      </c>
      <c r="AG499" s="165">
        <f t="shared" si="100"/>
        <v>0</v>
      </c>
      <c r="AH499" s="165">
        <f t="shared" si="100"/>
        <v>0</v>
      </c>
      <c r="AI499" s="165">
        <f t="shared" si="100"/>
        <v>169.0903262329067</v>
      </c>
      <c r="AJ499" s="165">
        <f t="shared" si="100"/>
        <v>0</v>
      </c>
      <c r="AK499" s="165">
        <f t="shared" si="100"/>
        <v>269.67889238649337</v>
      </c>
      <c r="AL499" s="165">
        <f t="shared" si="100"/>
        <v>269.70241451974528</v>
      </c>
      <c r="AM499" s="165">
        <f t="shared" si="100"/>
        <v>0</v>
      </c>
      <c r="AN499" s="165">
        <f t="shared" si="100"/>
        <v>0</v>
      </c>
      <c r="AO499" s="165">
        <f t="shared" si="100"/>
        <v>326.89416021695018</v>
      </c>
    </row>
    <row r="500" spans="2:41" s="126" customFormat="1" ht="12.75" customHeight="1" x14ac:dyDescent="0.2">
      <c r="B500" s="164" t="str">
        <f t="shared" si="99"/>
        <v>0,5 kW</v>
      </c>
      <c r="C500" s="14"/>
      <c r="D500" s="165">
        <f t="shared" si="100"/>
        <v>0</v>
      </c>
      <c r="E500" s="165">
        <f t="shared" si="100"/>
        <v>0</v>
      </c>
      <c r="F500" s="165">
        <f t="shared" si="100"/>
        <v>0</v>
      </c>
      <c r="G500" s="165">
        <f t="shared" si="100"/>
        <v>152.38586046561525</v>
      </c>
      <c r="H500" s="165">
        <f t="shared" si="100"/>
        <v>0</v>
      </c>
      <c r="I500" s="165">
        <f t="shared" si="100"/>
        <v>0</v>
      </c>
      <c r="J500" s="165">
        <f t="shared" si="100"/>
        <v>0</v>
      </c>
      <c r="K500" s="165">
        <f t="shared" si="100"/>
        <v>0</v>
      </c>
      <c r="L500" s="165">
        <f t="shared" si="100"/>
        <v>0</v>
      </c>
      <c r="M500" s="165">
        <f t="shared" si="100"/>
        <v>0</v>
      </c>
      <c r="N500" s="165">
        <f t="shared" si="100"/>
        <v>0</v>
      </c>
      <c r="O500" s="165">
        <f t="shared" si="100"/>
        <v>0</v>
      </c>
      <c r="P500" s="165">
        <f t="shared" si="100"/>
        <v>0</v>
      </c>
      <c r="Q500" s="165">
        <f t="shared" si="100"/>
        <v>0</v>
      </c>
      <c r="R500" s="165">
        <f t="shared" si="100"/>
        <v>0</v>
      </c>
      <c r="S500" s="165">
        <f t="shared" si="100"/>
        <v>0</v>
      </c>
      <c r="T500" s="165">
        <f t="shared" si="100"/>
        <v>0</v>
      </c>
      <c r="U500" s="165">
        <f t="shared" si="100"/>
        <v>0</v>
      </c>
      <c r="V500" s="165">
        <f t="shared" si="100"/>
        <v>0</v>
      </c>
      <c r="W500" s="165">
        <f t="shared" si="100"/>
        <v>0</v>
      </c>
      <c r="X500" s="165">
        <f t="shared" si="100"/>
        <v>0</v>
      </c>
      <c r="Y500" s="165">
        <f t="shared" si="100"/>
        <v>0</v>
      </c>
      <c r="Z500" s="165">
        <f t="shared" si="100"/>
        <v>0</v>
      </c>
      <c r="AA500" s="165">
        <f t="shared" si="100"/>
        <v>0</v>
      </c>
      <c r="AB500" s="165">
        <f t="shared" si="100"/>
        <v>0</v>
      </c>
      <c r="AC500" s="165">
        <f t="shared" si="100"/>
        <v>130.68673443084538</v>
      </c>
      <c r="AD500" s="165">
        <f t="shared" si="100"/>
        <v>0</v>
      </c>
      <c r="AE500" s="165">
        <f t="shared" si="100"/>
        <v>0</v>
      </c>
      <c r="AF500" s="165">
        <f t="shared" ref="AF500:AO502" si="101">+IF(AF488&gt;0,(AF488*$B488)/SUMPRODUCT(AF$482:AF$490,$B$482:$B$490)*AF$480/AF488+AF$477,0)</f>
        <v>0</v>
      </c>
      <c r="AG500" s="165">
        <f t="shared" si="101"/>
        <v>0</v>
      </c>
      <c r="AH500" s="165">
        <f t="shared" si="101"/>
        <v>0</v>
      </c>
      <c r="AI500" s="165">
        <f t="shared" si="101"/>
        <v>0</v>
      </c>
      <c r="AJ500" s="165">
        <f t="shared" si="101"/>
        <v>0</v>
      </c>
      <c r="AK500" s="165">
        <f t="shared" si="101"/>
        <v>0</v>
      </c>
      <c r="AL500" s="165">
        <f t="shared" si="101"/>
        <v>0</v>
      </c>
      <c r="AM500" s="165">
        <f t="shared" si="101"/>
        <v>0</v>
      </c>
      <c r="AN500" s="165">
        <f t="shared" si="101"/>
        <v>0</v>
      </c>
      <c r="AO500" s="165">
        <f t="shared" si="101"/>
        <v>210.1462458537537</v>
      </c>
    </row>
    <row r="501" spans="2:41" s="126" customFormat="1" ht="12.75" customHeight="1" x14ac:dyDescent="0.2">
      <c r="B501" s="164" t="str">
        <f t="shared" si="99"/>
        <v>0,3 kW</v>
      </c>
      <c r="C501" s="154"/>
      <c r="D501" s="165">
        <f t="shared" ref="D501:AN502" si="102">+IF(D489&gt;0,(D489*$B489)/SUMPRODUCT(D$482:D$490,$B$482:$B$490)*D$480/D489+D$477,0)</f>
        <v>0</v>
      </c>
      <c r="E501" s="165">
        <f t="shared" si="102"/>
        <v>0</v>
      </c>
      <c r="F501" s="165">
        <f t="shared" si="102"/>
        <v>0</v>
      </c>
      <c r="G501" s="165">
        <f t="shared" si="102"/>
        <v>0</v>
      </c>
      <c r="H501" s="165">
        <f t="shared" si="102"/>
        <v>0</v>
      </c>
      <c r="I501" s="165">
        <f t="shared" si="102"/>
        <v>0</v>
      </c>
      <c r="J501" s="165">
        <f t="shared" si="102"/>
        <v>0</v>
      </c>
      <c r="K501" s="165">
        <f t="shared" si="102"/>
        <v>0</v>
      </c>
      <c r="L501" s="165">
        <f t="shared" si="102"/>
        <v>0</v>
      </c>
      <c r="M501" s="165">
        <f t="shared" si="102"/>
        <v>0</v>
      </c>
      <c r="N501" s="165">
        <f t="shared" si="102"/>
        <v>0</v>
      </c>
      <c r="O501" s="165">
        <f t="shared" si="102"/>
        <v>0</v>
      </c>
      <c r="P501" s="165">
        <f t="shared" si="102"/>
        <v>0</v>
      </c>
      <c r="Q501" s="165">
        <f t="shared" si="102"/>
        <v>0</v>
      </c>
      <c r="R501" s="165">
        <f t="shared" si="102"/>
        <v>0</v>
      </c>
      <c r="S501" s="165">
        <f t="shared" si="102"/>
        <v>0</v>
      </c>
      <c r="T501" s="165">
        <f t="shared" si="102"/>
        <v>0</v>
      </c>
      <c r="U501" s="165">
        <f t="shared" si="102"/>
        <v>0</v>
      </c>
      <c r="V501" s="165">
        <f t="shared" si="102"/>
        <v>0</v>
      </c>
      <c r="W501" s="165">
        <f t="shared" si="102"/>
        <v>0</v>
      </c>
      <c r="X501" s="165">
        <f t="shared" si="102"/>
        <v>0</v>
      </c>
      <c r="Y501" s="165">
        <f t="shared" si="102"/>
        <v>0</v>
      </c>
      <c r="Z501" s="165">
        <f t="shared" si="102"/>
        <v>0</v>
      </c>
      <c r="AA501" s="165">
        <f t="shared" si="102"/>
        <v>0</v>
      </c>
      <c r="AB501" s="165">
        <f t="shared" si="102"/>
        <v>0</v>
      </c>
      <c r="AC501" s="165">
        <f t="shared" si="102"/>
        <v>0</v>
      </c>
      <c r="AD501" s="165">
        <f t="shared" si="102"/>
        <v>0</v>
      </c>
      <c r="AE501" s="165">
        <f t="shared" si="102"/>
        <v>0</v>
      </c>
      <c r="AF501" s="165">
        <f t="shared" si="102"/>
        <v>0</v>
      </c>
      <c r="AG501" s="165">
        <f t="shared" si="102"/>
        <v>0</v>
      </c>
      <c r="AH501" s="165">
        <f t="shared" si="102"/>
        <v>0</v>
      </c>
      <c r="AI501" s="165">
        <f t="shared" si="102"/>
        <v>0</v>
      </c>
      <c r="AJ501" s="165">
        <f t="shared" si="102"/>
        <v>0</v>
      </c>
      <c r="AK501" s="165">
        <f t="shared" si="102"/>
        <v>0</v>
      </c>
      <c r="AL501" s="165">
        <f t="shared" si="102"/>
        <v>0</v>
      </c>
      <c r="AM501" s="165">
        <f t="shared" si="102"/>
        <v>0</v>
      </c>
      <c r="AN501" s="165">
        <f t="shared" si="102"/>
        <v>0</v>
      </c>
      <c r="AO501" s="170">
        <f t="shared" si="101"/>
        <v>163.44708010847509</v>
      </c>
    </row>
    <row r="502" spans="2:41" s="126" customFormat="1" ht="12.75" customHeight="1" x14ac:dyDescent="0.2">
      <c r="B502" s="164" t="str">
        <f t="shared" si="99"/>
        <v>0,1 kW</v>
      </c>
      <c r="C502" s="154"/>
      <c r="D502" s="165">
        <f t="shared" si="102"/>
        <v>0</v>
      </c>
      <c r="E502" s="165">
        <f t="shared" si="102"/>
        <v>0</v>
      </c>
      <c r="F502" s="165">
        <f t="shared" si="102"/>
        <v>0</v>
      </c>
      <c r="G502" s="165">
        <f t="shared" si="102"/>
        <v>0</v>
      </c>
      <c r="H502" s="165">
        <f t="shared" si="102"/>
        <v>0</v>
      </c>
      <c r="I502" s="165">
        <f t="shared" si="102"/>
        <v>0</v>
      </c>
      <c r="J502" s="165">
        <f t="shared" si="102"/>
        <v>0</v>
      </c>
      <c r="K502" s="165">
        <f t="shared" si="102"/>
        <v>0</v>
      </c>
      <c r="L502" s="165">
        <f t="shared" si="102"/>
        <v>0</v>
      </c>
      <c r="M502" s="165">
        <f t="shared" si="102"/>
        <v>0</v>
      </c>
      <c r="N502" s="165">
        <f t="shared" si="102"/>
        <v>0</v>
      </c>
      <c r="O502" s="165">
        <f t="shared" si="102"/>
        <v>0</v>
      </c>
      <c r="P502" s="165">
        <f t="shared" si="102"/>
        <v>0</v>
      </c>
      <c r="Q502" s="165">
        <f t="shared" si="102"/>
        <v>0</v>
      </c>
      <c r="R502" s="165">
        <f t="shared" si="102"/>
        <v>0</v>
      </c>
      <c r="S502" s="165">
        <f t="shared" si="102"/>
        <v>0</v>
      </c>
      <c r="T502" s="165">
        <f t="shared" si="102"/>
        <v>0</v>
      </c>
      <c r="U502" s="165">
        <f t="shared" si="102"/>
        <v>0</v>
      </c>
      <c r="V502" s="165">
        <f t="shared" si="102"/>
        <v>0</v>
      </c>
      <c r="W502" s="165">
        <f t="shared" si="102"/>
        <v>0</v>
      </c>
      <c r="X502" s="165">
        <f t="shared" si="102"/>
        <v>0</v>
      </c>
      <c r="Y502" s="165">
        <f t="shared" si="102"/>
        <v>0</v>
      </c>
      <c r="Z502" s="165">
        <f t="shared" si="102"/>
        <v>0</v>
      </c>
      <c r="AA502" s="165">
        <f t="shared" si="102"/>
        <v>0</v>
      </c>
      <c r="AB502" s="165">
        <f t="shared" si="102"/>
        <v>0</v>
      </c>
      <c r="AC502" s="165">
        <f t="shared" si="102"/>
        <v>0</v>
      </c>
      <c r="AD502" s="165">
        <f t="shared" si="102"/>
        <v>0</v>
      </c>
      <c r="AE502" s="165">
        <f t="shared" si="102"/>
        <v>0</v>
      </c>
      <c r="AF502" s="165">
        <f t="shared" si="102"/>
        <v>0</v>
      </c>
      <c r="AG502" s="165">
        <f t="shared" si="102"/>
        <v>0</v>
      </c>
      <c r="AH502" s="165">
        <f t="shared" si="102"/>
        <v>0</v>
      </c>
      <c r="AI502" s="165">
        <f t="shared" si="102"/>
        <v>0</v>
      </c>
      <c r="AJ502" s="165">
        <f t="shared" si="102"/>
        <v>0</v>
      </c>
      <c r="AK502" s="165">
        <f t="shared" si="102"/>
        <v>0</v>
      </c>
      <c r="AL502" s="165">
        <f t="shared" si="102"/>
        <v>0</v>
      </c>
      <c r="AM502" s="165">
        <f t="shared" si="102"/>
        <v>0</v>
      </c>
      <c r="AN502" s="165">
        <f t="shared" si="102"/>
        <v>0</v>
      </c>
      <c r="AO502" s="170">
        <f t="shared" si="101"/>
        <v>0</v>
      </c>
    </row>
    <row r="503" spans="2:41" s="126" customFormat="1" ht="12.75" customHeight="1" x14ac:dyDescent="0.2">
      <c r="B503" s="164"/>
      <c r="C503" s="154"/>
      <c r="D503" s="170"/>
      <c r="E503" s="170"/>
      <c r="F503" s="170"/>
      <c r="G503" s="170"/>
      <c r="H503" s="170"/>
      <c r="I503" s="170"/>
      <c r="J503" s="170"/>
      <c r="K503" s="170"/>
      <c r="L503" s="170"/>
      <c r="M503" s="170"/>
      <c r="N503" s="170"/>
      <c r="O503" s="170"/>
      <c r="P503" s="170"/>
      <c r="Q503" s="170"/>
      <c r="R503" s="170"/>
      <c r="S503" s="170"/>
      <c r="T503" s="170"/>
      <c r="U503" s="170"/>
      <c r="V503" s="170"/>
      <c r="W503" s="170"/>
      <c r="X503" s="170"/>
      <c r="Y503" s="170"/>
      <c r="Z503" s="170"/>
      <c r="AA503" s="170"/>
      <c r="AB503" s="170"/>
      <c r="AC503" s="170"/>
      <c r="AD503" s="170"/>
      <c r="AE503" s="170"/>
      <c r="AF503" s="170"/>
      <c r="AG503" s="170"/>
      <c r="AH503" s="170"/>
      <c r="AI503" s="170"/>
      <c r="AJ503" s="170"/>
      <c r="AK503" s="170"/>
      <c r="AL503" s="170"/>
      <c r="AM503" s="170"/>
      <c r="AN503" s="170"/>
      <c r="AO503" s="170"/>
    </row>
    <row r="504" spans="2:41" ht="12.75" customHeight="1" x14ac:dyDescent="0.2">
      <c r="B504" s="168" t="s">
        <v>385</v>
      </c>
      <c r="C504" s="53"/>
      <c r="D504" s="268"/>
      <c r="E504" s="268"/>
      <c r="F504" s="268"/>
      <c r="G504" s="268"/>
      <c r="H504" s="268"/>
      <c r="I504" s="268"/>
      <c r="J504" s="268"/>
      <c r="K504" s="268"/>
      <c r="L504" s="268"/>
      <c r="M504" s="268"/>
      <c r="N504" s="268"/>
      <c r="O504" s="268"/>
      <c r="P504" s="268"/>
      <c r="Q504" s="268"/>
      <c r="R504" s="268"/>
      <c r="S504" s="268"/>
      <c r="T504" s="268"/>
      <c r="U504" s="268"/>
      <c r="V504" s="268"/>
      <c r="W504" s="268"/>
      <c r="X504" s="268"/>
      <c r="Y504" s="268"/>
      <c r="Z504" s="268"/>
      <c r="AA504" s="268"/>
      <c r="AB504" s="268"/>
      <c r="AC504" s="268"/>
      <c r="AD504" s="268"/>
      <c r="AE504" s="268"/>
      <c r="AF504" s="268"/>
      <c r="AG504" s="268"/>
      <c r="AH504" s="268"/>
      <c r="AI504" s="268"/>
      <c r="AJ504" s="268"/>
      <c r="AK504" s="268"/>
      <c r="AL504" s="268"/>
      <c r="AM504" s="268"/>
      <c r="AN504" s="268"/>
      <c r="AO504" s="268"/>
    </row>
    <row r="505" spans="2:41" ht="12.75" customHeight="1" x14ac:dyDescent="0.2">
      <c r="B505" s="53" t="s">
        <v>386</v>
      </c>
      <c r="C505" s="53"/>
      <c r="D505" s="62">
        <v>0</v>
      </c>
      <c r="E505" s="62">
        <v>1</v>
      </c>
      <c r="F505" s="62">
        <v>1</v>
      </c>
      <c r="G505" s="62">
        <v>0</v>
      </c>
      <c r="H505" s="62">
        <v>3</v>
      </c>
      <c r="I505" s="62">
        <v>0</v>
      </c>
      <c r="J505" s="62">
        <v>0</v>
      </c>
      <c r="K505" s="62">
        <v>0</v>
      </c>
      <c r="L505" s="62">
        <v>0</v>
      </c>
      <c r="M505" s="62">
        <v>0</v>
      </c>
      <c r="N505" s="62">
        <v>0</v>
      </c>
      <c r="O505" s="62">
        <v>0</v>
      </c>
      <c r="P505" s="62">
        <v>0</v>
      </c>
      <c r="Q505" s="62">
        <v>2</v>
      </c>
      <c r="R505" s="62">
        <v>0</v>
      </c>
      <c r="S505" s="62">
        <v>0</v>
      </c>
      <c r="T505" s="62">
        <v>1</v>
      </c>
      <c r="U505" s="62">
        <v>3</v>
      </c>
      <c r="V505" s="62">
        <v>0</v>
      </c>
      <c r="W505" s="62">
        <v>5</v>
      </c>
      <c r="X505" s="62">
        <v>0</v>
      </c>
      <c r="Y505" s="62">
        <v>6</v>
      </c>
      <c r="Z505" s="62">
        <v>0</v>
      </c>
      <c r="AA505" s="62">
        <v>0</v>
      </c>
      <c r="AB505" s="62">
        <v>0</v>
      </c>
      <c r="AC505" s="62">
        <v>0</v>
      </c>
      <c r="AD505" s="62">
        <v>1</v>
      </c>
      <c r="AE505" s="62">
        <v>0</v>
      </c>
      <c r="AF505" s="62">
        <v>0</v>
      </c>
      <c r="AG505" s="62">
        <v>0</v>
      </c>
      <c r="AH505" s="62">
        <v>0</v>
      </c>
      <c r="AI505" s="62">
        <v>3</v>
      </c>
      <c r="AJ505" s="62">
        <v>0</v>
      </c>
      <c r="AK505" s="62">
        <v>2</v>
      </c>
      <c r="AL505" s="62">
        <v>2</v>
      </c>
      <c r="AM505" s="62">
        <v>0</v>
      </c>
      <c r="AN505" s="62">
        <v>0</v>
      </c>
      <c r="AO505" s="62">
        <v>0</v>
      </c>
    </row>
    <row r="506" spans="2:41" ht="12.75" customHeight="1" x14ac:dyDescent="0.2">
      <c r="B506" s="53" t="s">
        <v>374</v>
      </c>
      <c r="C506" s="53"/>
      <c r="D506" s="62">
        <f t="shared" ref="D506:AO506" si="103">+IF(D505&gt;0,D438*D$443/D505,0)</f>
        <v>0</v>
      </c>
      <c r="E506" s="62">
        <f t="shared" si="103"/>
        <v>442.63279919865568</v>
      </c>
      <c r="F506" s="62">
        <f t="shared" si="103"/>
        <v>256.10524578872412</v>
      </c>
      <c r="G506" s="62">
        <f t="shared" si="103"/>
        <v>0</v>
      </c>
      <c r="H506" s="62">
        <f t="shared" si="103"/>
        <v>83.080432539472497</v>
      </c>
      <c r="I506" s="62">
        <f t="shared" si="103"/>
        <v>0</v>
      </c>
      <c r="J506" s="62">
        <f t="shared" si="103"/>
        <v>0</v>
      </c>
      <c r="K506" s="62">
        <f t="shared" si="103"/>
        <v>0</v>
      </c>
      <c r="L506" s="62">
        <f t="shared" si="103"/>
        <v>0</v>
      </c>
      <c r="M506" s="62">
        <f t="shared" si="103"/>
        <v>0</v>
      </c>
      <c r="N506" s="62">
        <f t="shared" si="103"/>
        <v>0</v>
      </c>
      <c r="O506" s="62">
        <f t="shared" si="103"/>
        <v>0</v>
      </c>
      <c r="P506" s="62">
        <f t="shared" si="103"/>
        <v>0</v>
      </c>
      <c r="Q506" s="62">
        <f t="shared" si="103"/>
        <v>47.8108688564635</v>
      </c>
      <c r="R506" s="62">
        <f t="shared" si="103"/>
        <v>0</v>
      </c>
      <c r="S506" s="62">
        <f t="shared" si="103"/>
        <v>0</v>
      </c>
      <c r="T506" s="62">
        <f t="shared" si="103"/>
        <v>243.53845908296142</v>
      </c>
      <c r="U506" s="62">
        <f t="shared" si="103"/>
        <v>118.25098868319823</v>
      </c>
      <c r="V506" s="62">
        <f t="shared" si="103"/>
        <v>0</v>
      </c>
      <c r="W506" s="62">
        <f t="shared" si="103"/>
        <v>34.760659246946545</v>
      </c>
      <c r="X506" s="62">
        <f t="shared" si="103"/>
        <v>0</v>
      </c>
      <c r="Y506" s="62">
        <f t="shared" si="103"/>
        <v>60.674206082388288</v>
      </c>
      <c r="Z506" s="62">
        <f t="shared" si="103"/>
        <v>0</v>
      </c>
      <c r="AA506" s="62">
        <f t="shared" si="103"/>
        <v>0</v>
      </c>
      <c r="AB506" s="62">
        <f t="shared" si="103"/>
        <v>0</v>
      </c>
      <c r="AC506" s="62">
        <f t="shared" si="103"/>
        <v>0</v>
      </c>
      <c r="AD506" s="62">
        <f t="shared" si="103"/>
        <v>48.271058762105127</v>
      </c>
      <c r="AE506" s="62">
        <f t="shared" si="103"/>
        <v>0</v>
      </c>
      <c r="AF506" s="62">
        <f t="shared" si="103"/>
        <v>0</v>
      </c>
      <c r="AG506" s="62">
        <f t="shared" si="103"/>
        <v>0</v>
      </c>
      <c r="AH506" s="62">
        <f t="shared" si="103"/>
        <v>0</v>
      </c>
      <c r="AI506" s="62">
        <f t="shared" si="103"/>
        <v>31.998447928082786</v>
      </c>
      <c r="AJ506" s="62">
        <f t="shared" si="103"/>
        <v>0</v>
      </c>
      <c r="AK506" s="62">
        <f t="shared" si="103"/>
        <v>109.03585219058851</v>
      </c>
      <c r="AL506" s="62">
        <f t="shared" si="103"/>
        <v>165.37278514556587</v>
      </c>
      <c r="AM506" s="62">
        <f t="shared" si="103"/>
        <v>0</v>
      </c>
      <c r="AN506" s="62">
        <f t="shared" si="103"/>
        <v>0</v>
      </c>
      <c r="AO506" s="62">
        <f t="shared" si="103"/>
        <v>0</v>
      </c>
    </row>
    <row r="507" spans="2:41" ht="12.75" customHeight="1" x14ac:dyDescent="0.2">
      <c r="B507" s="53"/>
      <c r="C507" s="53"/>
      <c r="D507" s="62"/>
      <c r="E507" s="62"/>
      <c r="F507" s="62"/>
      <c r="G507" s="62"/>
      <c r="H507" s="62"/>
      <c r="I507" s="62"/>
      <c r="J507" s="62"/>
      <c r="K507" s="62"/>
      <c r="L507" s="62"/>
      <c r="M507" s="62"/>
      <c r="N507" s="62"/>
      <c r="O507" s="62"/>
      <c r="P507" s="62"/>
      <c r="Q507" s="62"/>
      <c r="R507" s="62"/>
      <c r="S507" s="62"/>
      <c r="T507" s="62"/>
      <c r="U507" s="62"/>
      <c r="V507" s="62"/>
      <c r="W507" s="62"/>
      <c r="X507" s="62"/>
      <c r="Y507" s="62"/>
      <c r="Z507" s="62"/>
      <c r="AA507" s="62"/>
      <c r="AB507" s="62"/>
      <c r="AC507" s="62"/>
      <c r="AD507" s="62"/>
      <c r="AE507" s="62"/>
      <c r="AF507" s="62"/>
      <c r="AG507" s="62"/>
      <c r="AH507" s="62"/>
      <c r="AI507" s="62"/>
      <c r="AJ507" s="62"/>
      <c r="AK507" s="62"/>
      <c r="AL507" s="62"/>
      <c r="AM507" s="62"/>
      <c r="AN507" s="62"/>
      <c r="AO507" s="62"/>
    </row>
    <row r="508" spans="2:41" ht="12.75" customHeight="1" x14ac:dyDescent="0.2">
      <c r="B508" s="53" t="s">
        <v>387</v>
      </c>
      <c r="C508" s="53"/>
      <c r="D508" s="298" t="s">
        <v>332</v>
      </c>
      <c r="E508" s="298">
        <v>216</v>
      </c>
      <c r="F508" s="298">
        <v>200</v>
      </c>
      <c r="G508" s="298" t="s">
        <v>332</v>
      </c>
      <c r="H508" s="298">
        <v>185</v>
      </c>
      <c r="I508" s="298" t="s">
        <v>332</v>
      </c>
      <c r="J508" s="298" t="s">
        <v>332</v>
      </c>
      <c r="K508" s="298" t="s">
        <v>332</v>
      </c>
      <c r="L508" s="298">
        <v>133</v>
      </c>
      <c r="M508" s="298" t="s">
        <v>332</v>
      </c>
      <c r="N508" s="298" t="s">
        <v>332</v>
      </c>
      <c r="O508" s="298" t="s">
        <v>332</v>
      </c>
      <c r="P508" s="298" t="s">
        <v>332</v>
      </c>
      <c r="Q508" s="298">
        <v>123</v>
      </c>
      <c r="R508" s="298" t="s">
        <v>332</v>
      </c>
      <c r="S508" s="298" t="s">
        <v>332</v>
      </c>
      <c r="T508" s="298">
        <v>140</v>
      </c>
      <c r="U508" s="298">
        <v>230</v>
      </c>
      <c r="V508" s="298" t="s">
        <v>332</v>
      </c>
      <c r="W508" s="298">
        <v>178</v>
      </c>
      <c r="X508" s="298" t="s">
        <v>332</v>
      </c>
      <c r="Y508" s="298">
        <v>206</v>
      </c>
      <c r="Z508" s="298" t="s">
        <v>332</v>
      </c>
      <c r="AA508" s="298" t="s">
        <v>332</v>
      </c>
      <c r="AB508" s="298" t="s">
        <v>332</v>
      </c>
      <c r="AC508" s="298" t="s">
        <v>332</v>
      </c>
      <c r="AD508" s="298" t="s">
        <v>332</v>
      </c>
      <c r="AE508" s="298" t="s">
        <v>332</v>
      </c>
      <c r="AF508" s="298" t="s">
        <v>332</v>
      </c>
      <c r="AG508" s="298" t="s">
        <v>332</v>
      </c>
      <c r="AH508" s="298" t="s">
        <v>332</v>
      </c>
      <c r="AI508" s="298">
        <v>152</v>
      </c>
      <c r="AJ508" s="298" t="s">
        <v>332</v>
      </c>
      <c r="AK508" s="298" t="s">
        <v>332</v>
      </c>
      <c r="AL508" s="298">
        <v>192</v>
      </c>
      <c r="AM508" s="298" t="s">
        <v>332</v>
      </c>
      <c r="AN508" s="298" t="s">
        <v>332</v>
      </c>
      <c r="AO508" s="298" t="s">
        <v>332</v>
      </c>
    </row>
    <row r="509" spans="2:41" ht="12.75" customHeight="1" x14ac:dyDescent="0.2">
      <c r="B509" s="53" t="s">
        <v>388</v>
      </c>
      <c r="C509" s="53"/>
      <c r="D509" s="62">
        <f t="shared" ref="D509:AO509" si="104">+D$444*D438</f>
        <v>0</v>
      </c>
      <c r="E509" s="62">
        <f t="shared" si="104"/>
        <v>1327.898397595967</v>
      </c>
      <c r="F509" s="62">
        <f t="shared" si="104"/>
        <v>768.31573736617236</v>
      </c>
      <c r="G509" s="62">
        <f t="shared" si="104"/>
        <v>0</v>
      </c>
      <c r="H509" s="62">
        <f t="shared" si="104"/>
        <v>747.72389285525242</v>
      </c>
      <c r="I509" s="62">
        <f t="shared" si="104"/>
        <v>0</v>
      </c>
      <c r="J509" s="62">
        <f t="shared" si="104"/>
        <v>0</v>
      </c>
      <c r="K509" s="62">
        <f t="shared" si="104"/>
        <v>0</v>
      </c>
      <c r="L509" s="62">
        <f t="shared" si="104"/>
        <v>648.45328381429624</v>
      </c>
      <c r="M509" s="62">
        <f t="shared" si="104"/>
        <v>0</v>
      </c>
      <c r="N509" s="62">
        <f t="shared" si="104"/>
        <v>0</v>
      </c>
      <c r="O509" s="62">
        <f t="shared" si="104"/>
        <v>0</v>
      </c>
      <c r="P509" s="62">
        <f t="shared" si="104"/>
        <v>0</v>
      </c>
      <c r="Q509" s="62">
        <f t="shared" si="104"/>
        <v>286.86521313878097</v>
      </c>
      <c r="R509" s="62">
        <f t="shared" si="104"/>
        <v>0</v>
      </c>
      <c r="S509" s="62">
        <f t="shared" si="104"/>
        <v>0</v>
      </c>
      <c r="T509" s="62">
        <f t="shared" si="104"/>
        <v>730.61537724888422</v>
      </c>
      <c r="U509" s="62">
        <f t="shared" si="104"/>
        <v>1064.2588981487841</v>
      </c>
      <c r="V509" s="62">
        <f t="shared" si="104"/>
        <v>0</v>
      </c>
      <c r="W509" s="62">
        <f t="shared" si="104"/>
        <v>521.40988870419824</v>
      </c>
      <c r="X509" s="62">
        <f t="shared" si="104"/>
        <v>0</v>
      </c>
      <c r="Y509" s="62">
        <f t="shared" si="104"/>
        <v>1092.1357094829891</v>
      </c>
      <c r="Z509" s="62">
        <f t="shared" si="104"/>
        <v>0</v>
      </c>
      <c r="AA509" s="62">
        <f t="shared" si="104"/>
        <v>0</v>
      </c>
      <c r="AB509" s="62">
        <f t="shared" si="104"/>
        <v>0</v>
      </c>
      <c r="AC509" s="62">
        <f t="shared" si="104"/>
        <v>0</v>
      </c>
      <c r="AD509" s="62">
        <f t="shared" si="104"/>
        <v>144.81317628631538</v>
      </c>
      <c r="AE509" s="62">
        <f t="shared" si="104"/>
        <v>0</v>
      </c>
      <c r="AF509" s="62">
        <f t="shared" si="104"/>
        <v>0</v>
      </c>
      <c r="AG509" s="62">
        <f t="shared" si="104"/>
        <v>0</v>
      </c>
      <c r="AH509" s="62">
        <f t="shared" si="104"/>
        <v>0</v>
      </c>
      <c r="AI509" s="62">
        <f t="shared" si="104"/>
        <v>287.9860313527451</v>
      </c>
      <c r="AJ509" s="62">
        <f t="shared" si="104"/>
        <v>0</v>
      </c>
      <c r="AK509" s="62">
        <f t="shared" si="104"/>
        <v>654.21511314353108</v>
      </c>
      <c r="AL509" s="62">
        <f t="shared" si="104"/>
        <v>992.23671087339517</v>
      </c>
      <c r="AM509" s="62">
        <f t="shared" si="104"/>
        <v>0</v>
      </c>
      <c r="AN509" s="62">
        <f t="shared" si="104"/>
        <v>0</v>
      </c>
      <c r="AO509" s="62">
        <f t="shared" si="104"/>
        <v>0</v>
      </c>
    </row>
    <row r="510" spans="2:41" ht="12.75" customHeight="1" x14ac:dyDescent="0.2">
      <c r="B510" s="53" t="s">
        <v>389</v>
      </c>
      <c r="C510" s="53"/>
      <c r="D510" s="62"/>
      <c r="E510" s="62"/>
      <c r="F510" s="62"/>
      <c r="G510" s="62"/>
      <c r="H510" s="62"/>
      <c r="I510" s="62"/>
      <c r="J510" s="62"/>
      <c r="K510" s="62"/>
      <c r="L510" s="62"/>
      <c r="M510" s="62"/>
      <c r="N510" s="62"/>
      <c r="O510" s="62"/>
      <c r="P510" s="62"/>
      <c r="Q510" s="62"/>
      <c r="R510" s="62"/>
      <c r="S510" s="62"/>
      <c r="T510" s="62"/>
      <c r="U510" s="62"/>
      <c r="V510" s="62"/>
      <c r="W510" s="62"/>
      <c r="X510" s="62"/>
      <c r="Y510" s="62"/>
      <c r="Z510" s="62"/>
      <c r="AA510" s="62"/>
      <c r="AB510" s="62"/>
      <c r="AC510" s="62"/>
      <c r="AD510" s="62"/>
      <c r="AE510" s="62"/>
      <c r="AF510" s="62"/>
      <c r="AG510" s="62"/>
      <c r="AH510" s="62"/>
      <c r="AI510" s="62"/>
      <c r="AJ510" s="62"/>
      <c r="AK510" s="62"/>
      <c r="AL510" s="62"/>
      <c r="AM510" s="62"/>
      <c r="AN510" s="62"/>
      <c r="AO510" s="62"/>
    </row>
    <row r="511" spans="2:41" ht="12.75" customHeight="1" x14ac:dyDescent="0.2">
      <c r="B511" s="159">
        <v>5</v>
      </c>
      <c r="C511" s="53"/>
      <c r="D511" s="298">
        <v>0</v>
      </c>
      <c r="E511" s="298">
        <v>0</v>
      </c>
      <c r="F511" s="298">
        <v>0</v>
      </c>
      <c r="G511" s="298">
        <v>0</v>
      </c>
      <c r="H511" s="298">
        <v>0</v>
      </c>
      <c r="I511" s="298">
        <v>0</v>
      </c>
      <c r="J511" s="298">
        <v>0</v>
      </c>
      <c r="K511" s="298">
        <v>0</v>
      </c>
      <c r="L511" s="298">
        <v>0</v>
      </c>
      <c r="M511" s="298">
        <v>0</v>
      </c>
      <c r="N511" s="298">
        <v>0</v>
      </c>
      <c r="O511" s="298">
        <v>0</v>
      </c>
      <c r="P511" s="298">
        <v>0</v>
      </c>
      <c r="Q511" s="298">
        <v>0</v>
      </c>
      <c r="R511" s="298">
        <v>0</v>
      </c>
      <c r="S511" s="298">
        <v>0</v>
      </c>
      <c r="T511" s="298">
        <v>0</v>
      </c>
      <c r="U511" s="298">
        <v>0</v>
      </c>
      <c r="V511" s="298">
        <v>0</v>
      </c>
      <c r="W511" s="298">
        <v>0</v>
      </c>
      <c r="X511" s="298">
        <v>0</v>
      </c>
      <c r="Y511" s="298">
        <v>0</v>
      </c>
      <c r="Z511" s="298">
        <v>0</v>
      </c>
      <c r="AA511" s="298">
        <v>0</v>
      </c>
      <c r="AB511" s="298">
        <v>0</v>
      </c>
      <c r="AC511" s="298">
        <v>0</v>
      </c>
      <c r="AD511" s="298">
        <v>0</v>
      </c>
      <c r="AE511" s="298">
        <v>0</v>
      </c>
      <c r="AF511" s="298">
        <v>0</v>
      </c>
      <c r="AG511" s="298">
        <v>0</v>
      </c>
      <c r="AH511" s="298">
        <v>0</v>
      </c>
      <c r="AI511" s="298">
        <v>0</v>
      </c>
      <c r="AJ511" s="298">
        <v>0</v>
      </c>
      <c r="AK511" s="298">
        <v>1</v>
      </c>
      <c r="AL511" s="298">
        <v>0</v>
      </c>
      <c r="AM511" s="298">
        <v>0</v>
      </c>
      <c r="AN511" s="298">
        <v>0</v>
      </c>
      <c r="AO511" s="298">
        <v>0</v>
      </c>
    </row>
    <row r="512" spans="2:41" ht="12.75" customHeight="1" x14ac:dyDescent="0.2">
      <c r="B512" s="159">
        <v>3</v>
      </c>
      <c r="C512" s="53"/>
      <c r="D512" s="298">
        <v>0</v>
      </c>
      <c r="E512" s="298">
        <v>0</v>
      </c>
      <c r="F512" s="298">
        <v>0</v>
      </c>
      <c r="G512" s="298">
        <v>0</v>
      </c>
      <c r="H512" s="298">
        <v>1</v>
      </c>
      <c r="I512" s="298">
        <v>0</v>
      </c>
      <c r="J512" s="298">
        <v>0</v>
      </c>
      <c r="K512" s="298">
        <v>0</v>
      </c>
      <c r="L512" s="298">
        <v>0</v>
      </c>
      <c r="M512" s="298">
        <v>0</v>
      </c>
      <c r="N512" s="298">
        <v>0</v>
      </c>
      <c r="O512" s="298">
        <v>0</v>
      </c>
      <c r="P512" s="298">
        <v>0</v>
      </c>
      <c r="Q512" s="298">
        <v>0</v>
      </c>
      <c r="R512" s="298">
        <v>0</v>
      </c>
      <c r="S512" s="298">
        <v>0</v>
      </c>
      <c r="T512" s="298">
        <v>0</v>
      </c>
      <c r="U512" s="298">
        <v>0</v>
      </c>
      <c r="V512" s="298">
        <v>0</v>
      </c>
      <c r="W512" s="298">
        <v>2</v>
      </c>
      <c r="X512" s="298">
        <v>0</v>
      </c>
      <c r="Y512" s="298">
        <v>0</v>
      </c>
      <c r="Z512" s="298">
        <v>0</v>
      </c>
      <c r="AA512" s="298">
        <v>0</v>
      </c>
      <c r="AB512" s="298">
        <v>0</v>
      </c>
      <c r="AC512" s="298">
        <v>0</v>
      </c>
      <c r="AD512" s="298">
        <v>0</v>
      </c>
      <c r="AE512" s="298">
        <v>0</v>
      </c>
      <c r="AF512" s="298">
        <v>0</v>
      </c>
      <c r="AG512" s="298">
        <v>0</v>
      </c>
      <c r="AH512" s="298">
        <v>0</v>
      </c>
      <c r="AI512" s="298">
        <v>2</v>
      </c>
      <c r="AJ512" s="298">
        <v>0</v>
      </c>
      <c r="AK512" s="298">
        <v>1</v>
      </c>
      <c r="AL512" s="298">
        <v>1</v>
      </c>
      <c r="AM512" s="298">
        <v>0</v>
      </c>
      <c r="AN512" s="298">
        <v>0</v>
      </c>
      <c r="AO512" s="298">
        <v>0</v>
      </c>
    </row>
    <row r="513" spans="2:41" ht="12.75" customHeight="1" x14ac:dyDescent="0.2">
      <c r="B513" s="159">
        <v>2.5</v>
      </c>
      <c r="C513" s="53"/>
      <c r="D513" s="298">
        <v>0</v>
      </c>
      <c r="E513" s="298">
        <v>0</v>
      </c>
      <c r="F513" s="298">
        <v>0</v>
      </c>
      <c r="G513" s="298">
        <v>0</v>
      </c>
      <c r="H513" s="298">
        <v>0</v>
      </c>
      <c r="I513" s="298">
        <v>0</v>
      </c>
      <c r="J513" s="298">
        <v>0</v>
      </c>
      <c r="K513" s="298">
        <v>0</v>
      </c>
      <c r="L513" s="298">
        <v>0</v>
      </c>
      <c r="M513" s="298">
        <v>0</v>
      </c>
      <c r="N513" s="298">
        <v>0</v>
      </c>
      <c r="O513" s="298">
        <v>0</v>
      </c>
      <c r="P513" s="298">
        <v>0</v>
      </c>
      <c r="Q513" s="298">
        <v>0</v>
      </c>
      <c r="R513" s="298">
        <v>0</v>
      </c>
      <c r="S513" s="298">
        <v>0</v>
      </c>
      <c r="T513" s="298">
        <v>0</v>
      </c>
      <c r="U513" s="298">
        <v>1</v>
      </c>
      <c r="V513" s="298">
        <v>0</v>
      </c>
      <c r="W513" s="298">
        <v>1</v>
      </c>
      <c r="X513" s="298">
        <v>0</v>
      </c>
      <c r="Y513" s="298">
        <v>2</v>
      </c>
      <c r="Z513" s="298">
        <v>0</v>
      </c>
      <c r="AA513" s="298">
        <v>0</v>
      </c>
      <c r="AB513" s="298">
        <v>0</v>
      </c>
      <c r="AC513" s="298">
        <v>0</v>
      </c>
      <c r="AD513" s="298">
        <v>0</v>
      </c>
      <c r="AE513" s="298">
        <v>0</v>
      </c>
      <c r="AF513" s="298">
        <v>0</v>
      </c>
      <c r="AG513" s="298">
        <v>0</v>
      </c>
      <c r="AH513" s="298">
        <v>0</v>
      </c>
      <c r="AI513" s="298">
        <v>0</v>
      </c>
      <c r="AJ513" s="298">
        <v>0</v>
      </c>
      <c r="AK513" s="298">
        <v>0</v>
      </c>
      <c r="AL513" s="298">
        <v>1</v>
      </c>
      <c r="AM513" s="298">
        <v>0</v>
      </c>
      <c r="AN513" s="298">
        <v>0</v>
      </c>
      <c r="AO513" s="298">
        <v>0</v>
      </c>
    </row>
    <row r="514" spans="2:41" ht="12.75" customHeight="1" x14ac:dyDescent="0.2">
      <c r="B514" s="159">
        <v>2</v>
      </c>
      <c r="C514" s="53"/>
      <c r="D514" s="298">
        <v>0</v>
      </c>
      <c r="E514" s="298">
        <v>1</v>
      </c>
      <c r="F514" s="298">
        <v>0</v>
      </c>
      <c r="G514" s="298">
        <v>0</v>
      </c>
      <c r="H514" s="298">
        <v>0</v>
      </c>
      <c r="I514" s="298">
        <v>0</v>
      </c>
      <c r="J514" s="298">
        <v>0</v>
      </c>
      <c r="K514" s="298">
        <v>0</v>
      </c>
      <c r="L514" s="298">
        <v>0</v>
      </c>
      <c r="M514" s="298">
        <v>0</v>
      </c>
      <c r="N514" s="298">
        <v>0</v>
      </c>
      <c r="O514" s="298">
        <v>0</v>
      </c>
      <c r="P514" s="298">
        <v>0</v>
      </c>
      <c r="Q514" s="298">
        <v>0</v>
      </c>
      <c r="R514" s="298">
        <v>0</v>
      </c>
      <c r="S514" s="298">
        <v>0</v>
      </c>
      <c r="T514" s="298">
        <v>0</v>
      </c>
      <c r="U514" s="298">
        <v>0</v>
      </c>
      <c r="V514" s="298">
        <v>0</v>
      </c>
      <c r="W514" s="298">
        <v>0</v>
      </c>
      <c r="X514" s="298">
        <v>0</v>
      </c>
      <c r="Y514" s="298">
        <v>2</v>
      </c>
      <c r="Z514" s="298">
        <v>0</v>
      </c>
      <c r="AA514" s="298">
        <v>0</v>
      </c>
      <c r="AB514" s="298">
        <v>0</v>
      </c>
      <c r="AC514" s="298">
        <v>0</v>
      </c>
      <c r="AD514" s="298">
        <v>1</v>
      </c>
      <c r="AE514" s="298">
        <v>0</v>
      </c>
      <c r="AF514" s="298">
        <v>0</v>
      </c>
      <c r="AG514" s="298">
        <v>0</v>
      </c>
      <c r="AH514" s="298">
        <v>0</v>
      </c>
      <c r="AI514" s="298">
        <v>0</v>
      </c>
      <c r="AJ514" s="298">
        <v>0</v>
      </c>
      <c r="AK514" s="298">
        <v>0</v>
      </c>
      <c r="AL514" s="298">
        <v>0</v>
      </c>
      <c r="AM514" s="298">
        <v>0</v>
      </c>
      <c r="AN514" s="298">
        <v>0</v>
      </c>
      <c r="AO514" s="298">
        <v>0</v>
      </c>
    </row>
    <row r="515" spans="2:41" ht="12.75" customHeight="1" x14ac:dyDescent="0.2">
      <c r="B515" s="159">
        <v>1</v>
      </c>
      <c r="C515" s="53"/>
      <c r="D515" s="298">
        <v>0</v>
      </c>
      <c r="E515" s="298">
        <v>0</v>
      </c>
      <c r="F515" s="298">
        <v>1</v>
      </c>
      <c r="G515" s="298">
        <v>0</v>
      </c>
      <c r="H515" s="298">
        <v>2</v>
      </c>
      <c r="I515" s="298">
        <v>0</v>
      </c>
      <c r="J515" s="298">
        <v>0</v>
      </c>
      <c r="K515" s="298">
        <v>0</v>
      </c>
      <c r="L515" s="298">
        <v>0</v>
      </c>
      <c r="M515" s="298">
        <v>0</v>
      </c>
      <c r="N515" s="298">
        <v>0</v>
      </c>
      <c r="O515" s="298">
        <v>0</v>
      </c>
      <c r="P515" s="298">
        <v>0</v>
      </c>
      <c r="Q515" s="298">
        <v>1</v>
      </c>
      <c r="R515" s="298">
        <v>0</v>
      </c>
      <c r="S515" s="298">
        <v>0</v>
      </c>
      <c r="T515" s="298">
        <v>1</v>
      </c>
      <c r="U515" s="298">
        <v>2</v>
      </c>
      <c r="V515" s="298">
        <v>0</v>
      </c>
      <c r="W515" s="298">
        <v>2</v>
      </c>
      <c r="X515" s="298">
        <v>0</v>
      </c>
      <c r="Y515" s="298">
        <v>2</v>
      </c>
      <c r="Z515" s="298">
        <v>0</v>
      </c>
      <c r="AA515" s="298">
        <v>0</v>
      </c>
      <c r="AB515" s="298">
        <v>0</v>
      </c>
      <c r="AC515" s="298">
        <v>0</v>
      </c>
      <c r="AD515" s="298">
        <v>0</v>
      </c>
      <c r="AE515" s="298">
        <v>0</v>
      </c>
      <c r="AF515" s="298">
        <v>0</v>
      </c>
      <c r="AG515" s="298">
        <v>0</v>
      </c>
      <c r="AH515" s="298">
        <v>0</v>
      </c>
      <c r="AI515" s="298">
        <v>1</v>
      </c>
      <c r="AJ515" s="298">
        <v>0</v>
      </c>
      <c r="AK515" s="298">
        <v>0</v>
      </c>
      <c r="AL515" s="298">
        <v>0</v>
      </c>
      <c r="AM515" s="298">
        <v>0</v>
      </c>
      <c r="AN515" s="298">
        <v>0</v>
      </c>
      <c r="AO515" s="298">
        <v>0</v>
      </c>
    </row>
    <row r="516" spans="2:41" ht="12.75" customHeight="1" x14ac:dyDescent="0.2">
      <c r="B516" s="159">
        <v>0.5</v>
      </c>
      <c r="C516" s="53"/>
      <c r="D516" s="298">
        <v>0</v>
      </c>
      <c r="E516" s="298">
        <v>0</v>
      </c>
      <c r="F516" s="298">
        <v>0</v>
      </c>
      <c r="G516" s="298">
        <v>0</v>
      </c>
      <c r="H516" s="298">
        <v>0</v>
      </c>
      <c r="I516" s="298">
        <v>0</v>
      </c>
      <c r="J516" s="298">
        <v>0</v>
      </c>
      <c r="K516" s="298">
        <v>0</v>
      </c>
      <c r="L516" s="298">
        <v>0</v>
      </c>
      <c r="M516" s="298">
        <v>0</v>
      </c>
      <c r="N516" s="298">
        <v>0</v>
      </c>
      <c r="O516" s="298">
        <v>0</v>
      </c>
      <c r="P516" s="298">
        <v>0</v>
      </c>
      <c r="Q516" s="298">
        <v>1</v>
      </c>
      <c r="R516" s="298">
        <v>0</v>
      </c>
      <c r="S516" s="298">
        <v>0</v>
      </c>
      <c r="T516" s="298">
        <v>0</v>
      </c>
      <c r="U516" s="298">
        <v>0</v>
      </c>
      <c r="V516" s="298">
        <v>0</v>
      </c>
      <c r="W516" s="298">
        <v>0</v>
      </c>
      <c r="X516" s="298">
        <v>0</v>
      </c>
      <c r="Y516" s="298">
        <v>0</v>
      </c>
      <c r="Z516" s="298">
        <v>0</v>
      </c>
      <c r="AA516" s="298">
        <v>0</v>
      </c>
      <c r="AB516" s="298">
        <v>0</v>
      </c>
      <c r="AC516" s="298">
        <v>0</v>
      </c>
      <c r="AD516" s="298">
        <v>0</v>
      </c>
      <c r="AE516" s="298">
        <v>0</v>
      </c>
      <c r="AF516" s="298">
        <v>0</v>
      </c>
      <c r="AG516" s="298">
        <v>0</v>
      </c>
      <c r="AH516" s="298">
        <v>0</v>
      </c>
      <c r="AI516" s="298">
        <v>0</v>
      </c>
      <c r="AJ516" s="298">
        <v>0</v>
      </c>
      <c r="AK516" s="298">
        <v>0</v>
      </c>
      <c r="AL516" s="298">
        <v>0</v>
      </c>
      <c r="AM516" s="298">
        <v>0</v>
      </c>
      <c r="AN516" s="298">
        <v>0</v>
      </c>
      <c r="AO516" s="298">
        <v>0</v>
      </c>
    </row>
    <row r="517" spans="2:41" ht="12.75" customHeight="1" thickBot="1" x14ac:dyDescent="0.25">
      <c r="B517" s="159">
        <v>0.3</v>
      </c>
      <c r="C517" s="68"/>
      <c r="D517" s="299">
        <v>0</v>
      </c>
      <c r="E517" s="299">
        <v>0</v>
      </c>
      <c r="F517" s="299">
        <v>0</v>
      </c>
      <c r="G517" s="299">
        <v>0</v>
      </c>
      <c r="H517" s="299">
        <v>0</v>
      </c>
      <c r="I517" s="299">
        <v>0</v>
      </c>
      <c r="J517" s="299">
        <v>0</v>
      </c>
      <c r="K517" s="299">
        <v>0</v>
      </c>
      <c r="L517" s="299">
        <v>0</v>
      </c>
      <c r="M517" s="299">
        <v>0</v>
      </c>
      <c r="N517" s="299">
        <v>0</v>
      </c>
      <c r="O517" s="299">
        <v>0</v>
      </c>
      <c r="P517" s="299">
        <v>0</v>
      </c>
      <c r="Q517" s="299">
        <v>0</v>
      </c>
      <c r="R517" s="299">
        <v>0</v>
      </c>
      <c r="S517" s="299">
        <v>0</v>
      </c>
      <c r="T517" s="299">
        <v>0</v>
      </c>
      <c r="U517" s="299">
        <v>0</v>
      </c>
      <c r="V517" s="299">
        <v>0</v>
      </c>
      <c r="W517" s="299">
        <v>0</v>
      </c>
      <c r="X517" s="299">
        <v>0</v>
      </c>
      <c r="Y517" s="299">
        <v>0</v>
      </c>
      <c r="Z517" s="299">
        <v>0</v>
      </c>
      <c r="AA517" s="299">
        <v>0</v>
      </c>
      <c r="AB517" s="299">
        <v>0</v>
      </c>
      <c r="AC517" s="299">
        <v>0</v>
      </c>
      <c r="AD517" s="299">
        <v>0</v>
      </c>
      <c r="AE517" s="299">
        <v>0</v>
      </c>
      <c r="AF517" s="299">
        <v>0</v>
      </c>
      <c r="AG517" s="299">
        <v>0</v>
      </c>
      <c r="AH517" s="299">
        <v>0</v>
      </c>
      <c r="AI517" s="299">
        <v>0</v>
      </c>
      <c r="AJ517" s="299">
        <v>0</v>
      </c>
      <c r="AK517" s="299">
        <v>0</v>
      </c>
      <c r="AL517" s="299">
        <v>0</v>
      </c>
      <c r="AM517" s="299">
        <v>0</v>
      </c>
      <c r="AN517" s="299">
        <v>0</v>
      </c>
      <c r="AO517" s="299">
        <v>0</v>
      </c>
    </row>
    <row r="518" spans="2:41" ht="12.75" customHeight="1" x14ac:dyDescent="0.2">
      <c r="B518" s="160" t="s">
        <v>27</v>
      </c>
      <c r="C518" s="153"/>
      <c r="D518" s="139">
        <f t="shared" ref="D518:AO518" si="105">+SUM(D511:D517)</f>
        <v>0</v>
      </c>
      <c r="E518" s="139">
        <f t="shared" si="105"/>
        <v>1</v>
      </c>
      <c r="F518" s="139">
        <f t="shared" si="105"/>
        <v>1</v>
      </c>
      <c r="G518" s="139">
        <f t="shared" si="105"/>
        <v>0</v>
      </c>
      <c r="H518" s="139">
        <f t="shared" si="105"/>
        <v>3</v>
      </c>
      <c r="I518" s="139">
        <f t="shared" si="105"/>
        <v>0</v>
      </c>
      <c r="J518" s="139">
        <f t="shared" si="105"/>
        <v>0</v>
      </c>
      <c r="K518" s="139">
        <f t="shared" si="105"/>
        <v>0</v>
      </c>
      <c r="L518" s="139">
        <f t="shared" si="105"/>
        <v>0</v>
      </c>
      <c r="M518" s="139">
        <f t="shared" si="105"/>
        <v>0</v>
      </c>
      <c r="N518" s="139">
        <f t="shared" si="105"/>
        <v>0</v>
      </c>
      <c r="O518" s="139">
        <f t="shared" si="105"/>
        <v>0</v>
      </c>
      <c r="P518" s="139">
        <f t="shared" si="105"/>
        <v>0</v>
      </c>
      <c r="Q518" s="139">
        <f t="shared" si="105"/>
        <v>2</v>
      </c>
      <c r="R518" s="139">
        <f t="shared" si="105"/>
        <v>0</v>
      </c>
      <c r="S518" s="139">
        <f t="shared" si="105"/>
        <v>0</v>
      </c>
      <c r="T518" s="139">
        <f t="shared" si="105"/>
        <v>1</v>
      </c>
      <c r="U518" s="139">
        <f t="shared" si="105"/>
        <v>3</v>
      </c>
      <c r="V518" s="139">
        <f t="shared" si="105"/>
        <v>0</v>
      </c>
      <c r="W518" s="139">
        <f t="shared" si="105"/>
        <v>5</v>
      </c>
      <c r="X518" s="162">
        <f t="shared" si="105"/>
        <v>0</v>
      </c>
      <c r="Y518" s="162">
        <f t="shared" si="105"/>
        <v>6</v>
      </c>
      <c r="Z518" s="162">
        <f t="shared" si="105"/>
        <v>0</v>
      </c>
      <c r="AA518" s="162">
        <f t="shared" si="105"/>
        <v>0</v>
      </c>
      <c r="AB518" s="162">
        <f t="shared" si="105"/>
        <v>0</v>
      </c>
      <c r="AC518" s="162">
        <f t="shared" si="105"/>
        <v>0</v>
      </c>
      <c r="AD518" s="162">
        <f t="shared" si="105"/>
        <v>1</v>
      </c>
      <c r="AE518" s="162">
        <f t="shared" si="105"/>
        <v>0</v>
      </c>
      <c r="AF518" s="162">
        <f t="shared" si="105"/>
        <v>0</v>
      </c>
      <c r="AG518" s="162">
        <f t="shared" si="105"/>
        <v>0</v>
      </c>
      <c r="AH518" s="162">
        <f t="shared" si="105"/>
        <v>0</v>
      </c>
      <c r="AI518" s="162">
        <f t="shared" si="105"/>
        <v>3</v>
      </c>
      <c r="AJ518" s="162">
        <f t="shared" si="105"/>
        <v>0</v>
      </c>
      <c r="AK518" s="162">
        <f t="shared" si="105"/>
        <v>2</v>
      </c>
      <c r="AL518" s="162">
        <f t="shared" si="105"/>
        <v>2</v>
      </c>
      <c r="AM518" s="162">
        <f t="shared" si="105"/>
        <v>0</v>
      </c>
      <c r="AN518" s="162">
        <f t="shared" si="105"/>
        <v>0</v>
      </c>
      <c r="AO518" s="162">
        <f t="shared" si="105"/>
        <v>0</v>
      </c>
    </row>
    <row r="519" spans="2:41" ht="12.75" customHeight="1" x14ac:dyDescent="0.2">
      <c r="B519" s="53"/>
      <c r="C519" s="53"/>
      <c r="D519" s="62"/>
      <c r="E519" s="62"/>
      <c r="F519" s="62"/>
      <c r="G519" s="62"/>
      <c r="H519" s="62"/>
      <c r="I519" s="62"/>
      <c r="J519" s="62"/>
      <c r="K519" s="62"/>
      <c r="L519" s="62"/>
      <c r="M519" s="62"/>
      <c r="N519" s="62"/>
      <c r="O519" s="62"/>
      <c r="P519" s="62"/>
      <c r="Q519" s="62"/>
      <c r="R519" s="62"/>
      <c r="S519" s="62"/>
      <c r="T519" s="62"/>
      <c r="U519" s="62"/>
      <c r="V519" s="62"/>
      <c r="W519" s="62"/>
      <c r="X519" s="62"/>
      <c r="Y519" s="62"/>
      <c r="Z519" s="62"/>
      <c r="AA519" s="62"/>
      <c r="AB519" s="62"/>
      <c r="AC519" s="62"/>
      <c r="AD519" s="62"/>
      <c r="AE519" s="62"/>
      <c r="AF519" s="62"/>
      <c r="AG519" s="62"/>
      <c r="AH519" s="62"/>
      <c r="AI519" s="62"/>
      <c r="AJ519" s="62"/>
      <c r="AK519" s="62"/>
      <c r="AL519" s="62"/>
      <c r="AM519" s="62"/>
      <c r="AN519" s="62"/>
      <c r="AO519" s="62"/>
    </row>
    <row r="520" spans="2:41" s="126" customFormat="1" ht="12.75" customHeight="1" x14ac:dyDescent="0.2">
      <c r="B520" s="14" t="s">
        <v>390</v>
      </c>
      <c r="C520" s="163"/>
      <c r="D520" s="54"/>
      <c r="E520" s="54"/>
      <c r="F520" s="54"/>
      <c r="G520" s="54"/>
      <c r="H520" s="54"/>
      <c r="I520" s="54"/>
      <c r="J520" s="54"/>
      <c r="K520" s="54"/>
      <c r="L520" s="54"/>
      <c r="M520" s="54"/>
      <c r="N520" s="54"/>
      <c r="O520" s="54"/>
      <c r="P520" s="54"/>
      <c r="Q520" s="54"/>
      <c r="R520" s="54"/>
      <c r="S520" s="54"/>
      <c r="T520" s="54"/>
      <c r="U520" s="54"/>
      <c r="V520" s="54"/>
      <c r="W520" s="54"/>
      <c r="X520" s="54"/>
      <c r="Y520" s="54"/>
      <c r="Z520" s="54"/>
      <c r="AA520" s="54"/>
      <c r="AB520" s="54"/>
      <c r="AC520" s="54"/>
      <c r="AD520" s="54"/>
      <c r="AE520" s="54"/>
      <c r="AF520" s="54"/>
      <c r="AG520" s="54"/>
      <c r="AH520" s="54"/>
      <c r="AI520" s="54"/>
      <c r="AJ520" s="54"/>
      <c r="AK520" s="54"/>
      <c r="AL520" s="54"/>
      <c r="AM520" s="54"/>
      <c r="AN520" s="54"/>
      <c r="AO520" s="54"/>
    </row>
    <row r="521" spans="2:41" s="126" customFormat="1" ht="12.75" customHeight="1" x14ac:dyDescent="0.2">
      <c r="B521" s="164" t="str">
        <f>+B511&amp;" kW"</f>
        <v>5 kW</v>
      </c>
      <c r="C521" s="14"/>
      <c r="D521" s="165">
        <f t="shared" ref="D521:AO527" si="106">+IF(D511&gt;0,(D511*$B511)/SUMPRODUCT(D$511:D$517,$B$511:$B$517)*D$509/D511+D$506,0)</f>
        <v>0</v>
      </c>
      <c r="E521" s="165">
        <f t="shared" si="106"/>
        <v>0</v>
      </c>
      <c r="F521" s="165">
        <f t="shared" si="106"/>
        <v>0</v>
      </c>
      <c r="G521" s="165">
        <f t="shared" si="106"/>
        <v>0</v>
      </c>
      <c r="H521" s="165">
        <f t="shared" si="106"/>
        <v>0</v>
      </c>
      <c r="I521" s="165">
        <f t="shared" si="106"/>
        <v>0</v>
      </c>
      <c r="J521" s="165">
        <f t="shared" si="106"/>
        <v>0</v>
      </c>
      <c r="K521" s="165">
        <f t="shared" si="106"/>
        <v>0</v>
      </c>
      <c r="L521" s="165">
        <f t="shared" si="106"/>
        <v>0</v>
      </c>
      <c r="M521" s="165">
        <f t="shared" si="106"/>
        <v>0</v>
      </c>
      <c r="N521" s="165">
        <f t="shared" si="106"/>
        <v>0</v>
      </c>
      <c r="O521" s="165">
        <f t="shared" si="106"/>
        <v>0</v>
      </c>
      <c r="P521" s="165">
        <f t="shared" si="106"/>
        <v>0</v>
      </c>
      <c r="Q521" s="165">
        <f t="shared" si="106"/>
        <v>0</v>
      </c>
      <c r="R521" s="165">
        <f t="shared" si="106"/>
        <v>0</v>
      </c>
      <c r="S521" s="165">
        <f t="shared" si="106"/>
        <v>0</v>
      </c>
      <c r="T521" s="165">
        <f t="shared" si="106"/>
        <v>0</v>
      </c>
      <c r="U521" s="165">
        <f t="shared" si="106"/>
        <v>0</v>
      </c>
      <c r="V521" s="165">
        <f t="shared" si="106"/>
        <v>0</v>
      </c>
      <c r="W521" s="165">
        <f t="shared" si="106"/>
        <v>0</v>
      </c>
      <c r="X521" s="165">
        <f t="shared" si="106"/>
        <v>0</v>
      </c>
      <c r="Y521" s="165">
        <f t="shared" si="106"/>
        <v>0</v>
      </c>
      <c r="Z521" s="165">
        <f t="shared" si="106"/>
        <v>0</v>
      </c>
      <c r="AA521" s="165">
        <f t="shared" si="106"/>
        <v>0</v>
      </c>
      <c r="AB521" s="165">
        <f t="shared" si="106"/>
        <v>0</v>
      </c>
      <c r="AC521" s="165">
        <f t="shared" si="106"/>
        <v>0</v>
      </c>
      <c r="AD521" s="165">
        <f t="shared" si="106"/>
        <v>0</v>
      </c>
      <c r="AE521" s="165">
        <f t="shared" si="106"/>
        <v>0</v>
      </c>
      <c r="AF521" s="165">
        <f t="shared" si="106"/>
        <v>0</v>
      </c>
      <c r="AG521" s="165">
        <f t="shared" si="106"/>
        <v>0</v>
      </c>
      <c r="AH521" s="165">
        <f t="shared" si="106"/>
        <v>0</v>
      </c>
      <c r="AI521" s="165">
        <f t="shared" si="106"/>
        <v>0</v>
      </c>
      <c r="AJ521" s="165">
        <f t="shared" si="106"/>
        <v>0</v>
      </c>
      <c r="AK521" s="165">
        <f t="shared" si="106"/>
        <v>517.92029790529546</v>
      </c>
      <c r="AL521" s="165">
        <f t="shared" si="106"/>
        <v>0</v>
      </c>
      <c r="AM521" s="165">
        <f t="shared" si="106"/>
        <v>0</v>
      </c>
      <c r="AN521" s="165">
        <f t="shared" si="106"/>
        <v>0</v>
      </c>
      <c r="AO521" s="165">
        <f t="shared" si="106"/>
        <v>0</v>
      </c>
    </row>
    <row r="522" spans="2:41" s="126" customFormat="1" ht="12.75" customHeight="1" x14ac:dyDescent="0.2">
      <c r="B522" s="164" t="str">
        <f t="shared" ref="B522:B527" si="107">+B512&amp;" kW"</f>
        <v>3 kW</v>
      </c>
      <c r="C522" s="14"/>
      <c r="D522" s="165">
        <f t="shared" si="106"/>
        <v>0</v>
      </c>
      <c r="E522" s="165">
        <f t="shared" si="106"/>
        <v>0</v>
      </c>
      <c r="F522" s="165">
        <f t="shared" si="106"/>
        <v>0</v>
      </c>
      <c r="G522" s="165">
        <f t="shared" si="106"/>
        <v>0</v>
      </c>
      <c r="H522" s="165">
        <f t="shared" si="106"/>
        <v>531.71476825262391</v>
      </c>
      <c r="I522" s="165">
        <f t="shared" si="106"/>
        <v>0</v>
      </c>
      <c r="J522" s="165">
        <f t="shared" si="106"/>
        <v>0</v>
      </c>
      <c r="K522" s="165">
        <f t="shared" si="106"/>
        <v>0</v>
      </c>
      <c r="L522" s="165">
        <f t="shared" si="106"/>
        <v>0</v>
      </c>
      <c r="M522" s="165">
        <f t="shared" si="106"/>
        <v>0</v>
      </c>
      <c r="N522" s="165">
        <f t="shared" si="106"/>
        <v>0</v>
      </c>
      <c r="O522" s="165">
        <f t="shared" si="106"/>
        <v>0</v>
      </c>
      <c r="P522" s="165">
        <f t="shared" si="106"/>
        <v>0</v>
      </c>
      <c r="Q522" s="165">
        <f t="shared" si="106"/>
        <v>0</v>
      </c>
      <c r="R522" s="165">
        <f t="shared" si="106"/>
        <v>0</v>
      </c>
      <c r="S522" s="165">
        <f t="shared" si="106"/>
        <v>0</v>
      </c>
      <c r="T522" s="165">
        <f t="shared" si="106"/>
        <v>0</v>
      </c>
      <c r="U522" s="165">
        <f t="shared" si="106"/>
        <v>0</v>
      </c>
      <c r="V522" s="165">
        <f t="shared" si="106"/>
        <v>0</v>
      </c>
      <c r="W522" s="165">
        <f t="shared" si="106"/>
        <v>183.73491316243175</v>
      </c>
      <c r="X522" s="165">
        <f t="shared" si="106"/>
        <v>0</v>
      </c>
      <c r="Y522" s="165">
        <f t="shared" si="106"/>
        <v>0</v>
      </c>
      <c r="Z522" s="165">
        <f t="shared" si="106"/>
        <v>0</v>
      </c>
      <c r="AA522" s="165">
        <f t="shared" si="106"/>
        <v>0</v>
      </c>
      <c r="AB522" s="165">
        <f t="shared" si="106"/>
        <v>0</v>
      </c>
      <c r="AC522" s="165">
        <f t="shared" si="106"/>
        <v>0</v>
      </c>
      <c r="AD522" s="165">
        <f t="shared" si="106"/>
        <v>0</v>
      </c>
      <c r="AE522" s="165">
        <f t="shared" si="106"/>
        <v>0</v>
      </c>
      <c r="AF522" s="165">
        <f t="shared" si="106"/>
        <v>0</v>
      </c>
      <c r="AG522" s="165">
        <f t="shared" si="106"/>
        <v>0</v>
      </c>
      <c r="AH522" s="165">
        <f t="shared" si="106"/>
        <v>0</v>
      </c>
      <c r="AI522" s="165">
        <f t="shared" si="106"/>
        <v>155.42103279354498</v>
      </c>
      <c r="AJ522" s="165">
        <f t="shared" si="106"/>
        <v>0</v>
      </c>
      <c r="AK522" s="165">
        <f t="shared" si="106"/>
        <v>354.36651961941266</v>
      </c>
      <c r="AL522" s="165">
        <f t="shared" si="106"/>
        <v>706.59280925832684</v>
      </c>
      <c r="AM522" s="165">
        <f t="shared" si="106"/>
        <v>0</v>
      </c>
      <c r="AN522" s="165">
        <f t="shared" si="106"/>
        <v>0</v>
      </c>
      <c r="AO522" s="165">
        <f t="shared" si="106"/>
        <v>0</v>
      </c>
    </row>
    <row r="523" spans="2:41" s="126" customFormat="1" ht="12.75" customHeight="1" x14ac:dyDescent="0.2">
      <c r="B523" s="164" t="str">
        <f t="shared" si="107"/>
        <v>2,5 kW</v>
      </c>
      <c r="C523" s="14"/>
      <c r="D523" s="165">
        <f t="shared" si="106"/>
        <v>0</v>
      </c>
      <c r="E523" s="165">
        <f t="shared" si="106"/>
        <v>0</v>
      </c>
      <c r="F523" s="165">
        <f t="shared" si="106"/>
        <v>0</v>
      </c>
      <c r="G523" s="165">
        <f t="shared" si="106"/>
        <v>0</v>
      </c>
      <c r="H523" s="165">
        <f t="shared" si="106"/>
        <v>0</v>
      </c>
      <c r="I523" s="165">
        <f t="shared" si="106"/>
        <v>0</v>
      </c>
      <c r="J523" s="165">
        <f t="shared" si="106"/>
        <v>0</v>
      </c>
      <c r="K523" s="165">
        <f t="shared" si="106"/>
        <v>0</v>
      </c>
      <c r="L523" s="165">
        <f t="shared" si="106"/>
        <v>0</v>
      </c>
      <c r="M523" s="165">
        <f t="shared" si="106"/>
        <v>0</v>
      </c>
      <c r="N523" s="165">
        <f t="shared" si="106"/>
        <v>0</v>
      </c>
      <c r="O523" s="165">
        <f t="shared" si="106"/>
        <v>0</v>
      </c>
      <c r="P523" s="165">
        <f t="shared" si="106"/>
        <v>0</v>
      </c>
      <c r="Q523" s="165">
        <f t="shared" si="106"/>
        <v>0</v>
      </c>
      <c r="R523" s="165">
        <f t="shared" si="106"/>
        <v>0</v>
      </c>
      <c r="S523" s="165">
        <f t="shared" si="106"/>
        <v>0</v>
      </c>
      <c r="T523" s="165">
        <f t="shared" si="106"/>
        <v>0</v>
      </c>
      <c r="U523" s="165">
        <f t="shared" si="106"/>
        <v>709.50593209918941</v>
      </c>
      <c r="V523" s="165">
        <f t="shared" si="106"/>
        <v>0</v>
      </c>
      <c r="W523" s="165">
        <f t="shared" si="106"/>
        <v>158.90587084318423</v>
      </c>
      <c r="X523" s="165">
        <f t="shared" si="106"/>
        <v>0</v>
      </c>
      <c r="Y523" s="165">
        <f t="shared" si="106"/>
        <v>308.88686732852216</v>
      </c>
      <c r="Z523" s="165">
        <f t="shared" si="106"/>
        <v>0</v>
      </c>
      <c r="AA523" s="165">
        <f t="shared" si="106"/>
        <v>0</v>
      </c>
      <c r="AB523" s="165">
        <f t="shared" si="106"/>
        <v>0</v>
      </c>
      <c r="AC523" s="165">
        <f t="shared" si="106"/>
        <v>0</v>
      </c>
      <c r="AD523" s="165">
        <f t="shared" si="106"/>
        <v>0</v>
      </c>
      <c r="AE523" s="165">
        <f t="shared" si="106"/>
        <v>0</v>
      </c>
      <c r="AF523" s="165">
        <f t="shared" si="106"/>
        <v>0</v>
      </c>
      <c r="AG523" s="165">
        <f t="shared" si="106"/>
        <v>0</v>
      </c>
      <c r="AH523" s="165">
        <f t="shared" si="106"/>
        <v>0</v>
      </c>
      <c r="AI523" s="165">
        <f t="shared" si="106"/>
        <v>0</v>
      </c>
      <c r="AJ523" s="165">
        <f t="shared" si="106"/>
        <v>0</v>
      </c>
      <c r="AK523" s="165">
        <f t="shared" si="106"/>
        <v>0</v>
      </c>
      <c r="AL523" s="165">
        <f t="shared" si="106"/>
        <v>616.38947190620001</v>
      </c>
      <c r="AM523" s="165">
        <f t="shared" si="106"/>
        <v>0</v>
      </c>
      <c r="AN523" s="165">
        <f t="shared" si="106"/>
        <v>0</v>
      </c>
      <c r="AO523" s="165">
        <f t="shared" si="106"/>
        <v>0</v>
      </c>
    </row>
    <row r="524" spans="2:41" s="126" customFormat="1" ht="12.75" customHeight="1" x14ac:dyDescent="0.2">
      <c r="B524" s="164" t="str">
        <f t="shared" si="107"/>
        <v>2 kW</v>
      </c>
      <c r="C524" s="14"/>
      <c r="D524" s="165">
        <f t="shared" si="106"/>
        <v>0</v>
      </c>
      <c r="E524" s="165">
        <f t="shared" si="106"/>
        <v>1770.5311967946227</v>
      </c>
      <c r="F524" s="165">
        <f t="shared" si="106"/>
        <v>0</v>
      </c>
      <c r="G524" s="165">
        <f t="shared" si="106"/>
        <v>0</v>
      </c>
      <c r="H524" s="165">
        <f t="shared" si="106"/>
        <v>0</v>
      </c>
      <c r="I524" s="165">
        <f t="shared" si="106"/>
        <v>0</v>
      </c>
      <c r="J524" s="165">
        <f t="shared" si="106"/>
        <v>0</v>
      </c>
      <c r="K524" s="165">
        <f t="shared" si="106"/>
        <v>0</v>
      </c>
      <c r="L524" s="165">
        <f t="shared" si="106"/>
        <v>0</v>
      </c>
      <c r="M524" s="165">
        <f t="shared" si="106"/>
        <v>0</v>
      </c>
      <c r="N524" s="165">
        <f t="shared" si="106"/>
        <v>0</v>
      </c>
      <c r="O524" s="165">
        <f t="shared" si="106"/>
        <v>0</v>
      </c>
      <c r="P524" s="165">
        <f t="shared" si="106"/>
        <v>0</v>
      </c>
      <c r="Q524" s="165">
        <f t="shared" si="106"/>
        <v>0</v>
      </c>
      <c r="R524" s="165">
        <f t="shared" si="106"/>
        <v>0</v>
      </c>
      <c r="S524" s="165">
        <f t="shared" si="106"/>
        <v>0</v>
      </c>
      <c r="T524" s="165">
        <f t="shared" si="106"/>
        <v>0</v>
      </c>
      <c r="U524" s="165">
        <f t="shared" si="106"/>
        <v>0</v>
      </c>
      <c r="V524" s="165">
        <f t="shared" si="106"/>
        <v>0</v>
      </c>
      <c r="W524" s="165">
        <f t="shared" si="106"/>
        <v>0</v>
      </c>
      <c r="X524" s="165">
        <f t="shared" si="106"/>
        <v>0</v>
      </c>
      <c r="Y524" s="165">
        <f t="shared" si="106"/>
        <v>259.24433507929541</v>
      </c>
      <c r="Z524" s="165">
        <f t="shared" si="106"/>
        <v>0</v>
      </c>
      <c r="AA524" s="165">
        <f t="shared" si="106"/>
        <v>0</v>
      </c>
      <c r="AB524" s="165">
        <f t="shared" si="106"/>
        <v>0</v>
      </c>
      <c r="AC524" s="165">
        <f t="shared" si="106"/>
        <v>0</v>
      </c>
      <c r="AD524" s="165">
        <f t="shared" si="106"/>
        <v>193.08423504842051</v>
      </c>
      <c r="AE524" s="165">
        <f t="shared" si="106"/>
        <v>0</v>
      </c>
      <c r="AF524" s="165">
        <f t="shared" si="106"/>
        <v>0</v>
      </c>
      <c r="AG524" s="165">
        <f t="shared" si="106"/>
        <v>0</v>
      </c>
      <c r="AH524" s="165">
        <f t="shared" si="106"/>
        <v>0</v>
      </c>
      <c r="AI524" s="165">
        <f t="shared" si="106"/>
        <v>0</v>
      </c>
      <c r="AJ524" s="165">
        <f t="shared" si="106"/>
        <v>0</v>
      </c>
      <c r="AK524" s="165">
        <f t="shared" si="106"/>
        <v>0</v>
      </c>
      <c r="AL524" s="165">
        <f t="shared" si="106"/>
        <v>0</v>
      </c>
      <c r="AM524" s="165">
        <f t="shared" si="106"/>
        <v>0</v>
      </c>
      <c r="AN524" s="165">
        <f t="shared" si="106"/>
        <v>0</v>
      </c>
      <c r="AO524" s="165">
        <f t="shared" si="106"/>
        <v>0</v>
      </c>
    </row>
    <row r="525" spans="2:41" s="126" customFormat="1" ht="12.75" customHeight="1" x14ac:dyDescent="0.2">
      <c r="B525" s="164" t="str">
        <f t="shared" si="107"/>
        <v>1 kW</v>
      </c>
      <c r="C525" s="14"/>
      <c r="D525" s="165">
        <f t="shared" si="106"/>
        <v>0</v>
      </c>
      <c r="E525" s="165">
        <f t="shared" si="106"/>
        <v>0</v>
      </c>
      <c r="F525" s="165">
        <f t="shared" si="106"/>
        <v>1024.4209831548965</v>
      </c>
      <c r="G525" s="165">
        <f t="shared" si="106"/>
        <v>0</v>
      </c>
      <c r="H525" s="165">
        <f t="shared" si="106"/>
        <v>232.625211110523</v>
      </c>
      <c r="I525" s="165">
        <f t="shared" si="106"/>
        <v>0</v>
      </c>
      <c r="J525" s="165">
        <f t="shared" si="106"/>
        <v>0</v>
      </c>
      <c r="K525" s="165">
        <f t="shared" si="106"/>
        <v>0</v>
      </c>
      <c r="L525" s="165">
        <f t="shared" si="106"/>
        <v>0</v>
      </c>
      <c r="M525" s="165">
        <f t="shared" si="106"/>
        <v>0</v>
      </c>
      <c r="N525" s="165">
        <f t="shared" si="106"/>
        <v>0</v>
      </c>
      <c r="O525" s="165">
        <f t="shared" si="106"/>
        <v>0</v>
      </c>
      <c r="P525" s="165">
        <f t="shared" si="106"/>
        <v>0</v>
      </c>
      <c r="Q525" s="165">
        <f t="shared" si="106"/>
        <v>239.05434428231746</v>
      </c>
      <c r="R525" s="165">
        <f t="shared" si="106"/>
        <v>0</v>
      </c>
      <c r="S525" s="165">
        <f t="shared" si="106"/>
        <v>0</v>
      </c>
      <c r="T525" s="165">
        <f t="shared" si="106"/>
        <v>974.1538363318457</v>
      </c>
      <c r="U525" s="165">
        <f t="shared" si="106"/>
        <v>354.75296604959465</v>
      </c>
      <c r="V525" s="165">
        <f t="shared" si="106"/>
        <v>0</v>
      </c>
      <c r="W525" s="165">
        <f t="shared" si="106"/>
        <v>84.418743885441614</v>
      </c>
      <c r="X525" s="165">
        <f t="shared" si="106"/>
        <v>0</v>
      </c>
      <c r="Y525" s="165">
        <f t="shared" si="106"/>
        <v>159.95927058084186</v>
      </c>
      <c r="Z525" s="165">
        <f t="shared" si="106"/>
        <v>0</v>
      </c>
      <c r="AA525" s="165">
        <f t="shared" si="106"/>
        <v>0</v>
      </c>
      <c r="AB525" s="165">
        <f t="shared" si="106"/>
        <v>0</v>
      </c>
      <c r="AC525" s="165">
        <f t="shared" si="106"/>
        <v>0</v>
      </c>
      <c r="AD525" s="165">
        <f t="shared" si="106"/>
        <v>0</v>
      </c>
      <c r="AE525" s="165">
        <f t="shared" si="106"/>
        <v>0</v>
      </c>
      <c r="AF525" s="165">
        <f t="shared" si="106"/>
        <v>0</v>
      </c>
      <c r="AG525" s="165">
        <f t="shared" si="106"/>
        <v>0</v>
      </c>
      <c r="AH525" s="165">
        <f t="shared" si="106"/>
        <v>0</v>
      </c>
      <c r="AI525" s="165">
        <f t="shared" si="106"/>
        <v>73.139309549903516</v>
      </c>
      <c r="AJ525" s="165">
        <f t="shared" si="106"/>
        <v>0</v>
      </c>
      <c r="AK525" s="165">
        <f t="shared" si="106"/>
        <v>0</v>
      </c>
      <c r="AL525" s="165">
        <f t="shared" si="106"/>
        <v>0</v>
      </c>
      <c r="AM525" s="165">
        <f t="shared" si="106"/>
        <v>0</v>
      </c>
      <c r="AN525" s="165">
        <f t="shared" si="106"/>
        <v>0</v>
      </c>
      <c r="AO525" s="165">
        <f t="shared" si="106"/>
        <v>0</v>
      </c>
    </row>
    <row r="526" spans="2:41" s="126" customFormat="1" ht="12.75" customHeight="1" x14ac:dyDescent="0.2">
      <c r="B526" s="164" t="str">
        <f t="shared" si="107"/>
        <v>0,5 kW</v>
      </c>
      <c r="C526" s="14"/>
      <c r="D526" s="165">
        <f t="shared" si="106"/>
        <v>0</v>
      </c>
      <c r="E526" s="165">
        <f t="shared" si="106"/>
        <v>0</v>
      </c>
      <c r="F526" s="165">
        <f t="shared" si="106"/>
        <v>0</v>
      </c>
      <c r="G526" s="165">
        <f t="shared" si="106"/>
        <v>0</v>
      </c>
      <c r="H526" s="165">
        <f t="shared" si="106"/>
        <v>0</v>
      </c>
      <c r="I526" s="165">
        <f t="shared" si="106"/>
        <v>0</v>
      </c>
      <c r="J526" s="165">
        <f t="shared" si="106"/>
        <v>0</v>
      </c>
      <c r="K526" s="165">
        <f t="shared" si="106"/>
        <v>0</v>
      </c>
      <c r="L526" s="165">
        <f t="shared" si="106"/>
        <v>0</v>
      </c>
      <c r="M526" s="165">
        <f t="shared" si="106"/>
        <v>0</v>
      </c>
      <c r="N526" s="165">
        <f t="shared" si="106"/>
        <v>0</v>
      </c>
      <c r="O526" s="165">
        <f t="shared" si="106"/>
        <v>0</v>
      </c>
      <c r="P526" s="165">
        <f t="shared" si="106"/>
        <v>0</v>
      </c>
      <c r="Q526" s="165">
        <f t="shared" si="106"/>
        <v>143.43260656939049</v>
      </c>
      <c r="R526" s="165">
        <f t="shared" si="106"/>
        <v>0</v>
      </c>
      <c r="S526" s="165">
        <f t="shared" si="106"/>
        <v>0</v>
      </c>
      <c r="T526" s="165">
        <f t="shared" si="106"/>
        <v>0</v>
      </c>
      <c r="U526" s="165">
        <f t="shared" si="106"/>
        <v>0</v>
      </c>
      <c r="V526" s="165">
        <f t="shared" si="106"/>
        <v>0</v>
      </c>
      <c r="W526" s="165">
        <f t="shared" si="106"/>
        <v>0</v>
      </c>
      <c r="X526" s="165">
        <f t="shared" si="106"/>
        <v>0</v>
      </c>
      <c r="Y526" s="165">
        <f t="shared" si="106"/>
        <v>0</v>
      </c>
      <c r="Z526" s="165">
        <f t="shared" si="106"/>
        <v>0</v>
      </c>
      <c r="AA526" s="165">
        <f t="shared" si="106"/>
        <v>0</v>
      </c>
      <c r="AB526" s="165">
        <f t="shared" si="106"/>
        <v>0</v>
      </c>
      <c r="AC526" s="165">
        <f t="shared" si="106"/>
        <v>0</v>
      </c>
      <c r="AD526" s="165">
        <f t="shared" si="106"/>
        <v>0</v>
      </c>
      <c r="AE526" s="165">
        <f t="shared" si="106"/>
        <v>0</v>
      </c>
      <c r="AF526" s="165">
        <f t="shared" si="106"/>
        <v>0</v>
      </c>
      <c r="AG526" s="165">
        <f t="shared" si="106"/>
        <v>0</v>
      </c>
      <c r="AH526" s="165">
        <f t="shared" si="106"/>
        <v>0</v>
      </c>
      <c r="AI526" s="165">
        <f t="shared" si="106"/>
        <v>0</v>
      </c>
      <c r="AJ526" s="165">
        <f t="shared" si="106"/>
        <v>0</v>
      </c>
      <c r="AK526" s="165">
        <f t="shared" si="106"/>
        <v>0</v>
      </c>
      <c r="AL526" s="165">
        <f t="shared" si="106"/>
        <v>0</v>
      </c>
      <c r="AM526" s="165">
        <f t="shared" si="106"/>
        <v>0</v>
      </c>
      <c r="AN526" s="165">
        <f t="shared" si="106"/>
        <v>0</v>
      </c>
      <c r="AO526" s="165">
        <f t="shared" si="106"/>
        <v>0</v>
      </c>
    </row>
    <row r="527" spans="2:41" s="126" customFormat="1" ht="12.75" customHeight="1" x14ac:dyDescent="0.2">
      <c r="B527" s="164" t="str">
        <f t="shared" si="107"/>
        <v>0,3 kW</v>
      </c>
      <c r="C527" s="14"/>
      <c r="D527" s="165">
        <f t="shared" si="106"/>
        <v>0</v>
      </c>
      <c r="E527" s="165">
        <f t="shared" si="106"/>
        <v>0</v>
      </c>
      <c r="F527" s="165">
        <f t="shared" si="106"/>
        <v>0</v>
      </c>
      <c r="G527" s="165">
        <f t="shared" si="106"/>
        <v>0</v>
      </c>
      <c r="H527" s="165">
        <f t="shared" si="106"/>
        <v>0</v>
      </c>
      <c r="I527" s="165">
        <f t="shared" si="106"/>
        <v>0</v>
      </c>
      <c r="J527" s="165">
        <f t="shared" si="106"/>
        <v>0</v>
      </c>
      <c r="K527" s="165">
        <f t="shared" si="106"/>
        <v>0</v>
      </c>
      <c r="L527" s="165">
        <f t="shared" si="106"/>
        <v>0</v>
      </c>
      <c r="M527" s="165">
        <f t="shared" si="106"/>
        <v>0</v>
      </c>
      <c r="N527" s="165">
        <f t="shared" si="106"/>
        <v>0</v>
      </c>
      <c r="O527" s="165">
        <f t="shared" si="106"/>
        <v>0</v>
      </c>
      <c r="P527" s="165">
        <f t="shared" si="106"/>
        <v>0</v>
      </c>
      <c r="Q527" s="165">
        <f t="shared" si="106"/>
        <v>0</v>
      </c>
      <c r="R527" s="165">
        <f t="shared" si="106"/>
        <v>0</v>
      </c>
      <c r="S527" s="165">
        <f t="shared" si="106"/>
        <v>0</v>
      </c>
      <c r="T527" s="165">
        <f t="shared" si="106"/>
        <v>0</v>
      </c>
      <c r="U527" s="165">
        <f t="shared" si="106"/>
        <v>0</v>
      </c>
      <c r="V527" s="165">
        <f t="shared" si="106"/>
        <v>0</v>
      </c>
      <c r="W527" s="165">
        <f t="shared" si="106"/>
        <v>0</v>
      </c>
      <c r="X527" s="165">
        <f t="shared" si="106"/>
        <v>0</v>
      </c>
      <c r="Y527" s="165">
        <f t="shared" si="106"/>
        <v>0</v>
      </c>
      <c r="Z527" s="165">
        <f t="shared" si="106"/>
        <v>0</v>
      </c>
      <c r="AA527" s="165">
        <f t="shared" si="106"/>
        <v>0</v>
      </c>
      <c r="AB527" s="165">
        <f t="shared" si="106"/>
        <v>0</v>
      </c>
      <c r="AC527" s="165">
        <f t="shared" si="106"/>
        <v>0</v>
      </c>
      <c r="AD527" s="165">
        <f t="shared" si="106"/>
        <v>0</v>
      </c>
      <c r="AE527" s="165">
        <f t="shared" ref="AE527:AO527" si="108">+IF(AE517&gt;0,(AE517*$B517)/SUMPRODUCT(AE$511:AE$517,$B$511:$B$517)*AE$509/AE517+AE$506,0)</f>
        <v>0</v>
      </c>
      <c r="AF527" s="165">
        <f t="shared" si="108"/>
        <v>0</v>
      </c>
      <c r="AG527" s="165">
        <f t="shared" si="108"/>
        <v>0</v>
      </c>
      <c r="AH527" s="165">
        <f t="shared" si="108"/>
        <v>0</v>
      </c>
      <c r="AI527" s="165">
        <f t="shared" si="108"/>
        <v>0</v>
      </c>
      <c r="AJ527" s="165">
        <f t="shared" si="108"/>
        <v>0</v>
      </c>
      <c r="AK527" s="165">
        <f t="shared" si="108"/>
        <v>0</v>
      </c>
      <c r="AL527" s="165">
        <f t="shared" si="108"/>
        <v>0</v>
      </c>
      <c r="AM527" s="165">
        <f t="shared" si="108"/>
        <v>0</v>
      </c>
      <c r="AN527" s="165">
        <f t="shared" si="108"/>
        <v>0</v>
      </c>
      <c r="AO527" s="165">
        <f t="shared" si="108"/>
        <v>0</v>
      </c>
    </row>
    <row r="528" spans="2:41" s="126" customFormat="1" ht="12.75" customHeight="1" x14ac:dyDescent="0.2">
      <c r="B528" s="164"/>
      <c r="C528" s="154"/>
      <c r="D528" s="170"/>
      <c r="E528" s="170"/>
      <c r="F528" s="170"/>
      <c r="G528" s="170"/>
      <c r="H528" s="170"/>
      <c r="I528" s="170"/>
      <c r="J528" s="170"/>
      <c r="K528" s="170"/>
      <c r="L528" s="170"/>
      <c r="M528" s="170"/>
      <c r="N528" s="170"/>
      <c r="O528" s="170"/>
      <c r="P528" s="170"/>
      <c r="Q528" s="170"/>
      <c r="R528" s="170"/>
      <c r="S528" s="170"/>
      <c r="T528" s="170"/>
      <c r="U528" s="170"/>
      <c r="V528" s="170"/>
      <c r="W528" s="170"/>
      <c r="X528" s="170"/>
      <c r="Y528" s="170"/>
      <c r="Z528" s="170"/>
      <c r="AA528" s="170"/>
      <c r="AB528" s="170"/>
      <c r="AC528" s="170"/>
      <c r="AD528" s="170"/>
      <c r="AE528" s="170"/>
      <c r="AF528" s="170"/>
      <c r="AG528" s="170"/>
      <c r="AH528" s="170"/>
      <c r="AI528" s="170"/>
      <c r="AJ528" s="170"/>
      <c r="AK528" s="170"/>
      <c r="AL528" s="170"/>
      <c r="AM528" s="170"/>
      <c r="AN528" s="170"/>
      <c r="AO528" s="170"/>
    </row>
    <row r="529" spans="2:41" ht="12.75" customHeight="1" x14ac:dyDescent="0.2">
      <c r="B529" s="53"/>
      <c r="C529" s="153"/>
      <c r="D529" s="139"/>
      <c r="E529" s="139"/>
      <c r="F529" s="139"/>
      <c r="G529" s="139"/>
      <c r="H529" s="139"/>
      <c r="I529" s="139"/>
      <c r="J529" s="139"/>
      <c r="K529" s="139"/>
      <c r="L529" s="139"/>
      <c r="M529" s="139"/>
      <c r="N529" s="139"/>
      <c r="O529" s="139"/>
      <c r="P529" s="139"/>
      <c r="Q529" s="139"/>
      <c r="R529" s="139"/>
      <c r="S529" s="139"/>
      <c r="T529" s="139"/>
      <c r="U529" s="139"/>
      <c r="V529" s="139"/>
      <c r="W529" s="139"/>
      <c r="X529" s="139"/>
      <c r="Y529" s="139"/>
      <c r="Z529" s="139"/>
      <c r="AA529" s="139"/>
      <c r="AB529" s="139"/>
      <c r="AC529" s="139"/>
      <c r="AD529" s="139"/>
      <c r="AE529" s="139"/>
      <c r="AF529" s="139"/>
      <c r="AG529" s="139"/>
      <c r="AH529" s="139"/>
      <c r="AI529" s="139"/>
      <c r="AJ529" s="139"/>
      <c r="AK529" s="139"/>
      <c r="AL529" s="139"/>
      <c r="AM529" s="139"/>
      <c r="AN529" s="139"/>
      <c r="AO529" s="139"/>
    </row>
    <row r="530" spans="2:41" ht="12.75" customHeight="1" x14ac:dyDescent="0.2">
      <c r="B530" s="168" t="s">
        <v>391</v>
      </c>
      <c r="C530" s="53"/>
      <c r="D530" s="268"/>
      <c r="E530" s="268"/>
      <c r="F530" s="268"/>
      <c r="G530" s="268"/>
      <c r="H530" s="268"/>
      <c r="I530" s="268"/>
      <c r="J530" s="268"/>
      <c r="K530" s="268"/>
      <c r="L530" s="268"/>
      <c r="M530" s="268"/>
      <c r="N530" s="268"/>
      <c r="O530" s="268"/>
      <c r="P530" s="268"/>
      <c r="Q530" s="268"/>
      <c r="R530" s="268"/>
      <c r="S530" s="268"/>
      <c r="T530" s="63"/>
      <c r="U530" s="268"/>
      <c r="V530" s="268"/>
      <c r="W530" s="268"/>
      <c r="X530" s="268"/>
      <c r="Y530" s="268"/>
      <c r="Z530" s="268"/>
      <c r="AA530" s="268"/>
      <c r="AB530" s="268"/>
      <c r="AC530" s="268"/>
      <c r="AD530" s="268"/>
      <c r="AE530" s="268"/>
      <c r="AF530" s="268"/>
      <c r="AG530" s="268"/>
      <c r="AH530" s="268"/>
      <c r="AI530" s="268"/>
      <c r="AJ530" s="268"/>
      <c r="AK530" s="268"/>
      <c r="AL530" s="268"/>
      <c r="AM530" s="268"/>
      <c r="AN530" s="268"/>
      <c r="AO530" s="268"/>
    </row>
    <row r="531" spans="2:41" ht="12.75" customHeight="1" x14ac:dyDescent="0.2">
      <c r="B531" s="53" t="s">
        <v>392</v>
      </c>
      <c r="C531" s="53"/>
      <c r="D531" s="62">
        <v>0</v>
      </c>
      <c r="E531" s="62">
        <v>0</v>
      </c>
      <c r="F531" s="62">
        <v>1</v>
      </c>
      <c r="G531" s="62">
        <v>0</v>
      </c>
      <c r="H531" s="62">
        <v>0</v>
      </c>
      <c r="I531" s="62">
        <v>0</v>
      </c>
      <c r="J531" s="62">
        <v>0</v>
      </c>
      <c r="K531" s="62">
        <v>0</v>
      </c>
      <c r="L531" s="62">
        <v>0</v>
      </c>
      <c r="M531" s="62">
        <v>0</v>
      </c>
      <c r="N531" s="62">
        <v>0</v>
      </c>
      <c r="O531" s="62">
        <v>0</v>
      </c>
      <c r="P531" s="62">
        <v>0</v>
      </c>
      <c r="Q531" s="62">
        <v>0</v>
      </c>
      <c r="R531" s="62">
        <v>0</v>
      </c>
      <c r="S531" s="62">
        <v>0</v>
      </c>
      <c r="T531" s="62">
        <v>1</v>
      </c>
      <c r="U531" s="62">
        <v>1</v>
      </c>
      <c r="V531" s="62">
        <v>0</v>
      </c>
      <c r="W531" s="62">
        <v>0</v>
      </c>
      <c r="X531" s="62">
        <v>0</v>
      </c>
      <c r="Y531" s="62">
        <v>0</v>
      </c>
      <c r="Z531" s="62">
        <v>0</v>
      </c>
      <c r="AA531" s="62">
        <v>0</v>
      </c>
      <c r="AB531" s="62">
        <v>0</v>
      </c>
      <c r="AC531" s="62">
        <v>0</v>
      </c>
      <c r="AD531" s="62">
        <v>0</v>
      </c>
      <c r="AE531" s="62">
        <v>0</v>
      </c>
      <c r="AF531" s="62">
        <v>0</v>
      </c>
      <c r="AG531" s="62">
        <v>0</v>
      </c>
      <c r="AH531" s="62">
        <v>0</v>
      </c>
      <c r="AI531" s="62">
        <v>4</v>
      </c>
      <c r="AJ531" s="62">
        <v>0</v>
      </c>
      <c r="AK531" s="62">
        <v>0</v>
      </c>
      <c r="AL531" s="62">
        <v>0</v>
      </c>
      <c r="AM531" s="62">
        <v>0</v>
      </c>
      <c r="AN531" s="62">
        <v>0</v>
      </c>
      <c r="AO531" s="62">
        <v>0</v>
      </c>
    </row>
    <row r="532" spans="2:41" ht="12.75" customHeight="1" x14ac:dyDescent="0.2">
      <c r="B532" s="53" t="s">
        <v>374</v>
      </c>
      <c r="C532" s="53"/>
      <c r="D532" s="62">
        <f t="shared" ref="D532:AO532" si="109">+IF(D531&gt;0,D439*D$443/D531,0)</f>
        <v>0</v>
      </c>
      <c r="E532" s="62">
        <f t="shared" si="109"/>
        <v>0</v>
      </c>
      <c r="F532" s="62">
        <f t="shared" si="109"/>
        <v>393.64891679319447</v>
      </c>
      <c r="G532" s="62">
        <f t="shared" si="109"/>
        <v>0</v>
      </c>
      <c r="H532" s="62">
        <f t="shared" si="109"/>
        <v>0</v>
      </c>
      <c r="I532" s="62">
        <f t="shared" si="109"/>
        <v>0</v>
      </c>
      <c r="J532" s="62">
        <f t="shared" si="109"/>
        <v>0</v>
      </c>
      <c r="K532" s="62">
        <f t="shared" si="109"/>
        <v>0</v>
      </c>
      <c r="L532" s="62">
        <f t="shared" si="109"/>
        <v>0</v>
      </c>
      <c r="M532" s="62">
        <f t="shared" si="109"/>
        <v>0</v>
      </c>
      <c r="N532" s="62">
        <f t="shared" si="109"/>
        <v>0</v>
      </c>
      <c r="O532" s="62">
        <f t="shared" si="109"/>
        <v>0</v>
      </c>
      <c r="P532" s="62">
        <f t="shared" si="109"/>
        <v>0</v>
      </c>
      <c r="Q532" s="62">
        <f t="shared" si="109"/>
        <v>0</v>
      </c>
      <c r="R532" s="62">
        <f t="shared" si="109"/>
        <v>0</v>
      </c>
      <c r="S532" s="62">
        <f t="shared" si="109"/>
        <v>0</v>
      </c>
      <c r="T532" s="62">
        <f t="shared" si="109"/>
        <v>313.83770161426412</v>
      </c>
      <c r="U532" s="62">
        <f t="shared" si="109"/>
        <v>164.71540242794509</v>
      </c>
      <c r="V532" s="62">
        <f t="shared" si="109"/>
        <v>0</v>
      </c>
      <c r="W532" s="62">
        <f t="shared" si="109"/>
        <v>0</v>
      </c>
      <c r="X532" s="62">
        <f t="shared" si="109"/>
        <v>0</v>
      </c>
      <c r="Y532" s="62">
        <f t="shared" si="109"/>
        <v>0</v>
      </c>
      <c r="Z532" s="62">
        <f t="shared" si="109"/>
        <v>0</v>
      </c>
      <c r="AA532" s="62">
        <f t="shared" si="109"/>
        <v>0</v>
      </c>
      <c r="AB532" s="62">
        <f t="shared" si="109"/>
        <v>0</v>
      </c>
      <c r="AC532" s="62">
        <f t="shared" si="109"/>
        <v>0</v>
      </c>
      <c r="AD532" s="62">
        <f t="shared" si="109"/>
        <v>0</v>
      </c>
      <c r="AE532" s="62">
        <f t="shared" si="109"/>
        <v>0</v>
      </c>
      <c r="AF532" s="62">
        <f t="shared" si="109"/>
        <v>0</v>
      </c>
      <c r="AG532" s="62">
        <f t="shared" si="109"/>
        <v>0</v>
      </c>
      <c r="AH532" s="62">
        <f t="shared" si="109"/>
        <v>0</v>
      </c>
      <c r="AI532" s="62">
        <f t="shared" si="109"/>
        <v>47.115149051254811</v>
      </c>
      <c r="AJ532" s="62">
        <f t="shared" si="109"/>
        <v>0</v>
      </c>
      <c r="AK532" s="62">
        <f t="shared" si="109"/>
        <v>0</v>
      </c>
      <c r="AL532" s="62">
        <f t="shared" si="109"/>
        <v>0</v>
      </c>
      <c r="AM532" s="62">
        <f t="shared" si="109"/>
        <v>0</v>
      </c>
      <c r="AN532" s="62">
        <f t="shared" si="109"/>
        <v>0</v>
      </c>
      <c r="AO532" s="62">
        <f t="shared" si="109"/>
        <v>0</v>
      </c>
    </row>
    <row r="533" spans="2:41" ht="12.75" customHeight="1" x14ac:dyDescent="0.2">
      <c r="B533" s="53"/>
      <c r="C533" s="53"/>
      <c r="D533" s="62"/>
      <c r="E533" s="62"/>
      <c r="F533" s="62"/>
      <c r="G533" s="62"/>
      <c r="H533" s="62"/>
      <c r="I533" s="62"/>
      <c r="J533" s="62"/>
      <c r="K533" s="62"/>
      <c r="L533" s="62"/>
      <c r="M533" s="62"/>
      <c r="N533" s="62"/>
      <c r="O533" s="62"/>
      <c r="P533" s="62"/>
      <c r="Q533" s="62"/>
      <c r="R533" s="62"/>
      <c r="S533" s="62"/>
      <c r="T533" s="174"/>
      <c r="U533" s="62"/>
      <c r="V533" s="62"/>
      <c r="W533" s="62"/>
      <c r="X533" s="62"/>
      <c r="Y533" s="62"/>
      <c r="Z533" s="62"/>
      <c r="AA533" s="62"/>
      <c r="AB533" s="62"/>
      <c r="AC533" s="62"/>
      <c r="AD533" s="62"/>
      <c r="AE533" s="62"/>
      <c r="AF533" s="62"/>
      <c r="AG533" s="62"/>
      <c r="AH533" s="62"/>
      <c r="AI533" s="62"/>
      <c r="AJ533" s="62"/>
      <c r="AK533" s="62"/>
      <c r="AL533" s="62"/>
      <c r="AM533" s="62"/>
      <c r="AN533" s="62"/>
      <c r="AO533" s="62"/>
    </row>
    <row r="534" spans="2:41" ht="12.75" customHeight="1" x14ac:dyDescent="0.2">
      <c r="B534" s="53" t="s">
        <v>393</v>
      </c>
      <c r="C534" s="53"/>
      <c r="D534" s="298" t="s">
        <v>332</v>
      </c>
      <c r="E534" s="298" t="s">
        <v>332</v>
      </c>
      <c r="F534" s="298">
        <v>209</v>
      </c>
      <c r="G534" s="298" t="s">
        <v>332</v>
      </c>
      <c r="H534" s="298" t="s">
        <v>332</v>
      </c>
      <c r="I534" s="298" t="s">
        <v>332</v>
      </c>
      <c r="J534" s="298" t="s">
        <v>332</v>
      </c>
      <c r="K534" s="298" t="s">
        <v>332</v>
      </c>
      <c r="L534" s="298" t="s">
        <v>332</v>
      </c>
      <c r="M534" s="298" t="s">
        <v>332</v>
      </c>
      <c r="N534" s="298" t="s">
        <v>332</v>
      </c>
      <c r="O534" s="298" t="s">
        <v>332</v>
      </c>
      <c r="P534" s="298" t="s">
        <v>332</v>
      </c>
      <c r="Q534" s="298" t="s">
        <v>332</v>
      </c>
      <c r="R534" s="298" t="s">
        <v>332</v>
      </c>
      <c r="S534" s="298" t="s">
        <v>332</v>
      </c>
      <c r="T534" s="298">
        <v>220</v>
      </c>
      <c r="U534" s="298" t="s">
        <v>332</v>
      </c>
      <c r="V534" s="298" t="s">
        <v>332</v>
      </c>
      <c r="W534" s="298" t="s">
        <v>332</v>
      </c>
      <c r="X534" s="298" t="s">
        <v>332</v>
      </c>
      <c r="Y534" s="298" t="s">
        <v>332</v>
      </c>
      <c r="Z534" s="298" t="s">
        <v>332</v>
      </c>
      <c r="AA534" s="298" t="s">
        <v>332</v>
      </c>
      <c r="AB534" s="298" t="s">
        <v>332</v>
      </c>
      <c r="AC534" s="298" t="s">
        <v>332</v>
      </c>
      <c r="AD534" s="298" t="s">
        <v>332</v>
      </c>
      <c r="AE534" s="298" t="s">
        <v>332</v>
      </c>
      <c r="AF534" s="298" t="s">
        <v>332</v>
      </c>
      <c r="AG534" s="298" t="s">
        <v>332</v>
      </c>
      <c r="AH534" s="298" t="s">
        <v>332</v>
      </c>
      <c r="AI534" s="298">
        <v>172.8</v>
      </c>
      <c r="AJ534" s="298" t="s">
        <v>332</v>
      </c>
      <c r="AK534" s="298" t="s">
        <v>332</v>
      </c>
      <c r="AL534" s="298" t="s">
        <v>332</v>
      </c>
      <c r="AM534" s="298" t="s">
        <v>332</v>
      </c>
      <c r="AN534" s="298" t="s">
        <v>332</v>
      </c>
      <c r="AO534" s="298" t="s">
        <v>332</v>
      </c>
    </row>
    <row r="535" spans="2:41" ht="12.75" customHeight="1" x14ac:dyDescent="0.2">
      <c r="B535" s="53" t="s">
        <v>394</v>
      </c>
      <c r="C535" s="53"/>
      <c r="D535" s="62">
        <f t="shared" ref="D535:AO535" si="110">+D$444*D439</f>
        <v>0</v>
      </c>
      <c r="E535" s="62">
        <f t="shared" si="110"/>
        <v>0</v>
      </c>
      <c r="F535" s="62">
        <f t="shared" si="110"/>
        <v>1180.9467503795834</v>
      </c>
      <c r="G535" s="62">
        <f t="shared" si="110"/>
        <v>0</v>
      </c>
      <c r="H535" s="62">
        <f t="shared" si="110"/>
        <v>0</v>
      </c>
      <c r="I535" s="62">
        <f t="shared" si="110"/>
        <v>0</v>
      </c>
      <c r="J535" s="62">
        <f t="shared" si="110"/>
        <v>0</v>
      </c>
      <c r="K535" s="62">
        <f t="shared" si="110"/>
        <v>0</v>
      </c>
      <c r="L535" s="62">
        <f t="shared" si="110"/>
        <v>0</v>
      </c>
      <c r="M535" s="62">
        <f t="shared" si="110"/>
        <v>0</v>
      </c>
      <c r="N535" s="62">
        <f t="shared" si="110"/>
        <v>0</v>
      </c>
      <c r="O535" s="62">
        <f t="shared" si="110"/>
        <v>0</v>
      </c>
      <c r="P535" s="62">
        <f t="shared" si="110"/>
        <v>0</v>
      </c>
      <c r="Q535" s="62">
        <f t="shared" si="110"/>
        <v>0</v>
      </c>
      <c r="R535" s="62">
        <f t="shared" si="110"/>
        <v>0</v>
      </c>
      <c r="S535" s="62">
        <f t="shared" si="110"/>
        <v>0</v>
      </c>
      <c r="T535" s="62">
        <f t="shared" si="110"/>
        <v>941.51310484279236</v>
      </c>
      <c r="U535" s="62">
        <f t="shared" si="110"/>
        <v>494.14620728383528</v>
      </c>
      <c r="V535" s="62">
        <f t="shared" si="110"/>
        <v>0</v>
      </c>
      <c r="W535" s="62">
        <f t="shared" si="110"/>
        <v>0</v>
      </c>
      <c r="X535" s="62">
        <f t="shared" si="110"/>
        <v>0</v>
      </c>
      <c r="Y535" s="62">
        <f t="shared" si="110"/>
        <v>0</v>
      </c>
      <c r="Z535" s="62">
        <f t="shared" si="110"/>
        <v>0</v>
      </c>
      <c r="AA535" s="62">
        <f t="shared" si="110"/>
        <v>0</v>
      </c>
      <c r="AB535" s="62">
        <f t="shared" si="110"/>
        <v>0</v>
      </c>
      <c r="AC535" s="62">
        <f t="shared" si="110"/>
        <v>0</v>
      </c>
      <c r="AD535" s="62">
        <f t="shared" si="110"/>
        <v>0</v>
      </c>
      <c r="AE535" s="62">
        <f t="shared" si="110"/>
        <v>0</v>
      </c>
      <c r="AF535" s="62">
        <f t="shared" si="110"/>
        <v>0</v>
      </c>
      <c r="AG535" s="62">
        <f t="shared" si="110"/>
        <v>0</v>
      </c>
      <c r="AH535" s="62">
        <f t="shared" si="110"/>
        <v>0</v>
      </c>
      <c r="AI535" s="62">
        <f t="shared" si="110"/>
        <v>565.38178861505776</v>
      </c>
      <c r="AJ535" s="62">
        <f t="shared" si="110"/>
        <v>0</v>
      </c>
      <c r="AK535" s="62">
        <f t="shared" si="110"/>
        <v>0</v>
      </c>
      <c r="AL535" s="62">
        <f t="shared" si="110"/>
        <v>0</v>
      </c>
      <c r="AM535" s="62">
        <f t="shared" si="110"/>
        <v>0</v>
      </c>
      <c r="AN535" s="62">
        <f t="shared" si="110"/>
        <v>0</v>
      </c>
      <c r="AO535" s="62">
        <f t="shared" si="110"/>
        <v>0</v>
      </c>
    </row>
    <row r="536" spans="2:41" ht="12.75" customHeight="1" x14ac:dyDescent="0.2">
      <c r="B536" s="53" t="s">
        <v>395</v>
      </c>
      <c r="C536" s="53"/>
      <c r="D536" s="62"/>
      <c r="E536" s="62"/>
      <c r="F536" s="62"/>
      <c r="G536" s="62"/>
      <c r="H536" s="62"/>
      <c r="I536" s="62"/>
      <c r="J536" s="62"/>
      <c r="K536" s="62"/>
      <c r="L536" s="62"/>
      <c r="M536" s="62"/>
      <c r="N536" s="62"/>
      <c r="O536" s="62"/>
      <c r="P536" s="62"/>
      <c r="Q536" s="62"/>
      <c r="R536" s="62"/>
      <c r="S536" s="62"/>
      <c r="T536" s="174"/>
      <c r="U536" s="62"/>
      <c r="V536" s="62"/>
      <c r="W536" s="62"/>
      <c r="X536" s="62"/>
      <c r="Y536" s="62"/>
      <c r="Z536" s="62"/>
      <c r="AA536" s="62"/>
      <c r="AB536" s="62"/>
      <c r="AC536" s="62"/>
      <c r="AD536" s="62"/>
      <c r="AE536" s="62"/>
      <c r="AF536" s="62"/>
      <c r="AG536" s="62"/>
      <c r="AH536" s="62"/>
      <c r="AI536" s="62"/>
      <c r="AJ536" s="62"/>
      <c r="AK536" s="62"/>
      <c r="AL536" s="62"/>
      <c r="AM536" s="62"/>
      <c r="AN536" s="62"/>
      <c r="AO536" s="62"/>
    </row>
    <row r="537" spans="2:41" ht="12.75" customHeight="1" x14ac:dyDescent="0.2">
      <c r="B537" s="159">
        <v>3</v>
      </c>
      <c r="C537" s="53"/>
      <c r="D537" s="298">
        <v>0</v>
      </c>
      <c r="E537" s="298">
        <v>0</v>
      </c>
      <c r="F537" s="298">
        <v>1</v>
      </c>
      <c r="G537" s="298">
        <v>0</v>
      </c>
      <c r="H537" s="298">
        <v>0</v>
      </c>
      <c r="I537" s="298">
        <v>0</v>
      </c>
      <c r="J537" s="298">
        <v>0</v>
      </c>
      <c r="K537" s="298">
        <v>0</v>
      </c>
      <c r="L537" s="298">
        <v>0</v>
      </c>
      <c r="M537" s="298">
        <v>0</v>
      </c>
      <c r="N537" s="298">
        <v>0</v>
      </c>
      <c r="O537" s="298">
        <v>0</v>
      </c>
      <c r="P537" s="298">
        <v>0</v>
      </c>
      <c r="Q537" s="298">
        <v>0</v>
      </c>
      <c r="R537" s="298">
        <v>0</v>
      </c>
      <c r="S537" s="298">
        <v>0</v>
      </c>
      <c r="T537" s="298">
        <v>0</v>
      </c>
      <c r="U537" s="298">
        <v>0</v>
      </c>
      <c r="V537" s="298">
        <v>0</v>
      </c>
      <c r="W537" s="298">
        <v>0</v>
      </c>
      <c r="X537" s="298">
        <v>0</v>
      </c>
      <c r="Y537" s="298">
        <v>0</v>
      </c>
      <c r="Z537" s="298">
        <v>0</v>
      </c>
      <c r="AA537" s="298">
        <v>0</v>
      </c>
      <c r="AB537" s="298">
        <v>0</v>
      </c>
      <c r="AC537" s="298">
        <v>0</v>
      </c>
      <c r="AD537" s="298">
        <v>0</v>
      </c>
      <c r="AE537" s="298">
        <v>0</v>
      </c>
      <c r="AF537" s="298">
        <v>0</v>
      </c>
      <c r="AG537" s="298">
        <v>0</v>
      </c>
      <c r="AH537" s="298">
        <v>0</v>
      </c>
      <c r="AI537" s="298">
        <v>1</v>
      </c>
      <c r="AJ537" s="298">
        <v>0</v>
      </c>
      <c r="AK537" s="298">
        <v>0</v>
      </c>
      <c r="AL537" s="298">
        <v>0</v>
      </c>
      <c r="AM537" s="298">
        <v>0</v>
      </c>
      <c r="AN537" s="298">
        <v>0</v>
      </c>
      <c r="AO537" s="298">
        <v>0</v>
      </c>
    </row>
    <row r="538" spans="2:41" ht="12.75" customHeight="1" x14ac:dyDescent="0.2">
      <c r="B538" s="159">
        <v>2.5</v>
      </c>
      <c r="C538" s="53"/>
      <c r="D538" s="298">
        <v>0</v>
      </c>
      <c r="E538" s="298">
        <v>0</v>
      </c>
      <c r="F538" s="298">
        <v>0</v>
      </c>
      <c r="G538" s="298">
        <v>0</v>
      </c>
      <c r="H538" s="298">
        <v>0</v>
      </c>
      <c r="I538" s="298">
        <v>0</v>
      </c>
      <c r="J538" s="298">
        <v>0</v>
      </c>
      <c r="K538" s="298">
        <v>0</v>
      </c>
      <c r="L538" s="298">
        <v>0</v>
      </c>
      <c r="M538" s="298">
        <v>0</v>
      </c>
      <c r="N538" s="298">
        <v>0</v>
      </c>
      <c r="O538" s="298">
        <v>0</v>
      </c>
      <c r="P538" s="298">
        <v>0</v>
      </c>
      <c r="Q538" s="298">
        <v>0</v>
      </c>
      <c r="R538" s="298">
        <v>0</v>
      </c>
      <c r="S538" s="298">
        <v>0</v>
      </c>
      <c r="T538" s="298">
        <v>0</v>
      </c>
      <c r="U538" s="298">
        <v>0</v>
      </c>
      <c r="V538" s="298">
        <v>0</v>
      </c>
      <c r="W538" s="298">
        <v>0</v>
      </c>
      <c r="X538" s="298">
        <v>0</v>
      </c>
      <c r="Y538" s="298">
        <v>0</v>
      </c>
      <c r="Z538" s="298">
        <v>0</v>
      </c>
      <c r="AA538" s="298">
        <v>0</v>
      </c>
      <c r="AB538" s="298">
        <v>0</v>
      </c>
      <c r="AC538" s="298">
        <v>0</v>
      </c>
      <c r="AD538" s="298">
        <v>0</v>
      </c>
      <c r="AE538" s="298">
        <v>0</v>
      </c>
      <c r="AF538" s="298">
        <v>0</v>
      </c>
      <c r="AG538" s="298">
        <v>0</v>
      </c>
      <c r="AH538" s="298">
        <v>0</v>
      </c>
      <c r="AI538" s="298">
        <v>1</v>
      </c>
      <c r="AJ538" s="298">
        <v>0</v>
      </c>
      <c r="AK538" s="298">
        <v>0</v>
      </c>
      <c r="AL538" s="298">
        <v>0</v>
      </c>
      <c r="AM538" s="298">
        <v>0</v>
      </c>
      <c r="AN538" s="298">
        <v>0</v>
      </c>
      <c r="AO538" s="298">
        <v>0</v>
      </c>
    </row>
    <row r="539" spans="2:41" ht="12.75" customHeight="1" x14ac:dyDescent="0.2">
      <c r="B539" s="159">
        <v>2</v>
      </c>
      <c r="C539" s="53"/>
      <c r="D539" s="298">
        <v>0</v>
      </c>
      <c r="E539" s="298">
        <v>0</v>
      </c>
      <c r="F539" s="298">
        <v>0</v>
      </c>
      <c r="G539" s="298">
        <v>0</v>
      </c>
      <c r="H539" s="298">
        <v>0</v>
      </c>
      <c r="I539" s="298">
        <v>0</v>
      </c>
      <c r="J539" s="298">
        <v>0</v>
      </c>
      <c r="K539" s="298">
        <v>0</v>
      </c>
      <c r="L539" s="298">
        <v>0</v>
      </c>
      <c r="M539" s="298">
        <v>0</v>
      </c>
      <c r="N539" s="298">
        <v>0</v>
      </c>
      <c r="O539" s="298">
        <v>0</v>
      </c>
      <c r="P539" s="298">
        <v>0</v>
      </c>
      <c r="Q539" s="298">
        <v>0</v>
      </c>
      <c r="R539" s="298">
        <v>0</v>
      </c>
      <c r="S539" s="298">
        <v>0</v>
      </c>
      <c r="T539" s="298">
        <v>0</v>
      </c>
      <c r="U539" s="298">
        <v>0</v>
      </c>
      <c r="V539" s="298">
        <v>0</v>
      </c>
      <c r="W539" s="298">
        <v>0</v>
      </c>
      <c r="X539" s="298">
        <v>0</v>
      </c>
      <c r="Y539" s="298">
        <v>0</v>
      </c>
      <c r="Z539" s="298">
        <v>0</v>
      </c>
      <c r="AA539" s="298">
        <v>0</v>
      </c>
      <c r="AB539" s="298">
        <v>0</v>
      </c>
      <c r="AC539" s="298">
        <v>0</v>
      </c>
      <c r="AD539" s="298">
        <v>0</v>
      </c>
      <c r="AE539" s="298">
        <v>0</v>
      </c>
      <c r="AF539" s="298">
        <v>0</v>
      </c>
      <c r="AG539" s="298">
        <v>0</v>
      </c>
      <c r="AH539" s="298">
        <v>0</v>
      </c>
      <c r="AI539" s="298">
        <v>1</v>
      </c>
      <c r="AJ539" s="298">
        <v>0</v>
      </c>
      <c r="AK539" s="298">
        <v>0</v>
      </c>
      <c r="AL539" s="298">
        <v>0</v>
      </c>
      <c r="AM539" s="298">
        <v>0</v>
      </c>
      <c r="AN539" s="298">
        <v>0</v>
      </c>
      <c r="AO539" s="298">
        <v>0</v>
      </c>
    </row>
    <row r="540" spans="2:41" ht="12.75" customHeight="1" x14ac:dyDescent="0.2">
      <c r="B540" s="159">
        <v>1</v>
      </c>
      <c r="C540" s="169"/>
      <c r="D540" s="300">
        <v>0</v>
      </c>
      <c r="E540" s="300">
        <v>0</v>
      </c>
      <c r="F540" s="300">
        <v>0</v>
      </c>
      <c r="G540" s="300">
        <v>0</v>
      </c>
      <c r="H540" s="300">
        <v>0</v>
      </c>
      <c r="I540" s="300">
        <v>0</v>
      </c>
      <c r="J540" s="300">
        <v>0</v>
      </c>
      <c r="K540" s="300">
        <v>0</v>
      </c>
      <c r="L540" s="300">
        <v>0</v>
      </c>
      <c r="M540" s="300">
        <v>0</v>
      </c>
      <c r="N540" s="300">
        <v>0</v>
      </c>
      <c r="O540" s="300">
        <v>0</v>
      </c>
      <c r="P540" s="300">
        <v>0</v>
      </c>
      <c r="Q540" s="300">
        <v>0</v>
      </c>
      <c r="R540" s="300">
        <v>0</v>
      </c>
      <c r="S540" s="300">
        <v>0</v>
      </c>
      <c r="T540" s="300">
        <v>1</v>
      </c>
      <c r="U540" s="300">
        <v>1</v>
      </c>
      <c r="V540" s="300">
        <v>0</v>
      </c>
      <c r="W540" s="300">
        <v>0</v>
      </c>
      <c r="X540" s="300">
        <v>0</v>
      </c>
      <c r="Y540" s="300">
        <v>0</v>
      </c>
      <c r="Z540" s="300">
        <v>0</v>
      </c>
      <c r="AA540" s="300">
        <v>0</v>
      </c>
      <c r="AB540" s="300">
        <v>0</v>
      </c>
      <c r="AC540" s="300">
        <v>0</v>
      </c>
      <c r="AD540" s="300">
        <v>0</v>
      </c>
      <c r="AE540" s="300">
        <v>0</v>
      </c>
      <c r="AF540" s="300">
        <v>0</v>
      </c>
      <c r="AG540" s="300">
        <v>0</v>
      </c>
      <c r="AH540" s="300">
        <v>0</v>
      </c>
      <c r="AI540" s="300">
        <v>1</v>
      </c>
      <c r="AJ540" s="300">
        <v>0</v>
      </c>
      <c r="AK540" s="300">
        <v>0</v>
      </c>
      <c r="AL540" s="300">
        <v>0</v>
      </c>
      <c r="AM540" s="300">
        <v>0</v>
      </c>
      <c r="AN540" s="300">
        <v>0</v>
      </c>
      <c r="AO540" s="300">
        <v>0</v>
      </c>
    </row>
    <row r="541" spans="2:41" ht="12.75" customHeight="1" thickBot="1" x14ac:dyDescent="0.25">
      <c r="B541" s="175">
        <v>0.5</v>
      </c>
      <c r="C541" s="68"/>
      <c r="D541" s="299">
        <v>0</v>
      </c>
      <c r="E541" s="299">
        <v>0</v>
      </c>
      <c r="F541" s="299">
        <v>0</v>
      </c>
      <c r="G541" s="299">
        <v>0</v>
      </c>
      <c r="H541" s="299">
        <v>0</v>
      </c>
      <c r="I541" s="299">
        <v>0</v>
      </c>
      <c r="J541" s="299">
        <v>0</v>
      </c>
      <c r="K541" s="299">
        <v>0</v>
      </c>
      <c r="L541" s="299">
        <v>0</v>
      </c>
      <c r="M541" s="299">
        <v>0</v>
      </c>
      <c r="N541" s="299">
        <v>0</v>
      </c>
      <c r="O541" s="299">
        <v>0</v>
      </c>
      <c r="P541" s="299">
        <v>0</v>
      </c>
      <c r="Q541" s="299">
        <v>0</v>
      </c>
      <c r="R541" s="299">
        <v>0</v>
      </c>
      <c r="S541" s="299">
        <v>0</v>
      </c>
      <c r="T541" s="299">
        <v>0</v>
      </c>
      <c r="U541" s="299">
        <v>0</v>
      </c>
      <c r="V541" s="299">
        <v>0</v>
      </c>
      <c r="W541" s="299">
        <v>0</v>
      </c>
      <c r="X541" s="299">
        <v>0</v>
      </c>
      <c r="Y541" s="299">
        <v>0</v>
      </c>
      <c r="Z541" s="299">
        <v>0</v>
      </c>
      <c r="AA541" s="299">
        <v>0</v>
      </c>
      <c r="AB541" s="299">
        <v>0</v>
      </c>
      <c r="AC541" s="299">
        <v>0</v>
      </c>
      <c r="AD541" s="299">
        <v>0</v>
      </c>
      <c r="AE541" s="299">
        <v>0</v>
      </c>
      <c r="AF541" s="299">
        <v>0</v>
      </c>
      <c r="AG541" s="299">
        <v>0</v>
      </c>
      <c r="AH541" s="299">
        <v>0</v>
      </c>
      <c r="AI541" s="299">
        <v>0</v>
      </c>
      <c r="AJ541" s="299">
        <v>0</v>
      </c>
      <c r="AK541" s="299">
        <v>0</v>
      </c>
      <c r="AL541" s="299">
        <v>0</v>
      </c>
      <c r="AM541" s="299">
        <v>0</v>
      </c>
      <c r="AN541" s="299">
        <v>0</v>
      </c>
      <c r="AO541" s="299">
        <v>0</v>
      </c>
    </row>
    <row r="542" spans="2:41" ht="12.75" customHeight="1" x14ac:dyDescent="0.2">
      <c r="B542" s="160" t="s">
        <v>27</v>
      </c>
      <c r="C542" s="153"/>
      <c r="D542" s="139">
        <f>+SUM(D537:D541)</f>
        <v>0</v>
      </c>
      <c r="E542" s="139">
        <f t="shared" ref="E542:AO542" si="111">+SUM(E537:E541)</f>
        <v>0</v>
      </c>
      <c r="F542" s="139">
        <f t="shared" si="111"/>
        <v>1</v>
      </c>
      <c r="G542" s="139">
        <f t="shared" si="111"/>
        <v>0</v>
      </c>
      <c r="H542" s="139">
        <f t="shared" si="111"/>
        <v>0</v>
      </c>
      <c r="I542" s="139">
        <f t="shared" si="111"/>
        <v>0</v>
      </c>
      <c r="J542" s="139">
        <f t="shared" si="111"/>
        <v>0</v>
      </c>
      <c r="K542" s="139">
        <f t="shared" si="111"/>
        <v>0</v>
      </c>
      <c r="L542" s="139">
        <f t="shared" si="111"/>
        <v>0</v>
      </c>
      <c r="M542" s="139">
        <f t="shared" si="111"/>
        <v>0</v>
      </c>
      <c r="N542" s="139">
        <f t="shared" si="111"/>
        <v>0</v>
      </c>
      <c r="O542" s="139">
        <f t="shared" si="111"/>
        <v>0</v>
      </c>
      <c r="P542" s="139">
        <f t="shared" si="111"/>
        <v>0</v>
      </c>
      <c r="Q542" s="139">
        <f t="shared" si="111"/>
        <v>0</v>
      </c>
      <c r="R542" s="139">
        <f t="shared" si="111"/>
        <v>0</v>
      </c>
      <c r="S542" s="139">
        <f t="shared" si="111"/>
        <v>0</v>
      </c>
      <c r="T542" s="139">
        <f t="shared" si="111"/>
        <v>1</v>
      </c>
      <c r="U542" s="139">
        <f t="shared" si="111"/>
        <v>1</v>
      </c>
      <c r="V542" s="139">
        <f t="shared" si="111"/>
        <v>0</v>
      </c>
      <c r="W542" s="139">
        <f t="shared" si="111"/>
        <v>0</v>
      </c>
      <c r="X542" s="162">
        <f t="shared" si="111"/>
        <v>0</v>
      </c>
      <c r="Y542" s="162">
        <f t="shared" si="111"/>
        <v>0</v>
      </c>
      <c r="Z542" s="162">
        <f t="shared" si="111"/>
        <v>0</v>
      </c>
      <c r="AA542" s="162">
        <f t="shared" si="111"/>
        <v>0</v>
      </c>
      <c r="AB542" s="162">
        <f t="shared" si="111"/>
        <v>0</v>
      </c>
      <c r="AC542" s="162">
        <f t="shared" si="111"/>
        <v>0</v>
      </c>
      <c r="AD542" s="162">
        <f t="shared" si="111"/>
        <v>0</v>
      </c>
      <c r="AE542" s="162">
        <f t="shared" si="111"/>
        <v>0</v>
      </c>
      <c r="AF542" s="162">
        <f t="shared" si="111"/>
        <v>0</v>
      </c>
      <c r="AG542" s="162">
        <f t="shared" si="111"/>
        <v>0</v>
      </c>
      <c r="AH542" s="162">
        <f t="shared" si="111"/>
        <v>0</v>
      </c>
      <c r="AI542" s="162">
        <f t="shared" si="111"/>
        <v>4</v>
      </c>
      <c r="AJ542" s="162">
        <f t="shared" si="111"/>
        <v>0</v>
      </c>
      <c r="AK542" s="162">
        <f t="shared" si="111"/>
        <v>0</v>
      </c>
      <c r="AL542" s="162">
        <f t="shared" si="111"/>
        <v>0</v>
      </c>
      <c r="AM542" s="162">
        <f t="shared" si="111"/>
        <v>0</v>
      </c>
      <c r="AN542" s="162">
        <f t="shared" si="111"/>
        <v>0</v>
      </c>
      <c r="AO542" s="162">
        <f t="shared" si="111"/>
        <v>0</v>
      </c>
    </row>
    <row r="543" spans="2:41" ht="12.75" customHeight="1" x14ac:dyDescent="0.2">
      <c r="B543" s="53"/>
      <c r="C543" s="53"/>
      <c r="D543" s="62"/>
      <c r="E543" s="62"/>
      <c r="F543" s="62"/>
      <c r="G543" s="62"/>
      <c r="H543" s="62"/>
      <c r="I543" s="62"/>
      <c r="J543" s="62"/>
      <c r="K543" s="62"/>
      <c r="L543" s="62"/>
      <c r="M543" s="62"/>
      <c r="N543" s="62"/>
      <c r="O543" s="62"/>
      <c r="P543" s="62"/>
      <c r="Q543" s="62"/>
      <c r="R543" s="62"/>
      <c r="S543" s="62"/>
      <c r="T543" s="62"/>
      <c r="U543" s="62"/>
      <c r="V543" s="62"/>
      <c r="W543" s="62"/>
      <c r="X543" s="62"/>
      <c r="Y543" s="62"/>
      <c r="Z543" s="62"/>
      <c r="AA543" s="62"/>
      <c r="AB543" s="62"/>
      <c r="AC543" s="62"/>
      <c r="AD543" s="62"/>
      <c r="AE543" s="62"/>
      <c r="AF543" s="62"/>
      <c r="AG543" s="62"/>
      <c r="AH543" s="62"/>
      <c r="AI543" s="62"/>
      <c r="AJ543" s="62"/>
      <c r="AK543" s="62"/>
      <c r="AL543" s="62"/>
      <c r="AM543" s="62"/>
      <c r="AN543" s="62"/>
      <c r="AO543" s="62"/>
    </row>
    <row r="544" spans="2:41" s="126" customFormat="1" ht="12.75" customHeight="1" x14ac:dyDescent="0.2">
      <c r="B544" s="14" t="s">
        <v>396</v>
      </c>
      <c r="C544" s="163"/>
      <c r="D544" s="54"/>
      <c r="E544" s="54"/>
      <c r="F544" s="54"/>
      <c r="G544" s="54"/>
      <c r="H544" s="54"/>
      <c r="I544" s="54"/>
      <c r="J544" s="54"/>
      <c r="K544" s="54"/>
      <c r="L544" s="54"/>
      <c r="M544" s="54"/>
      <c r="N544" s="54"/>
      <c r="O544" s="54"/>
      <c r="P544" s="54"/>
      <c r="Q544" s="54"/>
      <c r="R544" s="54"/>
      <c r="S544" s="54"/>
      <c r="T544" s="54"/>
      <c r="U544" s="54"/>
      <c r="V544" s="54"/>
      <c r="W544" s="54"/>
      <c r="X544" s="54"/>
      <c r="Y544" s="54"/>
      <c r="Z544" s="54"/>
      <c r="AA544" s="54"/>
      <c r="AB544" s="54"/>
      <c r="AC544" s="54"/>
      <c r="AD544" s="54"/>
      <c r="AE544" s="54"/>
      <c r="AF544" s="54"/>
      <c r="AG544" s="54"/>
      <c r="AH544" s="54"/>
      <c r="AI544" s="54"/>
      <c r="AJ544" s="54"/>
      <c r="AK544" s="54"/>
      <c r="AL544" s="54"/>
      <c r="AM544" s="54"/>
      <c r="AN544" s="54"/>
      <c r="AO544" s="54"/>
    </row>
    <row r="545" spans="2:41" s="126" customFormat="1" ht="12.75" customHeight="1" x14ac:dyDescent="0.2">
      <c r="B545" s="164" t="str">
        <f>+B537&amp;" kW"</f>
        <v>3 kW</v>
      </c>
      <c r="C545" s="14"/>
      <c r="D545" s="165">
        <f>+IF(D537&gt;0,(D537*$B537)/SUMPRODUCT(D$537:D$541,$B$537:$B$541)*D$535/D537+D$532,0)</f>
        <v>0</v>
      </c>
      <c r="E545" s="165">
        <f t="shared" ref="E545:AO545" si="112">+IF(E537&gt;0,(E537*$B537)/SUMPRODUCT(E$537:E$541,$B$537:$B$541)*E$535/E537+E$532,0)</f>
        <v>0</v>
      </c>
      <c r="F545" s="165">
        <f t="shared" si="112"/>
        <v>1574.5956671727779</v>
      </c>
      <c r="G545" s="165">
        <f t="shared" si="112"/>
        <v>0</v>
      </c>
      <c r="H545" s="165">
        <f t="shared" si="112"/>
        <v>0</v>
      </c>
      <c r="I545" s="165">
        <f t="shared" si="112"/>
        <v>0</v>
      </c>
      <c r="J545" s="165">
        <f t="shared" si="112"/>
        <v>0</v>
      </c>
      <c r="K545" s="165">
        <f t="shared" si="112"/>
        <v>0</v>
      </c>
      <c r="L545" s="165">
        <f t="shared" si="112"/>
        <v>0</v>
      </c>
      <c r="M545" s="165">
        <f t="shared" si="112"/>
        <v>0</v>
      </c>
      <c r="N545" s="165">
        <f t="shared" si="112"/>
        <v>0</v>
      </c>
      <c r="O545" s="165">
        <f t="shared" si="112"/>
        <v>0</v>
      </c>
      <c r="P545" s="165">
        <f t="shared" si="112"/>
        <v>0</v>
      </c>
      <c r="Q545" s="165">
        <f t="shared" si="112"/>
        <v>0</v>
      </c>
      <c r="R545" s="165">
        <f t="shared" si="112"/>
        <v>0</v>
      </c>
      <c r="S545" s="165">
        <f t="shared" si="112"/>
        <v>0</v>
      </c>
      <c r="T545" s="165">
        <f t="shared" si="112"/>
        <v>0</v>
      </c>
      <c r="U545" s="165">
        <f t="shared" si="112"/>
        <v>0</v>
      </c>
      <c r="V545" s="165">
        <f t="shared" si="112"/>
        <v>0</v>
      </c>
      <c r="W545" s="165">
        <f t="shared" si="112"/>
        <v>0</v>
      </c>
      <c r="X545" s="165">
        <f t="shared" si="112"/>
        <v>0</v>
      </c>
      <c r="Y545" s="165">
        <f t="shared" si="112"/>
        <v>0</v>
      </c>
      <c r="Z545" s="165">
        <f t="shared" si="112"/>
        <v>0</v>
      </c>
      <c r="AA545" s="165">
        <f t="shared" si="112"/>
        <v>0</v>
      </c>
      <c r="AB545" s="165">
        <f t="shared" si="112"/>
        <v>0</v>
      </c>
      <c r="AC545" s="165">
        <f t="shared" si="112"/>
        <v>0</v>
      </c>
      <c r="AD545" s="165">
        <f t="shared" si="112"/>
        <v>0</v>
      </c>
      <c r="AE545" s="165">
        <f t="shared" si="112"/>
        <v>0</v>
      </c>
      <c r="AF545" s="165">
        <f t="shared" si="112"/>
        <v>0</v>
      </c>
      <c r="AG545" s="165">
        <f t="shared" si="112"/>
        <v>0</v>
      </c>
      <c r="AH545" s="165">
        <f t="shared" si="112"/>
        <v>0</v>
      </c>
      <c r="AI545" s="165">
        <f t="shared" si="112"/>
        <v>246.66166268009874</v>
      </c>
      <c r="AJ545" s="165">
        <f t="shared" si="112"/>
        <v>0</v>
      </c>
      <c r="AK545" s="165">
        <f t="shared" si="112"/>
        <v>0</v>
      </c>
      <c r="AL545" s="165">
        <f t="shared" si="112"/>
        <v>0</v>
      </c>
      <c r="AM545" s="165">
        <f t="shared" si="112"/>
        <v>0</v>
      </c>
      <c r="AN545" s="165">
        <f t="shared" si="112"/>
        <v>0</v>
      </c>
      <c r="AO545" s="165">
        <f t="shared" si="112"/>
        <v>0</v>
      </c>
    </row>
    <row r="546" spans="2:41" s="126" customFormat="1" ht="12.75" customHeight="1" x14ac:dyDescent="0.2">
      <c r="B546" s="164" t="str">
        <f>+B538&amp;" kW"</f>
        <v>2,5 kW</v>
      </c>
      <c r="C546" s="14"/>
      <c r="D546" s="165">
        <f t="shared" ref="D546:AO549" si="113">+IF(D538&gt;0,(D538*$B538)/SUMPRODUCT(D$537:D$541,$B$537:$B$541)*D$535/D538+D$532,0)</f>
        <v>0</v>
      </c>
      <c r="E546" s="165">
        <f t="shared" si="113"/>
        <v>0</v>
      </c>
      <c r="F546" s="165">
        <f t="shared" si="113"/>
        <v>0</v>
      </c>
      <c r="G546" s="165">
        <f t="shared" si="113"/>
        <v>0</v>
      </c>
      <c r="H546" s="165">
        <f t="shared" si="113"/>
        <v>0</v>
      </c>
      <c r="I546" s="165">
        <f t="shared" si="113"/>
        <v>0</v>
      </c>
      <c r="J546" s="165">
        <f t="shared" si="113"/>
        <v>0</v>
      </c>
      <c r="K546" s="165">
        <f t="shared" si="113"/>
        <v>0</v>
      </c>
      <c r="L546" s="165">
        <f t="shared" si="113"/>
        <v>0</v>
      </c>
      <c r="M546" s="165">
        <f t="shared" si="113"/>
        <v>0</v>
      </c>
      <c r="N546" s="165">
        <f t="shared" si="113"/>
        <v>0</v>
      </c>
      <c r="O546" s="165">
        <f t="shared" si="113"/>
        <v>0</v>
      </c>
      <c r="P546" s="165">
        <f t="shared" si="113"/>
        <v>0</v>
      </c>
      <c r="Q546" s="165">
        <f t="shared" si="113"/>
        <v>0</v>
      </c>
      <c r="R546" s="165">
        <f t="shared" si="113"/>
        <v>0</v>
      </c>
      <c r="S546" s="165">
        <f t="shared" si="113"/>
        <v>0</v>
      </c>
      <c r="T546" s="165">
        <f t="shared" si="113"/>
        <v>0</v>
      </c>
      <c r="U546" s="165">
        <f t="shared" si="113"/>
        <v>0</v>
      </c>
      <c r="V546" s="165">
        <f t="shared" si="113"/>
        <v>0</v>
      </c>
      <c r="W546" s="165">
        <f t="shared" si="113"/>
        <v>0</v>
      </c>
      <c r="X546" s="165">
        <f t="shared" si="113"/>
        <v>0</v>
      </c>
      <c r="Y546" s="165">
        <f t="shared" si="113"/>
        <v>0</v>
      </c>
      <c r="Z546" s="165">
        <f t="shared" si="113"/>
        <v>0</v>
      </c>
      <c r="AA546" s="165">
        <f t="shared" si="113"/>
        <v>0</v>
      </c>
      <c r="AB546" s="165">
        <f t="shared" si="113"/>
        <v>0</v>
      </c>
      <c r="AC546" s="165">
        <f t="shared" si="113"/>
        <v>0</v>
      </c>
      <c r="AD546" s="165">
        <f t="shared" si="113"/>
        <v>0</v>
      </c>
      <c r="AE546" s="165">
        <f t="shared" si="113"/>
        <v>0</v>
      </c>
      <c r="AF546" s="165">
        <f t="shared" si="113"/>
        <v>0</v>
      </c>
      <c r="AG546" s="165">
        <f t="shared" si="113"/>
        <v>0</v>
      </c>
      <c r="AH546" s="165">
        <f t="shared" si="113"/>
        <v>0</v>
      </c>
      <c r="AI546" s="165">
        <f t="shared" si="113"/>
        <v>213.40391040862474</v>
      </c>
      <c r="AJ546" s="165">
        <f t="shared" si="113"/>
        <v>0</v>
      </c>
      <c r="AK546" s="165">
        <f t="shared" si="113"/>
        <v>0</v>
      </c>
      <c r="AL546" s="165">
        <f t="shared" si="113"/>
        <v>0</v>
      </c>
      <c r="AM546" s="165">
        <f t="shared" si="113"/>
        <v>0</v>
      </c>
      <c r="AN546" s="165">
        <f t="shared" si="113"/>
        <v>0</v>
      </c>
      <c r="AO546" s="165">
        <f t="shared" si="113"/>
        <v>0</v>
      </c>
    </row>
    <row r="547" spans="2:41" s="126" customFormat="1" ht="12.75" customHeight="1" x14ac:dyDescent="0.2">
      <c r="B547" s="164" t="str">
        <f>+B539&amp;" kW"</f>
        <v>2 kW</v>
      </c>
      <c r="C547" s="14"/>
      <c r="D547" s="165">
        <f t="shared" si="113"/>
        <v>0</v>
      </c>
      <c r="E547" s="165">
        <f t="shared" si="113"/>
        <v>0</v>
      </c>
      <c r="F547" s="165">
        <f t="shared" si="113"/>
        <v>0</v>
      </c>
      <c r="G547" s="165">
        <f t="shared" si="113"/>
        <v>0</v>
      </c>
      <c r="H547" s="165">
        <f t="shared" si="113"/>
        <v>0</v>
      </c>
      <c r="I547" s="165">
        <f t="shared" si="113"/>
        <v>0</v>
      </c>
      <c r="J547" s="165">
        <f t="shared" si="113"/>
        <v>0</v>
      </c>
      <c r="K547" s="165">
        <f t="shared" si="113"/>
        <v>0</v>
      </c>
      <c r="L547" s="165">
        <f t="shared" si="113"/>
        <v>0</v>
      </c>
      <c r="M547" s="165">
        <f t="shared" si="113"/>
        <v>0</v>
      </c>
      <c r="N547" s="165">
        <f t="shared" si="113"/>
        <v>0</v>
      </c>
      <c r="O547" s="165">
        <f t="shared" si="113"/>
        <v>0</v>
      </c>
      <c r="P547" s="165">
        <f t="shared" si="113"/>
        <v>0</v>
      </c>
      <c r="Q547" s="165">
        <f t="shared" si="113"/>
        <v>0</v>
      </c>
      <c r="R547" s="165">
        <f t="shared" si="113"/>
        <v>0</v>
      </c>
      <c r="S547" s="165">
        <f t="shared" si="113"/>
        <v>0</v>
      </c>
      <c r="T547" s="165">
        <f t="shared" si="113"/>
        <v>0</v>
      </c>
      <c r="U547" s="165">
        <f t="shared" si="113"/>
        <v>0</v>
      </c>
      <c r="V547" s="165">
        <f t="shared" si="113"/>
        <v>0</v>
      </c>
      <c r="W547" s="165">
        <f t="shared" si="113"/>
        <v>0</v>
      </c>
      <c r="X547" s="165">
        <f t="shared" si="113"/>
        <v>0</v>
      </c>
      <c r="Y547" s="165">
        <f t="shared" si="113"/>
        <v>0</v>
      </c>
      <c r="Z547" s="165">
        <f t="shared" si="113"/>
        <v>0</v>
      </c>
      <c r="AA547" s="165">
        <f t="shared" si="113"/>
        <v>0</v>
      </c>
      <c r="AB547" s="165">
        <f t="shared" si="113"/>
        <v>0</v>
      </c>
      <c r="AC547" s="165">
        <f t="shared" si="113"/>
        <v>0</v>
      </c>
      <c r="AD547" s="165">
        <f t="shared" si="113"/>
        <v>0</v>
      </c>
      <c r="AE547" s="165">
        <f t="shared" si="113"/>
        <v>0</v>
      </c>
      <c r="AF547" s="165">
        <f t="shared" si="113"/>
        <v>0</v>
      </c>
      <c r="AG547" s="165">
        <f t="shared" si="113"/>
        <v>0</v>
      </c>
      <c r="AH547" s="165">
        <f t="shared" si="113"/>
        <v>0</v>
      </c>
      <c r="AI547" s="165">
        <f t="shared" si="113"/>
        <v>180.14615813715074</v>
      </c>
      <c r="AJ547" s="165">
        <f t="shared" si="113"/>
        <v>0</v>
      </c>
      <c r="AK547" s="165">
        <f t="shared" si="113"/>
        <v>0</v>
      </c>
      <c r="AL547" s="165">
        <f t="shared" si="113"/>
        <v>0</v>
      </c>
      <c r="AM547" s="165">
        <f t="shared" si="113"/>
        <v>0</v>
      </c>
      <c r="AN547" s="165">
        <f t="shared" si="113"/>
        <v>0</v>
      </c>
      <c r="AO547" s="165">
        <f t="shared" si="113"/>
        <v>0</v>
      </c>
    </row>
    <row r="548" spans="2:41" s="126" customFormat="1" ht="12.75" customHeight="1" x14ac:dyDescent="0.2">
      <c r="B548" s="164" t="str">
        <f>+B540&amp;" kW"</f>
        <v>1 kW</v>
      </c>
      <c r="C548" s="14"/>
      <c r="D548" s="165">
        <f t="shared" si="113"/>
        <v>0</v>
      </c>
      <c r="E548" s="165">
        <f t="shared" si="113"/>
        <v>0</v>
      </c>
      <c r="F548" s="165">
        <f t="shared" si="113"/>
        <v>0</v>
      </c>
      <c r="G548" s="165">
        <f t="shared" si="113"/>
        <v>0</v>
      </c>
      <c r="H548" s="165">
        <f t="shared" si="113"/>
        <v>0</v>
      </c>
      <c r="I548" s="165">
        <f t="shared" si="113"/>
        <v>0</v>
      </c>
      <c r="J548" s="165">
        <f t="shared" si="113"/>
        <v>0</v>
      </c>
      <c r="K548" s="165">
        <f t="shared" si="113"/>
        <v>0</v>
      </c>
      <c r="L548" s="165">
        <f t="shared" si="113"/>
        <v>0</v>
      </c>
      <c r="M548" s="165">
        <f t="shared" si="113"/>
        <v>0</v>
      </c>
      <c r="N548" s="165">
        <f t="shared" si="113"/>
        <v>0</v>
      </c>
      <c r="O548" s="165">
        <f t="shared" si="113"/>
        <v>0</v>
      </c>
      <c r="P548" s="165">
        <f t="shared" si="113"/>
        <v>0</v>
      </c>
      <c r="Q548" s="165">
        <f t="shared" si="113"/>
        <v>0</v>
      </c>
      <c r="R548" s="165">
        <f t="shared" si="113"/>
        <v>0</v>
      </c>
      <c r="S548" s="165">
        <f t="shared" si="113"/>
        <v>0</v>
      </c>
      <c r="T548" s="165">
        <f t="shared" si="113"/>
        <v>1255.3508064570565</v>
      </c>
      <c r="U548" s="165">
        <f t="shared" si="113"/>
        <v>658.86160971178037</v>
      </c>
      <c r="V548" s="165">
        <f t="shared" si="113"/>
        <v>0</v>
      </c>
      <c r="W548" s="165">
        <f t="shared" si="113"/>
        <v>0</v>
      </c>
      <c r="X548" s="165">
        <f t="shared" si="113"/>
        <v>0</v>
      </c>
      <c r="Y548" s="165">
        <f t="shared" si="113"/>
        <v>0</v>
      </c>
      <c r="Z548" s="165">
        <f t="shared" si="113"/>
        <v>0</v>
      </c>
      <c r="AA548" s="165">
        <f t="shared" si="113"/>
        <v>0</v>
      </c>
      <c r="AB548" s="165">
        <f t="shared" si="113"/>
        <v>0</v>
      </c>
      <c r="AC548" s="165">
        <f t="shared" si="113"/>
        <v>0</v>
      </c>
      <c r="AD548" s="165">
        <f t="shared" si="113"/>
        <v>0</v>
      </c>
      <c r="AE548" s="165">
        <f t="shared" si="113"/>
        <v>0</v>
      </c>
      <c r="AF548" s="165">
        <f t="shared" si="113"/>
        <v>0</v>
      </c>
      <c r="AG548" s="165">
        <f t="shared" si="113"/>
        <v>0</v>
      </c>
      <c r="AH548" s="165">
        <f t="shared" si="113"/>
        <v>0</v>
      </c>
      <c r="AI548" s="165">
        <f t="shared" si="113"/>
        <v>113.63065359420278</v>
      </c>
      <c r="AJ548" s="165">
        <f t="shared" si="113"/>
        <v>0</v>
      </c>
      <c r="AK548" s="165">
        <f t="shared" si="113"/>
        <v>0</v>
      </c>
      <c r="AL548" s="165">
        <f t="shared" si="113"/>
        <v>0</v>
      </c>
      <c r="AM548" s="165">
        <f t="shared" si="113"/>
        <v>0</v>
      </c>
      <c r="AN548" s="165">
        <f t="shared" si="113"/>
        <v>0</v>
      </c>
      <c r="AO548" s="165">
        <f t="shared" si="113"/>
        <v>0</v>
      </c>
    </row>
    <row r="549" spans="2:41" s="126" customFormat="1" ht="12.75" customHeight="1" x14ac:dyDescent="0.2">
      <c r="B549" s="164" t="str">
        <f>+B541&amp;" kW"</f>
        <v>0,5 kW</v>
      </c>
      <c r="C549" s="154"/>
      <c r="D549" s="165">
        <f t="shared" si="113"/>
        <v>0</v>
      </c>
      <c r="E549" s="170">
        <f t="shared" si="113"/>
        <v>0</v>
      </c>
      <c r="F549" s="170">
        <f t="shared" si="113"/>
        <v>0</v>
      </c>
      <c r="G549" s="170">
        <f t="shared" si="113"/>
        <v>0</v>
      </c>
      <c r="H549" s="170">
        <f t="shared" si="113"/>
        <v>0</v>
      </c>
      <c r="I549" s="170">
        <f t="shared" si="113"/>
        <v>0</v>
      </c>
      <c r="J549" s="170">
        <f t="shared" si="113"/>
        <v>0</v>
      </c>
      <c r="K549" s="170">
        <f t="shared" si="113"/>
        <v>0</v>
      </c>
      <c r="L549" s="170">
        <f t="shared" si="113"/>
        <v>0</v>
      </c>
      <c r="M549" s="170">
        <f t="shared" si="113"/>
        <v>0</v>
      </c>
      <c r="N549" s="170">
        <f t="shared" si="113"/>
        <v>0</v>
      </c>
      <c r="O549" s="170">
        <f t="shared" si="113"/>
        <v>0</v>
      </c>
      <c r="P549" s="170">
        <f t="shared" si="113"/>
        <v>0</v>
      </c>
      <c r="Q549" s="170">
        <f t="shared" si="113"/>
        <v>0</v>
      </c>
      <c r="R549" s="170">
        <f t="shared" si="113"/>
        <v>0</v>
      </c>
      <c r="S549" s="170">
        <f t="shared" si="113"/>
        <v>0</v>
      </c>
      <c r="T549" s="170">
        <f t="shared" si="113"/>
        <v>0</v>
      </c>
      <c r="U549" s="170">
        <f t="shared" si="113"/>
        <v>0</v>
      </c>
      <c r="V549" s="170">
        <f t="shared" si="113"/>
        <v>0</v>
      </c>
      <c r="W549" s="170">
        <f t="shared" si="113"/>
        <v>0</v>
      </c>
      <c r="X549" s="170">
        <f t="shared" si="113"/>
        <v>0</v>
      </c>
      <c r="Y549" s="170">
        <f t="shared" si="113"/>
        <v>0</v>
      </c>
      <c r="Z549" s="170">
        <f t="shared" si="113"/>
        <v>0</v>
      </c>
      <c r="AA549" s="170">
        <f t="shared" si="113"/>
        <v>0</v>
      </c>
      <c r="AB549" s="170">
        <f t="shared" si="113"/>
        <v>0</v>
      </c>
      <c r="AC549" s="170">
        <f t="shared" si="113"/>
        <v>0</v>
      </c>
      <c r="AD549" s="170">
        <f t="shared" si="113"/>
        <v>0</v>
      </c>
      <c r="AE549" s="170">
        <f t="shared" si="113"/>
        <v>0</v>
      </c>
      <c r="AF549" s="170">
        <f t="shared" si="113"/>
        <v>0</v>
      </c>
      <c r="AG549" s="170">
        <f t="shared" si="113"/>
        <v>0</v>
      </c>
      <c r="AH549" s="170">
        <f t="shared" si="113"/>
        <v>0</v>
      </c>
      <c r="AI549" s="170">
        <f t="shared" si="113"/>
        <v>0</v>
      </c>
      <c r="AJ549" s="170">
        <f t="shared" si="113"/>
        <v>0</v>
      </c>
      <c r="AK549" s="170">
        <f t="shared" si="113"/>
        <v>0</v>
      </c>
      <c r="AL549" s="170">
        <f t="shared" si="113"/>
        <v>0</v>
      </c>
      <c r="AM549" s="170">
        <f t="shared" si="113"/>
        <v>0</v>
      </c>
      <c r="AN549" s="170">
        <f t="shared" si="113"/>
        <v>0</v>
      </c>
      <c r="AO549" s="170">
        <f t="shared" si="113"/>
        <v>0</v>
      </c>
    </row>
    <row r="550" spans="2:41" s="126" customFormat="1" ht="12.75" customHeight="1" x14ac:dyDescent="0.2">
      <c r="B550" s="164"/>
      <c r="C550" s="154"/>
      <c r="D550" s="176"/>
      <c r="E550" s="176"/>
      <c r="F550" s="176"/>
      <c r="G550" s="176"/>
      <c r="H550" s="176"/>
      <c r="I550" s="176"/>
      <c r="J550" s="176"/>
      <c r="K550" s="176"/>
      <c r="L550" s="176"/>
      <c r="M550" s="176"/>
      <c r="N550" s="176"/>
      <c r="O550" s="176"/>
      <c r="P550" s="176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</row>
    <row r="551" spans="2:41" ht="12.75" customHeight="1" x14ac:dyDescent="0.2">
      <c r="B551" s="168" t="s">
        <v>397</v>
      </c>
      <c r="C551" s="53"/>
      <c r="D551" s="268"/>
      <c r="E551" s="268"/>
      <c r="F551" s="268"/>
      <c r="G551" s="268"/>
      <c r="H551" s="268"/>
      <c r="I551" s="268"/>
      <c r="J551" s="268"/>
      <c r="K551" s="268"/>
      <c r="L551" s="268"/>
      <c r="M551" s="268"/>
      <c r="N551" s="268"/>
      <c r="O551" s="268"/>
      <c r="P551" s="268"/>
      <c r="Q551" s="268"/>
      <c r="R551" s="268"/>
      <c r="S551" s="268"/>
      <c r="T551" s="268"/>
      <c r="U551" s="268"/>
      <c r="V551" s="268"/>
      <c r="W551" s="268"/>
      <c r="X551" s="268"/>
      <c r="Y551" s="268"/>
      <c r="Z551" s="268"/>
      <c r="AA551" s="268"/>
      <c r="AB551" s="268"/>
      <c r="AC551" s="268"/>
      <c r="AD551" s="268"/>
      <c r="AE551" s="268"/>
      <c r="AF551" s="268"/>
      <c r="AG551" s="268"/>
      <c r="AH551" s="268"/>
      <c r="AI551" s="268"/>
      <c r="AJ551" s="268"/>
      <c r="AK551" s="268"/>
      <c r="AL551" s="268"/>
      <c r="AM551" s="268"/>
      <c r="AN551" s="268"/>
      <c r="AO551" s="268"/>
    </row>
    <row r="552" spans="2:41" ht="12.75" customHeight="1" x14ac:dyDescent="0.2">
      <c r="B552" s="53" t="s">
        <v>398</v>
      </c>
      <c r="C552" s="53"/>
      <c r="D552" s="62">
        <v>0</v>
      </c>
      <c r="E552" s="62">
        <v>0</v>
      </c>
      <c r="F552" s="62">
        <v>2</v>
      </c>
      <c r="G552" s="62">
        <v>0</v>
      </c>
      <c r="H552" s="62">
        <v>0</v>
      </c>
      <c r="I552" s="62">
        <v>0</v>
      </c>
      <c r="J552" s="62">
        <v>0</v>
      </c>
      <c r="K552" s="62">
        <v>0</v>
      </c>
      <c r="L552" s="62">
        <v>0</v>
      </c>
      <c r="M552" s="62">
        <v>0</v>
      </c>
      <c r="N552" s="62">
        <v>0</v>
      </c>
      <c r="O552" s="62">
        <v>0</v>
      </c>
      <c r="P552" s="62">
        <v>0</v>
      </c>
      <c r="Q552" s="62">
        <v>0</v>
      </c>
      <c r="R552" s="62">
        <v>0</v>
      </c>
      <c r="S552" s="62">
        <v>0</v>
      </c>
      <c r="T552" s="62">
        <v>1</v>
      </c>
      <c r="U552" s="62">
        <v>0</v>
      </c>
      <c r="V552" s="62">
        <v>0</v>
      </c>
      <c r="W552" s="62">
        <v>0</v>
      </c>
      <c r="X552" s="62">
        <v>0</v>
      </c>
      <c r="Y552" s="62">
        <v>0</v>
      </c>
      <c r="Z552" s="62">
        <v>0</v>
      </c>
      <c r="AA552" s="62">
        <v>0</v>
      </c>
      <c r="AB552" s="62">
        <v>0</v>
      </c>
      <c r="AC552" s="62">
        <v>0</v>
      </c>
      <c r="AD552" s="62">
        <v>0</v>
      </c>
      <c r="AE552" s="62">
        <v>0</v>
      </c>
      <c r="AF552" s="62">
        <v>0</v>
      </c>
      <c r="AG552" s="62">
        <v>0</v>
      </c>
      <c r="AH552" s="62">
        <v>0</v>
      </c>
      <c r="AI552" s="62">
        <v>1</v>
      </c>
      <c r="AJ552" s="62">
        <v>0</v>
      </c>
      <c r="AK552" s="62">
        <v>0</v>
      </c>
      <c r="AL552" s="62">
        <v>0</v>
      </c>
      <c r="AM552" s="62">
        <v>0</v>
      </c>
      <c r="AN552" s="62">
        <v>0</v>
      </c>
      <c r="AO552" s="62">
        <v>0</v>
      </c>
    </row>
    <row r="553" spans="2:41" ht="12.75" customHeight="1" x14ac:dyDescent="0.2">
      <c r="B553" s="53" t="s">
        <v>374</v>
      </c>
      <c r="C553" s="53"/>
      <c r="D553" s="62">
        <f t="shared" ref="D553:AO553" si="114">+IF(D552&gt;0,D440*D$443/D552,0)</f>
        <v>0</v>
      </c>
      <c r="E553" s="62">
        <f t="shared" si="114"/>
        <v>0</v>
      </c>
      <c r="F553" s="62">
        <f t="shared" si="114"/>
        <v>214.00868805765279</v>
      </c>
      <c r="G553" s="62">
        <f t="shared" si="114"/>
        <v>0</v>
      </c>
      <c r="H553" s="62">
        <f t="shared" si="114"/>
        <v>0</v>
      </c>
      <c r="I553" s="62">
        <f t="shared" si="114"/>
        <v>0</v>
      </c>
      <c r="J553" s="62">
        <f t="shared" si="114"/>
        <v>0</v>
      </c>
      <c r="K553" s="62">
        <f t="shared" si="114"/>
        <v>0</v>
      </c>
      <c r="L553" s="62">
        <f t="shared" si="114"/>
        <v>0</v>
      </c>
      <c r="M553" s="62">
        <f t="shared" si="114"/>
        <v>0</v>
      </c>
      <c r="N553" s="62">
        <f t="shared" si="114"/>
        <v>0</v>
      </c>
      <c r="O553" s="62">
        <f t="shared" si="114"/>
        <v>0</v>
      </c>
      <c r="P553" s="62">
        <f t="shared" si="114"/>
        <v>0</v>
      </c>
      <c r="Q553" s="62">
        <f t="shared" si="114"/>
        <v>0</v>
      </c>
      <c r="R553" s="62">
        <f t="shared" si="114"/>
        <v>0</v>
      </c>
      <c r="S553" s="62">
        <f t="shared" si="114"/>
        <v>0</v>
      </c>
      <c r="T553" s="62">
        <f t="shared" si="114"/>
        <v>285.02464849295927</v>
      </c>
      <c r="U553" s="62">
        <f t="shared" si="114"/>
        <v>0</v>
      </c>
      <c r="V553" s="62">
        <f t="shared" si="114"/>
        <v>0</v>
      </c>
      <c r="W553" s="62">
        <f t="shared" si="114"/>
        <v>0</v>
      </c>
      <c r="X553" s="62">
        <f t="shared" si="114"/>
        <v>0</v>
      </c>
      <c r="Y553" s="62">
        <f t="shared" si="114"/>
        <v>0</v>
      </c>
      <c r="Z553" s="62">
        <f t="shared" si="114"/>
        <v>0</v>
      </c>
      <c r="AA553" s="62">
        <f t="shared" si="114"/>
        <v>0</v>
      </c>
      <c r="AB553" s="62">
        <f t="shared" si="114"/>
        <v>0</v>
      </c>
      <c r="AC553" s="62">
        <f t="shared" si="114"/>
        <v>0</v>
      </c>
      <c r="AD553" s="62">
        <f t="shared" si="114"/>
        <v>0</v>
      </c>
      <c r="AE553" s="62">
        <f t="shared" si="114"/>
        <v>0</v>
      </c>
      <c r="AF553" s="62">
        <f t="shared" si="114"/>
        <v>0</v>
      </c>
      <c r="AG553" s="62">
        <f t="shared" si="114"/>
        <v>0</v>
      </c>
      <c r="AH553" s="62">
        <f t="shared" si="114"/>
        <v>0</v>
      </c>
      <c r="AI553" s="62">
        <f t="shared" si="114"/>
        <v>84.948617786508862</v>
      </c>
      <c r="AJ553" s="62">
        <f t="shared" si="114"/>
        <v>0</v>
      </c>
      <c r="AK553" s="62">
        <f t="shared" si="114"/>
        <v>0</v>
      </c>
      <c r="AL553" s="62">
        <f t="shared" si="114"/>
        <v>0</v>
      </c>
      <c r="AM553" s="62">
        <f t="shared" si="114"/>
        <v>0</v>
      </c>
      <c r="AN553" s="62">
        <f t="shared" si="114"/>
        <v>0</v>
      </c>
      <c r="AO553" s="62">
        <f t="shared" si="114"/>
        <v>0</v>
      </c>
    </row>
    <row r="554" spans="2:41" ht="12.75" customHeight="1" x14ac:dyDescent="0.2">
      <c r="B554" s="53"/>
      <c r="C554" s="53"/>
      <c r="D554" s="62"/>
      <c r="E554" s="62"/>
      <c r="F554" s="62"/>
      <c r="G554" s="62"/>
      <c r="H554" s="62"/>
      <c r="I554" s="62"/>
      <c r="J554" s="62"/>
      <c r="K554" s="62"/>
      <c r="L554" s="62"/>
      <c r="M554" s="62"/>
      <c r="N554" s="62"/>
      <c r="O554" s="62"/>
      <c r="P554" s="62"/>
      <c r="Q554" s="62"/>
      <c r="R554" s="62"/>
      <c r="S554" s="62"/>
      <c r="T554" s="62"/>
      <c r="U554" s="62"/>
      <c r="V554" s="62"/>
      <c r="W554" s="62"/>
      <c r="X554" s="62"/>
      <c r="Y554" s="62"/>
      <c r="Z554" s="62"/>
      <c r="AA554" s="62"/>
      <c r="AB554" s="62"/>
      <c r="AC554" s="62"/>
      <c r="AD554" s="62"/>
      <c r="AE554" s="62"/>
      <c r="AF554" s="62"/>
      <c r="AG554" s="62"/>
      <c r="AH554" s="62"/>
      <c r="AI554" s="62"/>
      <c r="AJ554" s="62"/>
      <c r="AK554" s="62"/>
      <c r="AL554" s="62"/>
      <c r="AM554" s="62"/>
      <c r="AN554" s="62"/>
      <c r="AO554" s="62"/>
    </row>
    <row r="555" spans="2:41" ht="12.75" customHeight="1" x14ac:dyDescent="0.2">
      <c r="B555" s="53" t="s">
        <v>399</v>
      </c>
      <c r="C555" s="53"/>
      <c r="D555" s="298" t="s">
        <v>332</v>
      </c>
      <c r="E555" s="298" t="s">
        <v>332</v>
      </c>
      <c r="F555" s="298">
        <v>235</v>
      </c>
      <c r="G555" s="298" t="s">
        <v>332</v>
      </c>
      <c r="H555" s="298" t="s">
        <v>332</v>
      </c>
      <c r="I555" s="298" t="s">
        <v>332</v>
      </c>
      <c r="J555" s="298" t="s">
        <v>332</v>
      </c>
      <c r="K555" s="298" t="s">
        <v>332</v>
      </c>
      <c r="L555" s="298" t="s">
        <v>332</v>
      </c>
      <c r="M555" s="298" t="s">
        <v>332</v>
      </c>
      <c r="N555" s="298" t="s">
        <v>332</v>
      </c>
      <c r="O555" s="298" t="s">
        <v>332</v>
      </c>
      <c r="P555" s="298" t="s">
        <v>332</v>
      </c>
      <c r="Q555" s="298" t="s">
        <v>332</v>
      </c>
      <c r="R555" s="298" t="s">
        <v>332</v>
      </c>
      <c r="S555" s="298" t="s">
        <v>332</v>
      </c>
      <c r="T555" s="298">
        <v>191</v>
      </c>
      <c r="U555" s="298" t="s">
        <v>332</v>
      </c>
      <c r="V555" s="298" t="s">
        <v>332</v>
      </c>
      <c r="W555" s="298" t="s">
        <v>332</v>
      </c>
      <c r="X555" s="298" t="s">
        <v>332</v>
      </c>
      <c r="Y555" s="298" t="s">
        <v>332</v>
      </c>
      <c r="Z555" s="298" t="s">
        <v>332</v>
      </c>
      <c r="AA555" s="298" t="s">
        <v>332</v>
      </c>
      <c r="AB555" s="298" t="s">
        <v>332</v>
      </c>
      <c r="AC555" s="298" t="s">
        <v>332</v>
      </c>
      <c r="AD555" s="298" t="s">
        <v>332</v>
      </c>
      <c r="AE555" s="298" t="s">
        <v>332</v>
      </c>
      <c r="AF555" s="298" t="s">
        <v>332</v>
      </c>
      <c r="AG555" s="298" t="s">
        <v>332</v>
      </c>
      <c r="AH555" s="298" t="s">
        <v>332</v>
      </c>
      <c r="AI555" s="298" t="s">
        <v>332</v>
      </c>
      <c r="AJ555" s="298" t="s">
        <v>332</v>
      </c>
      <c r="AK555" s="298" t="s">
        <v>332</v>
      </c>
      <c r="AL555" s="298" t="s">
        <v>332</v>
      </c>
      <c r="AM555" s="298" t="s">
        <v>332</v>
      </c>
      <c r="AN555" s="298" t="s">
        <v>332</v>
      </c>
      <c r="AO555" s="298" t="s">
        <v>332</v>
      </c>
    </row>
    <row r="556" spans="2:41" ht="12.75" customHeight="1" x14ac:dyDescent="0.2">
      <c r="B556" s="53" t="s">
        <v>400</v>
      </c>
      <c r="C556" s="53"/>
      <c r="D556" s="62">
        <f t="shared" ref="D556:AO556" si="115">+D$444*D440</f>
        <v>0</v>
      </c>
      <c r="E556" s="62">
        <f t="shared" si="115"/>
        <v>0</v>
      </c>
      <c r="F556" s="62">
        <f t="shared" si="115"/>
        <v>1284.0521283459168</v>
      </c>
      <c r="G556" s="62">
        <f t="shared" si="115"/>
        <v>0</v>
      </c>
      <c r="H556" s="62">
        <f t="shared" si="115"/>
        <v>0</v>
      </c>
      <c r="I556" s="62">
        <f t="shared" si="115"/>
        <v>0</v>
      </c>
      <c r="J556" s="62">
        <f t="shared" si="115"/>
        <v>0</v>
      </c>
      <c r="K556" s="62">
        <f t="shared" si="115"/>
        <v>0</v>
      </c>
      <c r="L556" s="62">
        <f t="shared" si="115"/>
        <v>0</v>
      </c>
      <c r="M556" s="62">
        <f t="shared" si="115"/>
        <v>0</v>
      </c>
      <c r="N556" s="62">
        <f t="shared" si="115"/>
        <v>0</v>
      </c>
      <c r="O556" s="62">
        <f t="shared" si="115"/>
        <v>0</v>
      </c>
      <c r="P556" s="62">
        <f t="shared" si="115"/>
        <v>0</v>
      </c>
      <c r="Q556" s="62">
        <f t="shared" si="115"/>
        <v>0</v>
      </c>
      <c r="R556" s="62">
        <f t="shared" si="115"/>
        <v>0</v>
      </c>
      <c r="S556" s="62">
        <f t="shared" si="115"/>
        <v>0</v>
      </c>
      <c r="T556" s="62">
        <f t="shared" si="115"/>
        <v>855.07394547887782</v>
      </c>
      <c r="U556" s="62">
        <f t="shared" si="115"/>
        <v>0</v>
      </c>
      <c r="V556" s="62">
        <f t="shared" si="115"/>
        <v>0</v>
      </c>
      <c r="W556" s="62">
        <f t="shared" si="115"/>
        <v>0</v>
      </c>
      <c r="X556" s="62">
        <f t="shared" si="115"/>
        <v>0</v>
      </c>
      <c r="Y556" s="62">
        <f t="shared" si="115"/>
        <v>0</v>
      </c>
      <c r="Z556" s="62">
        <f t="shared" si="115"/>
        <v>0</v>
      </c>
      <c r="AA556" s="62">
        <f t="shared" si="115"/>
        <v>0</v>
      </c>
      <c r="AB556" s="62">
        <f t="shared" si="115"/>
        <v>0</v>
      </c>
      <c r="AC556" s="62">
        <f t="shared" si="115"/>
        <v>0</v>
      </c>
      <c r="AD556" s="62">
        <f t="shared" si="115"/>
        <v>0</v>
      </c>
      <c r="AE556" s="62">
        <f t="shared" si="115"/>
        <v>0</v>
      </c>
      <c r="AF556" s="62">
        <f t="shared" si="115"/>
        <v>0</v>
      </c>
      <c r="AG556" s="62">
        <f t="shared" si="115"/>
        <v>0</v>
      </c>
      <c r="AH556" s="62">
        <f t="shared" si="115"/>
        <v>0</v>
      </c>
      <c r="AI556" s="62">
        <f t="shared" si="115"/>
        <v>254.84585335952659</v>
      </c>
      <c r="AJ556" s="62">
        <f t="shared" si="115"/>
        <v>0</v>
      </c>
      <c r="AK556" s="62">
        <f t="shared" si="115"/>
        <v>0</v>
      </c>
      <c r="AL556" s="62">
        <f t="shared" si="115"/>
        <v>0</v>
      </c>
      <c r="AM556" s="62">
        <f t="shared" si="115"/>
        <v>0</v>
      </c>
      <c r="AN556" s="62">
        <f t="shared" si="115"/>
        <v>0</v>
      </c>
      <c r="AO556" s="62">
        <f t="shared" si="115"/>
        <v>0</v>
      </c>
    </row>
    <row r="557" spans="2:41" ht="12.75" customHeight="1" x14ac:dyDescent="0.2">
      <c r="B557" s="53" t="s">
        <v>401</v>
      </c>
      <c r="C557" s="53"/>
      <c r="D557" s="62"/>
      <c r="E557" s="62"/>
      <c r="F557" s="62"/>
      <c r="G557" s="62"/>
      <c r="H557" s="62"/>
      <c r="I557" s="62"/>
      <c r="J557" s="62"/>
      <c r="K557" s="62"/>
      <c r="L557" s="62"/>
      <c r="M557" s="62"/>
      <c r="N557" s="62"/>
      <c r="O557" s="62"/>
      <c r="P557" s="62"/>
      <c r="Q557" s="62"/>
      <c r="R557" s="62"/>
      <c r="S557" s="62"/>
      <c r="T557" s="62"/>
      <c r="U557" s="62"/>
      <c r="V557" s="62"/>
      <c r="W557" s="62"/>
      <c r="X557" s="62"/>
      <c r="Y557" s="62"/>
      <c r="Z557" s="62"/>
      <c r="AA557" s="62"/>
      <c r="AB557" s="62"/>
      <c r="AC557" s="62"/>
      <c r="AD557" s="62"/>
      <c r="AE557" s="62"/>
      <c r="AF557" s="62"/>
      <c r="AG557" s="62"/>
      <c r="AH557" s="62"/>
      <c r="AI557" s="62"/>
      <c r="AJ557" s="62"/>
      <c r="AK557" s="62"/>
      <c r="AL557" s="62"/>
      <c r="AM557" s="62"/>
      <c r="AN557" s="62"/>
      <c r="AO557" s="62"/>
    </row>
    <row r="558" spans="2:41" ht="12.75" customHeight="1" x14ac:dyDescent="0.2">
      <c r="B558" s="159">
        <v>3</v>
      </c>
      <c r="C558" s="53"/>
      <c r="D558" s="298">
        <v>0</v>
      </c>
      <c r="E558" s="298">
        <v>0</v>
      </c>
      <c r="F558" s="298">
        <v>1</v>
      </c>
      <c r="G558" s="298">
        <v>0</v>
      </c>
      <c r="H558" s="298">
        <v>0</v>
      </c>
      <c r="I558" s="298">
        <v>0</v>
      </c>
      <c r="J558" s="298">
        <v>0</v>
      </c>
      <c r="K558" s="298">
        <v>0</v>
      </c>
      <c r="L558" s="298">
        <v>0</v>
      </c>
      <c r="M558" s="298">
        <v>0</v>
      </c>
      <c r="N558" s="298">
        <v>0</v>
      </c>
      <c r="O558" s="298">
        <v>0</v>
      </c>
      <c r="P558" s="298">
        <v>0</v>
      </c>
      <c r="Q558" s="298">
        <v>0</v>
      </c>
      <c r="R558" s="298">
        <v>0</v>
      </c>
      <c r="S558" s="298">
        <v>0</v>
      </c>
      <c r="T558" s="298">
        <v>1</v>
      </c>
      <c r="U558" s="298">
        <v>0</v>
      </c>
      <c r="V558" s="298">
        <v>0</v>
      </c>
      <c r="W558" s="298">
        <v>0</v>
      </c>
      <c r="X558" s="298">
        <v>0</v>
      </c>
      <c r="Y558" s="298">
        <v>0</v>
      </c>
      <c r="Z558" s="298">
        <v>0</v>
      </c>
      <c r="AA558" s="298">
        <v>0</v>
      </c>
      <c r="AB558" s="298">
        <v>0</v>
      </c>
      <c r="AC558" s="298">
        <v>0</v>
      </c>
      <c r="AD558" s="298">
        <v>0</v>
      </c>
      <c r="AE558" s="298">
        <v>0</v>
      </c>
      <c r="AF558" s="298">
        <v>0</v>
      </c>
      <c r="AG558" s="298">
        <v>0</v>
      </c>
      <c r="AH558" s="298">
        <v>0</v>
      </c>
      <c r="AI558" s="298">
        <v>0</v>
      </c>
      <c r="AJ558" s="298">
        <v>0</v>
      </c>
      <c r="AK558" s="298">
        <v>0</v>
      </c>
      <c r="AL558" s="298">
        <v>0</v>
      </c>
      <c r="AM558" s="298">
        <v>0</v>
      </c>
      <c r="AN558" s="298">
        <v>0</v>
      </c>
      <c r="AO558" s="298">
        <v>0</v>
      </c>
    </row>
    <row r="559" spans="2:41" ht="12.75" customHeight="1" x14ac:dyDescent="0.2">
      <c r="B559" s="159">
        <v>2.5</v>
      </c>
      <c r="C559" s="169"/>
      <c r="D559" s="300">
        <v>0</v>
      </c>
      <c r="E559" s="300">
        <v>0</v>
      </c>
      <c r="F559" s="300">
        <v>1</v>
      </c>
      <c r="G559" s="300">
        <v>0</v>
      </c>
      <c r="H559" s="300">
        <v>0</v>
      </c>
      <c r="I559" s="300">
        <v>0</v>
      </c>
      <c r="J559" s="300">
        <v>0</v>
      </c>
      <c r="K559" s="300">
        <v>0</v>
      </c>
      <c r="L559" s="300">
        <v>0</v>
      </c>
      <c r="M559" s="300">
        <v>0</v>
      </c>
      <c r="N559" s="300">
        <v>0</v>
      </c>
      <c r="O559" s="300">
        <v>0</v>
      </c>
      <c r="P559" s="300">
        <v>0</v>
      </c>
      <c r="Q559" s="300">
        <v>0</v>
      </c>
      <c r="R559" s="300">
        <v>0</v>
      </c>
      <c r="S559" s="300">
        <v>0</v>
      </c>
      <c r="T559" s="300">
        <v>0</v>
      </c>
      <c r="U559" s="300">
        <v>0</v>
      </c>
      <c r="V559" s="300">
        <v>0</v>
      </c>
      <c r="W559" s="300">
        <v>0</v>
      </c>
      <c r="X559" s="300">
        <v>0</v>
      </c>
      <c r="Y559" s="300">
        <v>0</v>
      </c>
      <c r="Z559" s="300">
        <v>0</v>
      </c>
      <c r="AA559" s="300">
        <v>0</v>
      </c>
      <c r="AB559" s="300">
        <v>0</v>
      </c>
      <c r="AC559" s="300">
        <v>0</v>
      </c>
      <c r="AD559" s="300">
        <v>0</v>
      </c>
      <c r="AE559" s="300">
        <v>0</v>
      </c>
      <c r="AF559" s="300">
        <v>0</v>
      </c>
      <c r="AG559" s="300">
        <v>0</v>
      </c>
      <c r="AH559" s="300">
        <v>0</v>
      </c>
      <c r="AI559" s="300">
        <v>0</v>
      </c>
      <c r="AJ559" s="300">
        <v>0</v>
      </c>
      <c r="AK559" s="300">
        <v>0</v>
      </c>
      <c r="AL559" s="300">
        <v>0</v>
      </c>
      <c r="AM559" s="300">
        <v>0</v>
      </c>
      <c r="AN559" s="300">
        <v>0</v>
      </c>
      <c r="AO559" s="300">
        <v>0</v>
      </c>
    </row>
    <row r="560" spans="2:41" ht="12.75" customHeight="1" x14ac:dyDescent="0.2">
      <c r="B560" s="159">
        <v>0.5</v>
      </c>
      <c r="C560" s="169"/>
      <c r="D560" s="300">
        <v>0</v>
      </c>
      <c r="E560" s="300">
        <v>0</v>
      </c>
      <c r="F560" s="300">
        <v>0</v>
      </c>
      <c r="G560" s="300">
        <v>0</v>
      </c>
      <c r="H560" s="300">
        <v>0</v>
      </c>
      <c r="I560" s="300">
        <v>0</v>
      </c>
      <c r="J560" s="300">
        <v>0</v>
      </c>
      <c r="K560" s="300">
        <v>0</v>
      </c>
      <c r="L560" s="300">
        <v>0</v>
      </c>
      <c r="M560" s="300">
        <v>0</v>
      </c>
      <c r="N560" s="300">
        <v>0</v>
      </c>
      <c r="O560" s="300">
        <v>0</v>
      </c>
      <c r="P560" s="300">
        <v>0</v>
      </c>
      <c r="Q560" s="300">
        <v>0</v>
      </c>
      <c r="R560" s="300">
        <v>0</v>
      </c>
      <c r="S560" s="300">
        <v>0</v>
      </c>
      <c r="T560" s="300">
        <v>0</v>
      </c>
      <c r="U560" s="300">
        <v>0</v>
      </c>
      <c r="V560" s="300">
        <v>0</v>
      </c>
      <c r="W560" s="300">
        <v>0</v>
      </c>
      <c r="X560" s="300">
        <v>0</v>
      </c>
      <c r="Y560" s="300">
        <v>0</v>
      </c>
      <c r="Z560" s="300">
        <v>0</v>
      </c>
      <c r="AA560" s="300">
        <v>0</v>
      </c>
      <c r="AB560" s="300">
        <v>0</v>
      </c>
      <c r="AC560" s="300">
        <v>0</v>
      </c>
      <c r="AD560" s="300">
        <v>0</v>
      </c>
      <c r="AE560" s="300">
        <v>0</v>
      </c>
      <c r="AF560" s="300">
        <v>0</v>
      </c>
      <c r="AG560" s="300">
        <v>0</v>
      </c>
      <c r="AH560" s="300">
        <v>0</v>
      </c>
      <c r="AI560" s="300">
        <v>1</v>
      </c>
      <c r="AJ560" s="300">
        <v>0</v>
      </c>
      <c r="AK560" s="300">
        <v>0</v>
      </c>
      <c r="AL560" s="300">
        <v>0</v>
      </c>
      <c r="AM560" s="300">
        <v>0</v>
      </c>
      <c r="AN560" s="300">
        <v>0</v>
      </c>
      <c r="AO560" s="300">
        <v>0</v>
      </c>
    </row>
    <row r="561" spans="2:41" ht="12.75" customHeight="1" thickBot="1" x14ac:dyDescent="0.25">
      <c r="B561" s="159">
        <v>0.3</v>
      </c>
      <c r="C561" s="68"/>
      <c r="D561" s="299">
        <v>0</v>
      </c>
      <c r="E561" s="299">
        <v>0</v>
      </c>
      <c r="F561" s="299">
        <v>0</v>
      </c>
      <c r="G561" s="299">
        <v>0</v>
      </c>
      <c r="H561" s="299">
        <v>0</v>
      </c>
      <c r="I561" s="299">
        <v>0</v>
      </c>
      <c r="J561" s="299">
        <v>0</v>
      </c>
      <c r="K561" s="299">
        <v>0</v>
      </c>
      <c r="L561" s="299">
        <v>0</v>
      </c>
      <c r="M561" s="299">
        <v>0</v>
      </c>
      <c r="N561" s="299">
        <v>0</v>
      </c>
      <c r="O561" s="299">
        <v>0</v>
      </c>
      <c r="P561" s="299">
        <v>0</v>
      </c>
      <c r="Q561" s="299">
        <v>0</v>
      </c>
      <c r="R561" s="299">
        <v>0</v>
      </c>
      <c r="S561" s="299">
        <v>0</v>
      </c>
      <c r="T561" s="299">
        <v>0</v>
      </c>
      <c r="U561" s="299">
        <v>0</v>
      </c>
      <c r="V561" s="299">
        <v>0</v>
      </c>
      <c r="W561" s="299">
        <v>0</v>
      </c>
      <c r="X561" s="299">
        <v>0</v>
      </c>
      <c r="Y561" s="299">
        <v>0</v>
      </c>
      <c r="Z561" s="299">
        <v>0</v>
      </c>
      <c r="AA561" s="299">
        <v>0</v>
      </c>
      <c r="AB561" s="299">
        <v>0</v>
      </c>
      <c r="AC561" s="299">
        <v>0</v>
      </c>
      <c r="AD561" s="299">
        <v>0</v>
      </c>
      <c r="AE561" s="299">
        <v>0</v>
      </c>
      <c r="AF561" s="299">
        <v>0</v>
      </c>
      <c r="AG561" s="299">
        <v>0</v>
      </c>
      <c r="AH561" s="299">
        <v>0</v>
      </c>
      <c r="AI561" s="299">
        <v>0</v>
      </c>
      <c r="AJ561" s="299">
        <v>0</v>
      </c>
      <c r="AK561" s="299">
        <v>0</v>
      </c>
      <c r="AL561" s="299">
        <v>0</v>
      </c>
      <c r="AM561" s="299">
        <v>0</v>
      </c>
      <c r="AN561" s="299">
        <v>0</v>
      </c>
      <c r="AO561" s="299">
        <v>0</v>
      </c>
    </row>
    <row r="562" spans="2:41" ht="12.75" customHeight="1" x14ac:dyDescent="0.2">
      <c r="B562" s="160" t="s">
        <v>27</v>
      </c>
      <c r="C562" s="153"/>
      <c r="D562" s="139">
        <f t="shared" ref="D562:AO562" si="116">+SUM(D558:D561)</f>
        <v>0</v>
      </c>
      <c r="E562" s="139">
        <f t="shared" si="116"/>
        <v>0</v>
      </c>
      <c r="F562" s="139">
        <f t="shared" si="116"/>
        <v>2</v>
      </c>
      <c r="G562" s="139">
        <f t="shared" si="116"/>
        <v>0</v>
      </c>
      <c r="H562" s="139">
        <f t="shared" si="116"/>
        <v>0</v>
      </c>
      <c r="I562" s="139">
        <f t="shared" si="116"/>
        <v>0</v>
      </c>
      <c r="J562" s="139">
        <f t="shared" si="116"/>
        <v>0</v>
      </c>
      <c r="K562" s="139">
        <f t="shared" si="116"/>
        <v>0</v>
      </c>
      <c r="L562" s="139">
        <f t="shared" si="116"/>
        <v>0</v>
      </c>
      <c r="M562" s="139">
        <f t="shared" si="116"/>
        <v>0</v>
      </c>
      <c r="N562" s="139">
        <f t="shared" si="116"/>
        <v>0</v>
      </c>
      <c r="O562" s="139">
        <f t="shared" si="116"/>
        <v>0</v>
      </c>
      <c r="P562" s="139">
        <f t="shared" si="116"/>
        <v>0</v>
      </c>
      <c r="Q562" s="139">
        <f t="shared" si="116"/>
        <v>0</v>
      </c>
      <c r="R562" s="139">
        <f t="shared" si="116"/>
        <v>0</v>
      </c>
      <c r="S562" s="139">
        <f t="shared" si="116"/>
        <v>0</v>
      </c>
      <c r="T562" s="139">
        <f t="shared" si="116"/>
        <v>1</v>
      </c>
      <c r="U562" s="139">
        <f t="shared" si="116"/>
        <v>0</v>
      </c>
      <c r="V562" s="139">
        <f t="shared" si="116"/>
        <v>0</v>
      </c>
      <c r="W562" s="139">
        <f t="shared" si="116"/>
        <v>0</v>
      </c>
      <c r="X562" s="162">
        <f t="shared" si="116"/>
        <v>0</v>
      </c>
      <c r="Y562" s="162">
        <f t="shared" si="116"/>
        <v>0</v>
      </c>
      <c r="Z562" s="162">
        <f t="shared" si="116"/>
        <v>0</v>
      </c>
      <c r="AA562" s="162">
        <f t="shared" si="116"/>
        <v>0</v>
      </c>
      <c r="AB562" s="162">
        <f t="shared" si="116"/>
        <v>0</v>
      </c>
      <c r="AC562" s="162">
        <f t="shared" si="116"/>
        <v>0</v>
      </c>
      <c r="AD562" s="162">
        <f t="shared" si="116"/>
        <v>0</v>
      </c>
      <c r="AE562" s="162">
        <f t="shared" si="116"/>
        <v>0</v>
      </c>
      <c r="AF562" s="162">
        <f t="shared" si="116"/>
        <v>0</v>
      </c>
      <c r="AG562" s="162">
        <f t="shared" si="116"/>
        <v>0</v>
      </c>
      <c r="AH562" s="162">
        <f t="shared" si="116"/>
        <v>0</v>
      </c>
      <c r="AI562" s="162">
        <f t="shared" si="116"/>
        <v>1</v>
      </c>
      <c r="AJ562" s="162">
        <f t="shared" si="116"/>
        <v>0</v>
      </c>
      <c r="AK562" s="162">
        <f t="shared" si="116"/>
        <v>0</v>
      </c>
      <c r="AL562" s="162">
        <f t="shared" si="116"/>
        <v>0</v>
      </c>
      <c r="AM562" s="162">
        <f t="shared" si="116"/>
        <v>0</v>
      </c>
      <c r="AN562" s="162">
        <f t="shared" si="116"/>
        <v>0</v>
      </c>
      <c r="AO562" s="162">
        <f t="shared" si="116"/>
        <v>0</v>
      </c>
    </row>
    <row r="563" spans="2:41" ht="12.75" customHeight="1" x14ac:dyDescent="0.2">
      <c r="B563" s="53"/>
      <c r="C563" s="53"/>
      <c r="D563" s="62"/>
      <c r="E563" s="62"/>
      <c r="F563" s="62"/>
      <c r="G563" s="62"/>
      <c r="H563" s="62"/>
      <c r="I563" s="62"/>
      <c r="J563" s="62"/>
      <c r="K563" s="62"/>
      <c r="L563" s="62"/>
      <c r="M563" s="62"/>
      <c r="N563" s="62"/>
      <c r="O563" s="62"/>
      <c r="P563" s="62"/>
      <c r="Q563" s="62"/>
      <c r="R563" s="62"/>
      <c r="S563" s="62"/>
      <c r="T563" s="62"/>
      <c r="U563" s="62"/>
      <c r="V563" s="62"/>
      <c r="W563" s="62"/>
      <c r="X563" s="62"/>
      <c r="Y563" s="62"/>
      <c r="Z563" s="62"/>
      <c r="AA563" s="62"/>
      <c r="AB563" s="62"/>
      <c r="AC563" s="62"/>
      <c r="AD563" s="62"/>
      <c r="AE563" s="62"/>
      <c r="AF563" s="62"/>
      <c r="AG563" s="62"/>
      <c r="AH563" s="62"/>
      <c r="AI563" s="62"/>
      <c r="AJ563" s="62"/>
      <c r="AK563" s="62"/>
      <c r="AL563" s="62"/>
      <c r="AM563" s="62"/>
      <c r="AN563" s="62"/>
      <c r="AO563" s="62"/>
    </row>
    <row r="564" spans="2:41" s="126" customFormat="1" ht="12.75" customHeight="1" x14ac:dyDescent="0.2">
      <c r="B564" s="14" t="s">
        <v>402</v>
      </c>
      <c r="C564" s="163"/>
      <c r="D564" s="54"/>
      <c r="E564" s="54"/>
      <c r="F564" s="54"/>
      <c r="G564" s="54"/>
      <c r="H564" s="54"/>
      <c r="I564" s="54"/>
      <c r="J564" s="54"/>
      <c r="K564" s="54"/>
      <c r="L564" s="54"/>
      <c r="M564" s="54"/>
      <c r="N564" s="54"/>
      <c r="O564" s="54"/>
      <c r="P564" s="54"/>
      <c r="Q564" s="54"/>
      <c r="R564" s="54"/>
      <c r="S564" s="54"/>
      <c r="T564" s="54"/>
      <c r="U564" s="54"/>
      <c r="V564" s="54"/>
      <c r="W564" s="54"/>
      <c r="X564" s="54"/>
      <c r="Y564" s="54"/>
      <c r="Z564" s="54"/>
      <c r="AA564" s="54"/>
      <c r="AB564" s="54"/>
      <c r="AC564" s="54"/>
      <c r="AD564" s="54"/>
      <c r="AE564" s="54"/>
      <c r="AF564" s="54"/>
      <c r="AG564" s="54"/>
      <c r="AH564" s="54"/>
      <c r="AI564" s="54"/>
      <c r="AJ564" s="54"/>
      <c r="AK564" s="54"/>
      <c r="AL564" s="54"/>
      <c r="AM564" s="54"/>
      <c r="AN564" s="54"/>
      <c r="AO564" s="54"/>
    </row>
    <row r="565" spans="2:41" s="126" customFormat="1" ht="12.75" customHeight="1" x14ac:dyDescent="0.2">
      <c r="B565" s="164" t="str">
        <f>+B558&amp;" kW"</f>
        <v>3 kW</v>
      </c>
      <c r="C565" s="14"/>
      <c r="D565" s="165">
        <f>+IF(D558&gt;0,(D558*$B558)/SUMPRODUCT(D$558:D$561,$B$558:$B$561)*D$556/D558+D$553,0)</f>
        <v>0</v>
      </c>
      <c r="E565" s="165">
        <f t="shared" ref="E565:AO565" si="117">+IF(E558&gt;0,(E558*$B558)/SUMPRODUCT(E$558:E$561,$B$558:$B$561)*E$556/E558+E$553,0)</f>
        <v>0</v>
      </c>
      <c r="F565" s="165">
        <f t="shared" si="117"/>
        <v>914.40075806451637</v>
      </c>
      <c r="G565" s="165">
        <f t="shared" si="117"/>
        <v>0</v>
      </c>
      <c r="H565" s="165">
        <f t="shared" si="117"/>
        <v>0</v>
      </c>
      <c r="I565" s="165">
        <f t="shared" si="117"/>
        <v>0</v>
      </c>
      <c r="J565" s="165">
        <f t="shared" si="117"/>
        <v>0</v>
      </c>
      <c r="K565" s="165">
        <f t="shared" si="117"/>
        <v>0</v>
      </c>
      <c r="L565" s="165">
        <f t="shared" si="117"/>
        <v>0</v>
      </c>
      <c r="M565" s="165">
        <f t="shared" si="117"/>
        <v>0</v>
      </c>
      <c r="N565" s="165">
        <f t="shared" si="117"/>
        <v>0</v>
      </c>
      <c r="O565" s="165">
        <f t="shared" si="117"/>
        <v>0</v>
      </c>
      <c r="P565" s="165">
        <f t="shared" si="117"/>
        <v>0</v>
      </c>
      <c r="Q565" s="165">
        <f t="shared" si="117"/>
        <v>0</v>
      </c>
      <c r="R565" s="165">
        <f t="shared" si="117"/>
        <v>0</v>
      </c>
      <c r="S565" s="165">
        <f t="shared" si="117"/>
        <v>0</v>
      </c>
      <c r="T565" s="165">
        <f t="shared" si="117"/>
        <v>1140.0985939718371</v>
      </c>
      <c r="U565" s="165">
        <f t="shared" si="117"/>
        <v>0</v>
      </c>
      <c r="V565" s="165">
        <f t="shared" si="117"/>
        <v>0</v>
      </c>
      <c r="W565" s="165">
        <f t="shared" si="117"/>
        <v>0</v>
      </c>
      <c r="X565" s="165">
        <f t="shared" si="117"/>
        <v>0</v>
      </c>
      <c r="Y565" s="165">
        <f t="shared" si="117"/>
        <v>0</v>
      </c>
      <c r="Z565" s="165">
        <f t="shared" si="117"/>
        <v>0</v>
      </c>
      <c r="AA565" s="165">
        <f t="shared" si="117"/>
        <v>0</v>
      </c>
      <c r="AB565" s="165">
        <f t="shared" si="117"/>
        <v>0</v>
      </c>
      <c r="AC565" s="165">
        <f t="shared" si="117"/>
        <v>0</v>
      </c>
      <c r="AD565" s="165">
        <f t="shared" si="117"/>
        <v>0</v>
      </c>
      <c r="AE565" s="165">
        <f t="shared" si="117"/>
        <v>0</v>
      </c>
      <c r="AF565" s="165">
        <f t="shared" si="117"/>
        <v>0</v>
      </c>
      <c r="AG565" s="165">
        <f t="shared" si="117"/>
        <v>0</v>
      </c>
      <c r="AH565" s="165">
        <f t="shared" si="117"/>
        <v>0</v>
      </c>
      <c r="AI565" s="165">
        <f t="shared" si="117"/>
        <v>0</v>
      </c>
      <c r="AJ565" s="165">
        <f t="shared" si="117"/>
        <v>0</v>
      </c>
      <c r="AK565" s="165">
        <f t="shared" si="117"/>
        <v>0</v>
      </c>
      <c r="AL565" s="165">
        <f t="shared" si="117"/>
        <v>0</v>
      </c>
      <c r="AM565" s="165">
        <f t="shared" si="117"/>
        <v>0</v>
      </c>
      <c r="AN565" s="165">
        <f t="shared" si="117"/>
        <v>0</v>
      </c>
      <c r="AO565" s="165">
        <f t="shared" si="117"/>
        <v>0</v>
      </c>
    </row>
    <row r="566" spans="2:41" s="126" customFormat="1" ht="12.75" customHeight="1" x14ac:dyDescent="0.2">
      <c r="B566" s="164" t="str">
        <f>+B559&amp;" kW"</f>
        <v>2,5 kW</v>
      </c>
      <c r="C566" s="14"/>
      <c r="D566" s="165">
        <f t="shared" ref="D566:AO568" si="118">+IF(D559&gt;0,(D559*$B559)/SUMPRODUCT(D$558:D$561,$B$558:$B$561)*D$556/D559+D$553,0)</f>
        <v>0</v>
      </c>
      <c r="E566" s="165">
        <f t="shared" si="118"/>
        <v>0</v>
      </c>
      <c r="F566" s="165">
        <f t="shared" si="118"/>
        <v>797.66874639670584</v>
      </c>
      <c r="G566" s="165">
        <f t="shared" si="118"/>
        <v>0</v>
      </c>
      <c r="H566" s="165">
        <f t="shared" si="118"/>
        <v>0</v>
      </c>
      <c r="I566" s="165">
        <f t="shared" si="118"/>
        <v>0</v>
      </c>
      <c r="J566" s="165">
        <f t="shared" si="118"/>
        <v>0</v>
      </c>
      <c r="K566" s="165">
        <f t="shared" si="118"/>
        <v>0</v>
      </c>
      <c r="L566" s="165">
        <f t="shared" si="118"/>
        <v>0</v>
      </c>
      <c r="M566" s="165">
        <f t="shared" si="118"/>
        <v>0</v>
      </c>
      <c r="N566" s="165">
        <f t="shared" si="118"/>
        <v>0</v>
      </c>
      <c r="O566" s="165">
        <f t="shared" si="118"/>
        <v>0</v>
      </c>
      <c r="P566" s="165">
        <f t="shared" si="118"/>
        <v>0</v>
      </c>
      <c r="Q566" s="165">
        <f t="shared" si="118"/>
        <v>0</v>
      </c>
      <c r="R566" s="165">
        <f t="shared" si="118"/>
        <v>0</v>
      </c>
      <c r="S566" s="165">
        <f t="shared" si="118"/>
        <v>0</v>
      </c>
      <c r="T566" s="165">
        <f t="shared" si="118"/>
        <v>0</v>
      </c>
      <c r="U566" s="165">
        <f t="shared" si="118"/>
        <v>0</v>
      </c>
      <c r="V566" s="165">
        <f t="shared" si="118"/>
        <v>0</v>
      </c>
      <c r="W566" s="165">
        <f t="shared" si="118"/>
        <v>0</v>
      </c>
      <c r="X566" s="165">
        <f t="shared" si="118"/>
        <v>0</v>
      </c>
      <c r="Y566" s="165">
        <f t="shared" si="118"/>
        <v>0</v>
      </c>
      <c r="Z566" s="165">
        <f t="shared" si="118"/>
        <v>0</v>
      </c>
      <c r="AA566" s="165">
        <f t="shared" si="118"/>
        <v>0</v>
      </c>
      <c r="AB566" s="165">
        <f t="shared" si="118"/>
        <v>0</v>
      </c>
      <c r="AC566" s="165">
        <f t="shared" si="118"/>
        <v>0</v>
      </c>
      <c r="AD566" s="165">
        <f t="shared" si="118"/>
        <v>0</v>
      </c>
      <c r="AE566" s="165">
        <f t="shared" si="118"/>
        <v>0</v>
      </c>
      <c r="AF566" s="165">
        <f t="shared" si="118"/>
        <v>0</v>
      </c>
      <c r="AG566" s="165">
        <f t="shared" si="118"/>
        <v>0</v>
      </c>
      <c r="AH566" s="165">
        <f t="shared" si="118"/>
        <v>0</v>
      </c>
      <c r="AI566" s="165">
        <f t="shared" si="118"/>
        <v>0</v>
      </c>
      <c r="AJ566" s="165">
        <f t="shared" si="118"/>
        <v>0</v>
      </c>
      <c r="AK566" s="165">
        <f t="shared" si="118"/>
        <v>0</v>
      </c>
      <c r="AL566" s="165">
        <f t="shared" si="118"/>
        <v>0</v>
      </c>
      <c r="AM566" s="165">
        <f t="shared" si="118"/>
        <v>0</v>
      </c>
      <c r="AN566" s="165">
        <f t="shared" si="118"/>
        <v>0</v>
      </c>
      <c r="AO566" s="165">
        <f t="shared" si="118"/>
        <v>0</v>
      </c>
    </row>
    <row r="567" spans="2:41" s="126" customFormat="1" ht="12.75" customHeight="1" x14ac:dyDescent="0.2">
      <c r="B567" s="164" t="str">
        <f>+B560&amp;" kW"</f>
        <v>0,5 kW</v>
      </c>
      <c r="C567" s="14"/>
      <c r="D567" s="165">
        <f t="shared" si="118"/>
        <v>0</v>
      </c>
      <c r="E567" s="165">
        <f t="shared" si="118"/>
        <v>0</v>
      </c>
      <c r="F567" s="165">
        <f t="shared" si="118"/>
        <v>0</v>
      </c>
      <c r="G567" s="165">
        <f t="shared" si="118"/>
        <v>0</v>
      </c>
      <c r="H567" s="165">
        <f t="shared" si="118"/>
        <v>0</v>
      </c>
      <c r="I567" s="165">
        <f t="shared" si="118"/>
        <v>0</v>
      </c>
      <c r="J567" s="165">
        <f t="shared" si="118"/>
        <v>0</v>
      </c>
      <c r="K567" s="165">
        <f t="shared" si="118"/>
        <v>0</v>
      </c>
      <c r="L567" s="165">
        <f t="shared" si="118"/>
        <v>0</v>
      </c>
      <c r="M567" s="165">
        <f t="shared" si="118"/>
        <v>0</v>
      </c>
      <c r="N567" s="165">
        <f t="shared" si="118"/>
        <v>0</v>
      </c>
      <c r="O567" s="165">
        <f t="shared" si="118"/>
        <v>0</v>
      </c>
      <c r="P567" s="165">
        <f t="shared" si="118"/>
        <v>0</v>
      </c>
      <c r="Q567" s="165">
        <f t="shared" si="118"/>
        <v>0</v>
      </c>
      <c r="R567" s="165">
        <f t="shared" si="118"/>
        <v>0</v>
      </c>
      <c r="S567" s="165">
        <f t="shared" si="118"/>
        <v>0</v>
      </c>
      <c r="T567" s="165">
        <f t="shared" si="118"/>
        <v>0</v>
      </c>
      <c r="U567" s="165">
        <f t="shared" si="118"/>
        <v>0</v>
      </c>
      <c r="V567" s="165">
        <f t="shared" si="118"/>
        <v>0</v>
      </c>
      <c r="W567" s="165">
        <f t="shared" si="118"/>
        <v>0</v>
      </c>
      <c r="X567" s="165">
        <f t="shared" si="118"/>
        <v>0</v>
      </c>
      <c r="Y567" s="165">
        <f t="shared" si="118"/>
        <v>0</v>
      </c>
      <c r="Z567" s="165">
        <f t="shared" si="118"/>
        <v>0</v>
      </c>
      <c r="AA567" s="165">
        <f t="shared" si="118"/>
        <v>0</v>
      </c>
      <c r="AB567" s="165">
        <f t="shared" si="118"/>
        <v>0</v>
      </c>
      <c r="AC567" s="165">
        <f t="shared" si="118"/>
        <v>0</v>
      </c>
      <c r="AD567" s="165">
        <f t="shared" si="118"/>
        <v>0</v>
      </c>
      <c r="AE567" s="165">
        <f t="shared" si="118"/>
        <v>0</v>
      </c>
      <c r="AF567" s="165">
        <f t="shared" si="118"/>
        <v>0</v>
      </c>
      <c r="AG567" s="165">
        <f t="shared" si="118"/>
        <v>0</v>
      </c>
      <c r="AH567" s="165">
        <f t="shared" si="118"/>
        <v>0</v>
      </c>
      <c r="AI567" s="165">
        <f t="shared" si="118"/>
        <v>339.79447114603545</v>
      </c>
      <c r="AJ567" s="165">
        <f t="shared" si="118"/>
        <v>0</v>
      </c>
      <c r="AK567" s="165">
        <f t="shared" si="118"/>
        <v>0</v>
      </c>
      <c r="AL567" s="165">
        <f t="shared" si="118"/>
        <v>0</v>
      </c>
      <c r="AM567" s="165">
        <f t="shared" si="118"/>
        <v>0</v>
      </c>
      <c r="AN567" s="165">
        <f t="shared" si="118"/>
        <v>0</v>
      </c>
      <c r="AO567" s="165">
        <f t="shared" si="118"/>
        <v>0</v>
      </c>
    </row>
    <row r="568" spans="2:41" s="126" customFormat="1" ht="12.75" customHeight="1" x14ac:dyDescent="0.2">
      <c r="B568" s="164" t="str">
        <f>+B561&amp;" kW"</f>
        <v>0,3 kW</v>
      </c>
      <c r="C568" s="14"/>
      <c r="D568" s="165">
        <f t="shared" si="118"/>
        <v>0</v>
      </c>
      <c r="E568" s="165">
        <f t="shared" si="118"/>
        <v>0</v>
      </c>
      <c r="F568" s="165">
        <f t="shared" si="118"/>
        <v>0</v>
      </c>
      <c r="G568" s="165">
        <f t="shared" si="118"/>
        <v>0</v>
      </c>
      <c r="H568" s="165">
        <f t="shared" si="118"/>
        <v>0</v>
      </c>
      <c r="I568" s="165">
        <f t="shared" si="118"/>
        <v>0</v>
      </c>
      <c r="J568" s="165">
        <f t="shared" si="118"/>
        <v>0</v>
      </c>
      <c r="K568" s="165">
        <f t="shared" si="118"/>
        <v>0</v>
      </c>
      <c r="L568" s="165">
        <f t="shared" si="118"/>
        <v>0</v>
      </c>
      <c r="M568" s="165">
        <f t="shared" si="118"/>
        <v>0</v>
      </c>
      <c r="N568" s="165">
        <f t="shared" si="118"/>
        <v>0</v>
      </c>
      <c r="O568" s="165">
        <f t="shared" si="118"/>
        <v>0</v>
      </c>
      <c r="P568" s="165">
        <f t="shared" si="118"/>
        <v>0</v>
      </c>
      <c r="Q568" s="165">
        <f t="shared" si="118"/>
        <v>0</v>
      </c>
      <c r="R568" s="165">
        <f t="shared" si="118"/>
        <v>0</v>
      </c>
      <c r="S568" s="165">
        <f t="shared" si="118"/>
        <v>0</v>
      </c>
      <c r="T568" s="165">
        <f t="shared" si="118"/>
        <v>0</v>
      </c>
      <c r="U568" s="165">
        <f t="shared" si="118"/>
        <v>0</v>
      </c>
      <c r="V568" s="165">
        <f t="shared" si="118"/>
        <v>0</v>
      </c>
      <c r="W568" s="165">
        <f t="shared" si="118"/>
        <v>0</v>
      </c>
      <c r="X568" s="165">
        <f t="shared" si="118"/>
        <v>0</v>
      </c>
      <c r="Y568" s="165">
        <f t="shared" si="118"/>
        <v>0</v>
      </c>
      <c r="Z568" s="165">
        <f t="shared" si="118"/>
        <v>0</v>
      </c>
      <c r="AA568" s="165">
        <f t="shared" si="118"/>
        <v>0</v>
      </c>
      <c r="AB568" s="165">
        <f t="shared" si="118"/>
        <v>0</v>
      </c>
      <c r="AC568" s="165">
        <f t="shared" si="118"/>
        <v>0</v>
      </c>
      <c r="AD568" s="165">
        <f t="shared" si="118"/>
        <v>0</v>
      </c>
      <c r="AE568" s="165">
        <f t="shared" si="118"/>
        <v>0</v>
      </c>
      <c r="AF568" s="165">
        <f t="shared" si="118"/>
        <v>0</v>
      </c>
      <c r="AG568" s="165">
        <f t="shared" si="118"/>
        <v>0</v>
      </c>
      <c r="AH568" s="165">
        <f t="shared" si="118"/>
        <v>0</v>
      </c>
      <c r="AI568" s="165">
        <f t="shared" si="118"/>
        <v>0</v>
      </c>
      <c r="AJ568" s="165">
        <f t="shared" si="118"/>
        <v>0</v>
      </c>
      <c r="AK568" s="165">
        <f t="shared" si="118"/>
        <v>0</v>
      </c>
      <c r="AL568" s="165">
        <f t="shared" si="118"/>
        <v>0</v>
      </c>
      <c r="AM568" s="165">
        <f t="shared" si="118"/>
        <v>0</v>
      </c>
      <c r="AN568" s="165">
        <f t="shared" si="118"/>
        <v>0</v>
      </c>
      <c r="AO568" s="165">
        <f t="shared" si="118"/>
        <v>0</v>
      </c>
    </row>
    <row r="569" spans="2:41" s="126" customFormat="1" ht="12.75" customHeight="1" x14ac:dyDescent="0.2">
      <c r="B569" s="164"/>
      <c r="C569" s="154"/>
      <c r="D569" s="170"/>
      <c r="E569" s="170"/>
      <c r="F569" s="170"/>
      <c r="G569" s="170"/>
      <c r="H569" s="170"/>
      <c r="I569" s="170"/>
      <c r="J569" s="170"/>
      <c r="K569" s="170"/>
      <c r="L569" s="170"/>
      <c r="M569" s="170"/>
      <c r="N569" s="170"/>
      <c r="O569" s="170"/>
      <c r="P569" s="170"/>
      <c r="Q569" s="170"/>
      <c r="R569" s="170"/>
      <c r="S569" s="170"/>
      <c r="T569" s="170"/>
      <c r="U569" s="170"/>
      <c r="V569" s="170"/>
      <c r="W569" s="170"/>
      <c r="X569" s="170"/>
      <c r="Y569" s="170"/>
      <c r="Z569" s="170"/>
      <c r="AA569" s="170"/>
      <c r="AB569" s="170"/>
      <c r="AC569" s="170"/>
      <c r="AD569" s="170"/>
      <c r="AE569" s="170"/>
      <c r="AF569" s="170"/>
      <c r="AG569" s="170"/>
      <c r="AH569" s="170"/>
      <c r="AI569" s="170"/>
      <c r="AJ569" s="170"/>
      <c r="AK569" s="170"/>
      <c r="AL569" s="170"/>
      <c r="AM569" s="170"/>
      <c r="AN569" s="170"/>
      <c r="AO569" s="170"/>
    </row>
    <row r="570" spans="2:41" s="126" customFormat="1" ht="12.75" customHeight="1" x14ac:dyDescent="0.2">
      <c r="B570" s="168" t="s">
        <v>403</v>
      </c>
      <c r="C570" s="154"/>
      <c r="D570" s="14"/>
      <c r="E570" s="14"/>
      <c r="F570" s="14"/>
      <c r="G570" s="14"/>
      <c r="H570" s="14"/>
      <c r="I570" s="14"/>
      <c r="J570" s="14"/>
      <c r="K570" s="14"/>
      <c r="L570" s="14"/>
      <c r="M570" s="14"/>
      <c r="N570" s="14"/>
      <c r="O570" s="14"/>
      <c r="P570" s="14"/>
      <c r="Q570" s="14"/>
      <c r="R570" s="14"/>
      <c r="S570" s="14"/>
      <c r="T570" s="14"/>
      <c r="U570" s="14"/>
      <c r="V570" s="14"/>
      <c r="W570" s="14"/>
      <c r="X570" s="14"/>
      <c r="Y570" s="14"/>
      <c r="Z570" s="14"/>
      <c r="AA570" s="14"/>
      <c r="AB570" s="14"/>
      <c r="AC570" s="14"/>
      <c r="AD570" s="14"/>
      <c r="AE570" s="14"/>
      <c r="AF570" s="14"/>
      <c r="AG570" s="14"/>
      <c r="AH570" s="14"/>
      <c r="AI570" s="14"/>
      <c r="AJ570" s="14"/>
      <c r="AK570" s="14"/>
      <c r="AL570" s="14"/>
      <c r="AM570" s="14"/>
      <c r="AN570" s="14"/>
      <c r="AO570" s="14"/>
    </row>
    <row r="571" spans="2:41" s="126" customFormat="1" ht="12.75" customHeight="1" x14ac:dyDescent="0.2">
      <c r="B571" s="53" t="s">
        <v>404</v>
      </c>
      <c r="C571" s="154"/>
      <c r="D571" s="170">
        <v>0</v>
      </c>
      <c r="E571" s="170">
        <v>0</v>
      </c>
      <c r="F571" s="170">
        <v>0</v>
      </c>
      <c r="G571" s="170">
        <v>0</v>
      </c>
      <c r="H571" s="170">
        <v>0</v>
      </c>
      <c r="I571" s="170">
        <v>0</v>
      </c>
      <c r="J571" s="170">
        <v>0</v>
      </c>
      <c r="K571" s="170">
        <v>0</v>
      </c>
      <c r="L571" s="170">
        <v>0</v>
      </c>
      <c r="M571" s="170">
        <v>0</v>
      </c>
      <c r="N571" s="170">
        <v>0</v>
      </c>
      <c r="O571" s="170">
        <v>0</v>
      </c>
      <c r="P571" s="170">
        <v>0</v>
      </c>
      <c r="Q571" s="170">
        <v>0</v>
      </c>
      <c r="R571" s="170">
        <v>0</v>
      </c>
      <c r="S571" s="170">
        <v>0</v>
      </c>
      <c r="T571" s="170">
        <v>1</v>
      </c>
      <c r="U571" s="170">
        <v>0</v>
      </c>
      <c r="V571" s="170">
        <v>0</v>
      </c>
      <c r="W571" s="170">
        <v>0</v>
      </c>
      <c r="X571" s="170">
        <v>0</v>
      </c>
      <c r="Y571" s="170">
        <v>0</v>
      </c>
      <c r="Z571" s="170">
        <v>0</v>
      </c>
      <c r="AA571" s="170">
        <v>0</v>
      </c>
      <c r="AB571" s="170">
        <v>0</v>
      </c>
      <c r="AC571" s="170">
        <v>0</v>
      </c>
      <c r="AD571" s="170">
        <v>0</v>
      </c>
      <c r="AE571" s="170">
        <v>0</v>
      </c>
      <c r="AF571" s="170">
        <v>0</v>
      </c>
      <c r="AG571" s="170">
        <v>0</v>
      </c>
      <c r="AH571" s="170">
        <v>0</v>
      </c>
      <c r="AI571" s="170">
        <v>0</v>
      </c>
      <c r="AJ571" s="170">
        <v>0</v>
      </c>
      <c r="AK571" s="170">
        <v>0</v>
      </c>
      <c r="AL571" s="170">
        <v>0</v>
      </c>
      <c r="AM571" s="170">
        <v>0</v>
      </c>
      <c r="AN571" s="170">
        <v>0</v>
      </c>
      <c r="AO571" s="170">
        <v>0</v>
      </c>
    </row>
    <row r="572" spans="2:41" s="126" customFormat="1" ht="12.75" customHeight="1" x14ac:dyDescent="0.2">
      <c r="B572" s="53" t="s">
        <v>374</v>
      </c>
      <c r="C572" s="154"/>
      <c r="D572" s="62">
        <f t="shared" ref="D572:AO572" si="119">+IF(D571&gt;0,D441*D$443/D571,0)</f>
        <v>0</v>
      </c>
      <c r="E572" s="62">
        <f t="shared" si="119"/>
        <v>0</v>
      </c>
      <c r="F572" s="62">
        <f t="shared" si="119"/>
        <v>0</v>
      </c>
      <c r="G572" s="62">
        <f t="shared" si="119"/>
        <v>0</v>
      </c>
      <c r="H572" s="62">
        <f t="shared" si="119"/>
        <v>0</v>
      </c>
      <c r="I572" s="62">
        <f t="shared" si="119"/>
        <v>0</v>
      </c>
      <c r="J572" s="62">
        <f t="shared" si="119"/>
        <v>0</v>
      </c>
      <c r="K572" s="62">
        <f t="shared" si="119"/>
        <v>0</v>
      </c>
      <c r="L572" s="62">
        <f t="shared" si="119"/>
        <v>0</v>
      </c>
      <c r="M572" s="62">
        <f t="shared" si="119"/>
        <v>0</v>
      </c>
      <c r="N572" s="62">
        <f t="shared" si="119"/>
        <v>0</v>
      </c>
      <c r="O572" s="62">
        <f t="shared" si="119"/>
        <v>0</v>
      </c>
      <c r="P572" s="62">
        <f t="shared" si="119"/>
        <v>0</v>
      </c>
      <c r="Q572" s="62">
        <f t="shared" si="119"/>
        <v>0</v>
      </c>
      <c r="R572" s="62">
        <f t="shared" si="119"/>
        <v>0</v>
      </c>
      <c r="S572" s="62">
        <f t="shared" si="119"/>
        <v>0</v>
      </c>
      <c r="T572" s="62">
        <f t="shared" si="119"/>
        <v>145.67817773581677</v>
      </c>
      <c r="U572" s="62">
        <f t="shared" si="119"/>
        <v>0</v>
      </c>
      <c r="V572" s="62">
        <f t="shared" si="119"/>
        <v>0</v>
      </c>
      <c r="W572" s="62">
        <f t="shared" si="119"/>
        <v>0</v>
      </c>
      <c r="X572" s="62">
        <f t="shared" si="119"/>
        <v>0</v>
      </c>
      <c r="Y572" s="62">
        <f t="shared" si="119"/>
        <v>0</v>
      </c>
      <c r="Z572" s="62">
        <f t="shared" si="119"/>
        <v>0</v>
      </c>
      <c r="AA572" s="62">
        <f t="shared" si="119"/>
        <v>0</v>
      </c>
      <c r="AB572" s="62">
        <f t="shared" si="119"/>
        <v>0</v>
      </c>
      <c r="AC572" s="62">
        <f t="shared" si="119"/>
        <v>0</v>
      </c>
      <c r="AD572" s="62">
        <f t="shared" si="119"/>
        <v>0</v>
      </c>
      <c r="AE572" s="62">
        <f t="shared" si="119"/>
        <v>0</v>
      </c>
      <c r="AF572" s="62">
        <f t="shared" si="119"/>
        <v>0</v>
      </c>
      <c r="AG572" s="62">
        <f t="shared" si="119"/>
        <v>0</v>
      </c>
      <c r="AH572" s="62">
        <f t="shared" si="119"/>
        <v>0</v>
      </c>
      <c r="AI572" s="62">
        <f t="shared" si="119"/>
        <v>0</v>
      </c>
      <c r="AJ572" s="62">
        <f t="shared" si="119"/>
        <v>0</v>
      </c>
      <c r="AK572" s="62">
        <f t="shared" si="119"/>
        <v>0</v>
      </c>
      <c r="AL572" s="62">
        <f t="shared" si="119"/>
        <v>0</v>
      </c>
      <c r="AM572" s="62">
        <f t="shared" si="119"/>
        <v>0</v>
      </c>
      <c r="AN572" s="62">
        <f t="shared" si="119"/>
        <v>0</v>
      </c>
      <c r="AO572" s="62">
        <f t="shared" si="119"/>
        <v>0</v>
      </c>
    </row>
    <row r="573" spans="2:41" s="126" customFormat="1" ht="12.75" customHeight="1" x14ac:dyDescent="0.2">
      <c r="B573" s="53"/>
      <c r="C573" s="154"/>
      <c r="D573" s="62"/>
      <c r="E573" s="62"/>
      <c r="F573" s="62"/>
      <c r="G573" s="62"/>
      <c r="H573" s="62"/>
      <c r="I573" s="62"/>
      <c r="J573" s="62"/>
      <c r="K573" s="62"/>
      <c r="L573" s="62"/>
      <c r="M573" s="62"/>
      <c r="N573" s="62"/>
      <c r="O573" s="62"/>
      <c r="P573" s="62"/>
      <c r="Q573" s="62"/>
      <c r="R573" s="62"/>
      <c r="S573" s="62"/>
      <c r="T573" s="62"/>
      <c r="U573" s="62"/>
      <c r="V573" s="62"/>
      <c r="W573" s="62"/>
      <c r="X573" s="62"/>
      <c r="Y573" s="62"/>
      <c r="Z573" s="62"/>
      <c r="AA573" s="62"/>
      <c r="AB573" s="62"/>
      <c r="AC573" s="62"/>
      <c r="AD573" s="62"/>
      <c r="AE573" s="62"/>
      <c r="AF573" s="62"/>
      <c r="AG573" s="62"/>
      <c r="AH573" s="62"/>
      <c r="AI573" s="62"/>
      <c r="AJ573" s="62"/>
      <c r="AK573" s="62"/>
      <c r="AL573" s="62"/>
      <c r="AM573" s="62"/>
      <c r="AN573" s="62"/>
      <c r="AO573" s="62"/>
    </row>
    <row r="574" spans="2:41" s="126" customFormat="1" ht="12.75" customHeight="1" x14ac:dyDescent="0.2">
      <c r="B574" s="53" t="s">
        <v>405</v>
      </c>
      <c r="C574" s="154"/>
      <c r="D574" s="170">
        <v>0</v>
      </c>
      <c r="E574" s="170">
        <v>0</v>
      </c>
      <c r="F574" s="170">
        <v>0</v>
      </c>
      <c r="G574" s="170">
        <v>0</v>
      </c>
      <c r="H574" s="170">
        <v>0</v>
      </c>
      <c r="I574" s="170">
        <v>0</v>
      </c>
      <c r="J574" s="170">
        <v>0</v>
      </c>
      <c r="K574" s="170">
        <v>0</v>
      </c>
      <c r="L574" s="170">
        <v>0</v>
      </c>
      <c r="M574" s="170">
        <v>0</v>
      </c>
      <c r="N574" s="170">
        <v>0</v>
      </c>
      <c r="O574" s="170">
        <v>0</v>
      </c>
      <c r="P574" s="170">
        <v>0</v>
      </c>
      <c r="Q574" s="170">
        <v>0</v>
      </c>
      <c r="R574" s="170">
        <v>0</v>
      </c>
      <c r="S574" s="170">
        <v>0</v>
      </c>
      <c r="T574" s="170">
        <v>150</v>
      </c>
      <c r="U574" s="170">
        <v>0</v>
      </c>
      <c r="V574" s="170">
        <v>0</v>
      </c>
      <c r="W574" s="170">
        <v>0</v>
      </c>
      <c r="X574" s="170">
        <v>0</v>
      </c>
      <c r="Y574" s="170">
        <v>0</v>
      </c>
      <c r="Z574" s="170">
        <v>0</v>
      </c>
      <c r="AA574" s="170">
        <v>0</v>
      </c>
      <c r="AB574" s="170">
        <v>0</v>
      </c>
      <c r="AC574" s="170">
        <v>0</v>
      </c>
      <c r="AD574" s="170">
        <v>0</v>
      </c>
      <c r="AE574" s="170">
        <v>0</v>
      </c>
      <c r="AF574" s="170">
        <v>0</v>
      </c>
      <c r="AG574" s="170">
        <v>0</v>
      </c>
      <c r="AH574" s="170">
        <v>0</v>
      </c>
      <c r="AI574" s="170">
        <v>0</v>
      </c>
      <c r="AJ574" s="170">
        <v>0</v>
      </c>
      <c r="AK574" s="170">
        <v>0</v>
      </c>
      <c r="AL574" s="170">
        <v>0</v>
      </c>
      <c r="AM574" s="170">
        <v>0</v>
      </c>
      <c r="AN574" s="170">
        <v>0</v>
      </c>
      <c r="AO574" s="170">
        <v>0</v>
      </c>
    </row>
    <row r="575" spans="2:41" s="126" customFormat="1" ht="12.75" customHeight="1" x14ac:dyDescent="0.2">
      <c r="B575" s="53" t="s">
        <v>406</v>
      </c>
      <c r="C575" s="154"/>
      <c r="D575" s="170">
        <f t="shared" ref="D575:AO575" si="120">+D$444*D441</f>
        <v>0</v>
      </c>
      <c r="E575" s="170">
        <f t="shared" si="120"/>
        <v>0</v>
      </c>
      <c r="F575" s="170">
        <f t="shared" si="120"/>
        <v>0</v>
      </c>
      <c r="G575" s="170">
        <f t="shared" si="120"/>
        <v>0</v>
      </c>
      <c r="H575" s="170">
        <f t="shared" si="120"/>
        <v>0</v>
      </c>
      <c r="I575" s="170">
        <f t="shared" si="120"/>
        <v>0</v>
      </c>
      <c r="J575" s="170">
        <f t="shared" si="120"/>
        <v>0</v>
      </c>
      <c r="K575" s="170">
        <f t="shared" si="120"/>
        <v>0</v>
      </c>
      <c r="L575" s="170">
        <f t="shared" si="120"/>
        <v>0</v>
      </c>
      <c r="M575" s="170">
        <f t="shared" si="120"/>
        <v>0</v>
      </c>
      <c r="N575" s="170">
        <f t="shared" si="120"/>
        <v>0</v>
      </c>
      <c r="O575" s="170">
        <f t="shared" si="120"/>
        <v>0</v>
      </c>
      <c r="P575" s="170">
        <f t="shared" si="120"/>
        <v>0</v>
      </c>
      <c r="Q575" s="170">
        <f t="shared" si="120"/>
        <v>0</v>
      </c>
      <c r="R575" s="170">
        <f t="shared" si="120"/>
        <v>0</v>
      </c>
      <c r="S575" s="170">
        <f t="shared" si="120"/>
        <v>0</v>
      </c>
      <c r="T575" s="170">
        <f t="shared" si="120"/>
        <v>437.03453320745029</v>
      </c>
      <c r="U575" s="170">
        <f t="shared" si="120"/>
        <v>0</v>
      </c>
      <c r="V575" s="170">
        <f t="shared" si="120"/>
        <v>0</v>
      </c>
      <c r="W575" s="170">
        <f t="shared" si="120"/>
        <v>0</v>
      </c>
      <c r="X575" s="170">
        <f t="shared" si="120"/>
        <v>0</v>
      </c>
      <c r="Y575" s="170">
        <f t="shared" si="120"/>
        <v>0</v>
      </c>
      <c r="Z575" s="170">
        <f t="shared" si="120"/>
        <v>0</v>
      </c>
      <c r="AA575" s="170">
        <f t="shared" si="120"/>
        <v>0</v>
      </c>
      <c r="AB575" s="170">
        <f t="shared" si="120"/>
        <v>0</v>
      </c>
      <c r="AC575" s="170">
        <f t="shared" si="120"/>
        <v>0</v>
      </c>
      <c r="AD575" s="170">
        <f t="shared" si="120"/>
        <v>0</v>
      </c>
      <c r="AE575" s="170">
        <f t="shared" si="120"/>
        <v>0</v>
      </c>
      <c r="AF575" s="170">
        <f t="shared" si="120"/>
        <v>0</v>
      </c>
      <c r="AG575" s="170">
        <f t="shared" si="120"/>
        <v>0</v>
      </c>
      <c r="AH575" s="170">
        <f t="shared" si="120"/>
        <v>0</v>
      </c>
      <c r="AI575" s="170">
        <f t="shared" si="120"/>
        <v>0</v>
      </c>
      <c r="AJ575" s="170">
        <f t="shared" si="120"/>
        <v>0</v>
      </c>
      <c r="AK575" s="170">
        <f t="shared" si="120"/>
        <v>0</v>
      </c>
      <c r="AL575" s="170">
        <f t="shared" si="120"/>
        <v>0</v>
      </c>
      <c r="AM575" s="170">
        <f t="shared" si="120"/>
        <v>0</v>
      </c>
      <c r="AN575" s="170">
        <f t="shared" si="120"/>
        <v>0</v>
      </c>
      <c r="AO575" s="170">
        <f t="shared" si="120"/>
        <v>0</v>
      </c>
    </row>
    <row r="576" spans="2:41" s="126" customFormat="1" ht="12.75" customHeight="1" x14ac:dyDescent="0.2">
      <c r="B576" s="53" t="s">
        <v>407</v>
      </c>
      <c r="C576" s="154"/>
      <c r="D576" s="170"/>
      <c r="E576" s="170"/>
      <c r="F576" s="170"/>
      <c r="G576" s="170"/>
      <c r="H576" s="170"/>
      <c r="I576" s="170"/>
      <c r="J576" s="170"/>
      <c r="K576" s="170"/>
      <c r="L576" s="170"/>
      <c r="M576" s="170"/>
      <c r="N576" s="170"/>
      <c r="O576" s="170"/>
      <c r="P576" s="170"/>
      <c r="Q576" s="170"/>
      <c r="R576" s="170"/>
      <c r="S576" s="170"/>
      <c r="T576" s="170"/>
      <c r="U576" s="170"/>
      <c r="V576" s="170"/>
      <c r="W576" s="170"/>
      <c r="X576" s="170"/>
      <c r="Y576" s="170"/>
      <c r="Z576" s="170"/>
      <c r="AA576" s="170"/>
      <c r="AB576" s="170"/>
      <c r="AC576" s="170"/>
      <c r="AD576" s="170"/>
      <c r="AE576" s="170"/>
      <c r="AF576" s="170"/>
      <c r="AG576" s="170"/>
      <c r="AH576" s="170"/>
      <c r="AI576" s="170"/>
      <c r="AJ576" s="170"/>
      <c r="AK576" s="170"/>
      <c r="AL576" s="170"/>
      <c r="AM576" s="170"/>
      <c r="AN576" s="170"/>
      <c r="AO576" s="170"/>
    </row>
    <row r="577" spans="2:41" s="126" customFormat="1" ht="12.75" customHeight="1" x14ac:dyDescent="0.2">
      <c r="B577" s="159">
        <v>5</v>
      </c>
      <c r="C577" s="154"/>
      <c r="D577" s="170">
        <v>0</v>
      </c>
      <c r="E577" s="170">
        <v>0</v>
      </c>
      <c r="F577" s="170">
        <v>0</v>
      </c>
      <c r="G577" s="170">
        <v>0</v>
      </c>
      <c r="H577" s="170">
        <v>0</v>
      </c>
      <c r="I577" s="170">
        <v>0</v>
      </c>
      <c r="J577" s="170">
        <v>0</v>
      </c>
      <c r="K577" s="170">
        <v>0</v>
      </c>
      <c r="L577" s="170">
        <v>0</v>
      </c>
      <c r="M577" s="170">
        <v>0</v>
      </c>
      <c r="N577" s="170">
        <v>0</v>
      </c>
      <c r="O577" s="170">
        <v>0</v>
      </c>
      <c r="P577" s="170">
        <v>0</v>
      </c>
      <c r="Q577" s="170">
        <v>0</v>
      </c>
      <c r="R577" s="170">
        <v>0</v>
      </c>
      <c r="S577" s="170">
        <v>0</v>
      </c>
      <c r="T577" s="170">
        <v>1</v>
      </c>
      <c r="U577" s="170">
        <v>0</v>
      </c>
      <c r="V577" s="170">
        <v>0</v>
      </c>
      <c r="W577" s="170">
        <v>0</v>
      </c>
      <c r="X577" s="170">
        <v>0</v>
      </c>
      <c r="Y577" s="170">
        <v>0</v>
      </c>
      <c r="Z577" s="170">
        <v>0</v>
      </c>
      <c r="AA577" s="170">
        <v>0</v>
      </c>
      <c r="AB577" s="170">
        <v>0</v>
      </c>
      <c r="AC577" s="170">
        <v>0</v>
      </c>
      <c r="AD577" s="170">
        <v>0</v>
      </c>
      <c r="AE577" s="170">
        <v>0</v>
      </c>
      <c r="AF577" s="170">
        <v>0</v>
      </c>
      <c r="AG577" s="170">
        <v>0</v>
      </c>
      <c r="AH577" s="170">
        <v>0</v>
      </c>
      <c r="AI577" s="170">
        <v>0</v>
      </c>
      <c r="AJ577" s="170">
        <v>0</v>
      </c>
      <c r="AK577" s="170">
        <v>0</v>
      </c>
      <c r="AL577" s="170">
        <v>0</v>
      </c>
      <c r="AM577" s="170">
        <v>0</v>
      </c>
      <c r="AN577" s="170">
        <v>0</v>
      </c>
      <c r="AO577" s="170">
        <v>0</v>
      </c>
    </row>
    <row r="578" spans="2:41" s="126" customFormat="1" ht="12.75" customHeight="1" x14ac:dyDescent="0.2">
      <c r="B578" s="160" t="s">
        <v>27</v>
      </c>
      <c r="C578" s="154"/>
      <c r="D578" s="170">
        <f t="shared" ref="D578:AO578" si="121">SUM(D577)</f>
        <v>0</v>
      </c>
      <c r="E578" s="170">
        <f t="shared" si="121"/>
        <v>0</v>
      </c>
      <c r="F578" s="170">
        <f t="shared" si="121"/>
        <v>0</v>
      </c>
      <c r="G578" s="170">
        <f t="shared" si="121"/>
        <v>0</v>
      </c>
      <c r="H578" s="170">
        <f t="shared" si="121"/>
        <v>0</v>
      </c>
      <c r="I578" s="170">
        <f t="shared" si="121"/>
        <v>0</v>
      </c>
      <c r="J578" s="170">
        <f t="shared" si="121"/>
        <v>0</v>
      </c>
      <c r="K578" s="170">
        <f t="shared" si="121"/>
        <v>0</v>
      </c>
      <c r="L578" s="170">
        <f t="shared" si="121"/>
        <v>0</v>
      </c>
      <c r="M578" s="170">
        <f t="shared" si="121"/>
        <v>0</v>
      </c>
      <c r="N578" s="170">
        <f t="shared" si="121"/>
        <v>0</v>
      </c>
      <c r="O578" s="170">
        <f t="shared" si="121"/>
        <v>0</v>
      </c>
      <c r="P578" s="170">
        <f t="shared" si="121"/>
        <v>0</v>
      </c>
      <c r="Q578" s="170">
        <f t="shared" si="121"/>
        <v>0</v>
      </c>
      <c r="R578" s="170">
        <f t="shared" si="121"/>
        <v>0</v>
      </c>
      <c r="S578" s="170">
        <f t="shared" si="121"/>
        <v>0</v>
      </c>
      <c r="T578" s="170">
        <f t="shared" si="121"/>
        <v>1</v>
      </c>
      <c r="U578" s="170">
        <f t="shared" si="121"/>
        <v>0</v>
      </c>
      <c r="V578" s="170">
        <f t="shared" si="121"/>
        <v>0</v>
      </c>
      <c r="W578" s="170">
        <f t="shared" si="121"/>
        <v>0</v>
      </c>
      <c r="X578" s="170">
        <f t="shared" si="121"/>
        <v>0</v>
      </c>
      <c r="Y578" s="170">
        <f t="shared" si="121"/>
        <v>0</v>
      </c>
      <c r="Z578" s="170">
        <f t="shared" si="121"/>
        <v>0</v>
      </c>
      <c r="AA578" s="170">
        <f t="shared" si="121"/>
        <v>0</v>
      </c>
      <c r="AB578" s="170">
        <f t="shared" si="121"/>
        <v>0</v>
      </c>
      <c r="AC578" s="170">
        <f t="shared" si="121"/>
        <v>0</v>
      </c>
      <c r="AD578" s="170">
        <f t="shared" si="121"/>
        <v>0</v>
      </c>
      <c r="AE578" s="170">
        <f t="shared" si="121"/>
        <v>0</v>
      </c>
      <c r="AF578" s="170">
        <f t="shared" si="121"/>
        <v>0</v>
      </c>
      <c r="AG578" s="170">
        <f t="shared" si="121"/>
        <v>0</v>
      </c>
      <c r="AH578" s="170">
        <f t="shared" si="121"/>
        <v>0</v>
      </c>
      <c r="AI578" s="170">
        <f t="shared" si="121"/>
        <v>0</v>
      </c>
      <c r="AJ578" s="170">
        <f t="shared" si="121"/>
        <v>0</v>
      </c>
      <c r="AK578" s="170">
        <f t="shared" si="121"/>
        <v>0</v>
      </c>
      <c r="AL578" s="170">
        <f t="shared" si="121"/>
        <v>0</v>
      </c>
      <c r="AM578" s="170">
        <f t="shared" si="121"/>
        <v>0</v>
      </c>
      <c r="AN578" s="170">
        <f t="shared" si="121"/>
        <v>0</v>
      </c>
      <c r="AO578" s="170">
        <f t="shared" si="121"/>
        <v>0</v>
      </c>
    </row>
    <row r="579" spans="2:41" s="126" customFormat="1" ht="12.75" customHeight="1" x14ac:dyDescent="0.2">
      <c r="B579" s="53"/>
      <c r="C579" s="154"/>
      <c r="D579" s="170"/>
      <c r="E579" s="170"/>
      <c r="F579" s="170"/>
      <c r="G579" s="170"/>
      <c r="H579" s="170"/>
      <c r="I579" s="170"/>
      <c r="J579" s="170"/>
      <c r="K579" s="170"/>
      <c r="L579" s="170"/>
      <c r="M579" s="170"/>
      <c r="N579" s="170"/>
      <c r="O579" s="170"/>
      <c r="P579" s="170"/>
      <c r="Q579" s="170"/>
      <c r="R579" s="170"/>
      <c r="S579" s="170"/>
      <c r="T579" s="170"/>
      <c r="U579" s="170"/>
      <c r="V579" s="170"/>
      <c r="W579" s="170"/>
      <c r="X579" s="170"/>
      <c r="Y579" s="170"/>
      <c r="Z579" s="170"/>
      <c r="AA579" s="170"/>
      <c r="AB579" s="170"/>
      <c r="AC579" s="170"/>
      <c r="AD579" s="170"/>
      <c r="AE579" s="170"/>
      <c r="AF579" s="170"/>
      <c r="AG579" s="170"/>
      <c r="AH579" s="170"/>
      <c r="AI579" s="170"/>
      <c r="AJ579" s="170"/>
      <c r="AK579" s="170"/>
      <c r="AL579" s="170"/>
      <c r="AM579" s="170"/>
      <c r="AN579" s="170"/>
      <c r="AO579" s="170"/>
    </row>
    <row r="580" spans="2:41" s="126" customFormat="1" ht="12.75" customHeight="1" x14ac:dyDescent="0.2">
      <c r="B580" s="14" t="s">
        <v>408</v>
      </c>
      <c r="C580" s="154"/>
      <c r="D580" s="170"/>
      <c r="E580" s="170"/>
      <c r="F580" s="170"/>
      <c r="G580" s="170"/>
      <c r="H580" s="170"/>
      <c r="I580" s="170"/>
      <c r="J580" s="170"/>
      <c r="K580" s="170"/>
      <c r="L580" s="170"/>
      <c r="M580" s="170"/>
      <c r="N580" s="170"/>
      <c r="O580" s="170"/>
      <c r="P580" s="170"/>
      <c r="Q580" s="170"/>
      <c r="R580" s="170"/>
      <c r="S580" s="170"/>
      <c r="T580" s="170"/>
      <c r="U580" s="170"/>
      <c r="V580" s="170"/>
      <c r="W580" s="170"/>
      <c r="X580" s="170"/>
      <c r="Y580" s="170"/>
      <c r="Z580" s="170"/>
      <c r="AA580" s="170"/>
      <c r="AB580" s="170"/>
      <c r="AC580" s="170"/>
      <c r="AD580" s="170"/>
      <c r="AE580" s="170"/>
      <c r="AF580" s="170"/>
      <c r="AG580" s="170"/>
      <c r="AH580" s="170"/>
      <c r="AI580" s="170"/>
      <c r="AJ580" s="170"/>
      <c r="AK580" s="170"/>
      <c r="AL580" s="170"/>
      <c r="AM580" s="170"/>
      <c r="AN580" s="170"/>
      <c r="AO580" s="170"/>
    </row>
    <row r="581" spans="2:41" s="126" customFormat="1" ht="12.75" customHeight="1" x14ac:dyDescent="0.2">
      <c r="B581" s="164" t="str">
        <f>+B577&amp;" kW"</f>
        <v>5 kW</v>
      </c>
      <c r="C581" s="154"/>
      <c r="D581" s="165">
        <f t="shared" ref="D581:S581" si="122">+IF(D577&gt;0,(D577*$B577)/SUMPRODUCT(D$577,$B$577)*D$575/D577+D$574,0)</f>
        <v>0</v>
      </c>
      <c r="E581" s="165">
        <f t="shared" si="122"/>
        <v>0</v>
      </c>
      <c r="F581" s="165">
        <f t="shared" si="122"/>
        <v>0</v>
      </c>
      <c r="G581" s="165">
        <f t="shared" si="122"/>
        <v>0</v>
      </c>
      <c r="H581" s="165">
        <f t="shared" si="122"/>
        <v>0</v>
      </c>
      <c r="I581" s="165">
        <f t="shared" si="122"/>
        <v>0</v>
      </c>
      <c r="J581" s="165">
        <f t="shared" si="122"/>
        <v>0</v>
      </c>
      <c r="K581" s="165">
        <f t="shared" si="122"/>
        <v>0</v>
      </c>
      <c r="L581" s="165">
        <f t="shared" si="122"/>
        <v>0</v>
      </c>
      <c r="M581" s="165">
        <f t="shared" si="122"/>
        <v>0</v>
      </c>
      <c r="N581" s="165">
        <f t="shared" si="122"/>
        <v>0</v>
      </c>
      <c r="O581" s="165">
        <f t="shared" si="122"/>
        <v>0</v>
      </c>
      <c r="P581" s="165">
        <f t="shared" si="122"/>
        <v>0</v>
      </c>
      <c r="Q581" s="165">
        <f t="shared" si="122"/>
        <v>0</v>
      </c>
      <c r="R581" s="165">
        <f t="shared" si="122"/>
        <v>0</v>
      </c>
      <c r="S581" s="165">
        <f t="shared" si="122"/>
        <v>0</v>
      </c>
      <c r="T581" s="165">
        <f>+IF(T577&gt;0,(T577*$B577)/SUMPRODUCT(T$577,$B$577)*T$575/T577+T$574,0)</f>
        <v>587.03453320745029</v>
      </c>
      <c r="U581" s="165">
        <f t="shared" ref="U581:AO581" si="123">+IF(U577&gt;0,(U577*$B577)/SUMPRODUCT(U$577,$B$577)*U$575/U577+U$574,0)</f>
        <v>0</v>
      </c>
      <c r="V581" s="165">
        <f t="shared" si="123"/>
        <v>0</v>
      </c>
      <c r="W581" s="165">
        <f t="shared" si="123"/>
        <v>0</v>
      </c>
      <c r="X581" s="165">
        <f t="shared" si="123"/>
        <v>0</v>
      </c>
      <c r="Y581" s="165">
        <f t="shared" si="123"/>
        <v>0</v>
      </c>
      <c r="Z581" s="165">
        <f t="shared" si="123"/>
        <v>0</v>
      </c>
      <c r="AA581" s="165">
        <f t="shared" si="123"/>
        <v>0</v>
      </c>
      <c r="AB581" s="165">
        <f t="shared" si="123"/>
        <v>0</v>
      </c>
      <c r="AC581" s="165">
        <f t="shared" si="123"/>
        <v>0</v>
      </c>
      <c r="AD581" s="165">
        <f t="shared" si="123"/>
        <v>0</v>
      </c>
      <c r="AE581" s="165">
        <f t="shared" si="123"/>
        <v>0</v>
      </c>
      <c r="AF581" s="165">
        <f t="shared" si="123"/>
        <v>0</v>
      </c>
      <c r="AG581" s="165">
        <f t="shared" si="123"/>
        <v>0</v>
      </c>
      <c r="AH581" s="165">
        <f t="shared" si="123"/>
        <v>0</v>
      </c>
      <c r="AI581" s="165">
        <f t="shared" si="123"/>
        <v>0</v>
      </c>
      <c r="AJ581" s="165">
        <f t="shared" si="123"/>
        <v>0</v>
      </c>
      <c r="AK581" s="165">
        <f t="shared" si="123"/>
        <v>0</v>
      </c>
      <c r="AL581" s="165">
        <f t="shared" si="123"/>
        <v>0</v>
      </c>
      <c r="AM581" s="165">
        <f t="shared" si="123"/>
        <v>0</v>
      </c>
      <c r="AN581" s="165">
        <f t="shared" si="123"/>
        <v>0</v>
      </c>
      <c r="AO581" s="165">
        <f t="shared" si="123"/>
        <v>0</v>
      </c>
    </row>
    <row r="582" spans="2:41" s="126" customFormat="1" ht="12.75" customHeight="1" x14ac:dyDescent="0.2">
      <c r="B582" s="164"/>
      <c r="C582" s="154"/>
      <c r="D582" s="170"/>
      <c r="E582" s="170"/>
      <c r="F582" s="170"/>
      <c r="G582" s="170"/>
      <c r="H582" s="170"/>
      <c r="I582" s="170"/>
      <c r="J582" s="170"/>
      <c r="K582" s="170"/>
      <c r="L582" s="170"/>
      <c r="M582" s="170"/>
      <c r="N582" s="170"/>
      <c r="O582" s="170"/>
      <c r="P582" s="170"/>
      <c r="Q582" s="170"/>
      <c r="R582" s="170"/>
      <c r="S582" s="170"/>
      <c r="T582" s="170"/>
      <c r="U582" s="170"/>
      <c r="V582" s="170"/>
      <c r="W582" s="170"/>
      <c r="X582" s="170"/>
      <c r="Y582" s="170"/>
      <c r="Z582" s="170"/>
      <c r="AA582" s="170"/>
      <c r="AB582" s="170"/>
      <c r="AC582" s="170"/>
      <c r="AD582" s="170"/>
      <c r="AE582" s="170"/>
      <c r="AF582" s="170"/>
      <c r="AG582" s="170"/>
      <c r="AH582" s="170"/>
      <c r="AI582" s="170"/>
      <c r="AJ582" s="170"/>
      <c r="AK582" s="170"/>
      <c r="AL582" s="170"/>
      <c r="AM582" s="170"/>
      <c r="AN582" s="170"/>
      <c r="AO582" s="170"/>
    </row>
    <row r="583" spans="2:41" s="126" customFormat="1" ht="12.75" customHeight="1" x14ac:dyDescent="0.2">
      <c r="B583" s="164"/>
      <c r="C583" s="154"/>
      <c r="D583" s="170"/>
      <c r="E583" s="170"/>
      <c r="F583" s="170"/>
      <c r="G583" s="170"/>
      <c r="H583" s="170"/>
      <c r="I583" s="170"/>
      <c r="J583" s="170"/>
      <c r="K583" s="170"/>
      <c r="L583" s="170"/>
      <c r="M583" s="170"/>
      <c r="N583" s="170"/>
      <c r="O583" s="170"/>
      <c r="P583" s="170"/>
      <c r="Q583" s="170"/>
      <c r="R583" s="170"/>
      <c r="S583" s="170"/>
      <c r="T583" s="170"/>
      <c r="U583" s="170"/>
      <c r="V583" s="170"/>
      <c r="W583" s="170"/>
      <c r="X583" s="170"/>
      <c r="Y583" s="170"/>
      <c r="Z583" s="170"/>
      <c r="AA583" s="170"/>
      <c r="AB583" s="170"/>
      <c r="AC583" s="170"/>
      <c r="AD583" s="170"/>
      <c r="AE583" s="170"/>
      <c r="AF583" s="170"/>
      <c r="AG583" s="170"/>
      <c r="AH583" s="170"/>
      <c r="AI583" s="170"/>
      <c r="AJ583" s="170"/>
      <c r="AK583" s="170"/>
      <c r="AL583" s="170"/>
      <c r="AM583" s="170"/>
      <c r="AN583" s="170"/>
      <c r="AO583" s="170"/>
    </row>
    <row r="584" spans="2:41" ht="12.75" customHeight="1" x14ac:dyDescent="0.2">
      <c r="B584" s="53"/>
      <c r="C584" s="153"/>
      <c r="D584" s="139"/>
      <c r="E584" s="139"/>
      <c r="F584" s="139"/>
      <c r="G584" s="139"/>
      <c r="H584" s="139"/>
      <c r="I584" s="139"/>
      <c r="J584" s="139"/>
      <c r="K584" s="139"/>
      <c r="L584" s="139"/>
      <c r="M584" s="139"/>
      <c r="N584" s="139"/>
      <c r="O584" s="139"/>
      <c r="P584" s="139"/>
      <c r="Q584" s="139"/>
      <c r="R584" s="139"/>
      <c r="S584" s="139"/>
      <c r="T584" s="139"/>
      <c r="U584" s="139"/>
      <c r="V584" s="139"/>
      <c r="W584" s="139"/>
      <c r="X584" s="139"/>
      <c r="Y584" s="139"/>
      <c r="Z584" s="139"/>
      <c r="AA584" s="139"/>
      <c r="AB584" s="139"/>
      <c r="AC584" s="139"/>
      <c r="AD584" s="139"/>
      <c r="AE584" s="139"/>
      <c r="AF584" s="139"/>
      <c r="AG584" s="139"/>
      <c r="AH584" s="139"/>
      <c r="AI584" s="139"/>
      <c r="AJ584" s="139"/>
      <c r="AK584" s="139"/>
      <c r="AL584" s="139"/>
      <c r="AM584" s="139"/>
      <c r="AN584" s="139"/>
      <c r="AO584" s="139"/>
    </row>
    <row r="585" spans="2:41" ht="12.75" customHeight="1" x14ac:dyDescent="0.2">
      <c r="B585" s="14" t="s">
        <v>409</v>
      </c>
      <c r="C585" s="53"/>
      <c r="D585" s="62"/>
      <c r="E585" s="62"/>
      <c r="F585" s="62"/>
      <c r="G585" s="62"/>
      <c r="H585" s="62"/>
      <c r="I585" s="62"/>
      <c r="J585" s="62"/>
      <c r="K585" s="62"/>
      <c r="L585" s="62"/>
      <c r="M585" s="62"/>
      <c r="N585" s="62"/>
      <c r="O585" s="62"/>
      <c r="P585" s="62"/>
      <c r="Q585" s="62"/>
      <c r="R585" s="62"/>
      <c r="S585" s="62"/>
      <c r="T585" s="62"/>
      <c r="U585" s="62"/>
      <c r="V585" s="62"/>
      <c r="W585" s="62"/>
      <c r="X585" s="62"/>
      <c r="Y585" s="62"/>
      <c r="Z585" s="62"/>
      <c r="AA585" s="62"/>
      <c r="AB585" s="62"/>
      <c r="AC585" s="62"/>
      <c r="AD585" s="62"/>
      <c r="AE585" s="62"/>
      <c r="AF585" s="62"/>
      <c r="AG585" s="62"/>
      <c r="AH585" s="62"/>
      <c r="AI585" s="62"/>
      <c r="AJ585" s="62"/>
      <c r="AK585" s="62"/>
      <c r="AL585" s="62"/>
      <c r="AM585" s="62"/>
      <c r="AN585" s="62"/>
      <c r="AO585" s="62"/>
    </row>
    <row r="586" spans="2:41" ht="12.75" customHeight="1" x14ac:dyDescent="0.2">
      <c r="B586" s="14"/>
      <c r="C586" s="53"/>
      <c r="D586" s="62"/>
      <c r="E586" s="62"/>
      <c r="F586" s="62"/>
      <c r="G586" s="62"/>
      <c r="H586" s="62"/>
      <c r="I586" s="62"/>
      <c r="J586" s="62"/>
      <c r="K586" s="62"/>
      <c r="L586" s="62"/>
      <c r="M586" s="62"/>
      <c r="N586" s="62"/>
      <c r="O586" s="62"/>
      <c r="P586" s="62"/>
      <c r="Q586" s="62"/>
      <c r="R586" s="62"/>
      <c r="S586" s="62"/>
      <c r="T586" s="62"/>
      <c r="U586" s="62"/>
      <c r="V586" s="62"/>
      <c r="W586" s="62"/>
      <c r="X586" s="62"/>
      <c r="Y586" s="62"/>
      <c r="Z586" s="62"/>
      <c r="AA586" s="62"/>
      <c r="AB586" s="62"/>
      <c r="AC586" s="62"/>
      <c r="AD586" s="62"/>
      <c r="AE586" s="62"/>
      <c r="AF586" s="62"/>
      <c r="AG586" s="62"/>
      <c r="AH586" s="62"/>
      <c r="AI586" s="62"/>
      <c r="AJ586" s="62"/>
      <c r="AK586" s="62"/>
      <c r="AL586" s="62"/>
      <c r="AM586" s="62"/>
      <c r="AN586" s="62"/>
      <c r="AO586" s="62"/>
    </row>
    <row r="587" spans="2:41" ht="12.75" customHeight="1" x14ac:dyDescent="0.2">
      <c r="B587" s="53" t="s">
        <v>308</v>
      </c>
      <c r="C587" s="53"/>
      <c r="D587" s="62">
        <v>23</v>
      </c>
      <c r="E587" s="62">
        <v>19.55</v>
      </c>
      <c r="F587" s="62">
        <v>23.475000000000001</v>
      </c>
      <c r="G587" s="62">
        <v>7.4749999999999988</v>
      </c>
      <c r="H587" s="62">
        <v>25.574999999999996</v>
      </c>
      <c r="I587" s="62">
        <v>5.75</v>
      </c>
      <c r="J587" s="62">
        <v>20.614999999999995</v>
      </c>
      <c r="K587" s="62">
        <v>24.300000000000004</v>
      </c>
      <c r="L587" s="62">
        <v>26.289000000000001</v>
      </c>
      <c r="M587" s="62">
        <v>2.875</v>
      </c>
      <c r="N587" s="62">
        <v>14.95</v>
      </c>
      <c r="O587" s="62">
        <v>2.2999999999999994</v>
      </c>
      <c r="P587" s="62">
        <v>29.024999999999999</v>
      </c>
      <c r="Q587" s="62">
        <v>34.475000000000009</v>
      </c>
      <c r="R587" s="62">
        <v>29.814999999999998</v>
      </c>
      <c r="S587" s="62">
        <v>8.6999999999999993</v>
      </c>
      <c r="T587" s="62">
        <v>35.35</v>
      </c>
      <c r="U587" s="62">
        <v>60.915000000000006</v>
      </c>
      <c r="V587" s="62">
        <v>37.550000000000004</v>
      </c>
      <c r="W587" s="62">
        <v>27.859999999999996</v>
      </c>
      <c r="X587" s="62">
        <v>8.5250000000000004</v>
      </c>
      <c r="Y587" s="62">
        <v>21.900000000000002</v>
      </c>
      <c r="Z587" s="62">
        <v>19.925000000000001</v>
      </c>
      <c r="AA587" s="62">
        <v>13.725000000000001</v>
      </c>
      <c r="AB587" s="62">
        <v>31.024999999999999</v>
      </c>
      <c r="AC587" s="62">
        <v>27.225000000000001</v>
      </c>
      <c r="AD587" s="62">
        <v>8.7249999999999979</v>
      </c>
      <c r="AE587" s="62">
        <v>20.900000000000002</v>
      </c>
      <c r="AF587" s="62">
        <v>15.875</v>
      </c>
      <c r="AG587" s="62">
        <v>32.35</v>
      </c>
      <c r="AH587" s="62">
        <v>16.099999999999998</v>
      </c>
      <c r="AI587" s="62">
        <v>32.549999999999997</v>
      </c>
      <c r="AJ587" s="62">
        <v>8.4750000000000014</v>
      </c>
      <c r="AK587" s="62">
        <v>10.7</v>
      </c>
      <c r="AL587" s="62">
        <v>28.875000000000004</v>
      </c>
      <c r="AM587" s="62">
        <v>2.875</v>
      </c>
      <c r="AN587" s="62">
        <v>15.499999999999998</v>
      </c>
      <c r="AO587" s="62">
        <v>6.3250000000000002</v>
      </c>
    </row>
    <row r="588" spans="2:41" ht="12.75" customHeight="1" x14ac:dyDescent="0.2">
      <c r="B588" s="53" t="s">
        <v>309</v>
      </c>
      <c r="C588" s="53"/>
      <c r="D588" s="62">
        <v>14.193355055413369</v>
      </c>
      <c r="E588" s="62">
        <v>9.8585083556645472</v>
      </c>
      <c r="F588" s="62">
        <v>12.228055962045136</v>
      </c>
      <c r="G588" s="62">
        <v>4.6687343366859562</v>
      </c>
      <c r="H588" s="62">
        <v>6.6621991398791698</v>
      </c>
      <c r="I588" s="62">
        <v>3.2278894162650467</v>
      </c>
      <c r="J588" s="62">
        <v>16.163184840482408</v>
      </c>
      <c r="K588" s="62">
        <v>12.824887242400068</v>
      </c>
      <c r="L588" s="62">
        <v>8.4700495935001836</v>
      </c>
      <c r="M588" s="62">
        <v>1.5330036323390015</v>
      </c>
      <c r="N588" s="62">
        <v>10.323825784065699</v>
      </c>
      <c r="O588" s="62">
        <v>14.229289833123577</v>
      </c>
      <c r="P588" s="62">
        <v>7.5603580709779994</v>
      </c>
      <c r="Q588" s="62">
        <v>18.122219591250644</v>
      </c>
      <c r="R588" s="62">
        <v>11.14303397122961</v>
      </c>
      <c r="S588" s="62">
        <v>3.4002029972714447</v>
      </c>
      <c r="T588" s="62">
        <v>14.425854684915526</v>
      </c>
      <c r="U588" s="62">
        <v>14.564639219453561</v>
      </c>
      <c r="V588" s="62">
        <v>18.420138772198804</v>
      </c>
      <c r="W588" s="62">
        <v>13.493485341238243</v>
      </c>
      <c r="X588" s="62">
        <v>6.6269016981284494</v>
      </c>
      <c r="Y588" s="62">
        <v>12.065028366042794</v>
      </c>
      <c r="Z588" s="62">
        <v>9.2819062555805889</v>
      </c>
      <c r="AA588" s="62">
        <v>12.811365636171919</v>
      </c>
      <c r="AB588" s="62">
        <v>8.2949104972022987</v>
      </c>
      <c r="AC588" s="62">
        <v>19.931524517839822</v>
      </c>
      <c r="AD588" s="62">
        <v>10.743255646148539</v>
      </c>
      <c r="AE588" s="62">
        <v>6.538268322153586</v>
      </c>
      <c r="AF588" s="62">
        <v>6.3103060222780964</v>
      </c>
      <c r="AG588" s="62">
        <v>3.5753105037280348</v>
      </c>
      <c r="AH588" s="62">
        <v>9.9536252213869538</v>
      </c>
      <c r="AI588" s="62">
        <v>6.5148592484504082</v>
      </c>
      <c r="AJ588" s="62">
        <v>8.882702446739895</v>
      </c>
      <c r="AK588" s="62">
        <v>7.7050341027974669</v>
      </c>
      <c r="AL588" s="62">
        <v>9.765505673057703</v>
      </c>
      <c r="AM588" s="62">
        <v>2.8710041704690465</v>
      </c>
      <c r="AN588" s="62">
        <v>11.094330612942445</v>
      </c>
      <c r="AO588" s="62">
        <v>4.6495664699079207</v>
      </c>
    </row>
    <row r="589" spans="2:41" ht="12.75" customHeight="1" x14ac:dyDescent="0.2">
      <c r="B589" s="53" t="s">
        <v>310</v>
      </c>
      <c r="C589" s="53"/>
      <c r="D589" s="62">
        <v>8.4943749999999998</v>
      </c>
      <c r="E589" s="62">
        <v>2.9137499999999998</v>
      </c>
      <c r="F589" s="62">
        <v>0.39250000000000007</v>
      </c>
      <c r="G589" s="62">
        <v>1.3049999999999999</v>
      </c>
      <c r="H589" s="62">
        <v>6.3125000000000009</v>
      </c>
      <c r="I589" s="62">
        <v>2.6975000000000002</v>
      </c>
      <c r="J589" s="62">
        <v>7.7525000000000004</v>
      </c>
      <c r="K589" s="62">
        <v>6.6624999999999996</v>
      </c>
      <c r="L589" s="62">
        <v>3.9962499999999999</v>
      </c>
      <c r="M589" s="62">
        <v>0.44999999999999996</v>
      </c>
      <c r="N589" s="62">
        <v>4.1862499999999994</v>
      </c>
      <c r="O589" s="62">
        <v>1.3613541666666666</v>
      </c>
      <c r="P589" s="62">
        <v>3.183125</v>
      </c>
      <c r="Q589" s="62">
        <v>4.0700000000000012</v>
      </c>
      <c r="R589" s="62">
        <v>4.9362499999999994</v>
      </c>
      <c r="S589" s="62">
        <v>0</v>
      </c>
      <c r="T589" s="62">
        <v>6.2212499999999986</v>
      </c>
      <c r="U589" s="62">
        <v>5.6330000000000009</v>
      </c>
      <c r="V589" s="62">
        <v>1.3156250000000014</v>
      </c>
      <c r="W589" s="62">
        <v>2.7687499999999994</v>
      </c>
      <c r="X589" s="62">
        <v>1.5224999999999997</v>
      </c>
      <c r="Y589" s="62">
        <v>3.8437500000000009</v>
      </c>
      <c r="Z589" s="62">
        <v>7.2289583333333338</v>
      </c>
      <c r="AA589" s="62">
        <v>5.0550000000000006</v>
      </c>
      <c r="AB589" s="62">
        <v>2.4787500000000002</v>
      </c>
      <c r="AC589" s="62">
        <v>7.1475000000000009</v>
      </c>
      <c r="AD589" s="62">
        <v>9.4612499999999997</v>
      </c>
      <c r="AE589" s="62">
        <v>3.0637499999999993</v>
      </c>
      <c r="AF589" s="62">
        <v>7.6575000000000015</v>
      </c>
      <c r="AG589" s="62">
        <v>4.2149999999999999</v>
      </c>
      <c r="AH589" s="62">
        <v>5.2624999999999993</v>
      </c>
      <c r="AI589" s="62">
        <v>6.665</v>
      </c>
      <c r="AJ589" s="62">
        <v>5.0750000000000002</v>
      </c>
      <c r="AK589" s="62">
        <v>3.01125</v>
      </c>
      <c r="AL589" s="62">
        <v>2.8962499999999993</v>
      </c>
      <c r="AM589" s="62">
        <v>0.93333333333333324</v>
      </c>
      <c r="AN589" s="62">
        <v>6.4275000000000002</v>
      </c>
      <c r="AO589" s="62">
        <v>0.42125000000000001</v>
      </c>
    </row>
    <row r="590" spans="2:41" ht="12.75" customHeight="1" x14ac:dyDescent="0.2">
      <c r="B590" s="53" t="s">
        <v>410</v>
      </c>
      <c r="C590" s="53"/>
      <c r="D590" s="62">
        <v>22.411278470087865</v>
      </c>
      <c r="E590" s="62">
        <v>14.582076925796917</v>
      </c>
      <c r="F590" s="62">
        <v>18.085935014967031</v>
      </c>
      <c r="G590" s="62">
        <v>2.0737461138352589</v>
      </c>
      <c r="H590" s="62">
        <v>26.042677246446146</v>
      </c>
      <c r="I590" s="62">
        <v>6.4944805108808348</v>
      </c>
      <c r="J590" s="62">
        <v>23.058093671034307</v>
      </c>
      <c r="K590" s="62">
        <v>31.935812754661939</v>
      </c>
      <c r="L590" s="62">
        <v>30.765466837362901</v>
      </c>
      <c r="M590" s="62">
        <v>0.57423610022728511</v>
      </c>
      <c r="N590" s="62">
        <v>16.600179222663471</v>
      </c>
      <c r="O590" s="62">
        <v>5.0158753729463053</v>
      </c>
      <c r="P590" s="62">
        <v>19.304087305367162</v>
      </c>
      <c r="Q590" s="62">
        <v>27.660649287165995</v>
      </c>
      <c r="R590" s="62">
        <v>29.644240895043573</v>
      </c>
      <c r="S590" s="62">
        <v>3.7056724358432431</v>
      </c>
      <c r="T590" s="62">
        <v>36.588031801736889</v>
      </c>
      <c r="U590" s="62">
        <v>45.963567327062286</v>
      </c>
      <c r="V590" s="62">
        <v>41.59853509165049</v>
      </c>
      <c r="W590" s="62">
        <v>31.321386152645708</v>
      </c>
      <c r="X590" s="62">
        <v>9.8884171098904723</v>
      </c>
      <c r="Y590" s="62">
        <v>21.268440015417053</v>
      </c>
      <c r="Z590" s="62">
        <v>17.793997993184441</v>
      </c>
      <c r="AA590" s="62">
        <v>14.933840274035139</v>
      </c>
      <c r="AB590" s="62">
        <v>16.582071145270096</v>
      </c>
      <c r="AC590" s="62">
        <v>37.888278865346457</v>
      </c>
      <c r="AD590" s="62">
        <v>20.196878904759153</v>
      </c>
      <c r="AE590" s="62">
        <v>18.249756337464785</v>
      </c>
      <c r="AF590" s="62">
        <v>15.230657275650602</v>
      </c>
      <c r="AG590" s="62">
        <v>18.321652051569316</v>
      </c>
      <c r="AH590" s="62">
        <v>11.359982085071445</v>
      </c>
      <c r="AI590" s="62">
        <v>29.447553745647877</v>
      </c>
      <c r="AJ590" s="62">
        <v>7.8269692389939856</v>
      </c>
      <c r="AK590" s="62">
        <v>5.0545208051381287</v>
      </c>
      <c r="AL590" s="62">
        <v>22.676424742899556</v>
      </c>
      <c r="AM590" s="62">
        <v>0.56000687540746286</v>
      </c>
      <c r="AN590" s="62">
        <v>21.679747883214475</v>
      </c>
      <c r="AO590" s="62">
        <v>6.1138039276568001</v>
      </c>
    </row>
    <row r="591" spans="2:41" ht="12.75" customHeight="1" x14ac:dyDescent="0.2"/>
    <row r="592" spans="2:41" ht="12.75" customHeight="1" x14ac:dyDescent="0.2"/>
    <row r="593" spans="2:41" s="126" customFormat="1" ht="12.75" customHeight="1" x14ac:dyDescent="0.2">
      <c r="B593" s="14" t="s">
        <v>411</v>
      </c>
      <c r="C593" s="54">
        <f>SUM(D593:AO593)</f>
        <v>545255.2703889414</v>
      </c>
      <c r="D593" s="54">
        <f t="shared" ref="D593:AO593" si="124">+D294+D434</f>
        <v>19469.910896219986</v>
      </c>
      <c r="E593" s="54">
        <f t="shared" si="124"/>
        <v>17410.366615059556</v>
      </c>
      <c r="F593" s="54">
        <f t="shared" si="124"/>
        <v>20862.702009681852</v>
      </c>
      <c r="G593" s="54">
        <f t="shared" si="124"/>
        <v>8908.8870014850581</v>
      </c>
      <c r="H593" s="54">
        <f t="shared" si="124"/>
        <v>16129.076992592589</v>
      </c>
      <c r="I593" s="54">
        <f t="shared" si="124"/>
        <v>6224.5822299886358</v>
      </c>
      <c r="J593" s="54">
        <f t="shared" si="124"/>
        <v>12256.121992378832</v>
      </c>
      <c r="K593" s="54">
        <f t="shared" si="124"/>
        <v>16340.927202416329</v>
      </c>
      <c r="L593" s="54">
        <f t="shared" si="124"/>
        <v>19115.461945748604</v>
      </c>
      <c r="M593" s="54">
        <f t="shared" si="124"/>
        <v>3976.3236946470261</v>
      </c>
      <c r="N593" s="54">
        <f t="shared" si="124"/>
        <v>17591.277537848742</v>
      </c>
      <c r="O593" s="54">
        <f t="shared" si="124"/>
        <v>9220.9676743158252</v>
      </c>
      <c r="P593" s="54">
        <f t="shared" si="124"/>
        <v>17748.970165263108</v>
      </c>
      <c r="Q593" s="54">
        <f t="shared" si="124"/>
        <v>15770.492996412604</v>
      </c>
      <c r="R593" s="54">
        <f t="shared" si="124"/>
        <v>22638.949209186998</v>
      </c>
      <c r="S593" s="54">
        <f t="shared" si="124"/>
        <v>4871.4343134617156</v>
      </c>
      <c r="T593" s="54">
        <f t="shared" si="124"/>
        <v>22902.40974269501</v>
      </c>
      <c r="U593" s="54">
        <f t="shared" si="124"/>
        <v>20278.229551183991</v>
      </c>
      <c r="V593" s="54">
        <f t="shared" si="124"/>
        <v>15560.681572148609</v>
      </c>
      <c r="W593" s="54">
        <f t="shared" si="124"/>
        <v>25567.924271147309</v>
      </c>
      <c r="X593" s="54">
        <f t="shared" si="124"/>
        <v>8801.5130630779859</v>
      </c>
      <c r="Y593" s="54">
        <f t="shared" si="124"/>
        <v>20072.494607871093</v>
      </c>
      <c r="Z593" s="54">
        <f t="shared" si="124"/>
        <v>12706.245470717806</v>
      </c>
      <c r="AA593" s="54">
        <f t="shared" si="124"/>
        <v>20319.064642684003</v>
      </c>
      <c r="AB593" s="54">
        <f t="shared" si="124"/>
        <v>13059.603538496469</v>
      </c>
      <c r="AC593" s="54">
        <f t="shared" si="124"/>
        <v>16700.937629661057</v>
      </c>
      <c r="AD593" s="54">
        <f t="shared" si="124"/>
        <v>7922.9228484037058</v>
      </c>
      <c r="AE593" s="54">
        <f t="shared" si="124"/>
        <v>15392.135507094257</v>
      </c>
      <c r="AF593" s="54">
        <f t="shared" si="124"/>
        <v>14214.715266730815</v>
      </c>
      <c r="AG593" s="54">
        <f t="shared" si="124"/>
        <v>15920.960220402842</v>
      </c>
      <c r="AH593" s="54">
        <f t="shared" si="124"/>
        <v>16558.471408992576</v>
      </c>
      <c r="AI593" s="54">
        <f t="shared" si="124"/>
        <v>13201.333179497435</v>
      </c>
      <c r="AJ593" s="54">
        <f t="shared" si="124"/>
        <v>5549.3333325786116</v>
      </c>
      <c r="AK593" s="54">
        <f t="shared" si="124"/>
        <v>6040.5945911368199</v>
      </c>
      <c r="AL593" s="54">
        <f t="shared" si="124"/>
        <v>19484.454647261849</v>
      </c>
      <c r="AM593" s="54">
        <f t="shared" si="124"/>
        <v>3178.480327266785</v>
      </c>
      <c r="AN593" s="54">
        <f t="shared" si="124"/>
        <v>12245.969266704256</v>
      </c>
      <c r="AO593" s="54">
        <f t="shared" si="124"/>
        <v>11040.343226480629</v>
      </c>
    </row>
    <row r="594" spans="2:41" ht="12.75" customHeight="1" x14ac:dyDescent="0.2"/>
    <row r="595" spans="2:41" ht="12.75" customHeight="1" x14ac:dyDescent="0.2">
      <c r="D595" s="27"/>
      <c r="E595" s="27"/>
      <c r="F595" s="33"/>
    </row>
    <row r="596" spans="2:41" ht="12.75" customHeight="1" x14ac:dyDescent="0.2"/>
    <row r="597" spans="2:41" ht="12.75" customHeight="1" x14ac:dyDescent="0.2"/>
  </sheetData>
  <mergeCells count="7">
    <mergeCell ref="D119:E119"/>
    <mergeCell ref="D113:E114"/>
    <mergeCell ref="F113:I113"/>
    <mergeCell ref="D115:E115"/>
    <mergeCell ref="D116:E116"/>
    <mergeCell ref="D117:E117"/>
    <mergeCell ref="D118:E118"/>
  </mergeCells>
  <pageMargins left="0.75" right="0.75" top="1" bottom="1" header="0.5" footer="0.5"/>
  <pageSetup paperSize="9" scale="30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3D4523-A815-4C94-A3BF-2D318B53EF07}">
  <sheetPr codeName="Taul52">
    <tabColor theme="7"/>
    <pageSetUpPr autoPageBreaks="0"/>
  </sheetPr>
  <dimension ref="A2:AP548"/>
  <sheetViews>
    <sheetView workbookViewId="0">
      <selection activeCell="C43" sqref="C43"/>
    </sheetView>
  </sheetViews>
  <sheetFormatPr defaultColWidth="0" defaultRowHeight="12.75" customHeight="1" x14ac:dyDescent="0.2"/>
  <cols>
    <col min="1" max="1" width="3.7109375" style="2" customWidth="1"/>
    <col min="2" max="2" width="43.85546875" style="2" customWidth="1"/>
    <col min="3" max="4" width="13" style="2" customWidth="1"/>
    <col min="5" max="7" width="13" style="3" customWidth="1"/>
    <col min="8" max="8" width="13" style="4" customWidth="1"/>
    <col min="9" max="14" width="13" style="3" customWidth="1"/>
    <col min="15" max="41" width="13" style="2" customWidth="1"/>
    <col min="42" max="42" width="8.85546875" style="2" customWidth="1"/>
    <col min="43" max="16384" width="8.85546875" style="2" hidden="1"/>
  </cols>
  <sheetData>
    <row r="2" spans="2:41" s="5" customFormat="1" ht="25.35" customHeight="1" x14ac:dyDescent="0.25">
      <c r="B2" s="6" t="s">
        <v>412</v>
      </c>
      <c r="E2" s="7"/>
      <c r="F2" s="7"/>
      <c r="G2" s="7"/>
      <c r="H2" s="8"/>
      <c r="I2" s="7"/>
      <c r="J2" s="7"/>
      <c r="K2" s="7"/>
      <c r="L2" s="7"/>
      <c r="M2" s="7"/>
      <c r="N2" s="7"/>
    </row>
    <row r="3" spans="2:41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5" spans="2:41" ht="12.75" customHeight="1" x14ac:dyDescent="0.2">
      <c r="B5" s="126" t="s">
        <v>413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2:41" ht="12.75" customHeight="1" x14ac:dyDescent="0.2">
      <c r="B6" s="286"/>
      <c r="E6" s="2"/>
      <c r="F6" s="2"/>
      <c r="G6" s="2"/>
      <c r="H6" s="2"/>
      <c r="I6" s="2"/>
      <c r="J6" s="2"/>
      <c r="K6" s="2"/>
      <c r="L6" s="2"/>
      <c r="M6" s="2"/>
      <c r="N6" s="2"/>
    </row>
    <row r="7" spans="2:41" ht="12.75" customHeight="1" x14ac:dyDescent="0.2">
      <c r="C7" s="294" t="s">
        <v>27</v>
      </c>
      <c r="D7" s="294" t="s">
        <v>173</v>
      </c>
      <c r="E7" s="294" t="s">
        <v>174</v>
      </c>
      <c r="F7" s="294" t="s">
        <v>175</v>
      </c>
      <c r="G7" s="294" t="s">
        <v>176</v>
      </c>
      <c r="H7" s="294" t="s">
        <v>177</v>
      </c>
      <c r="I7" s="294" t="s">
        <v>178</v>
      </c>
      <c r="J7" s="294" t="s">
        <v>179</v>
      </c>
      <c r="K7" s="294" t="s">
        <v>180</v>
      </c>
      <c r="L7" s="294" t="s">
        <v>181</v>
      </c>
      <c r="M7" s="294" t="s">
        <v>182</v>
      </c>
      <c r="N7" s="294" t="s">
        <v>183</v>
      </c>
      <c r="O7" s="294" t="s">
        <v>184</v>
      </c>
      <c r="P7" s="294" t="s">
        <v>185</v>
      </c>
      <c r="Q7" s="294" t="s">
        <v>186</v>
      </c>
      <c r="R7" s="294" t="s">
        <v>187</v>
      </c>
      <c r="S7" s="294" t="s">
        <v>188</v>
      </c>
      <c r="T7" s="294" t="s">
        <v>189</v>
      </c>
      <c r="U7" s="294" t="s">
        <v>190</v>
      </c>
      <c r="V7" s="294" t="s">
        <v>191</v>
      </c>
      <c r="W7" s="294" t="s">
        <v>192</v>
      </c>
      <c r="X7" s="294" t="s">
        <v>193</v>
      </c>
      <c r="Y7" s="294" t="s">
        <v>194</v>
      </c>
      <c r="Z7" s="294" t="s">
        <v>195</v>
      </c>
      <c r="AA7" s="294" t="s">
        <v>196</v>
      </c>
      <c r="AB7" s="294" t="s">
        <v>197</v>
      </c>
      <c r="AC7" s="294" t="s">
        <v>198</v>
      </c>
      <c r="AD7" s="294" t="s">
        <v>199</v>
      </c>
      <c r="AE7" s="294" t="s">
        <v>200</v>
      </c>
      <c r="AF7" s="294" t="s">
        <v>201</v>
      </c>
      <c r="AG7" s="294" t="s">
        <v>202</v>
      </c>
      <c r="AH7" s="294" t="s">
        <v>203</v>
      </c>
      <c r="AI7" s="294" t="s">
        <v>204</v>
      </c>
      <c r="AJ7" s="294" t="s">
        <v>205</v>
      </c>
      <c r="AK7" s="294" t="s">
        <v>206</v>
      </c>
      <c r="AL7" s="294" t="s">
        <v>207</v>
      </c>
      <c r="AM7" s="294" t="s">
        <v>208</v>
      </c>
      <c r="AN7" s="294" t="s">
        <v>209</v>
      </c>
      <c r="AO7" s="294" t="s">
        <v>210</v>
      </c>
    </row>
    <row r="8" spans="2:41" s="126" customFormat="1" ht="12.75" customHeight="1" x14ac:dyDescent="0.2">
      <c r="B8" s="14" t="s">
        <v>414</v>
      </c>
      <c r="C8" s="54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</row>
    <row r="9" spans="2:41" ht="12.75" customHeight="1" x14ac:dyDescent="0.2">
      <c r="B9" s="15" t="s">
        <v>265</v>
      </c>
      <c r="C9" s="62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</row>
    <row r="10" spans="2:41" ht="12.75" customHeight="1" x14ac:dyDescent="0.2">
      <c r="B10" s="15" t="s">
        <v>415</v>
      </c>
      <c r="C10" s="62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</row>
    <row r="11" spans="2:41" ht="12.75" customHeight="1" x14ac:dyDescent="0.2">
      <c r="B11" s="15" t="s">
        <v>416</v>
      </c>
      <c r="C11" s="62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</row>
    <row r="12" spans="2:41" ht="12.75" customHeight="1" x14ac:dyDescent="0.2">
      <c r="B12" s="53"/>
      <c r="C12" s="62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</row>
    <row r="13" spans="2:41" ht="12.75" customHeight="1" x14ac:dyDescent="0.2">
      <c r="B13" s="53" t="s">
        <v>417</v>
      </c>
      <c r="C13" s="62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</row>
    <row r="14" spans="2:41" ht="12.75" customHeight="1" x14ac:dyDescent="0.2">
      <c r="B14" s="53" t="s">
        <v>418</v>
      </c>
      <c r="C14" s="62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</row>
    <row r="15" spans="2:41" ht="12.75" customHeight="1" x14ac:dyDescent="0.2">
      <c r="B15" s="53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</row>
    <row r="16" spans="2:41" s="126" customFormat="1" ht="12.75" customHeight="1" x14ac:dyDescent="0.2">
      <c r="B16" s="14" t="s">
        <v>419</v>
      </c>
      <c r="C16" s="54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</row>
    <row r="17" spans="2:41" ht="12.75" customHeight="1" x14ac:dyDescent="0.2">
      <c r="B17" s="15" t="s">
        <v>265</v>
      </c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</row>
    <row r="18" spans="2:41" ht="12.75" customHeight="1" x14ac:dyDescent="0.2">
      <c r="B18" s="53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</row>
    <row r="19" spans="2:41" ht="12.75" customHeight="1" x14ac:dyDescent="0.2">
      <c r="B19" s="53" t="s">
        <v>420</v>
      </c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</row>
    <row r="20" spans="2:41" ht="12.75" customHeight="1" x14ac:dyDescent="0.2">
      <c r="B20" s="15" t="s">
        <v>421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</row>
    <row r="21" spans="2:41" ht="12.75" customHeight="1" x14ac:dyDescent="0.2">
      <c r="B21" s="15" t="s">
        <v>422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</row>
    <row r="22" spans="2:41" ht="12.75" customHeight="1" x14ac:dyDescent="0.2">
      <c r="B22" s="15" t="s">
        <v>423</v>
      </c>
      <c r="C22" s="139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</row>
    <row r="23" spans="2:41" s="545" customFormat="1" ht="12.75" customHeight="1" x14ac:dyDescent="0.2">
      <c r="B23" s="535"/>
      <c r="C23" s="696"/>
      <c r="D23" s="778"/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778"/>
      <c r="P23" s="778"/>
      <c r="Q23" s="778"/>
      <c r="R23" s="778"/>
      <c r="S23" s="778"/>
      <c r="T23" s="778"/>
      <c r="U23" s="778"/>
      <c r="V23" s="778"/>
      <c r="W23" s="778"/>
      <c r="X23" s="778"/>
      <c r="Y23" s="778"/>
      <c r="Z23" s="778"/>
      <c r="AA23" s="778"/>
      <c r="AB23" s="778"/>
      <c r="AC23" s="778"/>
      <c r="AD23" s="778"/>
      <c r="AE23" s="778"/>
      <c r="AF23" s="778"/>
      <c r="AG23" s="778"/>
      <c r="AH23" s="778"/>
      <c r="AI23" s="778"/>
      <c r="AJ23" s="778"/>
      <c r="AK23" s="778"/>
      <c r="AL23" s="778"/>
      <c r="AM23" s="778"/>
      <c r="AN23" s="778"/>
      <c r="AO23" s="778"/>
    </row>
    <row r="24" spans="2:41" ht="12.75" customHeight="1" x14ac:dyDescent="0.2">
      <c r="B24" s="53" t="s">
        <v>153</v>
      </c>
      <c r="C24" s="289">
        <v>5.3999999999999999E-2</v>
      </c>
      <c r="D24" s="289">
        <v>5.3999999999999999E-2</v>
      </c>
      <c r="E24" s="289">
        <v>5.3999999999999999E-2</v>
      </c>
      <c r="F24" s="289">
        <v>5.3999999999999999E-2</v>
      </c>
      <c r="G24" s="289">
        <v>5.3999999999999999E-2</v>
      </c>
      <c r="H24" s="289">
        <v>5.3999999999999999E-2</v>
      </c>
      <c r="I24" s="289">
        <v>5.3999999999999999E-2</v>
      </c>
      <c r="J24" s="289">
        <v>5.3999999999999999E-2</v>
      </c>
      <c r="K24" s="289">
        <v>5.3999999999999999E-2</v>
      </c>
      <c r="L24" s="289">
        <v>5.3999999999999999E-2</v>
      </c>
      <c r="M24" s="289">
        <v>5.3999999999999999E-2</v>
      </c>
      <c r="N24" s="289">
        <v>5.3999999999999999E-2</v>
      </c>
      <c r="O24" s="289">
        <v>5.3999999999999999E-2</v>
      </c>
      <c r="P24" s="289">
        <v>5.3999999999999999E-2</v>
      </c>
      <c r="Q24" s="289">
        <v>5.3999999999999999E-2</v>
      </c>
      <c r="R24" s="289">
        <v>5.3999999999999999E-2</v>
      </c>
      <c r="S24" s="289">
        <v>5.3999999999999999E-2</v>
      </c>
      <c r="T24" s="289">
        <v>5.3999999999999999E-2</v>
      </c>
      <c r="U24" s="289">
        <v>5.3999999999999999E-2</v>
      </c>
      <c r="V24" s="289">
        <v>5.3999999999999999E-2</v>
      </c>
      <c r="W24" s="289">
        <v>5.3999999999999999E-2</v>
      </c>
      <c r="X24" s="289">
        <v>5.3999999999999999E-2</v>
      </c>
      <c r="Y24" s="289">
        <v>5.3999999999999999E-2</v>
      </c>
      <c r="Z24" s="289">
        <v>5.3999999999999999E-2</v>
      </c>
      <c r="AA24" s="289">
        <v>5.3999999999999999E-2</v>
      </c>
      <c r="AB24" s="289">
        <v>5.3999999999999999E-2</v>
      </c>
      <c r="AC24" s="289">
        <v>5.3999999999999999E-2</v>
      </c>
      <c r="AD24" s="289">
        <v>5.3999999999999999E-2</v>
      </c>
      <c r="AE24" s="289">
        <v>5.3999999999999999E-2</v>
      </c>
      <c r="AF24" s="289">
        <v>5.3999999999999999E-2</v>
      </c>
      <c r="AG24" s="289">
        <v>5.3999999999999999E-2</v>
      </c>
      <c r="AH24" s="289">
        <v>5.3999999999999999E-2</v>
      </c>
      <c r="AI24" s="289">
        <v>5.3999999999999999E-2</v>
      </c>
      <c r="AJ24" s="289">
        <v>5.3999999999999999E-2</v>
      </c>
      <c r="AK24" s="289">
        <v>5.3999999999999999E-2</v>
      </c>
      <c r="AL24" s="289">
        <v>5.3999999999999999E-2</v>
      </c>
      <c r="AM24" s="289">
        <v>5.3999999999999999E-2</v>
      </c>
      <c r="AN24" s="289">
        <v>5.3999999999999999E-2</v>
      </c>
      <c r="AO24" s="289">
        <v>5.3999999999999999E-2</v>
      </c>
    </row>
    <row r="25" spans="2:41" ht="12.75" customHeight="1" x14ac:dyDescent="0.2">
      <c r="B25" s="53"/>
      <c r="C25" s="63"/>
      <c r="D25" s="3"/>
      <c r="H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2:41" s="126" customFormat="1" ht="12.75" customHeight="1" x14ac:dyDescent="0.2">
      <c r="B26" s="14" t="s">
        <v>154</v>
      </c>
      <c r="C26" s="54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2:41" s="126" customFormat="1" ht="12.75" customHeight="1" x14ac:dyDescent="0.2">
      <c r="B27" s="14"/>
      <c r="C27" s="54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</row>
    <row r="28" spans="2:41" s="126" customFormat="1" ht="12.75" customHeight="1" x14ac:dyDescent="0.2">
      <c r="B28" s="14" t="s">
        <v>424</v>
      </c>
      <c r="C28" s="54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</row>
    <row r="29" spans="2:41" ht="12.75" customHeight="1" x14ac:dyDescent="0.2">
      <c r="B29" s="15" t="s">
        <v>42</v>
      </c>
      <c r="C29" s="6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</row>
    <row r="30" spans="2:41" ht="12.75" customHeight="1" x14ac:dyDescent="0.2">
      <c r="B30" s="15" t="s">
        <v>415</v>
      </c>
      <c r="C30" s="62"/>
      <c r="D30" s="302"/>
      <c r="E30" s="302"/>
      <c r="F30" s="302"/>
      <c r="G30" s="302"/>
      <c r="H30" s="302"/>
      <c r="I30" s="302"/>
      <c r="J30" s="302"/>
      <c r="K30" s="302"/>
      <c r="L30" s="302"/>
      <c r="M30" s="302"/>
      <c r="N30" s="302"/>
      <c r="O30" s="302"/>
      <c r="P30" s="302"/>
      <c r="Q30" s="302"/>
      <c r="R30" s="302"/>
      <c r="S30" s="302"/>
      <c r="T30" s="302"/>
      <c r="U30" s="302"/>
      <c r="V30" s="302"/>
      <c r="W30" s="302"/>
      <c r="X30" s="302"/>
      <c r="Y30" s="302"/>
      <c r="Z30" s="302"/>
      <c r="AA30" s="302"/>
      <c r="AB30" s="302"/>
      <c r="AC30" s="302"/>
      <c r="AD30" s="302"/>
      <c r="AE30" s="302"/>
      <c r="AF30" s="302"/>
      <c r="AG30" s="302"/>
      <c r="AH30" s="302"/>
      <c r="AI30" s="302"/>
      <c r="AJ30" s="302"/>
      <c r="AK30" s="302"/>
      <c r="AL30" s="302"/>
      <c r="AM30" s="302"/>
      <c r="AN30" s="302"/>
      <c r="AO30" s="302"/>
    </row>
    <row r="31" spans="2:41" ht="12.75" customHeight="1" x14ac:dyDescent="0.2">
      <c r="B31" s="15" t="s">
        <v>44</v>
      </c>
      <c r="C31" s="183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</row>
    <row r="32" spans="2:41" ht="12.75" customHeight="1" x14ac:dyDescent="0.2">
      <c r="B32" s="15"/>
      <c r="C32" s="54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</row>
    <row r="33" spans="2:41" ht="12.75" customHeight="1" x14ac:dyDescent="0.2">
      <c r="B33" s="14" t="s">
        <v>425</v>
      </c>
      <c r="C33" s="139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</row>
    <row r="34" spans="2:41" ht="12.75" customHeight="1" thickBot="1" x14ac:dyDescent="0.25">
      <c r="B34" s="53"/>
      <c r="C34" s="303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</row>
    <row r="35" spans="2:41" ht="12.75" customHeight="1" x14ac:dyDescent="0.2">
      <c r="B35" s="14" t="s">
        <v>426</v>
      </c>
      <c r="C35" s="155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</row>
    <row r="36" spans="2:41" ht="12.75" customHeight="1" x14ac:dyDescent="0.2">
      <c r="C36" s="58"/>
      <c r="D36" s="3"/>
      <c r="H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2:41" ht="12.75" customHeight="1" x14ac:dyDescent="0.2">
      <c r="B37" s="27" t="s">
        <v>427</v>
      </c>
      <c r="C37" s="62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</row>
    <row r="38" spans="2:41" ht="12.75" customHeight="1" x14ac:dyDescent="0.2">
      <c r="B38" s="27" t="s">
        <v>428</v>
      </c>
      <c r="C38" s="62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</row>
    <row r="39" spans="2:41" ht="12.75" customHeight="1" x14ac:dyDescent="0.2">
      <c r="B39" s="304" t="s">
        <v>429</v>
      </c>
      <c r="C39" s="62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</row>
    <row r="40" spans="2:41" ht="12.75" customHeight="1" x14ac:dyDescent="0.2">
      <c r="B40" s="27" t="s">
        <v>430</v>
      </c>
      <c r="C40" s="62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</row>
    <row r="41" spans="2:41" ht="12.75" customHeight="1" x14ac:dyDescent="0.2">
      <c r="B41" s="27"/>
      <c r="C41" s="305"/>
      <c r="D41" s="33"/>
      <c r="E41" s="33"/>
      <c r="F41" s="33"/>
      <c r="G41" s="33"/>
      <c r="H41" s="33"/>
      <c r="I41" s="33"/>
      <c r="J41" s="33"/>
      <c r="K41" s="33"/>
      <c r="L41" s="33"/>
      <c r="M41" s="33"/>
      <c r="N41" s="33"/>
      <c r="O41" s="33"/>
      <c r="P41" s="33"/>
      <c r="Q41" s="33"/>
      <c r="R41" s="33"/>
      <c r="S41" s="33"/>
      <c r="T41" s="33"/>
      <c r="U41" s="33"/>
      <c r="V41" s="33"/>
      <c r="W41" s="33"/>
      <c r="X41" s="33"/>
      <c r="Y41" s="33"/>
      <c r="Z41" s="33"/>
      <c r="AA41" s="33"/>
      <c r="AB41" s="33"/>
      <c r="AC41" s="33"/>
      <c r="AD41" s="33"/>
      <c r="AE41" s="33"/>
      <c r="AF41" s="33"/>
      <c r="AG41" s="33"/>
      <c r="AH41" s="33"/>
      <c r="AI41" s="33"/>
      <c r="AJ41" s="33"/>
      <c r="AK41" s="33"/>
      <c r="AL41" s="33"/>
      <c r="AM41" s="33"/>
      <c r="AN41" s="33"/>
      <c r="AO41" s="33"/>
    </row>
    <row r="42" spans="2:41" ht="12.75" customHeight="1" x14ac:dyDescent="0.2">
      <c r="B42" s="306" t="s">
        <v>431</v>
      </c>
      <c r="C42" s="3"/>
      <c r="D42" s="33"/>
      <c r="E42" s="33"/>
      <c r="F42" s="33"/>
      <c r="G42" s="33"/>
      <c r="H42" s="33"/>
      <c r="I42" s="33"/>
      <c r="J42" s="33"/>
      <c r="K42" s="33"/>
      <c r="L42" s="33"/>
      <c r="M42" s="33"/>
      <c r="N42" s="33"/>
      <c r="O42" s="33"/>
      <c r="P42" s="33"/>
      <c r="Q42" s="33"/>
      <c r="R42" s="33"/>
      <c r="S42" s="33"/>
      <c r="T42" s="33"/>
      <c r="U42" s="33"/>
      <c r="V42" s="33"/>
      <c r="W42" s="33"/>
      <c r="X42" s="33"/>
      <c r="Y42" s="33"/>
      <c r="Z42" s="33"/>
      <c r="AA42" s="33"/>
      <c r="AB42" s="33"/>
      <c r="AC42" s="33"/>
      <c r="AD42" s="33"/>
      <c r="AE42" s="33"/>
      <c r="AF42" s="33"/>
      <c r="AG42" s="33"/>
      <c r="AH42" s="33"/>
      <c r="AI42" s="33"/>
      <c r="AJ42" s="33"/>
      <c r="AK42" s="33"/>
      <c r="AL42" s="33"/>
      <c r="AM42" s="33"/>
      <c r="AN42" s="33"/>
      <c r="AO42" s="33"/>
    </row>
    <row r="43" spans="2:41" ht="12.75" customHeight="1" x14ac:dyDescent="0.2">
      <c r="B43" s="2" t="s">
        <v>432</v>
      </c>
      <c r="C43" s="62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</row>
    <row r="44" spans="2:41" ht="12.75" customHeight="1" x14ac:dyDescent="0.2">
      <c r="C44" s="33"/>
      <c r="D44" s="33"/>
      <c r="E44" s="33"/>
      <c r="F44" s="33"/>
      <c r="G44" s="33"/>
      <c r="H44" s="33"/>
      <c r="I44" s="33"/>
      <c r="J44" s="33"/>
      <c r="K44" s="33"/>
      <c r="L44" s="33"/>
      <c r="M44" s="33"/>
      <c r="N44" s="33"/>
      <c r="O44" s="33"/>
      <c r="P44" s="33"/>
      <c r="Q44" s="33"/>
      <c r="R44" s="33"/>
      <c r="S44" s="33"/>
      <c r="T44" s="33"/>
      <c r="U44" s="33"/>
      <c r="V44" s="33"/>
      <c r="W44" s="33"/>
      <c r="X44" s="33"/>
      <c r="Y44" s="33"/>
      <c r="Z44" s="33"/>
      <c r="AA44" s="33"/>
      <c r="AB44" s="33"/>
      <c r="AC44" s="33"/>
      <c r="AD44" s="33"/>
      <c r="AE44" s="33"/>
      <c r="AF44" s="33"/>
      <c r="AG44" s="33"/>
      <c r="AH44" s="33"/>
      <c r="AI44" s="33"/>
      <c r="AJ44" s="33"/>
      <c r="AK44" s="33"/>
      <c r="AL44" s="33"/>
      <c r="AM44" s="33"/>
      <c r="AN44" s="33"/>
      <c r="AO44" s="33"/>
    </row>
    <row r="45" spans="2:41" ht="12.75" customHeight="1" x14ac:dyDescent="0.2">
      <c r="B45" s="2" t="s">
        <v>433</v>
      </c>
      <c r="C45" s="33"/>
      <c r="D45" s="33"/>
      <c r="E45" s="33"/>
      <c r="F45" s="33"/>
      <c r="G45" s="33"/>
      <c r="H45" s="33"/>
      <c r="I45" s="33"/>
      <c r="J45" s="33"/>
      <c r="K45" s="33"/>
      <c r="L45" s="33"/>
      <c r="M45" s="33"/>
      <c r="N45" s="33"/>
      <c r="O45" s="33"/>
      <c r="P45" s="33"/>
      <c r="Q45" s="33"/>
      <c r="R45" s="33"/>
      <c r="S45" s="33"/>
      <c r="T45" s="33"/>
      <c r="U45" s="33"/>
      <c r="V45" s="33"/>
      <c r="W45" s="33"/>
      <c r="X45" s="33"/>
      <c r="Y45" s="33"/>
      <c r="Z45" s="33"/>
      <c r="AA45" s="33"/>
      <c r="AB45" s="33"/>
      <c r="AC45" s="33"/>
      <c r="AD45" s="33"/>
      <c r="AE45" s="33"/>
      <c r="AF45" s="33"/>
      <c r="AG45" s="33"/>
      <c r="AH45" s="33"/>
      <c r="AI45" s="33"/>
      <c r="AJ45" s="33"/>
      <c r="AK45" s="33"/>
      <c r="AL45" s="33"/>
      <c r="AM45" s="33"/>
      <c r="AN45" s="33"/>
      <c r="AO45" s="33"/>
    </row>
    <row r="46" spans="2:41" ht="12.75" customHeight="1" x14ac:dyDescent="0.2">
      <c r="B46" s="27" t="s">
        <v>434</v>
      </c>
      <c r="C46" s="62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</row>
    <row r="47" spans="2:41" ht="12.75" customHeight="1" x14ac:dyDescent="0.2">
      <c r="B47" s="27" t="s">
        <v>435</v>
      </c>
      <c r="C47" s="62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8"/>
      <c r="S47" s="308"/>
      <c r="T47" s="308"/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  <c r="AE47" s="308"/>
      <c r="AF47" s="308"/>
      <c r="AG47" s="308"/>
      <c r="AH47" s="308"/>
      <c r="AI47" s="308"/>
      <c r="AJ47" s="308"/>
      <c r="AK47" s="308"/>
      <c r="AL47" s="308"/>
      <c r="AM47" s="308"/>
      <c r="AN47" s="308"/>
      <c r="AO47" s="308"/>
    </row>
    <row r="49" spans="2:41" ht="12.75" customHeight="1" x14ac:dyDescent="0.2">
      <c r="B49" s="126" t="s">
        <v>436</v>
      </c>
    </row>
    <row r="50" spans="2:41" ht="12.75" customHeight="1" x14ac:dyDescent="0.2">
      <c r="B50" s="2" t="s">
        <v>437</v>
      </c>
      <c r="C50" s="62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66"/>
      <c r="AK50" s="266"/>
      <c r="AL50" s="266"/>
      <c r="AM50" s="266"/>
      <c r="AN50" s="266"/>
      <c r="AO50" s="266"/>
    </row>
    <row r="51" spans="2:41" ht="12.75" customHeight="1" x14ac:dyDescent="0.2">
      <c r="B51" s="2" t="s">
        <v>438</v>
      </c>
      <c r="C51" s="62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6"/>
      <c r="AM51" s="266"/>
      <c r="AN51" s="266"/>
      <c r="AO51" s="266"/>
    </row>
    <row r="52" spans="2:41" ht="12.75" customHeight="1" x14ac:dyDescent="0.2">
      <c r="B52" s="2" t="s">
        <v>439</v>
      </c>
      <c r="C52" s="62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</row>
    <row r="535" spans="3:8" s="3" customFormat="1" ht="12.75" customHeight="1" x14ac:dyDescent="0.2">
      <c r="C535" s="2"/>
      <c r="D535" s="2"/>
      <c r="F535" s="3" t="str">
        <f>IF(ISNUMBER(F452)=TRUE,F452-F367,"")</f>
        <v/>
      </c>
      <c r="H535" s="4"/>
    </row>
    <row r="537" spans="3:8" s="3" customFormat="1" ht="12.75" customHeight="1" x14ac:dyDescent="0.2">
      <c r="C537" s="2" t="b">
        <f>ISNUMBER(D537)</f>
        <v>0</v>
      </c>
      <c r="D537" s="2"/>
      <c r="H537" s="4"/>
    </row>
    <row r="548" spans="3:3" ht="12.75" customHeight="1" x14ac:dyDescent="0.2">
      <c r="C548" s="2" t="b">
        <f>ISNUMBER(D548)</f>
        <v>0</v>
      </c>
    </row>
  </sheetData>
  <dataValidations count="2">
    <dataValidation type="custom" showInputMessage="1" showErrorMessage="1" errorTitle="Tarkista syötetty arvo" error="Arvon oltava negatiivinen" sqref="D10:AO10" xr:uid="{FF4DFB77-F804-4FA4-B89A-9F32051FD0B9}">
      <formula1>OR(D10&lt;0,D10="")</formula1>
    </dataValidation>
    <dataValidation type="custom" showInputMessage="1" showErrorMessage="1" errorTitle="Tarkista syötetty arvo" error="Arvon oltava negatiivinen" sqref="D30:AO30" xr:uid="{FE6718AC-6E4E-4C9A-BF67-DA6176AA07D6}">
      <formula1>D30&lt;0</formula1>
    </dataValidation>
  </dataValidations>
  <pageMargins left="0.75" right="0.75" top="1" bottom="1" header="0.5" footer="0.5"/>
  <pageSetup paperSize="9" scale="30"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B9439C-3BCA-468C-97B8-509D323CA453}">
  <sheetPr codeName="Taul56">
    <tabColor theme="7"/>
    <pageSetUpPr autoPageBreaks="0"/>
  </sheetPr>
  <dimension ref="A2:AP539"/>
  <sheetViews>
    <sheetView workbookViewId="0">
      <selection activeCell="D10" sqref="D10"/>
    </sheetView>
  </sheetViews>
  <sheetFormatPr defaultColWidth="0" defaultRowHeight="12.75" customHeight="1" x14ac:dyDescent="0.2"/>
  <cols>
    <col min="1" max="1" width="11" style="2" customWidth="1"/>
    <col min="2" max="2" width="58.28515625" style="2" customWidth="1"/>
    <col min="3" max="3" width="13" style="3" customWidth="1"/>
    <col min="4" max="5" width="13" style="2" customWidth="1"/>
    <col min="6" max="8" width="13" style="3" customWidth="1"/>
    <col min="9" max="9" width="13" style="4" customWidth="1"/>
    <col min="10" max="15" width="13" style="3" customWidth="1"/>
    <col min="16" max="41" width="13" style="2" customWidth="1"/>
    <col min="42" max="42" width="8.85546875" style="2" customWidth="1"/>
    <col min="43" max="16384" width="8.85546875" style="2" hidden="1"/>
  </cols>
  <sheetData>
    <row r="2" spans="1:41" s="5" customFormat="1" ht="25.35" customHeight="1" x14ac:dyDescent="0.25">
      <c r="A2" s="2"/>
      <c r="B2" s="178" t="s">
        <v>440</v>
      </c>
      <c r="C2" s="7"/>
      <c r="E2" s="2"/>
      <c r="F2" s="7"/>
      <c r="G2" s="7"/>
      <c r="H2" s="7"/>
      <c r="I2" s="8"/>
      <c r="J2" s="7"/>
      <c r="K2" s="7"/>
      <c r="L2" s="7"/>
      <c r="M2" s="7"/>
      <c r="N2" s="7"/>
      <c r="O2" s="7"/>
    </row>
    <row r="3" spans="1:41" s="5" customFormat="1" ht="12.75" customHeight="1" x14ac:dyDescent="0.2">
      <c r="A3" s="2"/>
      <c r="B3" s="9"/>
      <c r="C3" s="7"/>
      <c r="D3" s="9"/>
      <c r="E3" s="2"/>
      <c r="F3" s="9"/>
      <c r="G3" s="9"/>
      <c r="H3" s="9"/>
      <c r="I3" s="8"/>
      <c r="J3" s="7"/>
      <c r="K3" s="7"/>
      <c r="L3" s="7"/>
      <c r="M3" s="7"/>
      <c r="N3" s="7"/>
      <c r="O3" s="7"/>
    </row>
    <row r="5" spans="1:41" ht="12.75" customHeight="1" x14ac:dyDescent="0.2">
      <c r="B5" s="126" t="s">
        <v>441</v>
      </c>
      <c r="F5" s="2"/>
      <c r="G5" s="2"/>
      <c r="H5" s="2"/>
      <c r="I5" s="2"/>
      <c r="J5" s="2"/>
      <c r="K5" s="2"/>
      <c r="L5" s="2"/>
      <c r="M5" s="2"/>
      <c r="N5" s="2"/>
      <c r="O5" s="2"/>
    </row>
    <row r="6" spans="1:41" ht="12.75" customHeight="1" x14ac:dyDescent="0.2">
      <c r="F6" s="2"/>
      <c r="G6" s="2"/>
      <c r="H6" s="2"/>
      <c r="I6" s="2"/>
      <c r="J6" s="2"/>
      <c r="K6" s="2"/>
      <c r="L6" s="2"/>
      <c r="M6" s="2"/>
      <c r="N6" s="2"/>
      <c r="O6" s="2"/>
    </row>
    <row r="7" spans="1:41" ht="12.75" customHeight="1" x14ac:dyDescent="0.2">
      <c r="B7" s="53"/>
      <c r="C7" s="294" t="s">
        <v>27</v>
      </c>
      <c r="D7" s="294" t="s">
        <v>173</v>
      </c>
      <c r="E7" s="294" t="s">
        <v>174</v>
      </c>
      <c r="F7" s="294" t="s">
        <v>175</v>
      </c>
      <c r="G7" s="294" t="s">
        <v>176</v>
      </c>
      <c r="H7" s="294" t="s">
        <v>177</v>
      </c>
      <c r="I7" s="294" t="s">
        <v>178</v>
      </c>
      <c r="J7" s="294" t="s">
        <v>179</v>
      </c>
      <c r="K7" s="294" t="s">
        <v>180</v>
      </c>
      <c r="L7" s="294" t="s">
        <v>181</v>
      </c>
      <c r="M7" s="294" t="s">
        <v>182</v>
      </c>
      <c r="N7" s="294" t="s">
        <v>183</v>
      </c>
      <c r="O7" s="294" t="s">
        <v>184</v>
      </c>
      <c r="P7" s="294" t="s">
        <v>185</v>
      </c>
      <c r="Q7" s="294" t="s">
        <v>186</v>
      </c>
      <c r="R7" s="294" t="s">
        <v>187</v>
      </c>
      <c r="S7" s="294" t="s">
        <v>188</v>
      </c>
      <c r="T7" s="294" t="s">
        <v>189</v>
      </c>
      <c r="U7" s="294" t="s">
        <v>190</v>
      </c>
      <c r="V7" s="294" t="s">
        <v>191</v>
      </c>
      <c r="W7" s="294" t="s">
        <v>192</v>
      </c>
      <c r="X7" s="294" t="s">
        <v>193</v>
      </c>
      <c r="Y7" s="294" t="s">
        <v>194</v>
      </c>
      <c r="Z7" s="294" t="s">
        <v>195</v>
      </c>
      <c r="AA7" s="294" t="s">
        <v>196</v>
      </c>
      <c r="AB7" s="294" t="s">
        <v>197</v>
      </c>
      <c r="AC7" s="294" t="s">
        <v>198</v>
      </c>
      <c r="AD7" s="294" t="s">
        <v>199</v>
      </c>
      <c r="AE7" s="294" t="s">
        <v>200</v>
      </c>
      <c r="AF7" s="294" t="s">
        <v>201</v>
      </c>
      <c r="AG7" s="294" t="s">
        <v>202</v>
      </c>
      <c r="AH7" s="294" t="s">
        <v>203</v>
      </c>
      <c r="AI7" s="294" t="s">
        <v>204</v>
      </c>
      <c r="AJ7" s="294" t="s">
        <v>205</v>
      </c>
      <c r="AK7" s="294" t="s">
        <v>206</v>
      </c>
      <c r="AL7" s="294" t="s">
        <v>207</v>
      </c>
      <c r="AM7" s="294" t="s">
        <v>208</v>
      </c>
      <c r="AN7" s="294" t="s">
        <v>209</v>
      </c>
      <c r="AO7" s="294" t="s">
        <v>210</v>
      </c>
    </row>
    <row r="8" spans="1:41" ht="12.75" customHeight="1" x14ac:dyDescent="0.2">
      <c r="B8" s="53" t="s">
        <v>40</v>
      </c>
      <c r="C8" s="18">
        <v>5.3999999999999999E-2</v>
      </c>
      <c r="D8" s="18">
        <v>5.3999999999999999E-2</v>
      </c>
      <c r="E8" s="18">
        <v>5.3999999999999999E-2</v>
      </c>
      <c r="F8" s="18">
        <v>5.3999999999999999E-2</v>
      </c>
      <c r="G8" s="18">
        <v>5.3999999999999999E-2</v>
      </c>
      <c r="H8" s="18">
        <v>5.3999999999999999E-2</v>
      </c>
      <c r="I8" s="18">
        <v>5.3999999999999999E-2</v>
      </c>
      <c r="J8" s="18">
        <v>5.3999999999999999E-2</v>
      </c>
      <c r="K8" s="18">
        <v>5.3999999999999999E-2</v>
      </c>
      <c r="L8" s="18">
        <v>5.3999999999999999E-2</v>
      </c>
      <c r="M8" s="18">
        <v>5.3999999999999999E-2</v>
      </c>
      <c r="N8" s="18">
        <v>5.3999999999999999E-2</v>
      </c>
      <c r="O8" s="18">
        <v>5.3999999999999999E-2</v>
      </c>
      <c r="P8" s="18">
        <v>5.3999999999999999E-2</v>
      </c>
      <c r="Q8" s="18">
        <v>5.3999999999999999E-2</v>
      </c>
      <c r="R8" s="18">
        <v>5.3999999999999999E-2</v>
      </c>
      <c r="S8" s="18">
        <v>5.3999999999999999E-2</v>
      </c>
      <c r="T8" s="18">
        <v>5.3999999999999999E-2</v>
      </c>
      <c r="U8" s="18">
        <v>5.3999999999999999E-2</v>
      </c>
      <c r="V8" s="18">
        <v>5.3999999999999999E-2</v>
      </c>
      <c r="W8" s="18">
        <v>5.3999999999999999E-2</v>
      </c>
      <c r="X8" s="18">
        <v>5.3999999999999999E-2</v>
      </c>
      <c r="Y8" s="18">
        <v>5.3999999999999999E-2</v>
      </c>
      <c r="Z8" s="18">
        <v>5.3999999999999999E-2</v>
      </c>
      <c r="AA8" s="18">
        <v>5.3999999999999999E-2</v>
      </c>
      <c r="AB8" s="18">
        <v>5.3999999999999999E-2</v>
      </c>
      <c r="AC8" s="18">
        <v>5.3999999999999999E-2</v>
      </c>
      <c r="AD8" s="18">
        <v>5.3999999999999999E-2</v>
      </c>
      <c r="AE8" s="18">
        <v>5.3999999999999999E-2</v>
      </c>
      <c r="AF8" s="18">
        <v>5.3999999999999999E-2</v>
      </c>
      <c r="AG8" s="18">
        <v>5.3999999999999999E-2</v>
      </c>
      <c r="AH8" s="18">
        <v>5.3999999999999999E-2</v>
      </c>
      <c r="AI8" s="18">
        <v>5.3999999999999999E-2</v>
      </c>
      <c r="AJ8" s="18">
        <v>5.3999999999999999E-2</v>
      </c>
      <c r="AK8" s="18">
        <v>5.3999999999999999E-2</v>
      </c>
      <c r="AL8" s="18">
        <v>5.3999999999999999E-2</v>
      </c>
      <c r="AM8" s="18">
        <v>5.3999999999999999E-2</v>
      </c>
      <c r="AN8" s="18">
        <v>5.3999999999999999E-2</v>
      </c>
      <c r="AO8" s="18">
        <v>5.3999999999999999E-2</v>
      </c>
    </row>
    <row r="9" spans="1:41" ht="12.75" customHeight="1" x14ac:dyDescent="0.2">
      <c r="B9" s="53"/>
      <c r="C9" s="62"/>
      <c r="D9" s="18"/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  <c r="Y9" s="18"/>
      <c r="Z9" s="18"/>
      <c r="AA9" s="18"/>
      <c r="AB9" s="18"/>
      <c r="AC9" s="18"/>
      <c r="AD9" s="18"/>
      <c r="AE9" s="18"/>
      <c r="AF9" s="18"/>
      <c r="AG9" s="18"/>
      <c r="AH9" s="18"/>
      <c r="AI9" s="18"/>
      <c r="AJ9" s="18"/>
      <c r="AK9" s="18"/>
      <c r="AL9" s="18"/>
      <c r="AM9" s="18"/>
      <c r="AN9" s="18"/>
      <c r="AO9" s="18"/>
    </row>
    <row r="10" spans="1:41" ht="12.75" customHeight="1" x14ac:dyDescent="0.2">
      <c r="B10" s="14" t="s">
        <v>442</v>
      </c>
      <c r="C10" s="696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</row>
    <row r="11" spans="1:41" ht="12.75" customHeight="1" x14ac:dyDescent="0.2">
      <c r="B11" s="53" t="s">
        <v>443</v>
      </c>
      <c r="C11" s="696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</row>
    <row r="12" spans="1:41" ht="12.75" customHeight="1" x14ac:dyDescent="0.2">
      <c r="B12" s="141" t="s">
        <v>444</v>
      </c>
      <c r="C12" s="696"/>
      <c r="D12" s="62"/>
      <c r="E12" s="62"/>
      <c r="F12" s="62"/>
      <c r="G12" s="62"/>
      <c r="H12" s="62"/>
      <c r="I12" s="62"/>
      <c r="J12" s="62"/>
      <c r="K12" s="62"/>
      <c r="L12" s="62"/>
      <c r="M12" s="62"/>
      <c r="N12" s="62"/>
      <c r="O12" s="62"/>
      <c r="P12" s="62"/>
      <c r="Q12" s="62"/>
      <c r="R12" s="62"/>
      <c r="S12" s="62"/>
      <c r="T12" s="62"/>
      <c r="U12" s="62"/>
      <c r="V12" s="62"/>
      <c r="W12" s="62"/>
      <c r="X12" s="62"/>
      <c r="Y12" s="62"/>
      <c r="Z12" s="62"/>
      <c r="AA12" s="62"/>
      <c r="AB12" s="62"/>
      <c r="AC12" s="62"/>
      <c r="AD12" s="62"/>
      <c r="AE12" s="62"/>
      <c r="AF12" s="62"/>
      <c r="AG12" s="62"/>
      <c r="AH12" s="62"/>
      <c r="AI12" s="62"/>
      <c r="AJ12" s="62"/>
      <c r="AK12" s="62"/>
      <c r="AL12" s="62"/>
      <c r="AM12" s="62"/>
      <c r="AN12" s="62"/>
      <c r="AO12" s="62"/>
    </row>
    <row r="13" spans="1:41" ht="12.75" customHeight="1" x14ac:dyDescent="0.2">
      <c r="B13" s="141" t="s">
        <v>445</v>
      </c>
      <c r="C13" s="696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</row>
    <row r="14" spans="1:41" ht="12.75" customHeight="1" x14ac:dyDescent="0.2">
      <c r="B14" s="141" t="s">
        <v>446</v>
      </c>
      <c r="C14" s="696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  <c r="O14" s="62"/>
      <c r="P14" s="62"/>
      <c r="Q14" s="62"/>
      <c r="R14" s="62"/>
      <c r="S14" s="62"/>
      <c r="T14" s="62"/>
      <c r="U14" s="62"/>
      <c r="V14" s="62"/>
      <c r="W14" s="62"/>
      <c r="X14" s="62"/>
      <c r="Y14" s="62"/>
      <c r="Z14" s="62"/>
      <c r="AA14" s="62"/>
      <c r="AB14" s="62"/>
      <c r="AC14" s="62"/>
      <c r="AD14" s="62"/>
      <c r="AE14" s="62"/>
      <c r="AF14" s="62"/>
      <c r="AG14" s="62"/>
      <c r="AH14" s="62"/>
      <c r="AI14" s="62"/>
      <c r="AJ14" s="62"/>
      <c r="AK14" s="62"/>
      <c r="AL14" s="62"/>
      <c r="AM14" s="62"/>
      <c r="AN14" s="62"/>
      <c r="AO14" s="62"/>
    </row>
    <row r="15" spans="1:41" ht="12.75" customHeight="1" x14ac:dyDescent="0.2">
      <c r="B15" s="15" t="s">
        <v>447</v>
      </c>
      <c r="C15" s="696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</row>
    <row r="16" spans="1:41" ht="12.75" customHeight="1" x14ac:dyDescent="0.2">
      <c r="B16" s="15" t="s">
        <v>37</v>
      </c>
      <c r="C16" s="755"/>
      <c r="D16" s="287"/>
      <c r="E16" s="287"/>
      <c r="F16" s="287"/>
      <c r="G16" s="287"/>
      <c r="H16" s="287"/>
      <c r="I16" s="287"/>
      <c r="J16" s="287"/>
      <c r="K16" s="287"/>
      <c r="L16" s="287"/>
      <c r="M16" s="287"/>
      <c r="N16" s="287"/>
      <c r="O16" s="287"/>
      <c r="P16" s="287"/>
      <c r="Q16" s="287"/>
      <c r="R16" s="287"/>
      <c r="S16" s="287"/>
      <c r="T16" s="287"/>
      <c r="U16" s="287"/>
      <c r="V16" s="287"/>
      <c r="W16" s="287"/>
      <c r="X16" s="287"/>
      <c r="Y16" s="287"/>
      <c r="Z16" s="287"/>
      <c r="AA16" s="287"/>
      <c r="AB16" s="287"/>
      <c r="AC16" s="287"/>
      <c r="AD16" s="287"/>
      <c r="AE16" s="287"/>
      <c r="AF16" s="287"/>
      <c r="AG16" s="287"/>
      <c r="AH16" s="287"/>
      <c r="AI16" s="287"/>
      <c r="AJ16" s="287"/>
      <c r="AK16" s="287"/>
      <c r="AL16" s="287"/>
      <c r="AM16" s="287"/>
      <c r="AN16" s="287"/>
      <c r="AO16" s="287"/>
    </row>
    <row r="17" spans="1:42" ht="12.75" customHeight="1" x14ac:dyDescent="0.2">
      <c r="B17" s="179" t="s">
        <v>86</v>
      </c>
      <c r="C17" s="779"/>
      <c r="D17" s="309"/>
      <c r="E17" s="309"/>
      <c r="F17" s="309"/>
      <c r="G17" s="309"/>
      <c r="H17" s="309"/>
      <c r="I17" s="309"/>
      <c r="J17" s="309"/>
      <c r="K17" s="309"/>
      <c r="L17" s="309"/>
      <c r="M17" s="309"/>
      <c r="N17" s="309"/>
      <c r="O17" s="309"/>
      <c r="P17" s="309"/>
      <c r="Q17" s="309"/>
      <c r="R17" s="309"/>
      <c r="S17" s="309"/>
      <c r="T17" s="309"/>
      <c r="U17" s="309"/>
      <c r="V17" s="309"/>
      <c r="W17" s="309"/>
      <c r="X17" s="309"/>
      <c r="Y17" s="309"/>
      <c r="Z17" s="309"/>
      <c r="AA17" s="309"/>
      <c r="AB17" s="309"/>
      <c r="AC17" s="309"/>
      <c r="AD17" s="309"/>
      <c r="AE17" s="309"/>
      <c r="AF17" s="309"/>
      <c r="AG17" s="309"/>
      <c r="AH17" s="309"/>
      <c r="AI17" s="309"/>
      <c r="AJ17" s="309"/>
      <c r="AK17" s="309"/>
      <c r="AL17" s="309"/>
      <c r="AM17" s="309"/>
      <c r="AN17" s="309"/>
      <c r="AO17" s="309"/>
    </row>
    <row r="18" spans="1:42" s="53" customFormat="1" ht="12.75" customHeight="1" x14ac:dyDescent="0.2">
      <c r="A18" s="2"/>
      <c r="B18" s="15"/>
      <c r="C18" s="755"/>
      <c r="D18" s="287"/>
      <c r="E18" s="287"/>
      <c r="F18" s="287"/>
      <c r="G18" s="287"/>
      <c r="H18" s="287"/>
      <c r="I18" s="287"/>
      <c r="J18" s="287"/>
      <c r="K18" s="287"/>
      <c r="L18" s="287"/>
      <c r="M18" s="287"/>
      <c r="N18" s="287"/>
      <c r="O18" s="287"/>
      <c r="P18" s="287"/>
      <c r="Q18" s="287"/>
      <c r="R18" s="287"/>
      <c r="S18" s="287"/>
      <c r="T18" s="287"/>
      <c r="U18" s="287"/>
      <c r="V18" s="287"/>
      <c r="W18" s="287"/>
      <c r="X18" s="287"/>
      <c r="Y18" s="287"/>
      <c r="Z18" s="287"/>
      <c r="AA18" s="287"/>
      <c r="AB18" s="287"/>
      <c r="AC18" s="287"/>
      <c r="AD18" s="287"/>
      <c r="AE18" s="287"/>
      <c r="AF18" s="287"/>
      <c r="AG18" s="287"/>
      <c r="AH18" s="287"/>
      <c r="AI18" s="287"/>
      <c r="AJ18" s="287"/>
      <c r="AK18" s="287"/>
      <c r="AL18" s="287"/>
      <c r="AM18" s="287"/>
      <c r="AN18" s="287"/>
      <c r="AO18" s="287"/>
      <c r="AP18" s="2"/>
    </row>
    <row r="19" spans="1:42" ht="12.75" customHeight="1" x14ac:dyDescent="0.2">
      <c r="B19" s="53" t="s">
        <v>448</v>
      </c>
      <c r="C19" s="696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</row>
    <row r="20" spans="1:42" ht="12.75" customHeight="1" x14ac:dyDescent="0.2">
      <c r="B20" s="15" t="s">
        <v>447</v>
      </c>
      <c r="C20" s="696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</row>
    <row r="21" spans="1:42" ht="12.75" customHeight="1" x14ac:dyDescent="0.2">
      <c r="B21" s="15" t="s">
        <v>37</v>
      </c>
      <c r="C21" s="755"/>
      <c r="D21" s="287"/>
      <c r="E21" s="287"/>
      <c r="F21" s="287"/>
      <c r="G21" s="287"/>
      <c r="H21" s="287"/>
      <c r="I21" s="287"/>
      <c r="J21" s="287"/>
      <c r="K21" s="287"/>
      <c r="L21" s="287"/>
      <c r="M21" s="287"/>
      <c r="N21" s="287"/>
      <c r="O21" s="287"/>
      <c r="P21" s="287"/>
      <c r="Q21" s="287"/>
      <c r="R21" s="287"/>
      <c r="S21" s="287"/>
      <c r="T21" s="287"/>
      <c r="U21" s="287"/>
      <c r="V21" s="287"/>
      <c r="W21" s="287"/>
      <c r="X21" s="287"/>
      <c r="Y21" s="287"/>
      <c r="Z21" s="287"/>
      <c r="AA21" s="287"/>
      <c r="AB21" s="287"/>
      <c r="AC21" s="287"/>
      <c r="AD21" s="287"/>
      <c r="AE21" s="287"/>
      <c r="AF21" s="287"/>
      <c r="AG21" s="287"/>
      <c r="AH21" s="287"/>
      <c r="AI21" s="287"/>
      <c r="AJ21" s="287"/>
      <c r="AK21" s="287"/>
      <c r="AL21" s="287"/>
      <c r="AM21" s="287"/>
      <c r="AN21" s="287"/>
      <c r="AO21" s="287"/>
    </row>
    <row r="22" spans="1:42" ht="12.75" customHeight="1" x14ac:dyDescent="0.2">
      <c r="B22" s="179" t="s">
        <v>86</v>
      </c>
      <c r="C22" s="309"/>
      <c r="D22" s="309"/>
      <c r="E22" s="309"/>
      <c r="F22" s="309"/>
      <c r="G22" s="309"/>
      <c r="H22" s="309"/>
      <c r="I22" s="309"/>
      <c r="J22" s="309"/>
      <c r="K22" s="309"/>
      <c r="L22" s="309"/>
      <c r="M22" s="309"/>
      <c r="N22" s="309"/>
      <c r="O22" s="309"/>
      <c r="P22" s="309"/>
      <c r="Q22" s="309"/>
      <c r="R22" s="309"/>
      <c r="S22" s="309"/>
      <c r="T22" s="309"/>
      <c r="U22" s="309"/>
      <c r="V22" s="309"/>
      <c r="W22" s="309"/>
      <c r="X22" s="309"/>
      <c r="Y22" s="309"/>
      <c r="Z22" s="309"/>
      <c r="AA22" s="309"/>
      <c r="AB22" s="309"/>
      <c r="AC22" s="309"/>
      <c r="AD22" s="309"/>
      <c r="AE22" s="309"/>
      <c r="AF22" s="309"/>
      <c r="AG22" s="309"/>
      <c r="AH22" s="309"/>
      <c r="AI22" s="309"/>
      <c r="AJ22" s="309"/>
      <c r="AK22" s="309"/>
      <c r="AL22" s="309"/>
      <c r="AM22" s="309"/>
      <c r="AN22" s="309"/>
      <c r="AO22" s="309"/>
    </row>
    <row r="23" spans="1:42" s="53" customFormat="1" ht="12.75" customHeight="1" x14ac:dyDescent="0.2">
      <c r="A23" s="2"/>
      <c r="B23" s="15"/>
      <c r="C23" s="287"/>
      <c r="D23" s="287"/>
      <c r="E23" s="287"/>
      <c r="F23" s="287"/>
      <c r="G23" s="287"/>
      <c r="H23" s="287"/>
      <c r="I23" s="287"/>
      <c r="J23" s="287"/>
      <c r="K23" s="287"/>
      <c r="L23" s="287"/>
      <c r="M23" s="287"/>
      <c r="N23" s="287"/>
      <c r="O23" s="287"/>
      <c r="P23" s="287"/>
      <c r="Q23" s="287"/>
      <c r="R23" s="287"/>
      <c r="S23" s="287"/>
      <c r="T23" s="287"/>
      <c r="U23" s="287"/>
      <c r="V23" s="287"/>
      <c r="W23" s="287"/>
      <c r="X23" s="287"/>
      <c r="Y23" s="287"/>
      <c r="Z23" s="287"/>
      <c r="AA23" s="287"/>
      <c r="AB23" s="287"/>
      <c r="AC23" s="287"/>
      <c r="AD23" s="287"/>
      <c r="AE23" s="287"/>
      <c r="AF23" s="287"/>
      <c r="AG23" s="287"/>
      <c r="AH23" s="287"/>
      <c r="AI23" s="287"/>
      <c r="AJ23" s="287"/>
      <c r="AK23" s="287"/>
      <c r="AL23" s="287"/>
      <c r="AM23" s="287"/>
      <c r="AN23" s="287"/>
      <c r="AO23" s="287"/>
      <c r="AP23" s="2"/>
    </row>
    <row r="24" spans="1:42" ht="12.75" customHeight="1" x14ac:dyDescent="0.2">
      <c r="B24" s="53" t="s">
        <v>449</v>
      </c>
      <c r="C24" s="287"/>
      <c r="D24" s="287"/>
      <c r="E24" s="287"/>
      <c r="F24" s="287"/>
      <c r="G24" s="287"/>
      <c r="H24" s="287"/>
      <c r="I24" s="287"/>
      <c r="J24" s="287"/>
      <c r="K24" s="287"/>
      <c r="L24" s="287"/>
      <c r="M24" s="287"/>
      <c r="N24" s="287"/>
      <c r="O24" s="287"/>
      <c r="P24" s="287"/>
      <c r="Q24" s="287"/>
      <c r="R24" s="287"/>
      <c r="S24" s="287"/>
      <c r="T24" s="287"/>
      <c r="U24" s="287"/>
      <c r="V24" s="287"/>
      <c r="W24" s="287"/>
      <c r="X24" s="287"/>
      <c r="Y24" s="287"/>
      <c r="Z24" s="287"/>
      <c r="AA24" s="287"/>
      <c r="AB24" s="287"/>
      <c r="AC24" s="287"/>
      <c r="AD24" s="287"/>
      <c r="AE24" s="287"/>
      <c r="AF24" s="287"/>
      <c r="AG24" s="287"/>
      <c r="AH24" s="287"/>
      <c r="AI24" s="287"/>
      <c r="AJ24" s="287"/>
      <c r="AK24" s="287"/>
      <c r="AL24" s="287"/>
      <c r="AM24" s="287"/>
      <c r="AN24" s="287"/>
      <c r="AO24" s="287"/>
    </row>
    <row r="25" spans="1:42" ht="12.75" customHeight="1" x14ac:dyDescent="0.2">
      <c r="B25" s="15" t="s">
        <v>447</v>
      </c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</row>
    <row r="26" spans="1:42" ht="12.75" customHeight="1" x14ac:dyDescent="0.2">
      <c r="B26" s="15" t="s">
        <v>37</v>
      </c>
      <c r="C26" s="287"/>
      <c r="D26" s="287"/>
      <c r="E26" s="287"/>
      <c r="F26" s="287"/>
      <c r="G26" s="287"/>
      <c r="H26" s="287"/>
      <c r="I26" s="287"/>
      <c r="J26" s="287"/>
      <c r="K26" s="287"/>
      <c r="L26" s="287"/>
      <c r="M26" s="287"/>
      <c r="N26" s="287"/>
      <c r="O26" s="287"/>
      <c r="P26" s="287"/>
      <c r="Q26" s="287"/>
      <c r="R26" s="287"/>
      <c r="S26" s="287"/>
      <c r="T26" s="287"/>
      <c r="U26" s="287"/>
      <c r="V26" s="287"/>
      <c r="W26" s="287"/>
      <c r="X26" s="287"/>
      <c r="Y26" s="287"/>
      <c r="Z26" s="287"/>
      <c r="AA26" s="287"/>
      <c r="AB26" s="287"/>
      <c r="AC26" s="287"/>
      <c r="AD26" s="287"/>
      <c r="AE26" s="287"/>
      <c r="AF26" s="287"/>
      <c r="AG26" s="287"/>
      <c r="AH26" s="287"/>
      <c r="AI26" s="287"/>
      <c r="AJ26" s="287"/>
      <c r="AK26" s="287"/>
      <c r="AL26" s="287"/>
      <c r="AM26" s="287"/>
      <c r="AN26" s="287"/>
      <c r="AO26" s="287"/>
    </row>
    <row r="27" spans="1:42" ht="12.75" customHeight="1" x14ac:dyDescent="0.2">
      <c r="B27" s="179" t="s">
        <v>86</v>
      </c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09"/>
      <c r="S27" s="309"/>
      <c r="T27" s="309"/>
      <c r="U27" s="309"/>
      <c r="V27" s="309"/>
      <c r="W27" s="309"/>
      <c r="X27" s="309"/>
      <c r="Y27" s="309"/>
      <c r="Z27" s="309"/>
      <c r="AA27" s="309"/>
      <c r="AB27" s="309"/>
      <c r="AC27" s="309"/>
      <c r="AD27" s="309"/>
      <c r="AE27" s="309"/>
      <c r="AF27" s="309"/>
      <c r="AG27" s="309"/>
      <c r="AH27" s="309"/>
      <c r="AI27" s="309"/>
      <c r="AJ27" s="309"/>
      <c r="AK27" s="309"/>
      <c r="AL27" s="309"/>
      <c r="AM27" s="309"/>
      <c r="AN27" s="309"/>
      <c r="AO27" s="309"/>
    </row>
    <row r="28" spans="1:42" s="53" customFormat="1" ht="12.75" customHeight="1" x14ac:dyDescent="0.2">
      <c r="A28" s="2"/>
      <c r="B28" s="15"/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2"/>
    </row>
    <row r="29" spans="1:42" ht="12.75" customHeight="1" x14ac:dyDescent="0.2">
      <c r="B29" s="14" t="s">
        <v>87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</row>
    <row r="30" spans="1:42" ht="12.75" customHeight="1" x14ac:dyDescent="0.2">
      <c r="B30" s="53" t="s">
        <v>450</v>
      </c>
      <c r="C30" s="62"/>
      <c r="D30" s="62"/>
      <c r="E30" s="62"/>
      <c r="F30" s="62"/>
      <c r="G30" s="62"/>
      <c r="H30" s="62"/>
      <c r="I30" s="62"/>
      <c r="J30" s="62"/>
      <c r="K30" s="62"/>
      <c r="L30" s="62"/>
      <c r="M30" s="62"/>
      <c r="N30" s="62"/>
      <c r="O30" s="62"/>
      <c r="P30" s="62"/>
      <c r="Q30" s="62"/>
      <c r="R30" s="62"/>
      <c r="S30" s="62"/>
      <c r="T30" s="62"/>
      <c r="U30" s="62"/>
      <c r="V30" s="62"/>
      <c r="W30" s="62"/>
      <c r="X30" s="62"/>
      <c r="Y30" s="62"/>
      <c r="Z30" s="62"/>
      <c r="AA30" s="62"/>
      <c r="AB30" s="62"/>
      <c r="AC30" s="62"/>
      <c r="AD30" s="62"/>
      <c r="AE30" s="62"/>
      <c r="AF30" s="62"/>
      <c r="AG30" s="62"/>
      <c r="AH30" s="62"/>
      <c r="AI30" s="62"/>
      <c r="AJ30" s="62"/>
      <c r="AK30" s="62"/>
      <c r="AL30" s="62"/>
      <c r="AM30" s="62"/>
      <c r="AN30" s="62"/>
      <c r="AO30" s="62"/>
    </row>
    <row r="31" spans="1:42" ht="12.75" customHeight="1" x14ac:dyDescent="0.2">
      <c r="B31" s="15" t="s">
        <v>17</v>
      </c>
      <c r="C31" s="62"/>
      <c r="D31" s="180"/>
      <c r="E31" s="180"/>
      <c r="F31" s="180"/>
      <c r="G31" s="180"/>
      <c r="H31" s="180"/>
      <c r="I31" s="180"/>
      <c r="J31" s="180"/>
      <c r="K31" s="180"/>
      <c r="L31" s="180"/>
      <c r="M31" s="180"/>
      <c r="N31" s="180"/>
      <c r="O31" s="180"/>
      <c r="P31" s="180"/>
      <c r="Q31" s="180"/>
      <c r="R31" s="180"/>
      <c r="S31" s="180"/>
      <c r="T31" s="180"/>
      <c r="U31" s="180"/>
      <c r="V31" s="180"/>
      <c r="W31" s="180"/>
      <c r="X31" s="180"/>
      <c r="Y31" s="180"/>
      <c r="Z31" s="180"/>
      <c r="AA31" s="180"/>
      <c r="AB31" s="180"/>
      <c r="AC31" s="180"/>
      <c r="AD31" s="180"/>
      <c r="AE31" s="180"/>
      <c r="AF31" s="180"/>
      <c r="AG31" s="180"/>
      <c r="AH31" s="180"/>
      <c r="AI31" s="180"/>
      <c r="AJ31" s="180"/>
      <c r="AK31" s="180"/>
      <c r="AL31" s="180"/>
      <c r="AM31" s="180"/>
      <c r="AN31" s="180"/>
      <c r="AO31" s="180"/>
    </row>
    <row r="32" spans="1:42" ht="12.75" customHeight="1" x14ac:dyDescent="0.2">
      <c r="B32" s="15" t="s">
        <v>18</v>
      </c>
      <c r="C32" s="62"/>
      <c r="D32" s="180"/>
      <c r="E32" s="180"/>
      <c r="F32" s="180"/>
      <c r="G32" s="180"/>
      <c r="H32" s="180"/>
      <c r="I32" s="180"/>
      <c r="J32" s="180"/>
      <c r="K32" s="180"/>
      <c r="L32" s="180"/>
      <c r="M32" s="180"/>
      <c r="N32" s="180"/>
      <c r="O32" s="180"/>
      <c r="P32" s="180"/>
      <c r="Q32" s="180"/>
      <c r="R32" s="180"/>
      <c r="S32" s="180"/>
      <c r="T32" s="180"/>
      <c r="U32" s="180"/>
      <c r="V32" s="180"/>
      <c r="W32" s="180"/>
      <c r="X32" s="180"/>
      <c r="Y32" s="180"/>
      <c r="Z32" s="180"/>
      <c r="AA32" s="180"/>
      <c r="AB32" s="180"/>
      <c r="AC32" s="180"/>
      <c r="AD32" s="180"/>
      <c r="AE32" s="180"/>
      <c r="AF32" s="180"/>
      <c r="AG32" s="180"/>
      <c r="AH32" s="180"/>
      <c r="AI32" s="180"/>
      <c r="AJ32" s="180"/>
      <c r="AK32" s="180"/>
      <c r="AL32" s="180"/>
      <c r="AM32" s="180"/>
      <c r="AN32" s="180"/>
      <c r="AO32" s="180"/>
    </row>
    <row r="33" spans="1:42" ht="12.75" customHeight="1" x14ac:dyDescent="0.2">
      <c r="B33" s="15" t="s">
        <v>19</v>
      </c>
      <c r="C33" s="62"/>
      <c r="D33" s="180"/>
      <c r="E33" s="180"/>
      <c r="F33" s="180"/>
      <c r="G33" s="180"/>
      <c r="H33" s="180"/>
      <c r="I33" s="180"/>
      <c r="J33" s="180"/>
      <c r="K33" s="180"/>
      <c r="L33" s="180"/>
      <c r="M33" s="180"/>
      <c r="N33" s="180"/>
      <c r="O33" s="180"/>
      <c r="P33" s="180"/>
      <c r="Q33" s="180"/>
      <c r="R33" s="180"/>
      <c r="S33" s="180"/>
      <c r="T33" s="180"/>
      <c r="U33" s="180"/>
      <c r="V33" s="180"/>
      <c r="W33" s="180"/>
      <c r="X33" s="180"/>
      <c r="Y33" s="180"/>
      <c r="Z33" s="180"/>
      <c r="AA33" s="180"/>
      <c r="AB33" s="180"/>
      <c r="AC33" s="180"/>
      <c r="AD33" s="180"/>
      <c r="AE33" s="180"/>
      <c r="AF33" s="180"/>
      <c r="AG33" s="180"/>
      <c r="AH33" s="180"/>
      <c r="AI33" s="180"/>
      <c r="AJ33" s="180"/>
      <c r="AK33" s="180"/>
      <c r="AL33" s="180"/>
      <c r="AM33" s="180"/>
      <c r="AN33" s="180"/>
      <c r="AO33" s="180"/>
    </row>
    <row r="34" spans="1:42" ht="12.75" customHeight="1" x14ac:dyDescent="0.2">
      <c r="B34" s="15" t="s">
        <v>20</v>
      </c>
      <c r="C34" s="62"/>
      <c r="D34" s="180"/>
      <c r="E34" s="180"/>
      <c r="F34" s="180"/>
      <c r="G34" s="180"/>
      <c r="H34" s="180"/>
      <c r="I34" s="180"/>
      <c r="J34" s="180"/>
      <c r="K34" s="180"/>
      <c r="L34" s="180"/>
      <c r="M34" s="180"/>
      <c r="N34" s="180"/>
      <c r="O34" s="180"/>
      <c r="P34" s="180"/>
      <c r="Q34" s="180"/>
      <c r="R34" s="180"/>
      <c r="S34" s="180"/>
      <c r="T34" s="180"/>
      <c r="U34" s="180"/>
      <c r="V34" s="180"/>
      <c r="W34" s="180"/>
      <c r="X34" s="180"/>
      <c r="Y34" s="180"/>
      <c r="Z34" s="180"/>
      <c r="AA34" s="180"/>
      <c r="AB34" s="180"/>
      <c r="AC34" s="180"/>
      <c r="AD34" s="180"/>
      <c r="AE34" s="180"/>
      <c r="AF34" s="180"/>
      <c r="AG34" s="180"/>
      <c r="AH34" s="180"/>
      <c r="AI34" s="180"/>
      <c r="AJ34" s="180"/>
      <c r="AK34" s="180"/>
      <c r="AL34" s="180"/>
      <c r="AM34" s="180"/>
      <c r="AN34" s="180"/>
      <c r="AO34" s="180"/>
    </row>
    <row r="35" spans="1:42" ht="12.75" customHeight="1" x14ac:dyDescent="0.2">
      <c r="B35" s="15" t="s">
        <v>21</v>
      </c>
      <c r="C35" s="62"/>
      <c r="D35" s="180"/>
      <c r="E35" s="180"/>
      <c r="F35" s="180"/>
      <c r="G35" s="180"/>
      <c r="H35" s="180"/>
      <c r="I35" s="180"/>
      <c r="J35" s="180"/>
      <c r="K35" s="180"/>
      <c r="L35" s="180"/>
      <c r="M35" s="180"/>
      <c r="N35" s="180"/>
      <c r="O35" s="180"/>
      <c r="P35" s="180"/>
      <c r="Q35" s="180"/>
      <c r="R35" s="180"/>
      <c r="S35" s="180"/>
      <c r="T35" s="180"/>
      <c r="U35" s="180"/>
      <c r="V35" s="180"/>
      <c r="W35" s="180"/>
      <c r="X35" s="180"/>
      <c r="Y35" s="180"/>
      <c r="Z35" s="180"/>
      <c r="AA35" s="180"/>
      <c r="AB35" s="180"/>
      <c r="AC35" s="180"/>
      <c r="AD35" s="180"/>
      <c r="AE35" s="180"/>
      <c r="AF35" s="180"/>
      <c r="AG35" s="180"/>
      <c r="AH35" s="180"/>
      <c r="AI35" s="180"/>
      <c r="AJ35" s="180"/>
      <c r="AK35" s="180"/>
      <c r="AL35" s="180"/>
      <c r="AM35" s="180"/>
      <c r="AN35" s="180"/>
      <c r="AO35" s="180"/>
    </row>
    <row r="36" spans="1:42" ht="12.75" customHeight="1" x14ac:dyDescent="0.2">
      <c r="B36" s="15" t="s">
        <v>22</v>
      </c>
      <c r="C36" s="62"/>
      <c r="D36" s="180"/>
      <c r="E36" s="180"/>
      <c r="F36" s="180"/>
      <c r="G36" s="180"/>
      <c r="H36" s="180"/>
      <c r="I36" s="180"/>
      <c r="J36" s="180"/>
      <c r="K36" s="180"/>
      <c r="L36" s="180"/>
      <c r="M36" s="180"/>
      <c r="N36" s="180"/>
      <c r="O36" s="180"/>
      <c r="P36" s="180"/>
      <c r="Q36" s="180"/>
      <c r="R36" s="180"/>
      <c r="S36" s="180"/>
      <c r="T36" s="180"/>
      <c r="U36" s="180"/>
      <c r="V36" s="180"/>
      <c r="W36" s="180"/>
      <c r="X36" s="180"/>
      <c r="Y36" s="180"/>
      <c r="Z36" s="180"/>
      <c r="AA36" s="180"/>
      <c r="AB36" s="180"/>
      <c r="AC36" s="180"/>
      <c r="AD36" s="180"/>
      <c r="AE36" s="180"/>
      <c r="AF36" s="180"/>
      <c r="AG36" s="180"/>
      <c r="AH36" s="180"/>
      <c r="AI36" s="180"/>
      <c r="AJ36" s="180"/>
      <c r="AK36" s="180"/>
      <c r="AL36" s="180"/>
      <c r="AM36" s="180"/>
      <c r="AN36" s="180"/>
      <c r="AO36" s="180"/>
    </row>
    <row r="37" spans="1:42" ht="12.75" customHeight="1" x14ac:dyDescent="0.2">
      <c r="B37" s="15" t="s">
        <v>35</v>
      </c>
      <c r="C37" s="62"/>
      <c r="D37" s="180"/>
      <c r="E37" s="180"/>
      <c r="F37" s="180"/>
      <c r="G37" s="180"/>
      <c r="H37" s="180"/>
      <c r="I37" s="180"/>
      <c r="J37" s="180"/>
      <c r="K37" s="180"/>
      <c r="L37" s="180"/>
      <c r="M37" s="180"/>
      <c r="N37" s="180"/>
      <c r="O37" s="180"/>
      <c r="P37" s="180"/>
      <c r="Q37" s="180"/>
      <c r="R37" s="180"/>
      <c r="S37" s="180"/>
      <c r="T37" s="180"/>
      <c r="U37" s="180"/>
      <c r="V37" s="180"/>
      <c r="W37" s="180"/>
      <c r="X37" s="180"/>
      <c r="Y37" s="180"/>
      <c r="Z37" s="180"/>
      <c r="AA37" s="180"/>
      <c r="AB37" s="180"/>
      <c r="AC37" s="180"/>
      <c r="AD37" s="180"/>
      <c r="AE37" s="180"/>
      <c r="AF37" s="180"/>
      <c r="AG37" s="180"/>
      <c r="AH37" s="180"/>
      <c r="AI37" s="180"/>
      <c r="AJ37" s="180"/>
      <c r="AK37" s="180"/>
      <c r="AL37" s="180"/>
      <c r="AM37" s="180"/>
      <c r="AN37" s="180"/>
      <c r="AO37" s="180"/>
    </row>
    <row r="38" spans="1:42" s="53" customFormat="1" ht="12.75" customHeight="1" x14ac:dyDescent="0.2">
      <c r="A38" s="2"/>
      <c r="B38" s="15"/>
      <c r="C38" s="287"/>
      <c r="D38" s="287"/>
      <c r="E38" s="287"/>
      <c r="F38" s="287"/>
      <c r="G38" s="287"/>
      <c r="H38" s="287"/>
      <c r="I38" s="287"/>
      <c r="J38" s="287"/>
      <c r="K38" s="287"/>
      <c r="L38" s="287"/>
      <c r="M38" s="287"/>
      <c r="N38" s="287"/>
      <c r="O38" s="287"/>
      <c r="P38" s="287"/>
      <c r="Q38" s="287"/>
      <c r="R38" s="287"/>
      <c r="S38" s="287"/>
      <c r="T38" s="287"/>
      <c r="U38" s="287"/>
      <c r="V38" s="287"/>
      <c r="W38" s="287"/>
      <c r="X38" s="287"/>
      <c r="Y38" s="287"/>
      <c r="Z38" s="287"/>
      <c r="AA38" s="287"/>
      <c r="AB38" s="287"/>
      <c r="AC38" s="287"/>
      <c r="AD38" s="287"/>
      <c r="AE38" s="287"/>
      <c r="AF38" s="287"/>
      <c r="AG38" s="287"/>
      <c r="AH38" s="287"/>
      <c r="AI38" s="287"/>
      <c r="AJ38" s="287"/>
      <c r="AK38" s="287"/>
      <c r="AL38" s="287"/>
      <c r="AM38" s="287"/>
      <c r="AN38" s="287"/>
      <c r="AO38" s="287"/>
      <c r="AP38" s="2"/>
    </row>
    <row r="39" spans="1:42" ht="12.75" customHeight="1" x14ac:dyDescent="0.2">
      <c r="B39" s="53" t="s">
        <v>451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</row>
    <row r="40" spans="1:42" ht="12.75" customHeight="1" x14ac:dyDescent="0.2">
      <c r="B40" s="15" t="s">
        <v>17</v>
      </c>
      <c r="C40" s="62"/>
      <c r="D40" s="180"/>
      <c r="E40" s="180"/>
      <c r="F40" s="180"/>
      <c r="G40" s="180"/>
      <c r="H40" s="180"/>
      <c r="I40" s="180"/>
      <c r="J40" s="180"/>
      <c r="K40" s="180"/>
      <c r="L40" s="180"/>
      <c r="M40" s="180"/>
      <c r="N40" s="180"/>
      <c r="O40" s="180"/>
      <c r="P40" s="180"/>
      <c r="Q40" s="180"/>
      <c r="R40" s="180"/>
      <c r="S40" s="180"/>
      <c r="T40" s="180"/>
      <c r="U40" s="180"/>
      <c r="V40" s="180"/>
      <c r="W40" s="180"/>
      <c r="X40" s="180"/>
      <c r="Y40" s="180"/>
      <c r="Z40" s="180"/>
      <c r="AA40" s="180"/>
      <c r="AB40" s="180"/>
      <c r="AC40" s="180"/>
      <c r="AD40" s="180"/>
      <c r="AE40" s="180"/>
      <c r="AF40" s="180"/>
      <c r="AG40" s="180"/>
      <c r="AH40" s="180"/>
      <c r="AI40" s="180"/>
      <c r="AJ40" s="180"/>
      <c r="AK40" s="180"/>
      <c r="AL40" s="180"/>
      <c r="AM40" s="180"/>
      <c r="AN40" s="180"/>
      <c r="AO40" s="180"/>
    </row>
    <row r="41" spans="1:42" ht="12.75" customHeight="1" x14ac:dyDescent="0.2">
      <c r="B41" s="15" t="s">
        <v>18</v>
      </c>
      <c r="C41" s="62"/>
      <c r="D41" s="180"/>
      <c r="E41" s="180"/>
      <c r="F41" s="180"/>
      <c r="G41" s="180"/>
      <c r="H41" s="180"/>
      <c r="I41" s="180"/>
      <c r="J41" s="180"/>
      <c r="K41" s="180"/>
      <c r="L41" s="180"/>
      <c r="M41" s="180"/>
      <c r="N41" s="180"/>
      <c r="O41" s="180"/>
      <c r="P41" s="180"/>
      <c r="Q41" s="180"/>
      <c r="R41" s="180"/>
      <c r="S41" s="180"/>
      <c r="T41" s="180"/>
      <c r="U41" s="180"/>
      <c r="V41" s="180"/>
      <c r="W41" s="180"/>
      <c r="X41" s="180"/>
      <c r="Y41" s="180"/>
      <c r="Z41" s="180"/>
      <c r="AA41" s="180"/>
      <c r="AB41" s="180"/>
      <c r="AC41" s="180"/>
      <c r="AD41" s="180"/>
      <c r="AE41" s="180"/>
      <c r="AF41" s="180"/>
      <c r="AG41" s="180"/>
      <c r="AH41" s="180"/>
      <c r="AI41" s="180"/>
      <c r="AJ41" s="180"/>
      <c r="AK41" s="180"/>
      <c r="AL41" s="180"/>
      <c r="AM41" s="180"/>
      <c r="AN41" s="180"/>
      <c r="AO41" s="180"/>
    </row>
    <row r="42" spans="1:42" ht="12.75" customHeight="1" x14ac:dyDescent="0.2">
      <c r="B42" s="15" t="s">
        <v>19</v>
      </c>
      <c r="C42" s="62"/>
      <c r="D42" s="180"/>
      <c r="E42" s="180"/>
      <c r="F42" s="180"/>
      <c r="G42" s="180"/>
      <c r="H42" s="180"/>
      <c r="I42" s="180"/>
      <c r="J42" s="180"/>
      <c r="K42" s="180"/>
      <c r="L42" s="180"/>
      <c r="M42" s="180"/>
      <c r="N42" s="180"/>
      <c r="O42" s="180"/>
      <c r="P42" s="180"/>
      <c r="Q42" s="180"/>
      <c r="R42" s="180"/>
      <c r="S42" s="180"/>
      <c r="T42" s="180"/>
      <c r="U42" s="180"/>
      <c r="V42" s="180"/>
      <c r="W42" s="180"/>
      <c r="X42" s="180"/>
      <c r="Y42" s="180"/>
      <c r="Z42" s="180"/>
      <c r="AA42" s="180"/>
      <c r="AB42" s="180"/>
      <c r="AC42" s="180"/>
      <c r="AD42" s="180"/>
      <c r="AE42" s="180"/>
      <c r="AF42" s="180"/>
      <c r="AG42" s="180"/>
      <c r="AH42" s="180"/>
      <c r="AI42" s="180"/>
      <c r="AJ42" s="180"/>
      <c r="AK42" s="180"/>
      <c r="AL42" s="180"/>
      <c r="AM42" s="180"/>
      <c r="AN42" s="180"/>
      <c r="AO42" s="180"/>
    </row>
    <row r="43" spans="1:42" ht="12.75" customHeight="1" x14ac:dyDescent="0.2">
      <c r="B43" s="15" t="s">
        <v>20</v>
      </c>
      <c r="C43" s="62"/>
      <c r="D43" s="180"/>
      <c r="E43" s="180"/>
      <c r="F43" s="180"/>
      <c r="G43" s="180"/>
      <c r="H43" s="180"/>
      <c r="I43" s="180"/>
      <c r="J43" s="180"/>
      <c r="K43" s="180"/>
      <c r="L43" s="180"/>
      <c r="M43" s="180"/>
      <c r="N43" s="180"/>
      <c r="O43" s="180"/>
      <c r="P43" s="180"/>
      <c r="Q43" s="180"/>
      <c r="R43" s="180"/>
      <c r="S43" s="180"/>
      <c r="T43" s="180"/>
      <c r="U43" s="180"/>
      <c r="V43" s="180"/>
      <c r="W43" s="180"/>
      <c r="X43" s="180"/>
      <c r="Y43" s="180"/>
      <c r="Z43" s="180"/>
      <c r="AA43" s="180"/>
      <c r="AB43" s="180"/>
      <c r="AC43" s="180"/>
      <c r="AD43" s="180"/>
      <c r="AE43" s="180"/>
      <c r="AF43" s="180"/>
      <c r="AG43" s="180"/>
      <c r="AH43" s="180"/>
      <c r="AI43" s="180"/>
      <c r="AJ43" s="180"/>
      <c r="AK43" s="180"/>
      <c r="AL43" s="180"/>
      <c r="AM43" s="180"/>
      <c r="AN43" s="180"/>
      <c r="AO43" s="180"/>
    </row>
    <row r="44" spans="1:42" ht="12.75" customHeight="1" x14ac:dyDescent="0.2">
      <c r="B44" s="15" t="s">
        <v>21</v>
      </c>
      <c r="C44" s="62"/>
      <c r="D44" s="180"/>
      <c r="E44" s="180"/>
      <c r="F44" s="180"/>
      <c r="G44" s="180"/>
      <c r="H44" s="180"/>
      <c r="I44" s="180"/>
      <c r="J44" s="180"/>
      <c r="K44" s="180"/>
      <c r="L44" s="180"/>
      <c r="M44" s="180"/>
      <c r="N44" s="180"/>
      <c r="O44" s="180"/>
      <c r="P44" s="180"/>
      <c r="Q44" s="180"/>
      <c r="R44" s="180"/>
      <c r="S44" s="180"/>
      <c r="T44" s="180"/>
      <c r="U44" s="180"/>
      <c r="V44" s="180"/>
      <c r="W44" s="180"/>
      <c r="X44" s="180"/>
      <c r="Y44" s="180"/>
      <c r="Z44" s="180"/>
      <c r="AA44" s="180"/>
      <c r="AB44" s="180"/>
      <c r="AC44" s="180"/>
      <c r="AD44" s="180"/>
      <c r="AE44" s="180"/>
      <c r="AF44" s="180"/>
      <c r="AG44" s="180"/>
      <c r="AH44" s="180"/>
      <c r="AI44" s="180"/>
      <c r="AJ44" s="180"/>
      <c r="AK44" s="180"/>
      <c r="AL44" s="180"/>
      <c r="AM44" s="180"/>
      <c r="AN44" s="180"/>
      <c r="AO44" s="180"/>
    </row>
    <row r="45" spans="1:42" ht="12.75" customHeight="1" x14ac:dyDescent="0.2">
      <c r="B45" s="15" t="s">
        <v>22</v>
      </c>
      <c r="C45" s="62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</row>
    <row r="46" spans="1:42" ht="12.75" customHeight="1" x14ac:dyDescent="0.2">
      <c r="B46" s="15" t="s">
        <v>35</v>
      </c>
      <c r="C46" s="62"/>
      <c r="D46" s="180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</row>
    <row r="47" spans="1:42" s="53" customFormat="1" ht="12.75" customHeight="1" x14ac:dyDescent="0.2">
      <c r="A47" s="2"/>
      <c r="B47" s="15"/>
      <c r="C47" s="287"/>
      <c r="D47" s="287"/>
      <c r="E47" s="287"/>
      <c r="F47" s="287"/>
      <c r="G47" s="287"/>
      <c r="H47" s="287"/>
      <c r="I47" s="287"/>
      <c r="J47" s="287"/>
      <c r="K47" s="287"/>
      <c r="L47" s="287"/>
      <c r="M47" s="287"/>
      <c r="N47" s="287"/>
      <c r="O47" s="287"/>
      <c r="P47" s="287"/>
      <c r="Q47" s="287"/>
      <c r="R47" s="287"/>
      <c r="S47" s="287"/>
      <c r="T47" s="287"/>
      <c r="U47" s="287"/>
      <c r="V47" s="287"/>
      <c r="W47" s="287"/>
      <c r="X47" s="287"/>
      <c r="Y47" s="287"/>
      <c r="Z47" s="287"/>
      <c r="AA47" s="287"/>
      <c r="AB47" s="287"/>
      <c r="AC47" s="287"/>
      <c r="AD47" s="287"/>
      <c r="AE47" s="287"/>
      <c r="AF47" s="287"/>
      <c r="AG47" s="287"/>
      <c r="AH47" s="287"/>
      <c r="AI47" s="287"/>
      <c r="AJ47" s="287"/>
      <c r="AK47" s="287"/>
      <c r="AL47" s="287"/>
      <c r="AM47" s="287"/>
      <c r="AN47" s="287"/>
      <c r="AO47" s="287"/>
      <c r="AP47" s="2"/>
    </row>
    <row r="48" spans="1:42" ht="12.75" customHeight="1" x14ac:dyDescent="0.2">
      <c r="B48" s="53" t="s">
        <v>452</v>
      </c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</row>
    <row r="49" spans="1:42" ht="12.75" customHeight="1" x14ac:dyDescent="0.2">
      <c r="B49" s="15" t="s">
        <v>17</v>
      </c>
      <c r="C49" s="62"/>
      <c r="D49" s="180"/>
      <c r="E49" s="180"/>
      <c r="F49" s="180"/>
      <c r="G49" s="180"/>
      <c r="H49" s="180"/>
      <c r="I49" s="180"/>
      <c r="J49" s="180"/>
      <c r="K49" s="180"/>
      <c r="L49" s="180"/>
      <c r="M49" s="180"/>
      <c r="N49" s="180"/>
      <c r="O49" s="180"/>
      <c r="P49" s="180"/>
      <c r="Q49" s="180"/>
      <c r="R49" s="180"/>
      <c r="S49" s="180"/>
      <c r="T49" s="180"/>
      <c r="U49" s="180"/>
      <c r="V49" s="180"/>
      <c r="W49" s="180"/>
      <c r="X49" s="180"/>
      <c r="Y49" s="180"/>
      <c r="Z49" s="180"/>
      <c r="AA49" s="180"/>
      <c r="AB49" s="180"/>
      <c r="AC49" s="180"/>
      <c r="AD49" s="180"/>
      <c r="AE49" s="180"/>
      <c r="AF49" s="180"/>
      <c r="AG49" s="180"/>
      <c r="AH49" s="180"/>
      <c r="AI49" s="180"/>
      <c r="AJ49" s="180"/>
      <c r="AK49" s="180"/>
      <c r="AL49" s="180"/>
      <c r="AM49" s="180"/>
      <c r="AN49" s="180"/>
      <c r="AO49" s="180"/>
    </row>
    <row r="50" spans="1:42" ht="12.75" customHeight="1" x14ac:dyDescent="0.2">
      <c r="B50" s="15" t="s">
        <v>18</v>
      </c>
      <c r="C50" s="62"/>
      <c r="D50" s="180"/>
      <c r="E50" s="180"/>
      <c r="F50" s="180"/>
      <c r="G50" s="180"/>
      <c r="H50" s="180"/>
      <c r="I50" s="180"/>
      <c r="J50" s="180"/>
      <c r="K50" s="180"/>
      <c r="L50" s="180"/>
      <c r="M50" s="180"/>
      <c r="N50" s="180"/>
      <c r="O50" s="180"/>
      <c r="P50" s="180"/>
      <c r="Q50" s="180"/>
      <c r="R50" s="180"/>
      <c r="S50" s="180"/>
      <c r="T50" s="180"/>
      <c r="U50" s="180"/>
      <c r="V50" s="180"/>
      <c r="W50" s="180"/>
      <c r="X50" s="180"/>
      <c r="Y50" s="180"/>
      <c r="Z50" s="180"/>
      <c r="AA50" s="180"/>
      <c r="AB50" s="180"/>
      <c r="AC50" s="180"/>
      <c r="AD50" s="180"/>
      <c r="AE50" s="180"/>
      <c r="AF50" s="180"/>
      <c r="AG50" s="180"/>
      <c r="AH50" s="180"/>
      <c r="AI50" s="180"/>
      <c r="AJ50" s="180"/>
      <c r="AK50" s="180"/>
      <c r="AL50" s="180"/>
      <c r="AM50" s="180"/>
      <c r="AN50" s="180"/>
      <c r="AO50" s="180"/>
    </row>
    <row r="51" spans="1:42" ht="12.75" customHeight="1" x14ac:dyDescent="0.2">
      <c r="B51" s="15" t="s">
        <v>19</v>
      </c>
      <c r="C51" s="62"/>
      <c r="D51" s="180"/>
      <c r="E51" s="180"/>
      <c r="F51" s="180"/>
      <c r="G51" s="180"/>
      <c r="H51" s="180"/>
      <c r="I51" s="180"/>
      <c r="J51" s="180"/>
      <c r="K51" s="180"/>
      <c r="L51" s="180"/>
      <c r="M51" s="180"/>
      <c r="N51" s="180"/>
      <c r="O51" s="180"/>
      <c r="P51" s="180"/>
      <c r="Q51" s="180"/>
      <c r="R51" s="180"/>
      <c r="S51" s="180"/>
      <c r="T51" s="180"/>
      <c r="U51" s="180"/>
      <c r="V51" s="180"/>
      <c r="W51" s="180"/>
      <c r="X51" s="180"/>
      <c r="Y51" s="180"/>
      <c r="Z51" s="180"/>
      <c r="AA51" s="180"/>
      <c r="AB51" s="180"/>
      <c r="AC51" s="180"/>
      <c r="AD51" s="180"/>
      <c r="AE51" s="180"/>
      <c r="AF51" s="180"/>
      <c r="AG51" s="180"/>
      <c r="AH51" s="180"/>
      <c r="AI51" s="180"/>
      <c r="AJ51" s="180"/>
      <c r="AK51" s="180"/>
      <c r="AL51" s="180"/>
      <c r="AM51" s="180"/>
      <c r="AN51" s="180"/>
      <c r="AO51" s="180"/>
    </row>
    <row r="52" spans="1:42" ht="12.75" customHeight="1" x14ac:dyDescent="0.2">
      <c r="B52" s="15" t="s">
        <v>20</v>
      </c>
      <c r="C52" s="62"/>
      <c r="D52" s="180"/>
      <c r="E52" s="180"/>
      <c r="F52" s="180"/>
      <c r="G52" s="180"/>
      <c r="H52" s="180"/>
      <c r="I52" s="180"/>
      <c r="J52" s="180"/>
      <c r="K52" s="180"/>
      <c r="L52" s="180"/>
      <c r="M52" s="180"/>
      <c r="N52" s="180"/>
      <c r="O52" s="180"/>
      <c r="P52" s="180"/>
      <c r="Q52" s="180"/>
      <c r="R52" s="180"/>
      <c r="S52" s="180"/>
      <c r="T52" s="180"/>
      <c r="U52" s="180"/>
      <c r="V52" s="180"/>
      <c r="W52" s="180"/>
      <c r="X52" s="180"/>
      <c r="Y52" s="180"/>
      <c r="Z52" s="180"/>
      <c r="AA52" s="180"/>
      <c r="AB52" s="180"/>
      <c r="AC52" s="180"/>
      <c r="AD52" s="180"/>
      <c r="AE52" s="180"/>
      <c r="AF52" s="180"/>
      <c r="AG52" s="180"/>
      <c r="AH52" s="180"/>
      <c r="AI52" s="180"/>
      <c r="AJ52" s="180"/>
      <c r="AK52" s="180"/>
      <c r="AL52" s="180"/>
      <c r="AM52" s="180"/>
      <c r="AN52" s="180"/>
      <c r="AO52" s="180"/>
    </row>
    <row r="53" spans="1:42" ht="12.75" customHeight="1" x14ac:dyDescent="0.2">
      <c r="B53" s="15" t="s">
        <v>21</v>
      </c>
      <c r="C53" s="62"/>
      <c r="D53" s="180"/>
      <c r="E53" s="180"/>
      <c r="F53" s="180"/>
      <c r="G53" s="180"/>
      <c r="H53" s="180"/>
      <c r="I53" s="180"/>
      <c r="J53" s="180"/>
      <c r="K53" s="180"/>
      <c r="L53" s="180"/>
      <c r="M53" s="180"/>
      <c r="N53" s="180"/>
      <c r="O53" s="180"/>
      <c r="P53" s="180"/>
      <c r="Q53" s="180"/>
      <c r="R53" s="180"/>
      <c r="S53" s="180"/>
      <c r="T53" s="180"/>
      <c r="U53" s="180"/>
      <c r="V53" s="180"/>
      <c r="W53" s="180"/>
      <c r="X53" s="180"/>
      <c r="Y53" s="180"/>
      <c r="Z53" s="180"/>
      <c r="AA53" s="180"/>
      <c r="AB53" s="180"/>
      <c r="AC53" s="180"/>
      <c r="AD53" s="180"/>
      <c r="AE53" s="180"/>
      <c r="AF53" s="180"/>
      <c r="AG53" s="180"/>
      <c r="AH53" s="180"/>
      <c r="AI53" s="180"/>
      <c r="AJ53" s="180"/>
      <c r="AK53" s="180"/>
      <c r="AL53" s="180"/>
      <c r="AM53" s="180"/>
      <c r="AN53" s="180"/>
      <c r="AO53" s="180"/>
    </row>
    <row r="54" spans="1:42" ht="12.75" customHeight="1" x14ac:dyDescent="0.2">
      <c r="B54" s="15" t="s">
        <v>22</v>
      </c>
      <c r="C54" s="62"/>
      <c r="D54" s="180"/>
      <c r="E54" s="180"/>
      <c r="F54" s="180"/>
      <c r="G54" s="180"/>
      <c r="H54" s="180"/>
      <c r="I54" s="180"/>
      <c r="J54" s="180"/>
      <c r="K54" s="180"/>
      <c r="L54" s="180"/>
      <c r="M54" s="180"/>
      <c r="N54" s="180"/>
      <c r="O54" s="180"/>
      <c r="P54" s="180"/>
      <c r="Q54" s="180"/>
      <c r="R54" s="180"/>
      <c r="S54" s="180"/>
      <c r="T54" s="180"/>
      <c r="U54" s="180"/>
      <c r="V54" s="180"/>
      <c r="W54" s="180"/>
      <c r="X54" s="180"/>
      <c r="Y54" s="180"/>
      <c r="Z54" s="180"/>
      <c r="AA54" s="180"/>
      <c r="AB54" s="180"/>
      <c r="AC54" s="180"/>
      <c r="AD54" s="180"/>
      <c r="AE54" s="180"/>
      <c r="AF54" s="180"/>
      <c r="AG54" s="180"/>
      <c r="AH54" s="180"/>
      <c r="AI54" s="180"/>
      <c r="AJ54" s="180"/>
      <c r="AK54" s="180"/>
      <c r="AL54" s="180"/>
      <c r="AM54" s="180"/>
      <c r="AN54" s="180"/>
      <c r="AO54" s="180"/>
    </row>
    <row r="55" spans="1:42" ht="12.75" customHeight="1" x14ac:dyDescent="0.2">
      <c r="B55" s="15" t="s">
        <v>35</v>
      </c>
      <c r="C55" s="62"/>
      <c r="D55" s="180"/>
      <c r="E55" s="180"/>
      <c r="F55" s="180"/>
      <c r="G55" s="180"/>
      <c r="H55" s="180"/>
      <c r="I55" s="180"/>
      <c r="J55" s="180"/>
      <c r="K55" s="180"/>
      <c r="L55" s="180"/>
      <c r="M55" s="180"/>
      <c r="N55" s="180"/>
      <c r="O55" s="180"/>
      <c r="P55" s="180"/>
      <c r="Q55" s="180"/>
      <c r="R55" s="180"/>
      <c r="S55" s="180"/>
      <c r="T55" s="180"/>
      <c r="U55" s="180"/>
      <c r="V55" s="180"/>
      <c r="W55" s="180"/>
      <c r="X55" s="180"/>
      <c r="Y55" s="180"/>
      <c r="Z55" s="180"/>
      <c r="AA55" s="180"/>
      <c r="AB55" s="180"/>
      <c r="AC55" s="180"/>
      <c r="AD55" s="180"/>
      <c r="AE55" s="180"/>
      <c r="AF55" s="180"/>
      <c r="AG55" s="180"/>
      <c r="AH55" s="180"/>
      <c r="AI55" s="180"/>
      <c r="AJ55" s="180"/>
      <c r="AK55" s="180"/>
      <c r="AL55" s="180"/>
      <c r="AM55" s="180"/>
      <c r="AN55" s="180"/>
      <c r="AO55" s="180"/>
    </row>
    <row r="56" spans="1:42" s="53" customFormat="1" ht="12.75" customHeight="1" x14ac:dyDescent="0.2">
      <c r="A56" s="2"/>
      <c r="B56" s="15"/>
      <c r="C56" s="287"/>
      <c r="D56" s="287"/>
      <c r="E56" s="287"/>
      <c r="F56" s="287"/>
      <c r="G56" s="287"/>
      <c r="H56" s="287"/>
      <c r="I56" s="287"/>
      <c r="J56" s="287"/>
      <c r="K56" s="287"/>
      <c r="L56" s="287"/>
      <c r="M56" s="287"/>
      <c r="N56" s="287"/>
      <c r="O56" s="287"/>
      <c r="P56" s="287"/>
      <c r="Q56" s="287"/>
      <c r="R56" s="287"/>
      <c r="S56" s="287"/>
      <c r="T56" s="287"/>
      <c r="U56" s="287"/>
      <c r="V56" s="287"/>
      <c r="W56" s="287"/>
      <c r="X56" s="287"/>
      <c r="Y56" s="287"/>
      <c r="Z56" s="287"/>
      <c r="AA56" s="287"/>
      <c r="AB56" s="287"/>
      <c r="AC56" s="287"/>
      <c r="AD56" s="287"/>
      <c r="AE56" s="287"/>
      <c r="AF56" s="287"/>
      <c r="AG56" s="287"/>
      <c r="AH56" s="287"/>
      <c r="AI56" s="287"/>
      <c r="AJ56" s="287"/>
      <c r="AK56" s="287"/>
      <c r="AL56" s="287"/>
      <c r="AM56" s="287"/>
      <c r="AN56" s="287"/>
      <c r="AO56" s="287"/>
      <c r="AP56" s="2"/>
    </row>
    <row r="57" spans="1:42" ht="12.75" customHeight="1" x14ac:dyDescent="0.2">
      <c r="B57" s="14" t="s">
        <v>41</v>
      </c>
      <c r="C57" s="62"/>
      <c r="D57" s="62"/>
      <c r="E57" s="62"/>
      <c r="F57" s="62"/>
      <c r="G57" s="62"/>
      <c r="H57" s="62"/>
      <c r="I57" s="62"/>
      <c r="J57" s="62"/>
      <c r="K57" s="62"/>
      <c r="L57" s="62"/>
      <c r="M57" s="62"/>
      <c r="N57" s="62"/>
      <c r="O57" s="62"/>
      <c r="P57" s="62"/>
      <c r="Q57" s="62"/>
      <c r="R57" s="62"/>
      <c r="S57" s="62"/>
      <c r="T57" s="62"/>
      <c r="U57" s="62"/>
      <c r="V57" s="62"/>
      <c r="W57" s="62"/>
      <c r="X57" s="62"/>
      <c r="Y57" s="62"/>
      <c r="Z57" s="62"/>
      <c r="AA57" s="62"/>
      <c r="AB57" s="62"/>
      <c r="AC57" s="62"/>
      <c r="AD57" s="62"/>
      <c r="AE57" s="62"/>
      <c r="AF57" s="62"/>
      <c r="AG57" s="62"/>
      <c r="AH57" s="62"/>
      <c r="AI57" s="62"/>
      <c r="AJ57" s="62"/>
      <c r="AK57" s="62"/>
      <c r="AL57" s="62"/>
      <c r="AM57" s="62"/>
      <c r="AN57" s="62"/>
      <c r="AO57" s="62"/>
    </row>
    <row r="58" spans="1:42" ht="12.75" customHeight="1" x14ac:dyDescent="0.2">
      <c r="B58" s="53" t="s">
        <v>453</v>
      </c>
      <c r="C58" s="62"/>
      <c r="D58" s="62"/>
      <c r="E58" s="62"/>
      <c r="F58" s="62"/>
      <c r="G58" s="62"/>
      <c r="H58" s="62"/>
      <c r="I58" s="62"/>
      <c r="J58" s="62"/>
      <c r="K58" s="62"/>
      <c r="L58" s="62"/>
      <c r="M58" s="62"/>
      <c r="N58" s="62"/>
      <c r="O58" s="62"/>
      <c r="P58" s="62"/>
      <c r="Q58" s="62"/>
      <c r="R58" s="62"/>
      <c r="S58" s="62"/>
      <c r="T58" s="62"/>
      <c r="U58" s="62"/>
      <c r="V58" s="62"/>
      <c r="W58" s="62"/>
      <c r="X58" s="62"/>
      <c r="Y58" s="62"/>
      <c r="Z58" s="62"/>
      <c r="AA58" s="62"/>
      <c r="AB58" s="62"/>
      <c r="AC58" s="62"/>
      <c r="AD58" s="62"/>
      <c r="AE58" s="62"/>
      <c r="AF58" s="62"/>
      <c r="AG58" s="62"/>
      <c r="AH58" s="62"/>
      <c r="AI58" s="62"/>
      <c r="AJ58" s="62"/>
      <c r="AK58" s="62"/>
      <c r="AL58" s="62"/>
      <c r="AM58" s="62"/>
      <c r="AN58" s="62"/>
      <c r="AO58" s="62"/>
    </row>
    <row r="59" spans="1:42" ht="12.75" customHeight="1" x14ac:dyDescent="0.2">
      <c r="B59" s="15" t="s">
        <v>17</v>
      </c>
      <c r="C59" s="62"/>
      <c r="D59" s="180"/>
      <c r="E59" s="180"/>
      <c r="F59" s="180"/>
      <c r="G59" s="180"/>
      <c r="H59" s="180"/>
      <c r="I59" s="180"/>
      <c r="J59" s="180"/>
      <c r="K59" s="180"/>
      <c r="L59" s="180"/>
      <c r="M59" s="180"/>
      <c r="N59" s="180"/>
      <c r="O59" s="180"/>
      <c r="P59" s="180"/>
      <c r="Q59" s="180"/>
      <c r="R59" s="180"/>
      <c r="S59" s="180"/>
      <c r="T59" s="180"/>
      <c r="U59" s="180"/>
      <c r="V59" s="180"/>
      <c r="W59" s="180"/>
      <c r="X59" s="180"/>
      <c r="Y59" s="180"/>
      <c r="Z59" s="180"/>
      <c r="AA59" s="180"/>
      <c r="AB59" s="180"/>
      <c r="AC59" s="180"/>
      <c r="AD59" s="180"/>
      <c r="AE59" s="180"/>
      <c r="AF59" s="180"/>
      <c r="AG59" s="180"/>
      <c r="AH59" s="180"/>
      <c r="AI59" s="180"/>
      <c r="AJ59" s="180"/>
      <c r="AK59" s="180"/>
      <c r="AL59" s="180"/>
      <c r="AM59" s="180"/>
      <c r="AN59" s="180"/>
      <c r="AO59" s="180"/>
    </row>
    <row r="60" spans="1:42" ht="12.75" customHeight="1" x14ac:dyDescent="0.2">
      <c r="B60" s="15" t="s">
        <v>18</v>
      </c>
      <c r="C60" s="62"/>
      <c r="D60" s="180"/>
      <c r="E60" s="180"/>
      <c r="F60" s="180"/>
      <c r="G60" s="180"/>
      <c r="H60" s="180"/>
      <c r="I60" s="180"/>
      <c r="J60" s="180"/>
      <c r="K60" s="180"/>
      <c r="L60" s="180"/>
      <c r="M60" s="180"/>
      <c r="N60" s="180"/>
      <c r="O60" s="180"/>
      <c r="P60" s="180"/>
      <c r="Q60" s="180"/>
      <c r="R60" s="180"/>
      <c r="S60" s="180"/>
      <c r="T60" s="180"/>
      <c r="U60" s="180"/>
      <c r="V60" s="180"/>
      <c r="W60" s="180"/>
      <c r="X60" s="180"/>
      <c r="Y60" s="180"/>
      <c r="Z60" s="180"/>
      <c r="AA60" s="180"/>
      <c r="AB60" s="180"/>
      <c r="AC60" s="180"/>
      <c r="AD60" s="180"/>
      <c r="AE60" s="180"/>
      <c r="AF60" s="180"/>
      <c r="AG60" s="180"/>
      <c r="AH60" s="180"/>
      <c r="AI60" s="180"/>
      <c r="AJ60" s="180"/>
      <c r="AK60" s="180"/>
      <c r="AL60" s="180"/>
      <c r="AM60" s="180"/>
      <c r="AN60" s="180"/>
      <c r="AO60" s="180"/>
    </row>
    <row r="61" spans="1:42" ht="12.75" customHeight="1" x14ac:dyDescent="0.2">
      <c r="B61" s="15" t="s">
        <v>19</v>
      </c>
      <c r="C61" s="62"/>
      <c r="D61" s="180"/>
      <c r="E61" s="180"/>
      <c r="F61" s="180"/>
      <c r="G61" s="180"/>
      <c r="H61" s="180"/>
      <c r="I61" s="180"/>
      <c r="J61" s="180"/>
      <c r="K61" s="180"/>
      <c r="L61" s="180"/>
      <c r="M61" s="180"/>
      <c r="N61" s="180"/>
      <c r="O61" s="180"/>
      <c r="P61" s="180"/>
      <c r="Q61" s="180"/>
      <c r="R61" s="180"/>
      <c r="S61" s="180"/>
      <c r="T61" s="180"/>
      <c r="U61" s="180"/>
      <c r="V61" s="180"/>
      <c r="W61" s="180"/>
      <c r="X61" s="180"/>
      <c r="Y61" s="180"/>
      <c r="Z61" s="180"/>
      <c r="AA61" s="180"/>
      <c r="AB61" s="180"/>
      <c r="AC61" s="180"/>
      <c r="AD61" s="180"/>
      <c r="AE61" s="180"/>
      <c r="AF61" s="180"/>
      <c r="AG61" s="180"/>
      <c r="AH61" s="180"/>
      <c r="AI61" s="180"/>
      <c r="AJ61" s="180"/>
      <c r="AK61" s="180"/>
      <c r="AL61" s="180"/>
      <c r="AM61" s="180"/>
      <c r="AN61" s="180"/>
      <c r="AO61" s="180"/>
    </row>
    <row r="62" spans="1:42" ht="12.75" customHeight="1" x14ac:dyDescent="0.2">
      <c r="B62" s="15" t="s">
        <v>20</v>
      </c>
      <c r="C62" s="62"/>
      <c r="D62" s="180"/>
      <c r="E62" s="180"/>
      <c r="F62" s="180"/>
      <c r="G62" s="180"/>
      <c r="H62" s="180"/>
      <c r="I62" s="180"/>
      <c r="J62" s="180"/>
      <c r="K62" s="180"/>
      <c r="L62" s="180"/>
      <c r="M62" s="180"/>
      <c r="N62" s="180"/>
      <c r="O62" s="180"/>
      <c r="P62" s="180"/>
      <c r="Q62" s="180"/>
      <c r="R62" s="180"/>
      <c r="S62" s="180"/>
      <c r="T62" s="180"/>
      <c r="U62" s="180"/>
      <c r="V62" s="180"/>
      <c r="W62" s="180"/>
      <c r="X62" s="180"/>
      <c r="Y62" s="180"/>
      <c r="Z62" s="180"/>
      <c r="AA62" s="180"/>
      <c r="AB62" s="180"/>
      <c r="AC62" s="180"/>
      <c r="AD62" s="180"/>
      <c r="AE62" s="180"/>
      <c r="AF62" s="180"/>
      <c r="AG62" s="180"/>
      <c r="AH62" s="180"/>
      <c r="AI62" s="180"/>
      <c r="AJ62" s="180"/>
      <c r="AK62" s="180"/>
      <c r="AL62" s="180"/>
      <c r="AM62" s="180"/>
      <c r="AN62" s="180"/>
      <c r="AO62" s="180"/>
    </row>
    <row r="63" spans="1:42" ht="12.75" customHeight="1" x14ac:dyDescent="0.2">
      <c r="B63" s="15" t="s">
        <v>21</v>
      </c>
      <c r="C63" s="62"/>
      <c r="D63" s="180"/>
      <c r="E63" s="180"/>
      <c r="F63" s="180"/>
      <c r="G63" s="180"/>
      <c r="H63" s="180"/>
      <c r="I63" s="180"/>
      <c r="J63" s="180"/>
      <c r="K63" s="180"/>
      <c r="L63" s="180"/>
      <c r="M63" s="180"/>
      <c r="N63" s="180"/>
      <c r="O63" s="180"/>
      <c r="P63" s="180"/>
      <c r="Q63" s="180"/>
      <c r="R63" s="180"/>
      <c r="S63" s="180"/>
      <c r="T63" s="180"/>
      <c r="U63" s="180"/>
      <c r="V63" s="180"/>
      <c r="W63" s="180"/>
      <c r="X63" s="180"/>
      <c r="Y63" s="180"/>
      <c r="Z63" s="180"/>
      <c r="AA63" s="180"/>
      <c r="AB63" s="180"/>
      <c r="AC63" s="180"/>
      <c r="AD63" s="180"/>
      <c r="AE63" s="180"/>
      <c r="AF63" s="180"/>
      <c r="AG63" s="180"/>
      <c r="AH63" s="180"/>
      <c r="AI63" s="180"/>
      <c r="AJ63" s="180"/>
      <c r="AK63" s="180"/>
      <c r="AL63" s="180"/>
      <c r="AM63" s="180"/>
      <c r="AN63" s="180"/>
      <c r="AO63" s="180"/>
    </row>
    <row r="64" spans="1:42" ht="12.75" customHeight="1" x14ac:dyDescent="0.2">
      <c r="B64" s="15" t="s">
        <v>22</v>
      </c>
      <c r="C64" s="62"/>
      <c r="D64" s="180"/>
      <c r="E64" s="180"/>
      <c r="F64" s="180"/>
      <c r="G64" s="180"/>
      <c r="H64" s="180"/>
      <c r="I64" s="180"/>
      <c r="J64" s="180"/>
      <c r="K64" s="180"/>
      <c r="L64" s="180"/>
      <c r="M64" s="180"/>
      <c r="N64" s="180"/>
      <c r="O64" s="180"/>
      <c r="P64" s="180"/>
      <c r="Q64" s="180"/>
      <c r="R64" s="180"/>
      <c r="S64" s="180"/>
      <c r="T64" s="180"/>
      <c r="U64" s="180"/>
      <c r="V64" s="180"/>
      <c r="W64" s="180"/>
      <c r="X64" s="180"/>
      <c r="Y64" s="180"/>
      <c r="Z64" s="180"/>
      <c r="AA64" s="180"/>
      <c r="AB64" s="180"/>
      <c r="AC64" s="180"/>
      <c r="AD64" s="180"/>
      <c r="AE64" s="180"/>
      <c r="AF64" s="180"/>
      <c r="AG64" s="180"/>
      <c r="AH64" s="180"/>
      <c r="AI64" s="180"/>
      <c r="AJ64" s="180"/>
      <c r="AK64" s="180"/>
      <c r="AL64" s="180"/>
      <c r="AM64" s="180"/>
      <c r="AN64" s="180"/>
      <c r="AO64" s="180"/>
    </row>
    <row r="65" spans="1:42" ht="12.75" customHeight="1" x14ac:dyDescent="0.2">
      <c r="B65" s="15" t="s">
        <v>35</v>
      </c>
      <c r="C65" s="62"/>
      <c r="D65" s="180"/>
      <c r="E65" s="180"/>
      <c r="F65" s="180"/>
      <c r="G65" s="180"/>
      <c r="H65" s="180"/>
      <c r="I65" s="180"/>
      <c r="J65" s="180"/>
      <c r="K65" s="180"/>
      <c r="L65" s="180"/>
      <c r="M65" s="180"/>
      <c r="N65" s="180"/>
      <c r="O65" s="180"/>
      <c r="P65" s="180"/>
      <c r="Q65" s="180"/>
      <c r="R65" s="180"/>
      <c r="S65" s="180"/>
      <c r="T65" s="180"/>
      <c r="U65" s="180"/>
      <c r="V65" s="180"/>
      <c r="W65" s="180"/>
      <c r="X65" s="180"/>
      <c r="Y65" s="180"/>
      <c r="Z65" s="180"/>
      <c r="AA65" s="180"/>
      <c r="AB65" s="180"/>
      <c r="AC65" s="180"/>
      <c r="AD65" s="180"/>
      <c r="AE65" s="180"/>
      <c r="AF65" s="180"/>
      <c r="AG65" s="180"/>
      <c r="AH65" s="180"/>
      <c r="AI65" s="180"/>
      <c r="AJ65" s="180"/>
      <c r="AK65" s="180"/>
      <c r="AL65" s="180"/>
      <c r="AM65" s="180"/>
      <c r="AN65" s="180"/>
      <c r="AO65" s="180"/>
    </row>
    <row r="66" spans="1:42" s="53" customFormat="1" ht="12.75" customHeight="1" x14ac:dyDescent="0.2">
      <c r="A66" s="2"/>
      <c r="B66" s="15"/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  <c r="AP66" s="2"/>
    </row>
    <row r="67" spans="1:42" ht="12.75" customHeight="1" x14ac:dyDescent="0.2">
      <c r="B67" s="53" t="s">
        <v>454</v>
      </c>
      <c r="C67" s="62"/>
      <c r="D67" s="62"/>
      <c r="E67" s="62"/>
      <c r="F67" s="62"/>
      <c r="G67" s="62"/>
      <c r="H67" s="62"/>
      <c r="I67" s="62"/>
      <c r="J67" s="62"/>
      <c r="K67" s="62"/>
      <c r="L67" s="62"/>
      <c r="M67" s="62"/>
      <c r="N67" s="62"/>
      <c r="O67" s="62"/>
      <c r="P67" s="62"/>
      <c r="Q67" s="62"/>
      <c r="R67" s="62"/>
      <c r="S67" s="62"/>
      <c r="T67" s="62"/>
      <c r="U67" s="62"/>
      <c r="V67" s="62"/>
      <c r="W67" s="62"/>
      <c r="X67" s="62"/>
      <c r="Y67" s="62"/>
      <c r="Z67" s="62"/>
      <c r="AA67" s="62"/>
      <c r="AB67" s="62"/>
      <c r="AC67" s="62"/>
      <c r="AD67" s="62"/>
      <c r="AE67" s="62"/>
      <c r="AF67" s="62"/>
      <c r="AG67" s="62"/>
      <c r="AH67" s="62"/>
      <c r="AI67" s="62"/>
      <c r="AJ67" s="62"/>
      <c r="AK67" s="62"/>
      <c r="AL67" s="62"/>
      <c r="AM67" s="62"/>
      <c r="AN67" s="62"/>
      <c r="AO67" s="62"/>
    </row>
    <row r="68" spans="1:42" ht="12.75" customHeight="1" x14ac:dyDescent="0.2">
      <c r="B68" s="15" t="s">
        <v>17</v>
      </c>
      <c r="C68" s="62"/>
      <c r="D68" s="180"/>
      <c r="E68" s="180"/>
      <c r="F68" s="180"/>
      <c r="G68" s="180"/>
      <c r="H68" s="180"/>
      <c r="I68" s="180"/>
      <c r="J68" s="180"/>
      <c r="K68" s="180"/>
      <c r="L68" s="180"/>
      <c r="M68" s="180"/>
      <c r="N68" s="180"/>
      <c r="O68" s="180"/>
      <c r="P68" s="180"/>
      <c r="Q68" s="180"/>
      <c r="R68" s="180"/>
      <c r="S68" s="180"/>
      <c r="T68" s="180"/>
      <c r="U68" s="180"/>
      <c r="V68" s="180"/>
      <c r="W68" s="180"/>
      <c r="X68" s="180"/>
      <c r="Y68" s="180"/>
      <c r="Z68" s="180"/>
      <c r="AA68" s="180"/>
      <c r="AB68" s="180"/>
      <c r="AC68" s="180"/>
      <c r="AD68" s="180"/>
      <c r="AE68" s="180"/>
      <c r="AF68" s="180"/>
      <c r="AG68" s="180"/>
      <c r="AH68" s="180"/>
      <c r="AI68" s="180"/>
      <c r="AJ68" s="180"/>
      <c r="AK68" s="180"/>
      <c r="AL68" s="180"/>
      <c r="AM68" s="180"/>
      <c r="AN68" s="180"/>
      <c r="AO68" s="180"/>
    </row>
    <row r="69" spans="1:42" ht="12.75" customHeight="1" x14ac:dyDescent="0.2">
      <c r="B69" s="15" t="s">
        <v>18</v>
      </c>
      <c r="C69" s="62"/>
      <c r="D69" s="180"/>
      <c r="E69" s="180"/>
      <c r="F69" s="180"/>
      <c r="G69" s="180"/>
      <c r="H69" s="180"/>
      <c r="I69" s="180"/>
      <c r="J69" s="180"/>
      <c r="K69" s="180"/>
      <c r="L69" s="180"/>
      <c r="M69" s="180"/>
      <c r="N69" s="180"/>
      <c r="O69" s="180"/>
      <c r="P69" s="180"/>
      <c r="Q69" s="180"/>
      <c r="R69" s="180"/>
      <c r="S69" s="180"/>
      <c r="T69" s="180"/>
      <c r="U69" s="180"/>
      <c r="V69" s="180"/>
      <c r="W69" s="180"/>
      <c r="X69" s="180"/>
      <c r="Y69" s="180"/>
      <c r="Z69" s="180"/>
      <c r="AA69" s="180"/>
      <c r="AB69" s="180"/>
      <c r="AC69" s="180"/>
      <c r="AD69" s="180"/>
      <c r="AE69" s="180"/>
      <c r="AF69" s="180"/>
      <c r="AG69" s="180"/>
      <c r="AH69" s="180"/>
      <c r="AI69" s="180"/>
      <c r="AJ69" s="180"/>
      <c r="AK69" s="180"/>
      <c r="AL69" s="180"/>
      <c r="AM69" s="180"/>
      <c r="AN69" s="180"/>
      <c r="AO69" s="180"/>
    </row>
    <row r="70" spans="1:42" ht="12.75" customHeight="1" x14ac:dyDescent="0.2">
      <c r="B70" s="15" t="s">
        <v>19</v>
      </c>
      <c r="C70" s="62"/>
      <c r="D70" s="180"/>
      <c r="E70" s="180"/>
      <c r="F70" s="180"/>
      <c r="G70" s="180"/>
      <c r="H70" s="180"/>
      <c r="I70" s="180"/>
      <c r="J70" s="180"/>
      <c r="K70" s="180"/>
      <c r="L70" s="180"/>
      <c r="M70" s="180"/>
      <c r="N70" s="180"/>
      <c r="O70" s="180"/>
      <c r="P70" s="180"/>
      <c r="Q70" s="180"/>
      <c r="R70" s="180"/>
      <c r="S70" s="180"/>
      <c r="T70" s="180"/>
      <c r="U70" s="180"/>
      <c r="V70" s="180"/>
      <c r="W70" s="180"/>
      <c r="X70" s="180"/>
      <c r="Y70" s="180"/>
      <c r="Z70" s="180"/>
      <c r="AA70" s="180"/>
      <c r="AB70" s="180"/>
      <c r="AC70" s="180"/>
      <c r="AD70" s="180"/>
      <c r="AE70" s="180"/>
      <c r="AF70" s="180"/>
      <c r="AG70" s="180"/>
      <c r="AH70" s="180"/>
      <c r="AI70" s="180"/>
      <c r="AJ70" s="180"/>
      <c r="AK70" s="180"/>
      <c r="AL70" s="180"/>
      <c r="AM70" s="180"/>
      <c r="AN70" s="180"/>
      <c r="AO70" s="180"/>
    </row>
    <row r="71" spans="1:42" ht="12.75" customHeight="1" x14ac:dyDescent="0.2">
      <c r="B71" s="15" t="s">
        <v>20</v>
      </c>
      <c r="C71" s="62"/>
      <c r="D71" s="180"/>
      <c r="E71" s="180"/>
      <c r="F71" s="180"/>
      <c r="G71" s="180"/>
      <c r="H71" s="180"/>
      <c r="I71" s="180"/>
      <c r="J71" s="180"/>
      <c r="K71" s="180"/>
      <c r="L71" s="180"/>
      <c r="M71" s="180"/>
      <c r="N71" s="180"/>
      <c r="O71" s="180"/>
      <c r="P71" s="180"/>
      <c r="Q71" s="180"/>
      <c r="R71" s="180"/>
      <c r="S71" s="180"/>
      <c r="T71" s="180"/>
      <c r="U71" s="180"/>
      <c r="V71" s="180"/>
      <c r="W71" s="180"/>
      <c r="X71" s="180"/>
      <c r="Y71" s="180"/>
      <c r="Z71" s="180"/>
      <c r="AA71" s="180"/>
      <c r="AB71" s="180"/>
      <c r="AC71" s="180"/>
      <c r="AD71" s="180"/>
      <c r="AE71" s="180"/>
      <c r="AF71" s="180"/>
      <c r="AG71" s="180"/>
      <c r="AH71" s="180"/>
      <c r="AI71" s="180"/>
      <c r="AJ71" s="180"/>
      <c r="AK71" s="180"/>
      <c r="AL71" s="180"/>
      <c r="AM71" s="180"/>
      <c r="AN71" s="180"/>
      <c r="AO71" s="180"/>
    </row>
    <row r="72" spans="1:42" ht="12.75" customHeight="1" x14ac:dyDescent="0.2">
      <c r="B72" s="15" t="s">
        <v>21</v>
      </c>
      <c r="C72" s="62"/>
      <c r="D72" s="180"/>
      <c r="E72" s="180"/>
      <c r="F72" s="180"/>
      <c r="G72" s="180"/>
      <c r="H72" s="180"/>
      <c r="I72" s="180"/>
      <c r="J72" s="180"/>
      <c r="K72" s="180"/>
      <c r="L72" s="180"/>
      <c r="M72" s="180"/>
      <c r="N72" s="180"/>
      <c r="O72" s="180"/>
      <c r="P72" s="180"/>
      <c r="Q72" s="180"/>
      <c r="R72" s="180"/>
      <c r="S72" s="180"/>
      <c r="T72" s="180"/>
      <c r="U72" s="180"/>
      <c r="V72" s="180"/>
      <c r="W72" s="180"/>
      <c r="X72" s="180"/>
      <c r="Y72" s="180"/>
      <c r="Z72" s="180"/>
      <c r="AA72" s="180"/>
      <c r="AB72" s="180"/>
      <c r="AC72" s="180"/>
      <c r="AD72" s="180"/>
      <c r="AE72" s="180"/>
      <c r="AF72" s="180"/>
      <c r="AG72" s="180"/>
      <c r="AH72" s="180"/>
      <c r="AI72" s="180"/>
      <c r="AJ72" s="180"/>
      <c r="AK72" s="180"/>
      <c r="AL72" s="180"/>
      <c r="AM72" s="180"/>
      <c r="AN72" s="180"/>
      <c r="AO72" s="180"/>
    </row>
    <row r="73" spans="1:42" ht="12.75" customHeight="1" x14ac:dyDescent="0.2">
      <c r="B73" s="15" t="s">
        <v>22</v>
      </c>
      <c r="C73" s="62"/>
      <c r="D73" s="180"/>
      <c r="E73" s="180"/>
      <c r="F73" s="180"/>
      <c r="G73" s="180"/>
      <c r="H73" s="180"/>
      <c r="I73" s="180"/>
      <c r="J73" s="180"/>
      <c r="K73" s="180"/>
      <c r="L73" s="180"/>
      <c r="M73" s="180"/>
      <c r="N73" s="180"/>
      <c r="O73" s="180"/>
      <c r="P73" s="180"/>
      <c r="Q73" s="180"/>
      <c r="R73" s="180"/>
      <c r="S73" s="180"/>
      <c r="T73" s="180"/>
      <c r="U73" s="180"/>
      <c r="V73" s="180"/>
      <c r="W73" s="180"/>
      <c r="X73" s="180"/>
      <c r="Y73" s="180"/>
      <c r="Z73" s="180"/>
      <c r="AA73" s="180"/>
      <c r="AB73" s="180"/>
      <c r="AC73" s="180"/>
      <c r="AD73" s="180"/>
      <c r="AE73" s="180"/>
      <c r="AF73" s="180"/>
      <c r="AG73" s="180"/>
      <c r="AH73" s="180"/>
      <c r="AI73" s="180"/>
      <c r="AJ73" s="180"/>
      <c r="AK73" s="180"/>
      <c r="AL73" s="180"/>
      <c r="AM73" s="180"/>
      <c r="AN73" s="180"/>
      <c r="AO73" s="180"/>
    </row>
    <row r="74" spans="1:42" ht="12.75" customHeight="1" x14ac:dyDescent="0.2">
      <c r="B74" s="15" t="s">
        <v>35</v>
      </c>
      <c r="C74" s="62"/>
      <c r="D74" s="180"/>
      <c r="E74" s="180"/>
      <c r="F74" s="180"/>
      <c r="G74" s="180"/>
      <c r="H74" s="180"/>
      <c r="I74" s="180"/>
      <c r="J74" s="180"/>
      <c r="K74" s="180"/>
      <c r="L74" s="180"/>
      <c r="M74" s="180"/>
      <c r="N74" s="180"/>
      <c r="O74" s="180"/>
      <c r="P74" s="180"/>
      <c r="Q74" s="180"/>
      <c r="R74" s="180"/>
      <c r="S74" s="180"/>
      <c r="T74" s="180"/>
      <c r="U74" s="180"/>
      <c r="V74" s="180"/>
      <c r="W74" s="180"/>
      <c r="X74" s="180"/>
      <c r="Y74" s="180"/>
      <c r="Z74" s="180"/>
      <c r="AA74" s="180"/>
      <c r="AB74" s="180"/>
      <c r="AC74" s="180"/>
      <c r="AD74" s="180"/>
      <c r="AE74" s="180"/>
      <c r="AF74" s="180"/>
      <c r="AG74" s="180"/>
      <c r="AH74" s="180"/>
      <c r="AI74" s="180"/>
      <c r="AJ74" s="180"/>
      <c r="AK74" s="180"/>
      <c r="AL74" s="180"/>
      <c r="AM74" s="180"/>
      <c r="AN74" s="180"/>
      <c r="AO74" s="180"/>
    </row>
    <row r="75" spans="1:42" s="53" customFormat="1" ht="12.75" customHeight="1" x14ac:dyDescent="0.2">
      <c r="A75" s="2"/>
      <c r="B75" s="15"/>
      <c r="C75" s="287"/>
      <c r="D75" s="287"/>
      <c r="E75" s="287"/>
      <c r="F75" s="287"/>
      <c r="G75" s="287"/>
      <c r="H75" s="287"/>
      <c r="I75" s="287"/>
      <c r="J75" s="287"/>
      <c r="K75" s="287"/>
      <c r="L75" s="287"/>
      <c r="M75" s="287"/>
      <c r="N75" s="287"/>
      <c r="O75" s="287"/>
      <c r="P75" s="287"/>
      <c r="Q75" s="287"/>
      <c r="R75" s="287"/>
      <c r="S75" s="287"/>
      <c r="T75" s="287"/>
      <c r="U75" s="287"/>
      <c r="V75" s="287"/>
      <c r="W75" s="287"/>
      <c r="X75" s="287"/>
      <c r="Y75" s="287"/>
      <c r="Z75" s="287"/>
      <c r="AA75" s="287"/>
      <c r="AB75" s="287"/>
      <c r="AC75" s="287"/>
      <c r="AD75" s="287"/>
      <c r="AE75" s="287"/>
      <c r="AF75" s="287"/>
      <c r="AG75" s="287"/>
      <c r="AH75" s="287"/>
      <c r="AI75" s="287"/>
      <c r="AJ75" s="287"/>
      <c r="AK75" s="287"/>
      <c r="AL75" s="287"/>
      <c r="AM75" s="287"/>
      <c r="AN75" s="287"/>
      <c r="AO75" s="287"/>
      <c r="AP75" s="2"/>
    </row>
    <row r="76" spans="1:42" ht="12.75" customHeight="1" x14ac:dyDescent="0.2">
      <c r="B76" s="53" t="s">
        <v>455</v>
      </c>
      <c r="C76" s="62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</row>
    <row r="77" spans="1:42" ht="12.75" customHeight="1" x14ac:dyDescent="0.2">
      <c r="B77" s="15" t="s">
        <v>17</v>
      </c>
      <c r="C77" s="62"/>
      <c r="D77" s="180"/>
      <c r="E77" s="180"/>
      <c r="F77" s="180"/>
      <c r="G77" s="180"/>
      <c r="H77" s="180"/>
      <c r="I77" s="180"/>
      <c r="J77" s="180"/>
      <c r="K77" s="180"/>
      <c r="L77" s="180"/>
      <c r="M77" s="180"/>
      <c r="N77" s="180"/>
      <c r="O77" s="180"/>
      <c r="P77" s="180"/>
      <c r="Q77" s="180"/>
      <c r="R77" s="180"/>
      <c r="S77" s="180"/>
      <c r="T77" s="180"/>
      <c r="U77" s="180"/>
      <c r="V77" s="180"/>
      <c r="W77" s="180"/>
      <c r="X77" s="180"/>
      <c r="Y77" s="180"/>
      <c r="Z77" s="180"/>
      <c r="AA77" s="180"/>
      <c r="AB77" s="180"/>
      <c r="AC77" s="180"/>
      <c r="AD77" s="180"/>
      <c r="AE77" s="180"/>
      <c r="AF77" s="180"/>
      <c r="AG77" s="180"/>
      <c r="AH77" s="180"/>
      <c r="AI77" s="180"/>
      <c r="AJ77" s="180"/>
      <c r="AK77" s="180"/>
      <c r="AL77" s="180"/>
      <c r="AM77" s="180"/>
      <c r="AN77" s="180"/>
      <c r="AO77" s="180"/>
    </row>
    <row r="78" spans="1:42" ht="12.75" customHeight="1" x14ac:dyDescent="0.2">
      <c r="B78" s="15" t="s">
        <v>18</v>
      </c>
      <c r="C78" s="62"/>
      <c r="D78" s="180"/>
      <c r="E78" s="180"/>
      <c r="F78" s="180"/>
      <c r="G78" s="180"/>
      <c r="H78" s="180"/>
      <c r="I78" s="180"/>
      <c r="J78" s="180"/>
      <c r="K78" s="180"/>
      <c r="L78" s="180"/>
      <c r="M78" s="180"/>
      <c r="N78" s="180"/>
      <c r="O78" s="180"/>
      <c r="P78" s="180"/>
      <c r="Q78" s="180"/>
      <c r="R78" s="180"/>
      <c r="S78" s="180"/>
      <c r="T78" s="180"/>
      <c r="U78" s="180"/>
      <c r="V78" s="180"/>
      <c r="W78" s="180"/>
      <c r="X78" s="180"/>
      <c r="Y78" s="180"/>
      <c r="Z78" s="180"/>
      <c r="AA78" s="180"/>
      <c r="AB78" s="180"/>
      <c r="AC78" s="180"/>
      <c r="AD78" s="180"/>
      <c r="AE78" s="180"/>
      <c r="AF78" s="180"/>
      <c r="AG78" s="180"/>
      <c r="AH78" s="180"/>
      <c r="AI78" s="180"/>
      <c r="AJ78" s="180"/>
      <c r="AK78" s="180"/>
      <c r="AL78" s="180"/>
      <c r="AM78" s="180"/>
      <c r="AN78" s="180"/>
      <c r="AO78" s="180"/>
    </row>
    <row r="79" spans="1:42" ht="12.75" customHeight="1" x14ac:dyDescent="0.2">
      <c r="B79" s="15" t="s">
        <v>19</v>
      </c>
      <c r="C79" s="62"/>
      <c r="D79" s="180"/>
      <c r="E79" s="180"/>
      <c r="F79" s="180"/>
      <c r="G79" s="180"/>
      <c r="H79" s="180"/>
      <c r="I79" s="180"/>
      <c r="J79" s="180"/>
      <c r="K79" s="180"/>
      <c r="L79" s="180"/>
      <c r="M79" s="180"/>
      <c r="N79" s="180"/>
      <c r="O79" s="180"/>
      <c r="P79" s="180"/>
      <c r="Q79" s="180"/>
      <c r="R79" s="180"/>
      <c r="S79" s="180"/>
      <c r="T79" s="180"/>
      <c r="U79" s="180"/>
      <c r="V79" s="180"/>
      <c r="W79" s="180"/>
      <c r="X79" s="180"/>
      <c r="Y79" s="180"/>
      <c r="Z79" s="180"/>
      <c r="AA79" s="180"/>
      <c r="AB79" s="180"/>
      <c r="AC79" s="180"/>
      <c r="AD79" s="180"/>
      <c r="AE79" s="180"/>
      <c r="AF79" s="180"/>
      <c r="AG79" s="180"/>
      <c r="AH79" s="180"/>
      <c r="AI79" s="180"/>
      <c r="AJ79" s="180"/>
      <c r="AK79" s="180"/>
      <c r="AL79" s="180"/>
      <c r="AM79" s="180"/>
      <c r="AN79" s="180"/>
      <c r="AO79" s="180"/>
    </row>
    <row r="80" spans="1:42" ht="12.75" customHeight="1" x14ac:dyDescent="0.2">
      <c r="B80" s="15" t="s">
        <v>20</v>
      </c>
      <c r="C80" s="62"/>
      <c r="D80" s="180"/>
      <c r="E80" s="180"/>
      <c r="F80" s="180"/>
      <c r="G80" s="180"/>
      <c r="H80" s="180"/>
      <c r="I80" s="180"/>
      <c r="J80" s="180"/>
      <c r="K80" s="180"/>
      <c r="L80" s="180"/>
      <c r="M80" s="180"/>
      <c r="N80" s="180"/>
      <c r="O80" s="180"/>
      <c r="P80" s="180"/>
      <c r="Q80" s="180"/>
      <c r="R80" s="180"/>
      <c r="S80" s="180"/>
      <c r="T80" s="180"/>
      <c r="U80" s="180"/>
      <c r="V80" s="180"/>
      <c r="W80" s="180"/>
      <c r="X80" s="180"/>
      <c r="Y80" s="180"/>
      <c r="Z80" s="180"/>
      <c r="AA80" s="180"/>
      <c r="AB80" s="180"/>
      <c r="AC80" s="180"/>
      <c r="AD80" s="180"/>
      <c r="AE80" s="180"/>
      <c r="AF80" s="180"/>
      <c r="AG80" s="180"/>
      <c r="AH80" s="180"/>
      <c r="AI80" s="180"/>
      <c r="AJ80" s="180"/>
      <c r="AK80" s="180"/>
      <c r="AL80" s="180"/>
      <c r="AM80" s="180"/>
      <c r="AN80" s="180"/>
      <c r="AO80" s="180"/>
    </row>
    <row r="81" spans="1:42" ht="12.75" customHeight="1" x14ac:dyDescent="0.2">
      <c r="B81" s="15" t="s">
        <v>21</v>
      </c>
      <c r="C81" s="62"/>
      <c r="D81" s="180"/>
      <c r="E81" s="180"/>
      <c r="F81" s="180"/>
      <c r="G81" s="180"/>
      <c r="H81" s="180"/>
      <c r="I81" s="180"/>
      <c r="J81" s="180"/>
      <c r="K81" s="180"/>
      <c r="L81" s="180"/>
      <c r="M81" s="180"/>
      <c r="N81" s="180"/>
      <c r="O81" s="180"/>
      <c r="P81" s="180"/>
      <c r="Q81" s="180"/>
      <c r="R81" s="180"/>
      <c r="S81" s="180"/>
      <c r="T81" s="180"/>
      <c r="U81" s="180"/>
      <c r="V81" s="180"/>
      <c r="W81" s="180"/>
      <c r="X81" s="180"/>
      <c r="Y81" s="180"/>
      <c r="Z81" s="180"/>
      <c r="AA81" s="180"/>
      <c r="AB81" s="180"/>
      <c r="AC81" s="180"/>
      <c r="AD81" s="180"/>
      <c r="AE81" s="180"/>
      <c r="AF81" s="180"/>
      <c r="AG81" s="180"/>
      <c r="AH81" s="180"/>
      <c r="AI81" s="180"/>
      <c r="AJ81" s="180"/>
      <c r="AK81" s="180"/>
      <c r="AL81" s="180"/>
      <c r="AM81" s="180"/>
      <c r="AN81" s="180"/>
      <c r="AO81" s="180"/>
    </row>
    <row r="82" spans="1:42" ht="12.75" customHeight="1" x14ac:dyDescent="0.2">
      <c r="B82" s="15" t="s">
        <v>22</v>
      </c>
      <c r="C82" s="62"/>
      <c r="D82" s="180"/>
      <c r="E82" s="180"/>
      <c r="F82" s="180"/>
      <c r="G82" s="180"/>
      <c r="H82" s="180"/>
      <c r="I82" s="180"/>
      <c r="J82" s="180"/>
      <c r="K82" s="180"/>
      <c r="L82" s="180"/>
      <c r="M82" s="180"/>
      <c r="N82" s="180"/>
      <c r="O82" s="180"/>
      <c r="P82" s="180"/>
      <c r="Q82" s="180"/>
      <c r="R82" s="180"/>
      <c r="S82" s="180"/>
      <c r="T82" s="180"/>
      <c r="U82" s="180"/>
      <c r="V82" s="180"/>
      <c r="W82" s="180"/>
      <c r="X82" s="180"/>
      <c r="Y82" s="180"/>
      <c r="Z82" s="180"/>
      <c r="AA82" s="180"/>
      <c r="AB82" s="180"/>
      <c r="AC82" s="180"/>
      <c r="AD82" s="180"/>
      <c r="AE82" s="180"/>
      <c r="AF82" s="180"/>
      <c r="AG82" s="180"/>
      <c r="AH82" s="180"/>
      <c r="AI82" s="180"/>
      <c r="AJ82" s="180"/>
      <c r="AK82" s="180"/>
      <c r="AL82" s="180"/>
      <c r="AM82" s="180"/>
      <c r="AN82" s="180"/>
      <c r="AO82" s="180"/>
    </row>
    <row r="83" spans="1:42" ht="12.75" customHeight="1" x14ac:dyDescent="0.2">
      <c r="B83" s="15" t="s">
        <v>35</v>
      </c>
      <c r="C83" s="62"/>
      <c r="D83" s="180"/>
      <c r="E83" s="180"/>
      <c r="F83" s="180"/>
      <c r="G83" s="180"/>
      <c r="H83" s="180"/>
      <c r="I83" s="180"/>
      <c r="J83" s="180"/>
      <c r="K83" s="180"/>
      <c r="L83" s="180"/>
      <c r="M83" s="180"/>
      <c r="N83" s="180"/>
      <c r="O83" s="180"/>
      <c r="P83" s="180"/>
      <c r="Q83" s="180"/>
      <c r="R83" s="180"/>
      <c r="S83" s="180"/>
      <c r="T83" s="180"/>
      <c r="U83" s="180"/>
      <c r="V83" s="180"/>
      <c r="W83" s="180"/>
      <c r="X83" s="180"/>
      <c r="Y83" s="180"/>
      <c r="Z83" s="180"/>
      <c r="AA83" s="180"/>
      <c r="AB83" s="180"/>
      <c r="AC83" s="180"/>
      <c r="AD83" s="180"/>
      <c r="AE83" s="180"/>
      <c r="AF83" s="180"/>
      <c r="AG83" s="180"/>
      <c r="AH83" s="180"/>
      <c r="AI83" s="180"/>
      <c r="AJ83" s="180"/>
      <c r="AK83" s="180"/>
      <c r="AL83" s="180"/>
      <c r="AM83" s="180"/>
      <c r="AN83" s="180"/>
      <c r="AO83" s="180"/>
    </row>
    <row r="84" spans="1:42" s="53" customFormat="1" ht="12.75" customHeight="1" x14ac:dyDescent="0.2">
      <c r="A84" s="2"/>
      <c r="B84" s="15"/>
      <c r="C84" s="62"/>
      <c r="D84" s="62"/>
      <c r="E84" s="287"/>
      <c r="F84" s="287"/>
      <c r="G84" s="287"/>
      <c r="H84" s="287"/>
      <c r="I84" s="287"/>
      <c r="J84" s="287"/>
      <c r="K84" s="287"/>
      <c r="L84" s="287"/>
      <c r="M84" s="287"/>
      <c r="N84" s="287"/>
      <c r="O84" s="287"/>
      <c r="P84" s="287"/>
      <c r="Q84" s="287"/>
      <c r="R84" s="287"/>
      <c r="S84" s="287"/>
      <c r="T84" s="287"/>
      <c r="U84" s="287"/>
      <c r="V84" s="287"/>
      <c r="W84" s="287"/>
      <c r="X84" s="287"/>
      <c r="Y84" s="287"/>
      <c r="Z84" s="287"/>
      <c r="AA84" s="287"/>
      <c r="AB84" s="287"/>
      <c r="AC84" s="287"/>
      <c r="AD84" s="287"/>
      <c r="AE84" s="287"/>
      <c r="AF84" s="287"/>
      <c r="AG84" s="287"/>
      <c r="AH84" s="287"/>
      <c r="AI84" s="287"/>
      <c r="AJ84" s="287"/>
      <c r="AK84" s="287"/>
      <c r="AL84" s="287"/>
      <c r="AM84" s="287"/>
      <c r="AN84" s="287"/>
      <c r="AO84" s="287"/>
      <c r="AP84" s="2"/>
    </row>
    <row r="85" spans="1:42" ht="12.75" customHeight="1" x14ac:dyDescent="0.2">
      <c r="B85" s="14" t="s">
        <v>38</v>
      </c>
      <c r="C85" s="62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</row>
    <row r="86" spans="1:42" ht="12.75" customHeight="1" x14ac:dyDescent="0.2">
      <c r="B86" s="53" t="s">
        <v>456</v>
      </c>
      <c r="C86" s="62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</row>
    <row r="87" spans="1:42" ht="12.75" customHeight="1" x14ac:dyDescent="0.2">
      <c r="B87" s="15" t="s">
        <v>17</v>
      </c>
      <c r="C87" s="62"/>
      <c r="D87" s="180"/>
      <c r="E87" s="180"/>
      <c r="F87" s="180"/>
      <c r="G87" s="180"/>
      <c r="H87" s="180"/>
      <c r="I87" s="180"/>
      <c r="J87" s="180"/>
      <c r="K87" s="180"/>
      <c r="L87" s="180"/>
      <c r="M87" s="180"/>
      <c r="N87" s="180"/>
      <c r="O87" s="180"/>
      <c r="P87" s="180"/>
      <c r="Q87" s="180"/>
      <c r="R87" s="180"/>
      <c r="S87" s="180"/>
      <c r="T87" s="180"/>
      <c r="U87" s="180"/>
      <c r="V87" s="180"/>
      <c r="W87" s="180"/>
      <c r="X87" s="180"/>
      <c r="Y87" s="180"/>
      <c r="Z87" s="180"/>
      <c r="AA87" s="180"/>
      <c r="AB87" s="180"/>
      <c r="AC87" s="180"/>
      <c r="AD87" s="180"/>
      <c r="AE87" s="180"/>
      <c r="AF87" s="180"/>
      <c r="AG87" s="180"/>
      <c r="AH87" s="180"/>
      <c r="AI87" s="180"/>
      <c r="AJ87" s="180"/>
      <c r="AK87" s="180"/>
      <c r="AL87" s="180"/>
      <c r="AM87" s="180"/>
      <c r="AN87" s="180"/>
      <c r="AO87" s="180"/>
    </row>
    <row r="88" spans="1:42" ht="12.75" customHeight="1" x14ac:dyDescent="0.2">
      <c r="B88" s="15" t="s">
        <v>18</v>
      </c>
      <c r="C88" s="62"/>
      <c r="D88" s="180"/>
      <c r="E88" s="180"/>
      <c r="F88" s="180"/>
      <c r="G88" s="180"/>
      <c r="H88" s="180"/>
      <c r="I88" s="180"/>
      <c r="J88" s="180"/>
      <c r="K88" s="180"/>
      <c r="L88" s="180"/>
      <c r="M88" s="180"/>
      <c r="N88" s="180"/>
      <c r="O88" s="180"/>
      <c r="P88" s="180"/>
      <c r="Q88" s="180"/>
      <c r="R88" s="180"/>
      <c r="S88" s="180"/>
      <c r="T88" s="180"/>
      <c r="U88" s="180"/>
      <c r="V88" s="180"/>
      <c r="W88" s="180"/>
      <c r="X88" s="180"/>
      <c r="Y88" s="180"/>
      <c r="Z88" s="180"/>
      <c r="AA88" s="180"/>
      <c r="AB88" s="180"/>
      <c r="AC88" s="180"/>
      <c r="AD88" s="180"/>
      <c r="AE88" s="180"/>
      <c r="AF88" s="180"/>
      <c r="AG88" s="180"/>
      <c r="AH88" s="180"/>
      <c r="AI88" s="180"/>
      <c r="AJ88" s="180"/>
      <c r="AK88" s="180"/>
      <c r="AL88" s="180"/>
      <c r="AM88" s="180"/>
      <c r="AN88" s="180"/>
      <c r="AO88" s="180"/>
    </row>
    <row r="89" spans="1:42" ht="12.75" customHeight="1" x14ac:dyDescent="0.2">
      <c r="B89" s="15" t="s">
        <v>19</v>
      </c>
      <c r="C89" s="62"/>
      <c r="D89" s="180"/>
      <c r="E89" s="180"/>
      <c r="F89" s="180"/>
      <c r="G89" s="180"/>
      <c r="H89" s="180"/>
      <c r="I89" s="180"/>
      <c r="J89" s="180"/>
      <c r="K89" s="180"/>
      <c r="L89" s="180"/>
      <c r="M89" s="180"/>
      <c r="N89" s="180"/>
      <c r="O89" s="180"/>
      <c r="P89" s="180"/>
      <c r="Q89" s="180"/>
      <c r="R89" s="180"/>
      <c r="S89" s="180"/>
      <c r="T89" s="180"/>
      <c r="U89" s="180"/>
      <c r="V89" s="180"/>
      <c r="W89" s="180"/>
      <c r="X89" s="180"/>
      <c r="Y89" s="180"/>
      <c r="Z89" s="180"/>
      <c r="AA89" s="180"/>
      <c r="AB89" s="180"/>
      <c r="AC89" s="180"/>
      <c r="AD89" s="180"/>
      <c r="AE89" s="180"/>
      <c r="AF89" s="180"/>
      <c r="AG89" s="180"/>
      <c r="AH89" s="180"/>
      <c r="AI89" s="180"/>
      <c r="AJ89" s="180"/>
      <c r="AK89" s="180"/>
      <c r="AL89" s="180"/>
      <c r="AM89" s="180"/>
      <c r="AN89" s="180"/>
      <c r="AO89" s="180"/>
    </row>
    <row r="90" spans="1:42" ht="12.75" customHeight="1" x14ac:dyDescent="0.2">
      <c r="B90" s="15" t="s">
        <v>20</v>
      </c>
      <c r="C90" s="62"/>
      <c r="D90" s="180"/>
      <c r="E90" s="180"/>
      <c r="F90" s="180"/>
      <c r="G90" s="180"/>
      <c r="H90" s="180"/>
      <c r="I90" s="180"/>
      <c r="J90" s="180"/>
      <c r="K90" s="180"/>
      <c r="L90" s="180"/>
      <c r="M90" s="180"/>
      <c r="N90" s="180"/>
      <c r="O90" s="180"/>
      <c r="P90" s="180"/>
      <c r="Q90" s="180"/>
      <c r="R90" s="180"/>
      <c r="S90" s="180"/>
      <c r="T90" s="180"/>
      <c r="U90" s="180"/>
      <c r="V90" s="180"/>
      <c r="W90" s="180"/>
      <c r="X90" s="180"/>
      <c r="Y90" s="180"/>
      <c r="Z90" s="180"/>
      <c r="AA90" s="180"/>
      <c r="AB90" s="180"/>
      <c r="AC90" s="180"/>
      <c r="AD90" s="180"/>
      <c r="AE90" s="180"/>
      <c r="AF90" s="180"/>
      <c r="AG90" s="180"/>
      <c r="AH90" s="180"/>
      <c r="AI90" s="180"/>
      <c r="AJ90" s="180"/>
      <c r="AK90" s="180"/>
      <c r="AL90" s="180"/>
      <c r="AM90" s="180"/>
      <c r="AN90" s="180"/>
      <c r="AO90" s="180"/>
    </row>
    <row r="91" spans="1:42" ht="12.75" customHeight="1" x14ac:dyDescent="0.2">
      <c r="B91" s="15" t="s">
        <v>21</v>
      </c>
      <c r="C91" s="62"/>
      <c r="D91" s="180"/>
      <c r="E91" s="180"/>
      <c r="F91" s="180"/>
      <c r="G91" s="180"/>
      <c r="H91" s="180"/>
      <c r="I91" s="180"/>
      <c r="J91" s="180"/>
      <c r="K91" s="180"/>
      <c r="L91" s="180"/>
      <c r="M91" s="180"/>
      <c r="N91" s="180"/>
      <c r="O91" s="180"/>
      <c r="P91" s="180"/>
      <c r="Q91" s="180"/>
      <c r="R91" s="180"/>
      <c r="S91" s="180"/>
      <c r="T91" s="180"/>
      <c r="U91" s="180"/>
      <c r="V91" s="180"/>
      <c r="W91" s="180"/>
      <c r="X91" s="180"/>
      <c r="Y91" s="180"/>
      <c r="Z91" s="180"/>
      <c r="AA91" s="180"/>
      <c r="AB91" s="180"/>
      <c r="AC91" s="180"/>
      <c r="AD91" s="180"/>
      <c r="AE91" s="180"/>
      <c r="AF91" s="180"/>
      <c r="AG91" s="180"/>
      <c r="AH91" s="180"/>
      <c r="AI91" s="180"/>
      <c r="AJ91" s="180"/>
      <c r="AK91" s="180"/>
      <c r="AL91" s="180"/>
      <c r="AM91" s="180"/>
      <c r="AN91" s="180"/>
      <c r="AO91" s="180"/>
    </row>
    <row r="92" spans="1:42" ht="12.75" customHeight="1" x14ac:dyDescent="0.2">
      <c r="B92" s="15" t="s">
        <v>22</v>
      </c>
      <c r="C92" s="62"/>
      <c r="D92" s="180"/>
      <c r="E92" s="180"/>
      <c r="F92" s="180"/>
      <c r="G92" s="180"/>
      <c r="H92" s="180"/>
      <c r="I92" s="180"/>
      <c r="J92" s="180"/>
      <c r="K92" s="180"/>
      <c r="L92" s="180"/>
      <c r="M92" s="180"/>
      <c r="N92" s="180"/>
      <c r="O92" s="180"/>
      <c r="P92" s="180"/>
      <c r="Q92" s="180"/>
      <c r="R92" s="180"/>
      <c r="S92" s="180"/>
      <c r="T92" s="180"/>
      <c r="U92" s="180"/>
      <c r="V92" s="180"/>
      <c r="W92" s="180"/>
      <c r="X92" s="180"/>
      <c r="Y92" s="180"/>
      <c r="Z92" s="180"/>
      <c r="AA92" s="180"/>
      <c r="AB92" s="180"/>
      <c r="AC92" s="180"/>
      <c r="AD92" s="180"/>
      <c r="AE92" s="180"/>
      <c r="AF92" s="180"/>
      <c r="AG92" s="180"/>
      <c r="AH92" s="180"/>
      <c r="AI92" s="180"/>
      <c r="AJ92" s="180"/>
      <c r="AK92" s="180"/>
      <c r="AL92" s="180"/>
      <c r="AM92" s="180"/>
      <c r="AN92" s="180"/>
      <c r="AO92" s="180"/>
    </row>
    <row r="93" spans="1:42" ht="12.75" customHeight="1" x14ac:dyDescent="0.2">
      <c r="B93" s="15" t="s">
        <v>35</v>
      </c>
      <c r="C93" s="62"/>
      <c r="D93" s="180"/>
      <c r="E93" s="180"/>
      <c r="F93" s="180"/>
      <c r="G93" s="180"/>
      <c r="H93" s="180"/>
      <c r="I93" s="180"/>
      <c r="J93" s="180"/>
      <c r="K93" s="180"/>
      <c r="L93" s="180"/>
      <c r="M93" s="180"/>
      <c r="N93" s="180"/>
      <c r="O93" s="180"/>
      <c r="P93" s="180"/>
      <c r="Q93" s="180"/>
      <c r="R93" s="180"/>
      <c r="S93" s="180"/>
      <c r="T93" s="180"/>
      <c r="U93" s="180"/>
      <c r="V93" s="180"/>
      <c r="W93" s="180"/>
      <c r="X93" s="180"/>
      <c r="Y93" s="180"/>
      <c r="Z93" s="180"/>
      <c r="AA93" s="180"/>
      <c r="AB93" s="180"/>
      <c r="AC93" s="180"/>
      <c r="AD93" s="180"/>
      <c r="AE93" s="180"/>
      <c r="AF93" s="180"/>
      <c r="AG93" s="180"/>
      <c r="AH93" s="180"/>
      <c r="AI93" s="180"/>
      <c r="AJ93" s="180"/>
      <c r="AK93" s="180"/>
      <c r="AL93" s="180"/>
      <c r="AM93" s="180"/>
      <c r="AN93" s="180"/>
      <c r="AO93" s="180"/>
    </row>
    <row r="94" spans="1:42" s="53" customFormat="1" ht="12.75" customHeight="1" x14ac:dyDescent="0.2">
      <c r="A94" s="2"/>
      <c r="B94" s="15"/>
      <c r="C94" s="287"/>
      <c r="D94" s="287"/>
      <c r="E94" s="287"/>
      <c r="F94" s="287"/>
      <c r="G94" s="287"/>
      <c r="H94" s="287"/>
      <c r="I94" s="287"/>
      <c r="J94" s="287"/>
      <c r="K94" s="287"/>
      <c r="L94" s="287"/>
      <c r="M94" s="287"/>
      <c r="N94" s="287"/>
      <c r="O94" s="287"/>
      <c r="P94" s="287"/>
      <c r="Q94" s="287"/>
      <c r="R94" s="287"/>
      <c r="S94" s="287"/>
      <c r="T94" s="287"/>
      <c r="U94" s="287"/>
      <c r="V94" s="287"/>
      <c r="W94" s="287"/>
      <c r="X94" s="287"/>
      <c r="Y94" s="287"/>
      <c r="Z94" s="287"/>
      <c r="AA94" s="287"/>
      <c r="AB94" s="287"/>
      <c r="AC94" s="287"/>
      <c r="AD94" s="287"/>
      <c r="AE94" s="287"/>
      <c r="AF94" s="287"/>
      <c r="AG94" s="287"/>
      <c r="AH94" s="287"/>
      <c r="AI94" s="287"/>
      <c r="AJ94" s="287"/>
      <c r="AK94" s="287"/>
      <c r="AL94" s="287"/>
      <c r="AM94" s="287"/>
      <c r="AN94" s="287"/>
      <c r="AO94" s="287"/>
      <c r="AP94" s="2"/>
    </row>
    <row r="95" spans="1:42" ht="12.75" customHeight="1" x14ac:dyDescent="0.2">
      <c r="B95" s="53" t="s">
        <v>457</v>
      </c>
      <c r="C95" s="62"/>
      <c r="D95" s="62"/>
      <c r="E95" s="62"/>
      <c r="F95" s="62"/>
      <c r="G95" s="62"/>
      <c r="H95" s="62"/>
      <c r="I95" s="62"/>
      <c r="J95" s="62"/>
      <c r="K95" s="62"/>
      <c r="L95" s="62"/>
      <c r="M95" s="62"/>
      <c r="N95" s="62"/>
      <c r="O95" s="62"/>
      <c r="P95" s="62"/>
      <c r="Q95" s="62"/>
      <c r="R95" s="62"/>
      <c r="S95" s="62"/>
      <c r="T95" s="62"/>
      <c r="U95" s="62"/>
      <c r="V95" s="62"/>
      <c r="W95" s="62"/>
      <c r="X95" s="62"/>
      <c r="Y95" s="62"/>
      <c r="Z95" s="62"/>
      <c r="AA95" s="62"/>
      <c r="AB95" s="62"/>
      <c r="AC95" s="62"/>
      <c r="AD95" s="62"/>
      <c r="AE95" s="62"/>
      <c r="AF95" s="62"/>
      <c r="AG95" s="62"/>
      <c r="AH95" s="62"/>
      <c r="AI95" s="62"/>
      <c r="AJ95" s="62"/>
      <c r="AK95" s="62"/>
      <c r="AL95" s="62"/>
      <c r="AM95" s="62"/>
      <c r="AN95" s="62"/>
      <c r="AO95" s="62"/>
    </row>
    <row r="96" spans="1:42" ht="12.75" customHeight="1" x14ac:dyDescent="0.2">
      <c r="B96" s="15" t="s">
        <v>17</v>
      </c>
      <c r="C96" s="62"/>
      <c r="D96" s="180"/>
      <c r="E96" s="180"/>
      <c r="F96" s="180"/>
      <c r="G96" s="180"/>
      <c r="H96" s="180"/>
      <c r="I96" s="180"/>
      <c r="J96" s="180"/>
      <c r="K96" s="180"/>
      <c r="L96" s="180"/>
      <c r="M96" s="180"/>
      <c r="N96" s="180"/>
      <c r="O96" s="180"/>
      <c r="P96" s="180"/>
      <c r="Q96" s="180"/>
      <c r="R96" s="180"/>
      <c r="S96" s="180"/>
      <c r="T96" s="180"/>
      <c r="U96" s="180"/>
      <c r="V96" s="180"/>
      <c r="W96" s="180"/>
      <c r="X96" s="180"/>
      <c r="Y96" s="180"/>
      <c r="Z96" s="180"/>
      <c r="AA96" s="180"/>
      <c r="AB96" s="180"/>
      <c r="AC96" s="180"/>
      <c r="AD96" s="180"/>
      <c r="AE96" s="180"/>
      <c r="AF96" s="180"/>
      <c r="AG96" s="180"/>
      <c r="AH96" s="180"/>
      <c r="AI96" s="180"/>
      <c r="AJ96" s="180"/>
      <c r="AK96" s="180"/>
      <c r="AL96" s="180"/>
      <c r="AM96" s="180"/>
      <c r="AN96" s="180"/>
      <c r="AO96" s="180"/>
    </row>
    <row r="97" spans="1:42" ht="12.75" customHeight="1" x14ac:dyDescent="0.2">
      <c r="B97" s="15" t="s">
        <v>18</v>
      </c>
      <c r="C97" s="62"/>
      <c r="D97" s="180"/>
      <c r="E97" s="180"/>
      <c r="F97" s="180"/>
      <c r="G97" s="180"/>
      <c r="H97" s="180"/>
      <c r="I97" s="180"/>
      <c r="J97" s="180"/>
      <c r="K97" s="180"/>
      <c r="L97" s="180"/>
      <c r="M97" s="180"/>
      <c r="N97" s="180"/>
      <c r="O97" s="180"/>
      <c r="P97" s="180"/>
      <c r="Q97" s="180"/>
      <c r="R97" s="180"/>
      <c r="S97" s="180"/>
      <c r="T97" s="180"/>
      <c r="U97" s="180"/>
      <c r="V97" s="180"/>
      <c r="W97" s="180"/>
      <c r="X97" s="180"/>
      <c r="Y97" s="180"/>
      <c r="Z97" s="180"/>
      <c r="AA97" s="180"/>
      <c r="AB97" s="180"/>
      <c r="AC97" s="180"/>
      <c r="AD97" s="180"/>
      <c r="AE97" s="180"/>
      <c r="AF97" s="180"/>
      <c r="AG97" s="180"/>
      <c r="AH97" s="180"/>
      <c r="AI97" s="180"/>
      <c r="AJ97" s="180"/>
      <c r="AK97" s="180"/>
      <c r="AL97" s="180"/>
      <c r="AM97" s="180"/>
      <c r="AN97" s="180"/>
      <c r="AO97" s="180"/>
    </row>
    <row r="98" spans="1:42" ht="12.75" customHeight="1" x14ac:dyDescent="0.2">
      <c r="B98" s="15" t="s">
        <v>19</v>
      </c>
      <c r="C98" s="62"/>
      <c r="D98" s="180"/>
      <c r="E98" s="180"/>
      <c r="F98" s="180"/>
      <c r="G98" s="180"/>
      <c r="H98" s="180"/>
      <c r="I98" s="180"/>
      <c r="J98" s="180"/>
      <c r="K98" s="180"/>
      <c r="L98" s="180"/>
      <c r="M98" s="180"/>
      <c r="N98" s="180"/>
      <c r="O98" s="180"/>
      <c r="P98" s="180"/>
      <c r="Q98" s="180"/>
      <c r="R98" s="180"/>
      <c r="S98" s="180"/>
      <c r="T98" s="180"/>
      <c r="U98" s="180"/>
      <c r="V98" s="180"/>
      <c r="W98" s="180"/>
      <c r="X98" s="180"/>
      <c r="Y98" s="180"/>
      <c r="Z98" s="180"/>
      <c r="AA98" s="180"/>
      <c r="AB98" s="180"/>
      <c r="AC98" s="180"/>
      <c r="AD98" s="180"/>
      <c r="AE98" s="180"/>
      <c r="AF98" s="180"/>
      <c r="AG98" s="180"/>
      <c r="AH98" s="180"/>
      <c r="AI98" s="180"/>
      <c r="AJ98" s="180"/>
      <c r="AK98" s="180"/>
      <c r="AL98" s="180"/>
      <c r="AM98" s="180"/>
      <c r="AN98" s="180"/>
      <c r="AO98" s="180"/>
    </row>
    <row r="99" spans="1:42" ht="12.75" customHeight="1" x14ac:dyDescent="0.2">
      <c r="B99" s="15" t="s">
        <v>20</v>
      </c>
      <c r="C99" s="62"/>
      <c r="D99" s="180"/>
      <c r="E99" s="180"/>
      <c r="F99" s="180"/>
      <c r="G99" s="180"/>
      <c r="H99" s="180"/>
      <c r="I99" s="180"/>
      <c r="J99" s="180"/>
      <c r="K99" s="180"/>
      <c r="L99" s="180"/>
      <c r="M99" s="180"/>
      <c r="N99" s="180"/>
      <c r="O99" s="180"/>
      <c r="P99" s="180"/>
      <c r="Q99" s="180"/>
      <c r="R99" s="180"/>
      <c r="S99" s="180"/>
      <c r="T99" s="180"/>
      <c r="U99" s="180"/>
      <c r="V99" s="180"/>
      <c r="W99" s="180"/>
      <c r="X99" s="180"/>
      <c r="Y99" s="180"/>
      <c r="Z99" s="180"/>
      <c r="AA99" s="180"/>
      <c r="AB99" s="180"/>
      <c r="AC99" s="180"/>
      <c r="AD99" s="180"/>
      <c r="AE99" s="180"/>
      <c r="AF99" s="180"/>
      <c r="AG99" s="180"/>
      <c r="AH99" s="180"/>
      <c r="AI99" s="180"/>
      <c r="AJ99" s="180"/>
      <c r="AK99" s="180"/>
      <c r="AL99" s="180"/>
      <c r="AM99" s="180"/>
      <c r="AN99" s="180"/>
      <c r="AO99" s="180"/>
    </row>
    <row r="100" spans="1:42" ht="12.75" customHeight="1" x14ac:dyDescent="0.2">
      <c r="B100" s="15" t="s">
        <v>21</v>
      </c>
      <c r="C100" s="62"/>
      <c r="D100" s="180"/>
      <c r="E100" s="180"/>
      <c r="F100" s="180"/>
      <c r="G100" s="180"/>
      <c r="H100" s="180"/>
      <c r="I100" s="180"/>
      <c r="J100" s="180"/>
      <c r="K100" s="180"/>
      <c r="L100" s="180"/>
      <c r="M100" s="180"/>
      <c r="N100" s="180"/>
      <c r="O100" s="180"/>
      <c r="P100" s="180"/>
      <c r="Q100" s="180"/>
      <c r="R100" s="180"/>
      <c r="S100" s="180"/>
      <c r="T100" s="180"/>
      <c r="U100" s="180"/>
      <c r="V100" s="180"/>
      <c r="W100" s="180"/>
      <c r="X100" s="180"/>
      <c r="Y100" s="180"/>
      <c r="Z100" s="180"/>
      <c r="AA100" s="180"/>
      <c r="AB100" s="180"/>
      <c r="AC100" s="180"/>
      <c r="AD100" s="180"/>
      <c r="AE100" s="180"/>
      <c r="AF100" s="180"/>
      <c r="AG100" s="180"/>
      <c r="AH100" s="180"/>
      <c r="AI100" s="180"/>
      <c r="AJ100" s="180"/>
      <c r="AK100" s="180"/>
      <c r="AL100" s="180"/>
      <c r="AM100" s="180"/>
      <c r="AN100" s="180"/>
      <c r="AO100" s="180"/>
    </row>
    <row r="101" spans="1:42" ht="12.75" customHeight="1" x14ac:dyDescent="0.2">
      <c r="B101" s="15" t="s">
        <v>22</v>
      </c>
      <c r="C101" s="62"/>
      <c r="D101" s="180"/>
      <c r="E101" s="180"/>
      <c r="F101" s="180"/>
      <c r="G101" s="180"/>
      <c r="H101" s="180"/>
      <c r="I101" s="180"/>
      <c r="J101" s="180"/>
      <c r="K101" s="180"/>
      <c r="L101" s="180"/>
      <c r="M101" s="180"/>
      <c r="N101" s="180"/>
      <c r="O101" s="180"/>
      <c r="P101" s="180"/>
      <c r="Q101" s="180"/>
      <c r="R101" s="180"/>
      <c r="S101" s="180"/>
      <c r="T101" s="180"/>
      <c r="U101" s="180"/>
      <c r="V101" s="180"/>
      <c r="W101" s="180"/>
      <c r="X101" s="180"/>
      <c r="Y101" s="180"/>
      <c r="Z101" s="180"/>
      <c r="AA101" s="180"/>
      <c r="AB101" s="180"/>
      <c r="AC101" s="180"/>
      <c r="AD101" s="180"/>
      <c r="AE101" s="180"/>
      <c r="AF101" s="180"/>
      <c r="AG101" s="180"/>
      <c r="AH101" s="180"/>
      <c r="AI101" s="180"/>
      <c r="AJ101" s="180"/>
      <c r="AK101" s="180"/>
      <c r="AL101" s="180"/>
      <c r="AM101" s="180"/>
      <c r="AN101" s="180"/>
      <c r="AO101" s="180"/>
    </row>
    <row r="102" spans="1:42" ht="12.75" customHeight="1" x14ac:dyDescent="0.2">
      <c r="B102" s="15" t="s">
        <v>35</v>
      </c>
      <c r="C102" s="62"/>
      <c r="D102" s="180"/>
      <c r="E102" s="180"/>
      <c r="F102" s="180"/>
      <c r="G102" s="180"/>
      <c r="H102" s="180"/>
      <c r="I102" s="180"/>
      <c r="J102" s="180"/>
      <c r="K102" s="180"/>
      <c r="L102" s="180"/>
      <c r="M102" s="180"/>
      <c r="N102" s="180"/>
      <c r="O102" s="180"/>
      <c r="P102" s="180"/>
      <c r="Q102" s="180"/>
      <c r="R102" s="180"/>
      <c r="S102" s="180"/>
      <c r="T102" s="180"/>
      <c r="U102" s="180"/>
      <c r="V102" s="180"/>
      <c r="W102" s="180"/>
      <c r="X102" s="180"/>
      <c r="Y102" s="180"/>
      <c r="Z102" s="180"/>
      <c r="AA102" s="180"/>
      <c r="AB102" s="180"/>
      <c r="AC102" s="180"/>
      <c r="AD102" s="180"/>
      <c r="AE102" s="180"/>
      <c r="AF102" s="180"/>
      <c r="AG102" s="180"/>
      <c r="AH102" s="180"/>
      <c r="AI102" s="180"/>
      <c r="AJ102" s="180"/>
      <c r="AK102" s="180"/>
      <c r="AL102" s="180"/>
      <c r="AM102" s="180"/>
      <c r="AN102" s="180"/>
      <c r="AO102" s="180"/>
    </row>
    <row r="103" spans="1:42" s="53" customFormat="1" ht="12.75" customHeight="1" x14ac:dyDescent="0.2">
      <c r="A103" s="2"/>
      <c r="B103" s="15"/>
      <c r="C103" s="287"/>
      <c r="D103" s="287"/>
      <c r="E103" s="287"/>
      <c r="F103" s="287"/>
      <c r="G103" s="287"/>
      <c r="H103" s="287"/>
      <c r="I103" s="287"/>
      <c r="J103" s="287"/>
      <c r="K103" s="287"/>
      <c r="L103" s="287"/>
      <c r="M103" s="287"/>
      <c r="N103" s="287"/>
      <c r="O103" s="287"/>
      <c r="P103" s="287"/>
      <c r="Q103" s="287"/>
      <c r="R103" s="287"/>
      <c r="S103" s="287"/>
      <c r="T103" s="287"/>
      <c r="U103" s="287"/>
      <c r="V103" s="287"/>
      <c r="W103" s="287"/>
      <c r="X103" s="287"/>
      <c r="Y103" s="287"/>
      <c r="Z103" s="287"/>
      <c r="AA103" s="287"/>
      <c r="AB103" s="287"/>
      <c r="AC103" s="287"/>
      <c r="AD103" s="287"/>
      <c r="AE103" s="287"/>
      <c r="AF103" s="287"/>
      <c r="AG103" s="287"/>
      <c r="AH103" s="287"/>
      <c r="AI103" s="287"/>
      <c r="AJ103" s="287"/>
      <c r="AK103" s="287"/>
      <c r="AL103" s="287"/>
      <c r="AM103" s="287"/>
      <c r="AN103" s="287"/>
      <c r="AO103" s="287"/>
      <c r="AP103" s="2"/>
    </row>
    <row r="104" spans="1:42" ht="12.75" customHeight="1" x14ac:dyDescent="0.2">
      <c r="B104" s="53" t="s">
        <v>458</v>
      </c>
      <c r="C104" s="62"/>
      <c r="D104" s="62"/>
      <c r="E104" s="62"/>
      <c r="F104" s="62"/>
      <c r="G104" s="62"/>
      <c r="H104" s="62"/>
      <c r="I104" s="62"/>
      <c r="J104" s="62"/>
      <c r="K104" s="62"/>
      <c r="L104" s="62"/>
      <c r="M104" s="62"/>
      <c r="N104" s="62"/>
      <c r="O104" s="62"/>
      <c r="P104" s="62"/>
      <c r="Q104" s="62"/>
      <c r="R104" s="62"/>
      <c r="S104" s="62"/>
      <c r="T104" s="62"/>
      <c r="U104" s="62"/>
      <c r="V104" s="62"/>
      <c r="W104" s="62"/>
      <c r="X104" s="62"/>
      <c r="Y104" s="62"/>
      <c r="Z104" s="62"/>
      <c r="AA104" s="62"/>
      <c r="AB104" s="62"/>
      <c r="AC104" s="62"/>
      <c r="AD104" s="62"/>
      <c r="AE104" s="62"/>
      <c r="AF104" s="62"/>
      <c r="AG104" s="62"/>
      <c r="AH104" s="62"/>
      <c r="AI104" s="62"/>
      <c r="AJ104" s="62"/>
      <c r="AK104" s="62"/>
      <c r="AL104" s="62"/>
      <c r="AM104" s="62"/>
      <c r="AN104" s="62"/>
      <c r="AO104" s="62"/>
    </row>
    <row r="105" spans="1:42" ht="12.75" customHeight="1" x14ac:dyDescent="0.2">
      <c r="B105" s="15" t="s">
        <v>17</v>
      </c>
      <c r="C105" s="62"/>
      <c r="D105" s="180"/>
      <c r="E105" s="180"/>
      <c r="F105" s="180"/>
      <c r="G105" s="180"/>
      <c r="H105" s="180"/>
      <c r="I105" s="180"/>
      <c r="J105" s="180"/>
      <c r="K105" s="180"/>
      <c r="L105" s="180"/>
      <c r="M105" s="180"/>
      <c r="N105" s="180"/>
      <c r="O105" s="180"/>
      <c r="P105" s="180"/>
      <c r="Q105" s="180"/>
      <c r="R105" s="180"/>
      <c r="S105" s="180"/>
      <c r="T105" s="180"/>
      <c r="U105" s="180"/>
      <c r="V105" s="180"/>
      <c r="W105" s="180"/>
      <c r="X105" s="180"/>
      <c r="Y105" s="180"/>
      <c r="Z105" s="180"/>
      <c r="AA105" s="180"/>
      <c r="AB105" s="180"/>
      <c r="AC105" s="180"/>
      <c r="AD105" s="180"/>
      <c r="AE105" s="180"/>
      <c r="AF105" s="180"/>
      <c r="AG105" s="180"/>
      <c r="AH105" s="180"/>
      <c r="AI105" s="180"/>
      <c r="AJ105" s="180"/>
      <c r="AK105" s="180"/>
      <c r="AL105" s="180"/>
      <c r="AM105" s="180"/>
      <c r="AN105" s="180"/>
      <c r="AO105" s="180"/>
    </row>
    <row r="106" spans="1:42" ht="12.75" customHeight="1" x14ac:dyDescent="0.2">
      <c r="B106" s="15" t="s">
        <v>18</v>
      </c>
      <c r="C106" s="62"/>
      <c r="D106" s="180"/>
      <c r="E106" s="180"/>
      <c r="F106" s="180"/>
      <c r="G106" s="180"/>
      <c r="H106" s="180"/>
      <c r="I106" s="180"/>
      <c r="J106" s="180"/>
      <c r="K106" s="180"/>
      <c r="L106" s="180"/>
      <c r="M106" s="180"/>
      <c r="N106" s="180"/>
      <c r="O106" s="180"/>
      <c r="P106" s="180"/>
      <c r="Q106" s="180"/>
      <c r="R106" s="180"/>
      <c r="S106" s="180"/>
      <c r="T106" s="180"/>
      <c r="U106" s="180"/>
      <c r="V106" s="180"/>
      <c r="W106" s="180"/>
      <c r="X106" s="180"/>
      <c r="Y106" s="180"/>
      <c r="Z106" s="180"/>
      <c r="AA106" s="180"/>
      <c r="AB106" s="180"/>
      <c r="AC106" s="180"/>
      <c r="AD106" s="180"/>
      <c r="AE106" s="180"/>
      <c r="AF106" s="180"/>
      <c r="AG106" s="180"/>
      <c r="AH106" s="180"/>
      <c r="AI106" s="180"/>
      <c r="AJ106" s="180"/>
      <c r="AK106" s="180"/>
      <c r="AL106" s="180"/>
      <c r="AM106" s="180"/>
      <c r="AN106" s="180"/>
      <c r="AO106" s="180"/>
    </row>
    <row r="107" spans="1:42" ht="12.75" customHeight="1" x14ac:dyDescent="0.2">
      <c r="B107" s="15" t="s">
        <v>19</v>
      </c>
      <c r="C107" s="62"/>
      <c r="D107" s="180"/>
      <c r="E107" s="180"/>
      <c r="F107" s="180"/>
      <c r="G107" s="180"/>
      <c r="H107" s="180"/>
      <c r="I107" s="180"/>
      <c r="J107" s="180"/>
      <c r="K107" s="180"/>
      <c r="L107" s="180"/>
      <c r="M107" s="180"/>
      <c r="N107" s="180"/>
      <c r="O107" s="180"/>
      <c r="P107" s="180"/>
      <c r="Q107" s="180"/>
      <c r="R107" s="180"/>
      <c r="S107" s="180"/>
      <c r="T107" s="180"/>
      <c r="U107" s="180"/>
      <c r="V107" s="180"/>
      <c r="W107" s="180"/>
      <c r="X107" s="180"/>
      <c r="Y107" s="180"/>
      <c r="Z107" s="180"/>
      <c r="AA107" s="180"/>
      <c r="AB107" s="180"/>
      <c r="AC107" s="180"/>
      <c r="AD107" s="180"/>
      <c r="AE107" s="180"/>
      <c r="AF107" s="180"/>
      <c r="AG107" s="180"/>
      <c r="AH107" s="180"/>
      <c r="AI107" s="180"/>
      <c r="AJ107" s="180"/>
      <c r="AK107" s="180"/>
      <c r="AL107" s="180"/>
      <c r="AM107" s="180"/>
      <c r="AN107" s="180"/>
      <c r="AO107" s="180"/>
    </row>
    <row r="108" spans="1:42" ht="12.75" customHeight="1" x14ac:dyDescent="0.2">
      <c r="B108" s="15" t="s">
        <v>20</v>
      </c>
      <c r="C108" s="62"/>
      <c r="D108" s="180"/>
      <c r="E108" s="180"/>
      <c r="F108" s="180"/>
      <c r="G108" s="180"/>
      <c r="H108" s="180"/>
      <c r="I108" s="180"/>
      <c r="J108" s="180"/>
      <c r="K108" s="180"/>
      <c r="L108" s="180"/>
      <c r="M108" s="180"/>
      <c r="N108" s="180"/>
      <c r="O108" s="180"/>
      <c r="P108" s="180"/>
      <c r="Q108" s="180"/>
      <c r="R108" s="180"/>
      <c r="S108" s="180"/>
      <c r="T108" s="180"/>
      <c r="U108" s="180"/>
      <c r="V108" s="180"/>
      <c r="W108" s="180"/>
      <c r="X108" s="180"/>
      <c r="Y108" s="180"/>
      <c r="Z108" s="180"/>
      <c r="AA108" s="180"/>
      <c r="AB108" s="180"/>
      <c r="AC108" s="180"/>
      <c r="AD108" s="180"/>
      <c r="AE108" s="180"/>
      <c r="AF108" s="180"/>
      <c r="AG108" s="180"/>
      <c r="AH108" s="180"/>
      <c r="AI108" s="180"/>
      <c r="AJ108" s="180"/>
      <c r="AK108" s="180"/>
      <c r="AL108" s="180"/>
      <c r="AM108" s="180"/>
      <c r="AN108" s="180"/>
      <c r="AO108" s="180"/>
    </row>
    <row r="109" spans="1:42" ht="12.75" customHeight="1" x14ac:dyDescent="0.2">
      <c r="B109" s="15" t="s">
        <v>21</v>
      </c>
      <c r="C109" s="62"/>
      <c r="D109" s="180"/>
      <c r="E109" s="180"/>
      <c r="F109" s="180"/>
      <c r="G109" s="180"/>
      <c r="H109" s="180"/>
      <c r="I109" s="180"/>
      <c r="J109" s="180"/>
      <c r="K109" s="180"/>
      <c r="L109" s="180"/>
      <c r="M109" s="180"/>
      <c r="N109" s="180"/>
      <c r="O109" s="180"/>
      <c r="P109" s="180"/>
      <c r="Q109" s="180"/>
      <c r="R109" s="180"/>
      <c r="S109" s="180"/>
      <c r="T109" s="180"/>
      <c r="U109" s="180"/>
      <c r="V109" s="180"/>
      <c r="W109" s="180"/>
      <c r="X109" s="180"/>
      <c r="Y109" s="180"/>
      <c r="Z109" s="180"/>
      <c r="AA109" s="180"/>
      <c r="AB109" s="180"/>
      <c r="AC109" s="180"/>
      <c r="AD109" s="180"/>
      <c r="AE109" s="180"/>
      <c r="AF109" s="180"/>
      <c r="AG109" s="180"/>
      <c r="AH109" s="180"/>
      <c r="AI109" s="180"/>
      <c r="AJ109" s="180"/>
      <c r="AK109" s="180"/>
      <c r="AL109" s="180"/>
      <c r="AM109" s="180"/>
      <c r="AN109" s="180"/>
      <c r="AO109" s="180"/>
    </row>
    <row r="110" spans="1:42" ht="12.75" customHeight="1" x14ac:dyDescent="0.2">
      <c r="B110" s="15" t="s">
        <v>22</v>
      </c>
      <c r="C110" s="62"/>
      <c r="D110" s="180"/>
      <c r="E110" s="180"/>
      <c r="F110" s="180"/>
      <c r="G110" s="180"/>
      <c r="H110" s="180"/>
      <c r="I110" s="180"/>
      <c r="J110" s="180"/>
      <c r="K110" s="180"/>
      <c r="L110" s="180"/>
      <c r="M110" s="180"/>
      <c r="N110" s="180"/>
      <c r="O110" s="180"/>
      <c r="P110" s="180"/>
      <c r="Q110" s="180"/>
      <c r="R110" s="180"/>
      <c r="S110" s="180"/>
      <c r="T110" s="180"/>
      <c r="U110" s="180"/>
      <c r="V110" s="180"/>
      <c r="W110" s="180"/>
      <c r="X110" s="180"/>
      <c r="Y110" s="180"/>
      <c r="Z110" s="180"/>
      <c r="AA110" s="180"/>
      <c r="AB110" s="180"/>
      <c r="AC110" s="180"/>
      <c r="AD110" s="180"/>
      <c r="AE110" s="180"/>
      <c r="AF110" s="180"/>
      <c r="AG110" s="180"/>
      <c r="AH110" s="180"/>
      <c r="AI110" s="180"/>
      <c r="AJ110" s="180"/>
      <c r="AK110" s="180"/>
      <c r="AL110" s="180"/>
      <c r="AM110" s="180"/>
      <c r="AN110" s="180"/>
      <c r="AO110" s="180"/>
    </row>
    <row r="111" spans="1:42" ht="12.75" customHeight="1" x14ac:dyDescent="0.2">
      <c r="B111" s="15" t="s">
        <v>35</v>
      </c>
      <c r="C111" s="62"/>
      <c r="D111" s="180"/>
      <c r="E111" s="180"/>
      <c r="F111" s="180"/>
      <c r="G111" s="180"/>
      <c r="H111" s="180"/>
      <c r="I111" s="180"/>
      <c r="J111" s="180"/>
      <c r="K111" s="180"/>
      <c r="L111" s="180"/>
      <c r="M111" s="180"/>
      <c r="N111" s="180"/>
      <c r="O111" s="180"/>
      <c r="P111" s="180"/>
      <c r="Q111" s="180"/>
      <c r="R111" s="180"/>
      <c r="S111" s="180"/>
      <c r="T111" s="180"/>
      <c r="U111" s="180"/>
      <c r="V111" s="180"/>
      <c r="W111" s="180"/>
      <c r="X111" s="180"/>
      <c r="Y111" s="180"/>
      <c r="Z111" s="180"/>
      <c r="AA111" s="180"/>
      <c r="AB111" s="180"/>
      <c r="AC111" s="180"/>
      <c r="AD111" s="180"/>
      <c r="AE111" s="180"/>
      <c r="AF111" s="180"/>
      <c r="AG111" s="180"/>
      <c r="AH111" s="180"/>
      <c r="AI111" s="180"/>
      <c r="AJ111" s="180"/>
      <c r="AK111" s="180"/>
      <c r="AL111" s="180"/>
      <c r="AM111" s="180"/>
      <c r="AN111" s="180"/>
      <c r="AO111" s="180"/>
    </row>
    <row r="112" spans="1:42" s="53" customFormat="1" ht="12.75" customHeight="1" x14ac:dyDescent="0.2">
      <c r="A112" s="2"/>
      <c r="B112" s="15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"/>
    </row>
    <row r="113" spans="1:42" ht="12.75" customHeight="1" x14ac:dyDescent="0.2">
      <c r="B113" s="14" t="s">
        <v>42</v>
      </c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</row>
    <row r="114" spans="1:42" ht="12.75" customHeight="1" x14ac:dyDescent="0.2">
      <c r="B114" s="53" t="s">
        <v>459</v>
      </c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</row>
    <row r="115" spans="1:42" ht="12.75" customHeight="1" x14ac:dyDescent="0.2">
      <c r="B115" s="15" t="s">
        <v>17</v>
      </c>
      <c r="C115" s="62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</row>
    <row r="116" spans="1:42" ht="12.75" customHeight="1" x14ac:dyDescent="0.2">
      <c r="B116" s="15" t="s">
        <v>18</v>
      </c>
      <c r="C116" s="62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</row>
    <row r="117" spans="1:42" ht="12.75" customHeight="1" x14ac:dyDescent="0.2">
      <c r="B117" s="15" t="s">
        <v>19</v>
      </c>
      <c r="C117" s="62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</row>
    <row r="118" spans="1:42" ht="12.75" customHeight="1" x14ac:dyDescent="0.2">
      <c r="B118" s="15" t="s">
        <v>20</v>
      </c>
      <c r="C118" s="62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</row>
    <row r="119" spans="1:42" ht="12.75" customHeight="1" x14ac:dyDescent="0.2">
      <c r="B119" s="15" t="s">
        <v>21</v>
      </c>
      <c r="C119" s="62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</row>
    <row r="120" spans="1:42" ht="12.75" customHeight="1" x14ac:dyDescent="0.2">
      <c r="B120" s="15" t="s">
        <v>22</v>
      </c>
      <c r="C120" s="62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</row>
    <row r="121" spans="1:42" ht="12.75" customHeight="1" x14ac:dyDescent="0.2">
      <c r="B121" s="15" t="s">
        <v>35</v>
      </c>
      <c r="C121" s="62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</row>
    <row r="122" spans="1:42" s="53" customFormat="1" ht="12.75" customHeight="1" x14ac:dyDescent="0.2">
      <c r="A122" s="2"/>
      <c r="B122" s="15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"/>
    </row>
    <row r="123" spans="1:42" ht="12.75" customHeight="1" x14ac:dyDescent="0.2">
      <c r="B123" s="14" t="s">
        <v>460</v>
      </c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</row>
    <row r="124" spans="1:42" ht="12.75" customHeight="1" x14ac:dyDescent="0.2">
      <c r="B124" s="53" t="s">
        <v>272</v>
      </c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</row>
    <row r="125" spans="1:42" ht="12.75" customHeight="1" x14ac:dyDescent="0.2">
      <c r="B125" s="15" t="s">
        <v>17</v>
      </c>
      <c r="C125" s="62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</row>
    <row r="126" spans="1:42" ht="12.75" customHeight="1" x14ac:dyDescent="0.2">
      <c r="B126" s="15" t="s">
        <v>18</v>
      </c>
      <c r="C126" s="62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</row>
    <row r="127" spans="1:42" ht="12.75" customHeight="1" x14ac:dyDescent="0.2">
      <c r="B127" s="15" t="s">
        <v>19</v>
      </c>
      <c r="C127" s="62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</row>
    <row r="128" spans="1:42" ht="12.75" customHeight="1" x14ac:dyDescent="0.2">
      <c r="B128" s="15" t="s">
        <v>20</v>
      </c>
      <c r="C128" s="62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</row>
    <row r="129" spans="1:42" ht="12.75" customHeight="1" x14ac:dyDescent="0.2">
      <c r="B129" s="15" t="s">
        <v>21</v>
      </c>
      <c r="C129" s="62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</row>
    <row r="130" spans="1:42" ht="12.75" customHeight="1" x14ac:dyDescent="0.2">
      <c r="B130" s="15" t="s">
        <v>22</v>
      </c>
      <c r="C130" s="62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</row>
    <row r="131" spans="1:42" ht="12.75" customHeight="1" x14ac:dyDescent="0.2">
      <c r="B131" s="15" t="s">
        <v>35</v>
      </c>
      <c r="C131" s="62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</row>
    <row r="132" spans="1:42" s="53" customFormat="1" ht="12.75" customHeight="1" x14ac:dyDescent="0.2">
      <c r="A132" s="2"/>
      <c r="B132" s="15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"/>
    </row>
    <row r="133" spans="1:42" ht="12.75" customHeight="1" x14ac:dyDescent="0.2">
      <c r="B133" s="53" t="s">
        <v>273</v>
      </c>
      <c r="C133" s="289">
        <v>0.05</v>
      </c>
      <c r="D133" s="289">
        <v>0.05</v>
      </c>
      <c r="E133" s="289">
        <v>0.05</v>
      </c>
      <c r="F133" s="289">
        <v>0.05</v>
      </c>
      <c r="G133" s="289">
        <v>0.05</v>
      </c>
      <c r="H133" s="289">
        <v>0.05</v>
      </c>
      <c r="I133" s="289">
        <v>0.05</v>
      </c>
      <c r="J133" s="289">
        <v>0.05</v>
      </c>
      <c r="K133" s="289">
        <v>0.05</v>
      </c>
      <c r="L133" s="289">
        <v>0.05</v>
      </c>
      <c r="M133" s="289">
        <v>0.05</v>
      </c>
      <c r="N133" s="289">
        <v>0.05</v>
      </c>
      <c r="O133" s="289">
        <v>0.05</v>
      </c>
      <c r="P133" s="289">
        <v>0.05</v>
      </c>
      <c r="Q133" s="289">
        <v>0.05</v>
      </c>
      <c r="R133" s="289">
        <v>0.05</v>
      </c>
      <c r="S133" s="289">
        <v>0.05</v>
      </c>
      <c r="T133" s="289">
        <v>0.05</v>
      </c>
      <c r="U133" s="289">
        <v>0.05</v>
      </c>
      <c r="V133" s="289">
        <v>0.05</v>
      </c>
      <c r="W133" s="289">
        <v>0.05</v>
      </c>
      <c r="X133" s="289">
        <v>0.05</v>
      </c>
      <c r="Y133" s="289">
        <v>0.05</v>
      </c>
      <c r="Z133" s="289">
        <v>0.05</v>
      </c>
      <c r="AA133" s="289">
        <v>0.05</v>
      </c>
      <c r="AB133" s="289">
        <v>0.05</v>
      </c>
      <c r="AC133" s="289">
        <v>0.05</v>
      </c>
      <c r="AD133" s="289">
        <v>0.05</v>
      </c>
      <c r="AE133" s="289">
        <v>0.05</v>
      </c>
      <c r="AF133" s="289">
        <v>0.05</v>
      </c>
      <c r="AG133" s="289">
        <v>0.05</v>
      </c>
      <c r="AH133" s="289">
        <v>0.05</v>
      </c>
      <c r="AI133" s="289">
        <v>0.05</v>
      </c>
      <c r="AJ133" s="289">
        <v>0.05</v>
      </c>
      <c r="AK133" s="289">
        <v>0.05</v>
      </c>
      <c r="AL133" s="289">
        <v>0.05</v>
      </c>
      <c r="AM133" s="289">
        <v>0.05</v>
      </c>
      <c r="AN133" s="289">
        <v>0.05</v>
      </c>
      <c r="AO133" s="289">
        <v>0.05</v>
      </c>
    </row>
    <row r="134" spans="1:42" ht="12.75" customHeight="1" x14ac:dyDescent="0.2">
      <c r="B134" s="53"/>
      <c r="C134" s="139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1:42" ht="12.75" customHeight="1" x14ac:dyDescent="0.2">
      <c r="B135" s="14" t="s">
        <v>115</v>
      </c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1:42" ht="12.75" customHeight="1" x14ac:dyDescent="0.2">
      <c r="B136" s="53" t="s">
        <v>115</v>
      </c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</row>
    <row r="137" spans="1:42" ht="12.75" customHeight="1" x14ac:dyDescent="0.2">
      <c r="B137" s="15" t="s">
        <v>17</v>
      </c>
      <c r="C137" s="62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</row>
    <row r="138" spans="1:42" ht="12.75" customHeight="1" x14ac:dyDescent="0.2">
      <c r="B138" s="15" t="s">
        <v>18</v>
      </c>
      <c r="C138" s="62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</row>
    <row r="139" spans="1:42" ht="12.75" customHeight="1" x14ac:dyDescent="0.2">
      <c r="B139" s="15" t="s">
        <v>19</v>
      </c>
      <c r="C139" s="62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</row>
    <row r="140" spans="1:42" ht="12.75" customHeight="1" x14ac:dyDescent="0.2">
      <c r="B140" s="15" t="s">
        <v>20</v>
      </c>
      <c r="C140" s="62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</row>
    <row r="141" spans="1:42" ht="12.75" customHeight="1" x14ac:dyDescent="0.2">
      <c r="B141" s="15" t="s">
        <v>21</v>
      </c>
      <c r="C141" s="62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</row>
    <row r="142" spans="1:42" ht="12.75" customHeight="1" x14ac:dyDescent="0.2">
      <c r="B142" s="15" t="s">
        <v>22</v>
      </c>
      <c r="C142" s="62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</row>
    <row r="143" spans="1:42" ht="12.75" customHeight="1" x14ac:dyDescent="0.2">
      <c r="B143" s="15" t="s">
        <v>35</v>
      </c>
      <c r="C143" s="62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</row>
    <row r="144" spans="1:42" s="53" customFormat="1" ht="12.75" customHeight="1" x14ac:dyDescent="0.2">
      <c r="A144" s="2"/>
      <c r="B144" s="15"/>
      <c r="C144" s="287"/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"/>
    </row>
    <row r="145" spans="2:41" ht="12.75" customHeight="1" x14ac:dyDescent="0.2">
      <c r="D145" s="310"/>
      <c r="E145" s="310"/>
      <c r="F145" s="310"/>
      <c r="G145" s="310"/>
      <c r="H145" s="310"/>
      <c r="I145" s="310"/>
      <c r="J145" s="310"/>
      <c r="K145" s="310"/>
      <c r="L145" s="310"/>
      <c r="M145" s="310"/>
      <c r="N145" s="310"/>
      <c r="O145" s="310"/>
      <c r="P145" s="310"/>
      <c r="Q145" s="310"/>
      <c r="R145" s="310"/>
      <c r="S145" s="310"/>
      <c r="T145" s="310"/>
      <c r="U145" s="310"/>
      <c r="V145" s="310"/>
      <c r="W145" s="310"/>
      <c r="X145" s="310"/>
      <c r="Y145" s="310"/>
      <c r="Z145" s="310"/>
      <c r="AA145" s="310"/>
      <c r="AB145" s="310"/>
      <c r="AC145" s="310"/>
      <c r="AD145" s="310"/>
      <c r="AE145" s="310"/>
      <c r="AF145" s="310"/>
      <c r="AG145" s="310"/>
      <c r="AH145" s="310"/>
      <c r="AI145" s="310"/>
      <c r="AJ145" s="310"/>
      <c r="AK145" s="310"/>
      <c r="AL145" s="310"/>
      <c r="AM145" s="310"/>
      <c r="AN145" s="310"/>
      <c r="AO145" s="310"/>
    </row>
    <row r="146" spans="2:41" ht="12.75" customHeight="1" thickBot="1" x14ac:dyDescent="0.25">
      <c r="F146" s="2"/>
      <c r="G146" s="2"/>
      <c r="H146" s="2"/>
      <c r="I146" s="2"/>
      <c r="J146" s="2"/>
      <c r="K146" s="2"/>
      <c r="L146" s="2"/>
      <c r="M146" s="2"/>
    </row>
    <row r="147" spans="2:41" ht="12.75" customHeight="1" x14ac:dyDescent="0.2">
      <c r="B147" s="126"/>
      <c r="D147" s="42" t="s">
        <v>461</v>
      </c>
      <c r="E147" s="43"/>
      <c r="F147" s="44"/>
      <c r="G147" s="44"/>
      <c r="H147" s="44"/>
      <c r="I147" s="44"/>
      <c r="J147" s="44"/>
      <c r="K147" s="46"/>
      <c r="L147" s="2"/>
      <c r="M147" s="2"/>
      <c r="N147" s="2"/>
      <c r="O147" s="27"/>
      <c r="P147" s="27"/>
      <c r="Q147" s="27"/>
      <c r="R147" s="27"/>
    </row>
    <row r="148" spans="2:41" ht="12.75" customHeight="1" x14ac:dyDescent="0.2">
      <c r="D148" s="47"/>
      <c r="I148" s="3"/>
      <c r="K148" s="48"/>
      <c r="L148" s="2"/>
      <c r="M148" s="2"/>
      <c r="N148" s="2"/>
      <c r="O148" s="27"/>
      <c r="P148" s="27"/>
      <c r="Q148" s="27"/>
      <c r="R148" s="27"/>
      <c r="S148" s="27"/>
    </row>
    <row r="149" spans="2:41" ht="12.75" customHeight="1" x14ac:dyDescent="0.2">
      <c r="B149" s="126"/>
      <c r="D149" s="977"/>
      <c r="E149" s="978"/>
      <c r="F149" s="963"/>
      <c r="G149" s="964"/>
      <c r="H149" s="964"/>
      <c r="I149" s="981"/>
      <c r="J149" s="112"/>
      <c r="K149" s="144"/>
      <c r="L149" s="2"/>
      <c r="M149" s="2"/>
      <c r="N149" s="2"/>
      <c r="O149" s="27"/>
      <c r="P149" s="995"/>
      <c r="Q149" s="995"/>
      <c r="R149" s="27"/>
    </row>
    <row r="150" spans="2:41" ht="12.75" customHeight="1" x14ac:dyDescent="0.2">
      <c r="B150" s="126"/>
      <c r="D150" s="979"/>
      <c r="E150" s="980"/>
      <c r="F150" s="13" t="s">
        <v>17</v>
      </c>
      <c r="G150" s="13" t="s">
        <v>18</v>
      </c>
      <c r="H150" s="13" t="s">
        <v>19</v>
      </c>
      <c r="I150" s="13" t="s">
        <v>20</v>
      </c>
      <c r="J150" s="13" t="s">
        <v>21</v>
      </c>
      <c r="K150" s="65" t="s">
        <v>22</v>
      </c>
      <c r="L150" s="2"/>
      <c r="M150" s="2"/>
      <c r="N150" s="2"/>
      <c r="O150" s="2"/>
    </row>
    <row r="151" spans="2:41" ht="12.75" customHeight="1" x14ac:dyDescent="0.2">
      <c r="D151" s="993" t="s">
        <v>40</v>
      </c>
      <c r="E151" s="994"/>
      <c r="F151" s="113"/>
      <c r="G151" s="113"/>
      <c r="H151" s="113"/>
      <c r="I151" s="113"/>
      <c r="J151" s="113"/>
      <c r="K151" s="114"/>
      <c r="L151" s="2"/>
      <c r="M151" s="2"/>
      <c r="N151" s="2"/>
      <c r="O151" s="2"/>
      <c r="R151" s="27"/>
    </row>
    <row r="152" spans="2:41" ht="12.75" customHeight="1" x14ac:dyDescent="0.2">
      <c r="D152" s="993" t="s">
        <v>38</v>
      </c>
      <c r="E152" s="994"/>
      <c r="F152" s="113"/>
      <c r="G152" s="113"/>
      <c r="H152" s="113"/>
      <c r="I152" s="113"/>
      <c r="J152" s="113"/>
      <c r="K152" s="114"/>
      <c r="L152" s="2"/>
      <c r="M152" s="2"/>
      <c r="N152" s="2"/>
      <c r="O152" s="2"/>
    </row>
    <row r="153" spans="2:41" ht="12.75" customHeight="1" x14ac:dyDescent="0.2">
      <c r="D153" s="993" t="s">
        <v>275</v>
      </c>
      <c r="E153" s="994"/>
      <c r="F153" s="113"/>
      <c r="G153" s="113"/>
      <c r="H153" s="113"/>
      <c r="I153" s="113"/>
      <c r="J153" s="113"/>
      <c r="K153" s="114"/>
      <c r="L153" s="2"/>
      <c r="M153" s="2"/>
      <c r="N153" s="2"/>
      <c r="O153" s="2"/>
    </row>
    <row r="154" spans="2:41" ht="12.75" customHeight="1" x14ac:dyDescent="0.2">
      <c r="D154" s="993" t="s">
        <v>276</v>
      </c>
      <c r="E154" s="994"/>
      <c r="F154" s="113"/>
      <c r="G154" s="113"/>
      <c r="H154" s="113"/>
      <c r="I154" s="113"/>
      <c r="J154" s="113"/>
      <c r="K154" s="113"/>
      <c r="L154" s="2"/>
      <c r="M154" s="2"/>
      <c r="N154" s="2"/>
      <c r="O154" s="2"/>
    </row>
    <row r="155" spans="2:41" ht="12.75" customHeight="1" x14ac:dyDescent="0.2">
      <c r="D155" s="993" t="s">
        <v>56</v>
      </c>
      <c r="E155" s="994"/>
      <c r="F155" s="115"/>
      <c r="G155" s="115"/>
      <c r="H155" s="115"/>
      <c r="I155" s="115"/>
      <c r="J155" s="115"/>
      <c r="K155" s="116"/>
      <c r="L155" s="2"/>
      <c r="M155" s="2"/>
      <c r="N155" s="2"/>
      <c r="O155" s="2"/>
    </row>
    <row r="156" spans="2:41" ht="12.75" customHeight="1" thickBot="1" x14ac:dyDescent="0.25">
      <c r="D156" s="145"/>
      <c r="E156" s="146"/>
      <c r="F156" s="146"/>
      <c r="G156" s="146"/>
      <c r="H156" s="146"/>
      <c r="I156" s="146"/>
      <c r="J156" s="146"/>
      <c r="K156" s="147"/>
      <c r="L156" s="2"/>
      <c r="M156" s="2"/>
      <c r="N156" s="2"/>
      <c r="O156" s="2"/>
    </row>
    <row r="157" spans="2:41" ht="12.75" customHeight="1" x14ac:dyDescent="0.2">
      <c r="B157" s="40"/>
      <c r="C157" s="33"/>
      <c r="D157" s="33"/>
      <c r="E157" s="33"/>
      <c r="F157" s="33"/>
      <c r="G157" s="33"/>
      <c r="H157" s="33"/>
      <c r="I157" s="33"/>
      <c r="J157" s="33"/>
      <c r="K157" s="33"/>
      <c r="L157" s="33"/>
      <c r="M157" s="33"/>
      <c r="N157" s="33"/>
      <c r="O157" s="33"/>
      <c r="P157" s="33"/>
      <c r="Q157" s="33"/>
      <c r="R157" s="33"/>
      <c r="S157" s="33"/>
      <c r="T157" s="33"/>
      <c r="U157" s="33"/>
      <c r="V157" s="33"/>
      <c r="W157" s="33"/>
      <c r="X157" s="33"/>
      <c r="Y157" s="33"/>
      <c r="Z157" s="33"/>
      <c r="AA157" s="33"/>
      <c r="AB157" s="33"/>
      <c r="AC157" s="33"/>
      <c r="AD157" s="33"/>
      <c r="AE157" s="33"/>
      <c r="AF157" s="33"/>
      <c r="AG157" s="33"/>
      <c r="AH157" s="33"/>
      <c r="AI157" s="33"/>
      <c r="AJ157" s="33"/>
      <c r="AK157" s="33"/>
      <c r="AL157" s="33"/>
      <c r="AM157" s="33"/>
      <c r="AN157" s="33"/>
      <c r="AO157" s="33"/>
    </row>
    <row r="158" spans="2:41" ht="12.75" customHeight="1" x14ac:dyDescent="0.2">
      <c r="B158" s="40"/>
      <c r="C158" s="33"/>
      <c r="D158" s="33"/>
      <c r="E158" s="33"/>
      <c r="F158" s="33"/>
      <c r="G158" s="33"/>
      <c r="H158" s="33"/>
      <c r="I158" s="33"/>
      <c r="J158" s="33"/>
      <c r="K158" s="33"/>
      <c r="L158" s="33"/>
      <c r="M158" s="33"/>
      <c r="N158" s="33"/>
      <c r="O158" s="33"/>
      <c r="P158" s="33"/>
      <c r="Q158" s="33"/>
      <c r="R158" s="33"/>
      <c r="S158" s="33"/>
      <c r="T158" s="33"/>
      <c r="U158" s="33"/>
      <c r="V158" s="33"/>
      <c r="W158" s="33"/>
      <c r="X158" s="33"/>
      <c r="Y158" s="33"/>
      <c r="Z158" s="33"/>
      <c r="AA158" s="33"/>
      <c r="AB158" s="33"/>
      <c r="AC158" s="33"/>
      <c r="AD158" s="33"/>
      <c r="AE158" s="33"/>
      <c r="AF158" s="33"/>
      <c r="AG158" s="33"/>
      <c r="AH158" s="33"/>
      <c r="AI158" s="33"/>
      <c r="AJ158" s="33"/>
      <c r="AK158" s="33"/>
      <c r="AL158" s="33"/>
      <c r="AM158" s="33"/>
      <c r="AN158" s="33"/>
      <c r="AO158" s="33"/>
    </row>
    <row r="159" spans="2:41" ht="12.75" customHeight="1" x14ac:dyDescent="0.2">
      <c r="B159" s="40"/>
      <c r="C159" s="33"/>
      <c r="D159" s="33"/>
      <c r="E159" s="33"/>
      <c r="F159" s="33"/>
      <c r="G159" s="33"/>
      <c r="H159" s="33"/>
      <c r="I159" s="33"/>
      <c r="J159" s="33"/>
      <c r="K159" s="33"/>
      <c r="L159" s="33"/>
      <c r="M159" s="33"/>
      <c r="N159" s="33"/>
      <c r="O159" s="33"/>
      <c r="P159" s="33"/>
      <c r="Q159" s="33"/>
      <c r="R159" s="33"/>
      <c r="S159" s="33"/>
      <c r="T159" s="33"/>
      <c r="U159" s="33"/>
      <c r="V159" s="33"/>
      <c r="W159" s="33"/>
      <c r="X159" s="33"/>
      <c r="Y159" s="33"/>
      <c r="Z159" s="33"/>
      <c r="AA159" s="33"/>
      <c r="AB159" s="33"/>
      <c r="AC159" s="33"/>
      <c r="AD159" s="33"/>
      <c r="AE159" s="33"/>
      <c r="AF159" s="33"/>
      <c r="AG159" s="33"/>
      <c r="AH159" s="33"/>
      <c r="AI159" s="33"/>
      <c r="AJ159" s="33"/>
      <c r="AK159" s="33"/>
      <c r="AL159" s="33"/>
      <c r="AM159" s="33"/>
      <c r="AN159" s="33"/>
      <c r="AO159" s="33"/>
    </row>
    <row r="160" spans="2:41" ht="12.75" customHeight="1" x14ac:dyDescent="0.2">
      <c r="B160" s="181"/>
      <c r="C160" s="196"/>
      <c r="D160" s="196"/>
      <c r="E160" s="196"/>
      <c r="F160" s="196"/>
      <c r="G160" s="196"/>
      <c r="H160" s="196"/>
      <c r="I160" s="196"/>
      <c r="J160" s="196"/>
      <c r="K160" s="196"/>
      <c r="L160" s="196"/>
      <c r="M160" s="196"/>
      <c r="N160" s="196"/>
      <c r="O160" s="196"/>
      <c r="P160" s="196"/>
      <c r="Q160" s="196"/>
      <c r="R160" s="196"/>
      <c r="S160" s="196"/>
      <c r="T160" s="196"/>
      <c r="U160" s="196"/>
      <c r="V160" s="196"/>
      <c r="W160" s="196"/>
      <c r="X160" s="196"/>
      <c r="Y160" s="196"/>
      <c r="Z160" s="196"/>
      <c r="AA160" s="196"/>
      <c r="AB160" s="196"/>
      <c r="AC160" s="196"/>
      <c r="AD160" s="196"/>
      <c r="AE160" s="196"/>
      <c r="AF160" s="196"/>
      <c r="AG160" s="196"/>
      <c r="AH160" s="196"/>
      <c r="AI160" s="196"/>
      <c r="AJ160" s="196"/>
      <c r="AK160" s="196"/>
      <c r="AL160" s="196"/>
      <c r="AM160" s="196"/>
      <c r="AN160" s="196"/>
      <c r="AO160" s="196"/>
    </row>
    <row r="161" spans="2:42" ht="12.6" customHeight="1" x14ac:dyDescent="0.2">
      <c r="B161" s="688" t="s">
        <v>462</v>
      </c>
      <c r="C161" s="534"/>
      <c r="D161" s="534"/>
      <c r="E161" s="534"/>
      <c r="F161" s="534"/>
      <c r="G161" s="534"/>
      <c r="H161" s="534"/>
      <c r="I161" s="534"/>
      <c r="J161" s="534"/>
      <c r="K161" s="534"/>
      <c r="L161" s="534"/>
      <c r="M161" s="534"/>
      <c r="N161" s="534"/>
      <c r="O161" s="534"/>
      <c r="P161" s="534"/>
      <c r="Q161" s="534"/>
      <c r="R161" s="534"/>
      <c r="S161" s="534"/>
      <c r="T161" s="534"/>
      <c r="U161" s="534"/>
      <c r="V161" s="534"/>
      <c r="W161" s="534"/>
      <c r="X161" s="534"/>
      <c r="Y161" s="534"/>
      <c r="Z161" s="534"/>
      <c r="AA161" s="534"/>
      <c r="AB161" s="534"/>
      <c r="AC161" s="534"/>
      <c r="AD161" s="534"/>
      <c r="AE161" s="534"/>
      <c r="AF161" s="534"/>
      <c r="AG161" s="534"/>
      <c r="AH161" s="534"/>
      <c r="AI161" s="534"/>
      <c r="AJ161" s="534"/>
      <c r="AK161" s="534"/>
      <c r="AL161" s="534"/>
      <c r="AM161" s="534"/>
      <c r="AN161" s="534"/>
      <c r="AO161" s="534"/>
      <c r="AP161" s="545"/>
    </row>
    <row r="162" spans="2:42" ht="12.75" customHeight="1" x14ac:dyDescent="0.2">
      <c r="B162" s="765" t="s">
        <v>155</v>
      </c>
      <c r="C162" s="534"/>
      <c r="D162" s="534"/>
      <c r="E162" s="534"/>
      <c r="F162" s="534"/>
      <c r="G162" s="534"/>
      <c r="H162" s="534"/>
      <c r="I162" s="534"/>
      <c r="J162" s="534"/>
      <c r="K162" s="534"/>
      <c r="L162" s="534"/>
      <c r="M162" s="534"/>
      <c r="N162" s="534"/>
      <c r="O162" s="534"/>
      <c r="P162" s="534"/>
      <c r="Q162" s="534"/>
      <c r="R162" s="534"/>
      <c r="S162" s="534"/>
      <c r="T162" s="534"/>
      <c r="U162" s="534"/>
      <c r="V162" s="534"/>
      <c r="W162" s="534"/>
      <c r="X162" s="534"/>
      <c r="Y162" s="534"/>
      <c r="Z162" s="534"/>
      <c r="AA162" s="534"/>
      <c r="AB162" s="534"/>
      <c r="AC162" s="534"/>
      <c r="AD162" s="534"/>
      <c r="AE162" s="534"/>
      <c r="AF162" s="534"/>
      <c r="AG162" s="534"/>
      <c r="AH162" s="534"/>
      <c r="AI162" s="534"/>
      <c r="AJ162" s="534"/>
      <c r="AK162" s="534"/>
      <c r="AL162" s="534"/>
      <c r="AM162" s="534"/>
      <c r="AN162" s="534"/>
      <c r="AO162" s="534"/>
      <c r="AP162" s="545"/>
    </row>
    <row r="163" spans="2:42" ht="12.75" customHeight="1" x14ac:dyDescent="0.2">
      <c r="B163" s="690" t="s">
        <v>463</v>
      </c>
      <c r="C163" s="534"/>
      <c r="D163" s="534"/>
      <c r="E163" s="534"/>
      <c r="F163" s="534"/>
      <c r="G163" s="534"/>
      <c r="H163" s="534"/>
      <c r="I163" s="534"/>
      <c r="J163" s="534"/>
      <c r="K163" s="534"/>
      <c r="L163" s="534"/>
      <c r="M163" s="534"/>
      <c r="N163" s="534"/>
      <c r="O163" s="534"/>
      <c r="P163" s="534"/>
      <c r="Q163" s="534"/>
      <c r="R163" s="534"/>
      <c r="S163" s="534"/>
      <c r="T163" s="534"/>
      <c r="U163" s="534"/>
      <c r="V163" s="534"/>
      <c r="W163" s="534"/>
      <c r="X163" s="534"/>
      <c r="Y163" s="534"/>
      <c r="Z163" s="534"/>
      <c r="AA163" s="534"/>
      <c r="AB163" s="534"/>
      <c r="AC163" s="534"/>
      <c r="AD163" s="534"/>
      <c r="AE163" s="534"/>
      <c r="AF163" s="534"/>
      <c r="AG163" s="534"/>
      <c r="AH163" s="534"/>
      <c r="AI163" s="534"/>
      <c r="AJ163" s="534"/>
      <c r="AK163" s="534"/>
      <c r="AL163" s="534"/>
      <c r="AM163" s="534"/>
      <c r="AN163" s="534"/>
      <c r="AO163" s="534"/>
      <c r="AP163" s="545"/>
    </row>
    <row r="164" spans="2:42" ht="12.75" customHeight="1" x14ac:dyDescent="0.2">
      <c r="B164" s="685" t="s">
        <v>41</v>
      </c>
      <c r="C164" s="696"/>
      <c r="D164" s="696"/>
      <c r="E164" s="696"/>
      <c r="F164" s="696"/>
      <c r="G164" s="696"/>
      <c r="H164" s="696"/>
      <c r="I164" s="696"/>
      <c r="J164" s="696"/>
      <c r="K164" s="696"/>
      <c r="L164" s="696"/>
      <c r="M164" s="696"/>
      <c r="N164" s="696"/>
      <c r="O164" s="696"/>
      <c r="P164" s="696"/>
      <c r="Q164" s="696"/>
      <c r="R164" s="696"/>
      <c r="S164" s="696"/>
      <c r="T164" s="696"/>
      <c r="U164" s="696"/>
      <c r="V164" s="696"/>
      <c r="W164" s="696"/>
      <c r="X164" s="696"/>
      <c r="Y164" s="696"/>
      <c r="Z164" s="696"/>
      <c r="AA164" s="696"/>
      <c r="AB164" s="696"/>
      <c r="AC164" s="696"/>
      <c r="AD164" s="696"/>
      <c r="AE164" s="696"/>
      <c r="AF164" s="696"/>
      <c r="AG164" s="696"/>
      <c r="AH164" s="696"/>
      <c r="AI164" s="696"/>
      <c r="AJ164" s="696"/>
      <c r="AK164" s="696"/>
      <c r="AL164" s="696"/>
      <c r="AM164" s="696"/>
      <c r="AN164" s="696"/>
      <c r="AO164" s="696"/>
      <c r="AP164" s="545"/>
    </row>
    <row r="165" spans="2:42" ht="12.75" customHeight="1" x14ac:dyDescent="0.2">
      <c r="B165" s="685" t="s">
        <v>38</v>
      </c>
      <c r="C165" s="696"/>
      <c r="D165" s="696"/>
      <c r="E165" s="696"/>
      <c r="F165" s="696"/>
      <c r="G165" s="696"/>
      <c r="H165" s="696"/>
      <c r="I165" s="696"/>
      <c r="J165" s="696"/>
      <c r="K165" s="696"/>
      <c r="L165" s="696"/>
      <c r="M165" s="696"/>
      <c r="N165" s="696"/>
      <c r="O165" s="696"/>
      <c r="P165" s="696"/>
      <c r="Q165" s="696"/>
      <c r="R165" s="696"/>
      <c r="S165" s="696"/>
      <c r="T165" s="696"/>
      <c r="U165" s="696"/>
      <c r="V165" s="696"/>
      <c r="W165" s="696"/>
      <c r="X165" s="696"/>
      <c r="Y165" s="696"/>
      <c r="Z165" s="696"/>
      <c r="AA165" s="696"/>
      <c r="AB165" s="696"/>
      <c r="AC165" s="696"/>
      <c r="AD165" s="696"/>
      <c r="AE165" s="696"/>
      <c r="AF165" s="696"/>
      <c r="AG165" s="696"/>
      <c r="AH165" s="696"/>
      <c r="AI165" s="696"/>
      <c r="AJ165" s="696"/>
      <c r="AK165" s="696"/>
      <c r="AL165" s="696"/>
      <c r="AM165" s="696"/>
      <c r="AN165" s="696"/>
      <c r="AO165" s="696"/>
      <c r="AP165" s="545"/>
    </row>
    <row r="166" spans="2:42" ht="12.75" customHeight="1" x14ac:dyDescent="0.2">
      <c r="B166" s="535"/>
      <c r="C166" s="534"/>
      <c r="D166" s="696"/>
      <c r="E166" s="696"/>
      <c r="F166" s="696"/>
      <c r="G166" s="696"/>
      <c r="H166" s="696"/>
      <c r="I166" s="696"/>
      <c r="J166" s="696"/>
      <c r="K166" s="696"/>
      <c r="L166" s="696"/>
      <c r="M166" s="696"/>
      <c r="N166" s="696"/>
      <c r="O166" s="696"/>
      <c r="P166" s="696"/>
      <c r="Q166" s="696"/>
      <c r="R166" s="696"/>
      <c r="S166" s="696"/>
      <c r="T166" s="696"/>
      <c r="U166" s="696"/>
      <c r="V166" s="696"/>
      <c r="W166" s="696"/>
      <c r="X166" s="696"/>
      <c r="Y166" s="696"/>
      <c r="Z166" s="696"/>
      <c r="AA166" s="696"/>
      <c r="AB166" s="696"/>
      <c r="AC166" s="696"/>
      <c r="AD166" s="696"/>
      <c r="AE166" s="696"/>
      <c r="AF166" s="696"/>
      <c r="AG166" s="696"/>
      <c r="AH166" s="696"/>
      <c r="AI166" s="696"/>
      <c r="AJ166" s="696"/>
      <c r="AK166" s="696"/>
      <c r="AL166" s="696"/>
      <c r="AM166" s="696"/>
      <c r="AN166" s="696"/>
      <c r="AO166" s="696"/>
      <c r="AP166" s="545"/>
    </row>
    <row r="167" spans="2:42" ht="12.75" customHeight="1" x14ac:dyDescent="0.2">
      <c r="B167" s="765" t="s">
        <v>464</v>
      </c>
      <c r="C167" s="534"/>
      <c r="D167" s="534"/>
      <c r="E167" s="534"/>
      <c r="F167" s="534"/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34"/>
      <c r="S167" s="534"/>
      <c r="T167" s="534"/>
      <c r="U167" s="534"/>
      <c r="V167" s="534"/>
      <c r="W167" s="534"/>
      <c r="X167" s="534"/>
      <c r="Y167" s="534"/>
      <c r="Z167" s="534"/>
      <c r="AA167" s="534"/>
      <c r="AB167" s="534"/>
      <c r="AC167" s="534"/>
      <c r="AD167" s="534"/>
      <c r="AE167" s="534"/>
      <c r="AF167" s="534"/>
      <c r="AG167" s="534"/>
      <c r="AH167" s="534"/>
      <c r="AI167" s="534"/>
      <c r="AJ167" s="534"/>
      <c r="AK167" s="534"/>
      <c r="AL167" s="534"/>
      <c r="AM167" s="534"/>
      <c r="AN167" s="534"/>
      <c r="AO167" s="534"/>
      <c r="AP167" s="545"/>
    </row>
    <row r="168" spans="2:42" ht="12.75" customHeight="1" x14ac:dyDescent="0.2">
      <c r="B168" s="780"/>
      <c r="C168" s="534"/>
      <c r="D168" s="534"/>
      <c r="E168" s="534"/>
      <c r="F168" s="534"/>
      <c r="G168" s="534"/>
      <c r="H168" s="534"/>
      <c r="I168" s="534"/>
      <c r="J168" s="534"/>
      <c r="K168" s="534"/>
      <c r="L168" s="534"/>
      <c r="M168" s="534"/>
      <c r="N168" s="534"/>
      <c r="O168" s="534"/>
      <c r="P168" s="534"/>
      <c r="Q168" s="534"/>
      <c r="R168" s="534"/>
      <c r="S168" s="534"/>
      <c r="T168" s="534"/>
      <c r="U168" s="534"/>
      <c r="V168" s="534"/>
      <c r="W168" s="534"/>
      <c r="X168" s="534"/>
      <c r="Y168" s="534"/>
      <c r="Z168" s="534"/>
      <c r="AA168" s="534"/>
      <c r="AB168" s="534"/>
      <c r="AC168" s="534"/>
      <c r="AD168" s="534"/>
      <c r="AE168" s="534"/>
      <c r="AF168" s="534"/>
      <c r="AG168" s="534"/>
      <c r="AH168" s="534"/>
      <c r="AI168" s="534"/>
      <c r="AJ168" s="534"/>
      <c r="AK168" s="534"/>
      <c r="AL168" s="534"/>
      <c r="AM168" s="534"/>
      <c r="AN168" s="534"/>
      <c r="AO168" s="534"/>
      <c r="AP168" s="545"/>
    </row>
    <row r="169" spans="2:42" ht="12.75" customHeight="1" x14ac:dyDescent="0.2">
      <c r="B169" s="690" t="s">
        <v>465</v>
      </c>
      <c r="C169" s="534"/>
      <c r="D169" s="534"/>
      <c r="E169" s="534"/>
      <c r="F169" s="534"/>
      <c r="G169" s="534"/>
      <c r="H169" s="534"/>
      <c r="I169" s="534"/>
      <c r="J169" s="534"/>
      <c r="K169" s="534"/>
      <c r="L169" s="534"/>
      <c r="M169" s="534"/>
      <c r="N169" s="534"/>
      <c r="O169" s="534"/>
      <c r="P169" s="534"/>
      <c r="Q169" s="534"/>
      <c r="R169" s="534"/>
      <c r="S169" s="534"/>
      <c r="T169" s="534"/>
      <c r="U169" s="534"/>
      <c r="V169" s="534"/>
      <c r="W169" s="534"/>
      <c r="X169" s="534"/>
      <c r="Y169" s="534"/>
      <c r="Z169" s="534"/>
      <c r="AA169" s="534"/>
      <c r="AB169" s="534"/>
      <c r="AC169" s="534"/>
      <c r="AD169" s="534"/>
      <c r="AE169" s="534"/>
      <c r="AF169" s="534"/>
      <c r="AG169" s="534"/>
      <c r="AH169" s="534"/>
      <c r="AI169" s="534"/>
      <c r="AJ169" s="534"/>
      <c r="AK169" s="534"/>
      <c r="AL169" s="534"/>
      <c r="AM169" s="534"/>
      <c r="AN169" s="534"/>
      <c r="AO169" s="534"/>
      <c r="AP169" s="545"/>
    </row>
    <row r="170" spans="2:42" ht="12.75" customHeight="1" x14ac:dyDescent="0.2">
      <c r="B170" s="685" t="s">
        <v>41</v>
      </c>
      <c r="C170" s="696"/>
      <c r="D170" s="696"/>
      <c r="E170" s="696"/>
      <c r="F170" s="696"/>
      <c r="G170" s="696"/>
      <c r="H170" s="696"/>
      <c r="I170" s="696"/>
      <c r="J170" s="696"/>
      <c r="K170" s="696"/>
      <c r="L170" s="696"/>
      <c r="M170" s="696"/>
      <c r="N170" s="696"/>
      <c r="O170" s="696"/>
      <c r="P170" s="696"/>
      <c r="Q170" s="696"/>
      <c r="R170" s="696"/>
      <c r="S170" s="696"/>
      <c r="T170" s="696"/>
      <c r="U170" s="696"/>
      <c r="V170" s="696"/>
      <c r="W170" s="696"/>
      <c r="X170" s="696"/>
      <c r="Y170" s="696"/>
      <c r="Z170" s="696"/>
      <c r="AA170" s="696"/>
      <c r="AB170" s="696"/>
      <c r="AC170" s="696"/>
      <c r="AD170" s="696"/>
      <c r="AE170" s="696"/>
      <c r="AF170" s="696"/>
      <c r="AG170" s="696"/>
      <c r="AH170" s="696"/>
      <c r="AI170" s="696"/>
      <c r="AJ170" s="696"/>
      <c r="AK170" s="696"/>
      <c r="AL170" s="696"/>
      <c r="AM170" s="696"/>
      <c r="AN170" s="696"/>
      <c r="AO170" s="696"/>
      <c r="AP170" s="545"/>
    </row>
    <row r="171" spans="2:42" ht="12.75" customHeight="1" x14ac:dyDescent="0.2">
      <c r="B171" s="685" t="s">
        <v>38</v>
      </c>
      <c r="C171" s="696"/>
      <c r="D171" s="696"/>
      <c r="E171" s="696"/>
      <c r="F171" s="696"/>
      <c r="G171" s="696"/>
      <c r="H171" s="696"/>
      <c r="I171" s="696"/>
      <c r="J171" s="696"/>
      <c r="K171" s="696"/>
      <c r="L171" s="696"/>
      <c r="M171" s="696"/>
      <c r="N171" s="696"/>
      <c r="O171" s="696"/>
      <c r="P171" s="696"/>
      <c r="Q171" s="696"/>
      <c r="R171" s="696"/>
      <c r="S171" s="696"/>
      <c r="T171" s="696"/>
      <c r="U171" s="696"/>
      <c r="V171" s="696"/>
      <c r="W171" s="696"/>
      <c r="X171" s="696"/>
      <c r="Y171" s="696"/>
      <c r="Z171" s="696"/>
      <c r="AA171" s="696"/>
      <c r="AB171" s="696"/>
      <c r="AC171" s="696"/>
      <c r="AD171" s="696"/>
      <c r="AE171" s="696"/>
      <c r="AF171" s="696"/>
      <c r="AG171" s="696"/>
      <c r="AH171" s="696"/>
      <c r="AI171" s="696"/>
      <c r="AJ171" s="696"/>
      <c r="AK171" s="696"/>
      <c r="AL171" s="696"/>
      <c r="AM171" s="696"/>
      <c r="AN171" s="696"/>
      <c r="AO171" s="696"/>
      <c r="AP171" s="545"/>
    </row>
    <row r="172" spans="2:42" ht="12.75" customHeight="1" x14ac:dyDescent="0.2">
      <c r="B172" s="535"/>
      <c r="C172" s="534"/>
      <c r="D172" s="696"/>
      <c r="E172" s="696"/>
      <c r="F172" s="696"/>
      <c r="G172" s="696"/>
      <c r="H172" s="696"/>
      <c r="I172" s="696"/>
      <c r="J172" s="696"/>
      <c r="K172" s="696"/>
      <c r="L172" s="696"/>
      <c r="M172" s="696"/>
      <c r="N172" s="696"/>
      <c r="O172" s="696"/>
      <c r="P172" s="696"/>
      <c r="Q172" s="696"/>
      <c r="R172" s="696"/>
      <c r="S172" s="696"/>
      <c r="T172" s="696"/>
      <c r="U172" s="696"/>
      <c r="V172" s="696"/>
      <c r="W172" s="696"/>
      <c r="X172" s="696"/>
      <c r="Y172" s="696"/>
      <c r="Z172" s="696"/>
      <c r="AA172" s="696"/>
      <c r="AB172" s="696"/>
      <c r="AC172" s="696"/>
      <c r="AD172" s="696"/>
      <c r="AE172" s="696"/>
      <c r="AF172" s="696"/>
      <c r="AG172" s="696"/>
      <c r="AH172" s="696"/>
      <c r="AI172" s="696"/>
      <c r="AJ172" s="696"/>
      <c r="AK172" s="696"/>
      <c r="AL172" s="696"/>
      <c r="AM172" s="696"/>
      <c r="AN172" s="696"/>
      <c r="AO172" s="696"/>
      <c r="AP172" s="545"/>
    </row>
    <row r="173" spans="2:42" ht="12.75" customHeight="1" x14ac:dyDescent="0.2">
      <c r="B173" s="688" t="s">
        <v>285</v>
      </c>
      <c r="C173" s="534"/>
      <c r="D173" s="534"/>
      <c r="E173" s="534"/>
      <c r="F173" s="534"/>
      <c r="G173" s="534"/>
      <c r="H173" s="534"/>
      <c r="I173" s="534"/>
      <c r="J173" s="534"/>
      <c r="K173" s="534"/>
      <c r="L173" s="534"/>
      <c r="M173" s="534"/>
      <c r="N173" s="534"/>
      <c r="O173" s="534"/>
      <c r="P173" s="534"/>
      <c r="Q173" s="534"/>
      <c r="R173" s="534"/>
      <c r="S173" s="534"/>
      <c r="T173" s="534"/>
      <c r="U173" s="534"/>
      <c r="V173" s="534"/>
      <c r="W173" s="534"/>
      <c r="X173" s="534"/>
      <c r="Y173" s="534"/>
      <c r="Z173" s="534"/>
      <c r="AA173" s="534"/>
      <c r="AB173" s="534"/>
      <c r="AC173" s="534"/>
      <c r="AD173" s="534"/>
      <c r="AE173" s="534"/>
      <c r="AF173" s="534"/>
      <c r="AG173" s="534"/>
      <c r="AH173" s="534"/>
      <c r="AI173" s="534"/>
      <c r="AJ173" s="534"/>
      <c r="AK173" s="534"/>
      <c r="AL173" s="534"/>
      <c r="AM173" s="534"/>
      <c r="AN173" s="534"/>
      <c r="AO173" s="534"/>
      <c r="AP173" s="545"/>
    </row>
    <row r="174" spans="2:42" ht="12.75" customHeight="1" x14ac:dyDescent="0.2">
      <c r="B174" s="685" t="s">
        <v>465</v>
      </c>
      <c r="C174" s="696"/>
      <c r="D174" s="696"/>
      <c r="E174" s="696"/>
      <c r="F174" s="696"/>
      <c r="G174" s="696"/>
      <c r="H174" s="696"/>
      <c r="I174" s="696"/>
      <c r="J174" s="696"/>
      <c r="K174" s="696"/>
      <c r="L174" s="696"/>
      <c r="M174" s="696"/>
      <c r="N174" s="696"/>
      <c r="O174" s="696"/>
      <c r="P174" s="696"/>
      <c r="Q174" s="696"/>
      <c r="R174" s="696"/>
      <c r="S174" s="696"/>
      <c r="T174" s="696"/>
      <c r="U174" s="696"/>
      <c r="V174" s="696"/>
      <c r="W174" s="696"/>
      <c r="X174" s="696"/>
      <c r="Y174" s="696"/>
      <c r="Z174" s="696"/>
      <c r="AA174" s="696"/>
      <c r="AB174" s="696"/>
      <c r="AC174" s="696"/>
      <c r="AD174" s="696"/>
      <c r="AE174" s="696"/>
      <c r="AF174" s="696"/>
      <c r="AG174" s="696"/>
      <c r="AH174" s="696"/>
      <c r="AI174" s="696"/>
      <c r="AJ174" s="696"/>
      <c r="AK174" s="696"/>
      <c r="AL174" s="696"/>
      <c r="AM174" s="696"/>
      <c r="AN174" s="696"/>
      <c r="AO174" s="696"/>
      <c r="AP174" s="545"/>
    </row>
    <row r="175" spans="2:42" ht="12.75" customHeight="1" x14ac:dyDescent="0.2">
      <c r="B175" s="685" t="s">
        <v>97</v>
      </c>
      <c r="C175" s="696"/>
      <c r="D175" s="696"/>
      <c r="E175" s="696"/>
      <c r="F175" s="696"/>
      <c r="G175" s="696"/>
      <c r="H175" s="696"/>
      <c r="I175" s="696"/>
      <c r="J175" s="696"/>
      <c r="K175" s="696"/>
      <c r="L175" s="696"/>
      <c r="M175" s="696"/>
      <c r="N175" s="696"/>
      <c r="O175" s="696"/>
      <c r="P175" s="696"/>
      <c r="Q175" s="696"/>
      <c r="R175" s="696"/>
      <c r="S175" s="696"/>
      <c r="T175" s="696"/>
      <c r="U175" s="696"/>
      <c r="V175" s="696"/>
      <c r="W175" s="696"/>
      <c r="X175" s="696"/>
      <c r="Y175" s="696"/>
      <c r="Z175" s="696"/>
      <c r="AA175" s="696"/>
      <c r="AB175" s="696"/>
      <c r="AC175" s="696"/>
      <c r="AD175" s="696"/>
      <c r="AE175" s="696"/>
      <c r="AF175" s="696"/>
      <c r="AG175" s="696"/>
      <c r="AH175" s="696"/>
      <c r="AI175" s="696"/>
      <c r="AJ175" s="696"/>
      <c r="AK175" s="696"/>
      <c r="AL175" s="696"/>
      <c r="AM175" s="696"/>
      <c r="AN175" s="696"/>
      <c r="AO175" s="696"/>
      <c r="AP175" s="545"/>
    </row>
    <row r="176" spans="2:42" ht="12.75" customHeight="1" x14ac:dyDescent="0.2">
      <c r="B176" s="685" t="s">
        <v>466</v>
      </c>
      <c r="C176" s="696"/>
      <c r="D176" s="696"/>
      <c r="E176" s="696"/>
      <c r="F176" s="696"/>
      <c r="G176" s="696"/>
      <c r="H176" s="696"/>
      <c r="I176" s="696"/>
      <c r="J176" s="696"/>
      <c r="K176" s="696"/>
      <c r="L176" s="696"/>
      <c r="M176" s="696"/>
      <c r="N176" s="696"/>
      <c r="O176" s="696"/>
      <c r="P176" s="696"/>
      <c r="Q176" s="696"/>
      <c r="R176" s="696"/>
      <c r="S176" s="696"/>
      <c r="T176" s="696"/>
      <c r="U176" s="696"/>
      <c r="V176" s="696"/>
      <c r="W176" s="696"/>
      <c r="X176" s="696"/>
      <c r="Y176" s="696"/>
      <c r="Z176" s="696"/>
      <c r="AA176" s="696"/>
      <c r="AB176" s="696"/>
      <c r="AC176" s="696"/>
      <c r="AD176" s="696"/>
      <c r="AE176" s="696"/>
      <c r="AF176" s="696"/>
      <c r="AG176" s="696"/>
      <c r="AH176" s="696"/>
      <c r="AI176" s="696"/>
      <c r="AJ176" s="696"/>
      <c r="AK176" s="696"/>
      <c r="AL176" s="696"/>
      <c r="AM176" s="696"/>
      <c r="AN176" s="696"/>
      <c r="AO176" s="696"/>
      <c r="AP176" s="545"/>
    </row>
    <row r="177" spans="2:42" ht="12.75" customHeight="1" x14ac:dyDescent="0.2">
      <c r="B177" s="685" t="s">
        <v>38</v>
      </c>
      <c r="C177" s="696"/>
      <c r="D177" s="696"/>
      <c r="E177" s="696"/>
      <c r="F177" s="696"/>
      <c r="G177" s="696"/>
      <c r="H177" s="696"/>
      <c r="I177" s="696"/>
      <c r="J177" s="696"/>
      <c r="K177" s="696"/>
      <c r="L177" s="696"/>
      <c r="M177" s="696"/>
      <c r="N177" s="696"/>
      <c r="O177" s="696"/>
      <c r="P177" s="696"/>
      <c r="Q177" s="696"/>
      <c r="R177" s="696"/>
      <c r="S177" s="696"/>
      <c r="T177" s="696"/>
      <c r="U177" s="696"/>
      <c r="V177" s="696"/>
      <c r="W177" s="696"/>
      <c r="X177" s="696"/>
      <c r="Y177" s="696"/>
      <c r="Z177" s="696"/>
      <c r="AA177" s="696"/>
      <c r="AB177" s="696"/>
      <c r="AC177" s="696"/>
      <c r="AD177" s="696"/>
      <c r="AE177" s="696"/>
      <c r="AF177" s="696"/>
      <c r="AG177" s="696"/>
      <c r="AH177" s="696"/>
      <c r="AI177" s="696"/>
      <c r="AJ177" s="696"/>
      <c r="AK177" s="696"/>
      <c r="AL177" s="696"/>
      <c r="AM177" s="696"/>
      <c r="AN177" s="696"/>
      <c r="AO177" s="696"/>
      <c r="AP177" s="545"/>
    </row>
    <row r="178" spans="2:42" ht="12.75" customHeight="1" x14ac:dyDescent="0.2">
      <c r="B178" s="685" t="s">
        <v>40</v>
      </c>
      <c r="C178" s="696"/>
      <c r="D178" s="696"/>
      <c r="E178" s="696"/>
      <c r="F178" s="696"/>
      <c r="G178" s="696"/>
      <c r="H178" s="696"/>
      <c r="I178" s="696"/>
      <c r="J178" s="696"/>
      <c r="K178" s="696"/>
      <c r="L178" s="696"/>
      <c r="M178" s="696"/>
      <c r="N178" s="696"/>
      <c r="O178" s="696"/>
      <c r="P178" s="696"/>
      <c r="Q178" s="696"/>
      <c r="R178" s="696"/>
      <c r="S178" s="696"/>
      <c r="T178" s="696"/>
      <c r="U178" s="696"/>
      <c r="V178" s="696"/>
      <c r="W178" s="696"/>
      <c r="X178" s="696"/>
      <c r="Y178" s="696"/>
      <c r="Z178" s="696"/>
      <c r="AA178" s="696"/>
      <c r="AB178" s="696"/>
      <c r="AC178" s="696"/>
      <c r="AD178" s="696"/>
      <c r="AE178" s="696"/>
      <c r="AF178" s="696"/>
      <c r="AG178" s="696"/>
      <c r="AH178" s="696"/>
      <c r="AI178" s="696"/>
      <c r="AJ178" s="696"/>
      <c r="AK178" s="696"/>
      <c r="AL178" s="696"/>
      <c r="AM178" s="696"/>
      <c r="AN178" s="696"/>
      <c r="AO178" s="696"/>
      <c r="AP178" s="545"/>
    </row>
    <row r="179" spans="2:42" ht="12.75" customHeight="1" x14ac:dyDescent="0.2">
      <c r="B179" s="685" t="s">
        <v>42</v>
      </c>
      <c r="C179" s="696"/>
      <c r="D179" s="696"/>
      <c r="E179" s="696"/>
      <c r="F179" s="696"/>
      <c r="G179" s="696"/>
      <c r="H179" s="696"/>
      <c r="I179" s="696"/>
      <c r="J179" s="696"/>
      <c r="K179" s="696"/>
      <c r="L179" s="696"/>
      <c r="M179" s="696"/>
      <c r="N179" s="696"/>
      <c r="O179" s="696"/>
      <c r="P179" s="696"/>
      <c r="Q179" s="696"/>
      <c r="R179" s="696"/>
      <c r="S179" s="696"/>
      <c r="T179" s="696"/>
      <c r="U179" s="696"/>
      <c r="V179" s="696"/>
      <c r="W179" s="696"/>
      <c r="X179" s="696"/>
      <c r="Y179" s="696"/>
      <c r="Z179" s="696"/>
      <c r="AA179" s="696"/>
      <c r="AB179" s="696"/>
      <c r="AC179" s="696"/>
      <c r="AD179" s="696"/>
      <c r="AE179" s="696"/>
      <c r="AF179" s="696"/>
      <c r="AG179" s="696"/>
      <c r="AH179" s="696"/>
      <c r="AI179" s="696"/>
      <c r="AJ179" s="696"/>
      <c r="AK179" s="696"/>
      <c r="AL179" s="696"/>
      <c r="AM179" s="696"/>
      <c r="AN179" s="696"/>
      <c r="AO179" s="696"/>
      <c r="AP179" s="545"/>
    </row>
    <row r="180" spans="2:42" ht="12.75" customHeight="1" x14ac:dyDescent="0.2">
      <c r="B180" s="685" t="s">
        <v>44</v>
      </c>
      <c r="C180" s="696"/>
      <c r="D180" s="696"/>
      <c r="E180" s="696"/>
      <c r="F180" s="696"/>
      <c r="G180" s="696"/>
      <c r="H180" s="696"/>
      <c r="I180" s="696"/>
      <c r="J180" s="696"/>
      <c r="K180" s="696"/>
      <c r="L180" s="696"/>
      <c r="M180" s="696"/>
      <c r="N180" s="696"/>
      <c r="O180" s="696"/>
      <c r="P180" s="696"/>
      <c r="Q180" s="696"/>
      <c r="R180" s="696"/>
      <c r="S180" s="696"/>
      <c r="T180" s="696"/>
      <c r="U180" s="696"/>
      <c r="V180" s="696"/>
      <c r="W180" s="696"/>
      <c r="X180" s="696"/>
      <c r="Y180" s="696"/>
      <c r="Z180" s="696"/>
      <c r="AA180" s="696"/>
      <c r="AB180" s="696"/>
      <c r="AC180" s="696"/>
      <c r="AD180" s="696"/>
      <c r="AE180" s="696"/>
      <c r="AF180" s="696"/>
      <c r="AG180" s="696"/>
      <c r="AH180" s="696"/>
      <c r="AI180" s="696"/>
      <c r="AJ180" s="696"/>
      <c r="AK180" s="696"/>
      <c r="AL180" s="696"/>
      <c r="AM180" s="696"/>
      <c r="AN180" s="696"/>
      <c r="AO180" s="696"/>
      <c r="AP180" s="545"/>
    </row>
    <row r="181" spans="2:42" ht="12.75" customHeight="1" x14ac:dyDescent="0.2">
      <c r="B181" s="685" t="s">
        <v>47</v>
      </c>
      <c r="C181" s="696"/>
      <c r="D181" s="696"/>
      <c r="E181" s="696"/>
      <c r="F181" s="696"/>
      <c r="G181" s="696"/>
      <c r="H181" s="696"/>
      <c r="I181" s="696"/>
      <c r="J181" s="696"/>
      <c r="K181" s="696"/>
      <c r="L181" s="696"/>
      <c r="M181" s="696"/>
      <c r="N181" s="696"/>
      <c r="O181" s="696"/>
      <c r="P181" s="696"/>
      <c r="Q181" s="696"/>
      <c r="R181" s="696"/>
      <c r="S181" s="696"/>
      <c r="T181" s="696"/>
      <c r="U181" s="696"/>
      <c r="V181" s="696"/>
      <c r="W181" s="696"/>
      <c r="X181" s="696"/>
      <c r="Y181" s="696"/>
      <c r="Z181" s="696"/>
      <c r="AA181" s="696"/>
      <c r="AB181" s="696"/>
      <c r="AC181" s="696"/>
      <c r="AD181" s="696"/>
      <c r="AE181" s="696"/>
      <c r="AF181" s="696"/>
      <c r="AG181" s="696"/>
      <c r="AH181" s="696"/>
      <c r="AI181" s="696"/>
      <c r="AJ181" s="696"/>
      <c r="AK181" s="696"/>
      <c r="AL181" s="696"/>
      <c r="AM181" s="696"/>
      <c r="AN181" s="696"/>
      <c r="AO181" s="696"/>
      <c r="AP181" s="545"/>
    </row>
    <row r="182" spans="2:42" ht="12.75" customHeight="1" x14ac:dyDescent="0.2">
      <c r="B182" s="688" t="s">
        <v>467</v>
      </c>
      <c r="C182" s="696"/>
      <c r="D182" s="696"/>
      <c r="E182" s="696"/>
      <c r="F182" s="696"/>
      <c r="G182" s="696"/>
      <c r="H182" s="696"/>
      <c r="I182" s="696"/>
      <c r="J182" s="696"/>
      <c r="K182" s="696"/>
      <c r="L182" s="696"/>
      <c r="M182" s="696"/>
      <c r="N182" s="696"/>
      <c r="O182" s="696"/>
      <c r="P182" s="696"/>
      <c r="Q182" s="696"/>
      <c r="R182" s="696"/>
      <c r="S182" s="696"/>
      <c r="T182" s="696"/>
      <c r="U182" s="696"/>
      <c r="V182" s="696"/>
      <c r="W182" s="696"/>
      <c r="X182" s="696"/>
      <c r="Y182" s="696"/>
      <c r="Z182" s="696"/>
      <c r="AA182" s="696"/>
      <c r="AB182" s="696"/>
      <c r="AC182" s="696"/>
      <c r="AD182" s="696"/>
      <c r="AE182" s="696"/>
      <c r="AF182" s="696"/>
      <c r="AG182" s="696"/>
      <c r="AH182" s="696"/>
      <c r="AI182" s="696"/>
      <c r="AJ182" s="696"/>
      <c r="AK182" s="696"/>
      <c r="AL182" s="696"/>
      <c r="AM182" s="696"/>
      <c r="AN182" s="696"/>
      <c r="AO182" s="696"/>
      <c r="AP182" s="545"/>
    </row>
    <row r="183" spans="2:42" ht="12.75" customHeight="1" x14ac:dyDescent="0.2">
      <c r="B183" s="781"/>
      <c r="C183" s="782"/>
      <c r="D183" s="782"/>
      <c r="E183" s="782"/>
      <c r="F183" s="782"/>
      <c r="G183" s="782"/>
      <c r="H183" s="782"/>
      <c r="I183" s="782"/>
      <c r="J183" s="782"/>
      <c r="K183" s="782"/>
      <c r="L183" s="782"/>
      <c r="M183" s="782"/>
      <c r="N183" s="782"/>
      <c r="O183" s="782"/>
      <c r="P183" s="782"/>
      <c r="Q183" s="782"/>
      <c r="R183" s="782"/>
      <c r="S183" s="782"/>
      <c r="T183" s="782"/>
      <c r="U183" s="782"/>
      <c r="V183" s="782"/>
      <c r="W183" s="782"/>
      <c r="X183" s="782"/>
      <c r="Y183" s="782"/>
      <c r="Z183" s="782"/>
      <c r="AA183" s="782"/>
      <c r="AB183" s="782"/>
      <c r="AC183" s="782"/>
      <c r="AD183" s="782"/>
      <c r="AE183" s="782"/>
      <c r="AF183" s="782"/>
      <c r="AG183" s="782"/>
      <c r="AH183" s="782"/>
      <c r="AI183" s="782"/>
      <c r="AJ183" s="782"/>
      <c r="AK183" s="782"/>
      <c r="AL183" s="782"/>
      <c r="AM183" s="782"/>
      <c r="AN183" s="782"/>
      <c r="AO183" s="782"/>
      <c r="AP183" s="545"/>
    </row>
    <row r="184" spans="2:42" ht="12.75" customHeight="1" x14ac:dyDescent="0.2">
      <c r="B184" s="783"/>
      <c r="C184" s="784"/>
      <c r="D184" s="784"/>
      <c r="E184" s="784"/>
      <c r="F184" s="784"/>
      <c r="G184" s="784"/>
      <c r="H184" s="784"/>
      <c r="I184" s="784"/>
      <c r="J184" s="784"/>
      <c r="K184" s="784"/>
      <c r="L184" s="784"/>
      <c r="M184" s="784"/>
      <c r="N184" s="784"/>
      <c r="O184" s="784"/>
      <c r="P184" s="784"/>
      <c r="Q184" s="784"/>
      <c r="R184" s="784"/>
      <c r="S184" s="784"/>
      <c r="T184" s="784"/>
      <c r="U184" s="784"/>
      <c r="V184" s="784"/>
      <c r="W184" s="784"/>
      <c r="X184" s="784"/>
      <c r="Y184" s="784"/>
      <c r="Z184" s="784"/>
      <c r="AA184" s="784"/>
      <c r="AB184" s="784"/>
      <c r="AC184" s="784"/>
      <c r="AD184" s="784"/>
      <c r="AE184" s="784"/>
      <c r="AF184" s="784"/>
      <c r="AG184" s="784"/>
      <c r="AH184" s="784"/>
      <c r="AI184" s="784"/>
      <c r="AJ184" s="784"/>
      <c r="AK184" s="784"/>
      <c r="AL184" s="784"/>
      <c r="AM184" s="784"/>
      <c r="AN184" s="784"/>
      <c r="AO184" s="784"/>
      <c r="AP184" s="545"/>
    </row>
    <row r="185" spans="2:42" ht="12.75" customHeight="1" x14ac:dyDescent="0.2">
      <c r="B185" s="688" t="s">
        <v>468</v>
      </c>
      <c r="C185" s="534"/>
      <c r="D185" s="696"/>
      <c r="E185" s="696"/>
      <c r="F185" s="696"/>
      <c r="G185" s="696"/>
      <c r="H185" s="696"/>
      <c r="I185" s="696"/>
      <c r="J185" s="696"/>
      <c r="K185" s="696"/>
      <c r="L185" s="696"/>
      <c r="M185" s="696"/>
      <c r="N185" s="696"/>
      <c r="O185" s="696"/>
      <c r="P185" s="696"/>
      <c r="Q185" s="696"/>
      <c r="R185" s="696"/>
      <c r="S185" s="696"/>
      <c r="T185" s="696"/>
      <c r="U185" s="696"/>
      <c r="V185" s="696"/>
      <c r="W185" s="696"/>
      <c r="X185" s="696"/>
      <c r="Y185" s="696"/>
      <c r="Z185" s="696"/>
      <c r="AA185" s="696"/>
      <c r="AB185" s="696"/>
      <c r="AC185" s="696"/>
      <c r="AD185" s="696"/>
      <c r="AE185" s="696"/>
      <c r="AF185" s="696"/>
      <c r="AG185" s="696"/>
      <c r="AH185" s="696"/>
      <c r="AI185" s="696"/>
      <c r="AJ185" s="696"/>
      <c r="AK185" s="696"/>
      <c r="AL185" s="696"/>
      <c r="AM185" s="696"/>
      <c r="AN185" s="696"/>
      <c r="AO185" s="696"/>
      <c r="AP185" s="545"/>
    </row>
    <row r="186" spans="2:42" ht="12.75" customHeight="1" x14ac:dyDescent="0.2">
      <c r="B186" s="685" t="s">
        <v>469</v>
      </c>
      <c r="C186" s="696"/>
      <c r="D186" s="696"/>
      <c r="E186" s="696"/>
      <c r="F186" s="696"/>
      <c r="G186" s="696"/>
      <c r="H186" s="696"/>
      <c r="I186" s="696"/>
      <c r="J186" s="696"/>
      <c r="K186" s="696"/>
      <c r="L186" s="696"/>
      <c r="M186" s="696"/>
      <c r="N186" s="696"/>
      <c r="O186" s="696"/>
      <c r="P186" s="696"/>
      <c r="Q186" s="696"/>
      <c r="R186" s="696"/>
      <c r="S186" s="696"/>
      <c r="T186" s="696"/>
      <c r="U186" s="696"/>
      <c r="V186" s="696"/>
      <c r="W186" s="696"/>
      <c r="X186" s="696"/>
      <c r="Y186" s="696"/>
      <c r="Z186" s="696"/>
      <c r="AA186" s="696"/>
      <c r="AB186" s="696"/>
      <c r="AC186" s="696"/>
      <c r="AD186" s="696"/>
      <c r="AE186" s="696"/>
      <c r="AF186" s="696"/>
      <c r="AG186" s="696"/>
      <c r="AH186" s="696"/>
      <c r="AI186" s="696"/>
      <c r="AJ186" s="696"/>
      <c r="AK186" s="696"/>
      <c r="AL186" s="696"/>
      <c r="AM186" s="696"/>
      <c r="AN186" s="696"/>
      <c r="AO186" s="696"/>
      <c r="AP186" s="545"/>
    </row>
    <row r="187" spans="2:42" ht="12.75" customHeight="1" x14ac:dyDescent="0.2">
      <c r="B187" s="685" t="s">
        <v>97</v>
      </c>
      <c r="C187" s="696"/>
      <c r="D187" s="696"/>
      <c r="E187" s="696"/>
      <c r="F187" s="696"/>
      <c r="G187" s="696"/>
      <c r="H187" s="696"/>
      <c r="I187" s="696"/>
      <c r="J187" s="696"/>
      <c r="K187" s="696"/>
      <c r="L187" s="696"/>
      <c r="M187" s="696"/>
      <c r="N187" s="696"/>
      <c r="O187" s="696"/>
      <c r="P187" s="696"/>
      <c r="Q187" s="696"/>
      <c r="R187" s="696"/>
      <c r="S187" s="696"/>
      <c r="T187" s="696"/>
      <c r="U187" s="696"/>
      <c r="V187" s="696"/>
      <c r="W187" s="696"/>
      <c r="X187" s="696"/>
      <c r="Y187" s="696"/>
      <c r="Z187" s="696"/>
      <c r="AA187" s="696"/>
      <c r="AB187" s="696"/>
      <c r="AC187" s="696"/>
      <c r="AD187" s="696"/>
      <c r="AE187" s="696"/>
      <c r="AF187" s="696"/>
      <c r="AG187" s="696"/>
      <c r="AH187" s="696"/>
      <c r="AI187" s="696"/>
      <c r="AJ187" s="696"/>
      <c r="AK187" s="696"/>
      <c r="AL187" s="696"/>
      <c r="AM187" s="696"/>
      <c r="AN187" s="696"/>
      <c r="AO187" s="696"/>
      <c r="AP187" s="545"/>
    </row>
    <row r="188" spans="2:42" ht="12.75" customHeight="1" x14ac:dyDescent="0.2">
      <c r="B188" s="685" t="s">
        <v>466</v>
      </c>
      <c r="C188" s="696"/>
      <c r="D188" s="696"/>
      <c r="E188" s="696"/>
      <c r="F188" s="696"/>
      <c r="G188" s="696"/>
      <c r="H188" s="696"/>
      <c r="I188" s="696"/>
      <c r="J188" s="696"/>
      <c r="K188" s="696"/>
      <c r="L188" s="696"/>
      <c r="M188" s="696"/>
      <c r="N188" s="696"/>
      <c r="O188" s="696"/>
      <c r="P188" s="696"/>
      <c r="Q188" s="696"/>
      <c r="R188" s="696"/>
      <c r="S188" s="696"/>
      <c r="T188" s="696"/>
      <c r="U188" s="696"/>
      <c r="V188" s="696"/>
      <c r="W188" s="696"/>
      <c r="X188" s="696"/>
      <c r="Y188" s="696"/>
      <c r="Z188" s="696"/>
      <c r="AA188" s="696"/>
      <c r="AB188" s="696"/>
      <c r="AC188" s="696"/>
      <c r="AD188" s="696"/>
      <c r="AE188" s="696"/>
      <c r="AF188" s="696"/>
      <c r="AG188" s="696"/>
      <c r="AH188" s="696"/>
      <c r="AI188" s="696"/>
      <c r="AJ188" s="696"/>
      <c r="AK188" s="696"/>
      <c r="AL188" s="696"/>
      <c r="AM188" s="696"/>
      <c r="AN188" s="696"/>
      <c r="AO188" s="696"/>
      <c r="AP188" s="545"/>
    </row>
    <row r="189" spans="2:42" ht="12.75" customHeight="1" x14ac:dyDescent="0.2">
      <c r="B189" s="685" t="s">
        <v>38</v>
      </c>
      <c r="C189" s="696"/>
      <c r="D189" s="696"/>
      <c r="E189" s="696"/>
      <c r="F189" s="696"/>
      <c r="G189" s="696"/>
      <c r="H189" s="696"/>
      <c r="I189" s="696"/>
      <c r="J189" s="696"/>
      <c r="K189" s="696"/>
      <c r="L189" s="696"/>
      <c r="M189" s="696"/>
      <c r="N189" s="696"/>
      <c r="O189" s="696"/>
      <c r="P189" s="696"/>
      <c r="Q189" s="696"/>
      <c r="R189" s="696"/>
      <c r="S189" s="696"/>
      <c r="T189" s="696"/>
      <c r="U189" s="696"/>
      <c r="V189" s="696"/>
      <c r="W189" s="696"/>
      <c r="X189" s="696"/>
      <c r="Y189" s="696"/>
      <c r="Z189" s="696"/>
      <c r="AA189" s="696"/>
      <c r="AB189" s="696"/>
      <c r="AC189" s="696"/>
      <c r="AD189" s="696"/>
      <c r="AE189" s="696"/>
      <c r="AF189" s="696"/>
      <c r="AG189" s="696"/>
      <c r="AH189" s="696"/>
      <c r="AI189" s="696"/>
      <c r="AJ189" s="696"/>
      <c r="AK189" s="696"/>
      <c r="AL189" s="696"/>
      <c r="AM189" s="696"/>
      <c r="AN189" s="696"/>
      <c r="AO189" s="696"/>
      <c r="AP189" s="545"/>
    </row>
    <row r="190" spans="2:42" ht="12.75" customHeight="1" x14ac:dyDescent="0.2">
      <c r="B190" s="685" t="s">
        <v>40</v>
      </c>
      <c r="C190" s="696"/>
      <c r="D190" s="696"/>
      <c r="E190" s="696"/>
      <c r="F190" s="696"/>
      <c r="G190" s="696"/>
      <c r="H190" s="696"/>
      <c r="I190" s="696"/>
      <c r="J190" s="696"/>
      <c r="K190" s="696"/>
      <c r="L190" s="696"/>
      <c r="M190" s="696"/>
      <c r="N190" s="696"/>
      <c r="O190" s="696"/>
      <c r="P190" s="696"/>
      <c r="Q190" s="696"/>
      <c r="R190" s="696"/>
      <c r="S190" s="696"/>
      <c r="T190" s="696"/>
      <c r="U190" s="696"/>
      <c r="V190" s="696"/>
      <c r="W190" s="696"/>
      <c r="X190" s="696"/>
      <c r="Y190" s="696"/>
      <c r="Z190" s="696"/>
      <c r="AA190" s="696"/>
      <c r="AB190" s="696"/>
      <c r="AC190" s="696"/>
      <c r="AD190" s="696"/>
      <c r="AE190" s="696"/>
      <c r="AF190" s="696"/>
      <c r="AG190" s="696"/>
      <c r="AH190" s="696"/>
      <c r="AI190" s="696"/>
      <c r="AJ190" s="696"/>
      <c r="AK190" s="696"/>
      <c r="AL190" s="696"/>
      <c r="AM190" s="696"/>
      <c r="AN190" s="696"/>
      <c r="AO190" s="696"/>
      <c r="AP190" s="545"/>
    </row>
    <row r="191" spans="2:42" ht="12.75" customHeight="1" x14ac:dyDescent="0.2">
      <c r="B191" s="685" t="s">
        <v>42</v>
      </c>
      <c r="C191" s="696"/>
      <c r="D191" s="696"/>
      <c r="E191" s="696"/>
      <c r="F191" s="696"/>
      <c r="G191" s="696"/>
      <c r="H191" s="696"/>
      <c r="I191" s="696"/>
      <c r="J191" s="696"/>
      <c r="K191" s="696"/>
      <c r="L191" s="696"/>
      <c r="M191" s="696"/>
      <c r="N191" s="696"/>
      <c r="O191" s="696"/>
      <c r="P191" s="696"/>
      <c r="Q191" s="696"/>
      <c r="R191" s="696"/>
      <c r="S191" s="696"/>
      <c r="T191" s="696"/>
      <c r="U191" s="696"/>
      <c r="V191" s="696"/>
      <c r="W191" s="696"/>
      <c r="X191" s="696"/>
      <c r="Y191" s="696"/>
      <c r="Z191" s="696"/>
      <c r="AA191" s="696"/>
      <c r="AB191" s="696"/>
      <c r="AC191" s="696"/>
      <c r="AD191" s="696"/>
      <c r="AE191" s="696"/>
      <c r="AF191" s="696"/>
      <c r="AG191" s="696"/>
      <c r="AH191" s="696"/>
      <c r="AI191" s="696"/>
      <c r="AJ191" s="696"/>
      <c r="AK191" s="696"/>
      <c r="AL191" s="696"/>
      <c r="AM191" s="696"/>
      <c r="AN191" s="696"/>
      <c r="AO191" s="696"/>
      <c r="AP191" s="545"/>
    </row>
    <row r="192" spans="2:42" ht="12.75" customHeight="1" x14ac:dyDescent="0.2">
      <c r="B192" s="685" t="s">
        <v>44</v>
      </c>
      <c r="C192" s="696"/>
      <c r="D192" s="696"/>
      <c r="E192" s="696"/>
      <c r="F192" s="696"/>
      <c r="G192" s="696"/>
      <c r="H192" s="696"/>
      <c r="I192" s="696"/>
      <c r="J192" s="696"/>
      <c r="K192" s="696"/>
      <c r="L192" s="696"/>
      <c r="M192" s="696"/>
      <c r="N192" s="696"/>
      <c r="O192" s="696"/>
      <c r="P192" s="696"/>
      <c r="Q192" s="696"/>
      <c r="R192" s="696"/>
      <c r="S192" s="696"/>
      <c r="T192" s="696"/>
      <c r="U192" s="696"/>
      <c r="V192" s="696"/>
      <c r="W192" s="696"/>
      <c r="X192" s="696"/>
      <c r="Y192" s="696"/>
      <c r="Z192" s="696"/>
      <c r="AA192" s="696"/>
      <c r="AB192" s="696"/>
      <c r="AC192" s="696"/>
      <c r="AD192" s="696"/>
      <c r="AE192" s="696"/>
      <c r="AF192" s="696"/>
      <c r="AG192" s="696"/>
      <c r="AH192" s="696"/>
      <c r="AI192" s="696"/>
      <c r="AJ192" s="696"/>
      <c r="AK192" s="696"/>
      <c r="AL192" s="696"/>
      <c r="AM192" s="696"/>
      <c r="AN192" s="696"/>
      <c r="AO192" s="696"/>
      <c r="AP192" s="545"/>
    </row>
    <row r="193" spans="2:42" ht="12.75" customHeight="1" x14ac:dyDescent="0.2">
      <c r="B193" s="685" t="s">
        <v>47</v>
      </c>
      <c r="C193" s="696"/>
      <c r="D193" s="696"/>
      <c r="E193" s="696"/>
      <c r="F193" s="696"/>
      <c r="G193" s="696"/>
      <c r="H193" s="696"/>
      <c r="I193" s="696"/>
      <c r="J193" s="696"/>
      <c r="K193" s="696"/>
      <c r="L193" s="696"/>
      <c r="M193" s="696"/>
      <c r="N193" s="696"/>
      <c r="O193" s="696"/>
      <c r="P193" s="696"/>
      <c r="Q193" s="696"/>
      <c r="R193" s="696"/>
      <c r="S193" s="696"/>
      <c r="T193" s="696"/>
      <c r="U193" s="696"/>
      <c r="V193" s="696"/>
      <c r="W193" s="696"/>
      <c r="X193" s="696"/>
      <c r="Y193" s="696"/>
      <c r="Z193" s="696"/>
      <c r="AA193" s="696"/>
      <c r="AB193" s="696"/>
      <c r="AC193" s="696"/>
      <c r="AD193" s="696"/>
      <c r="AE193" s="696"/>
      <c r="AF193" s="696"/>
      <c r="AG193" s="696"/>
      <c r="AH193" s="696"/>
      <c r="AI193" s="696"/>
      <c r="AJ193" s="696"/>
      <c r="AK193" s="696"/>
      <c r="AL193" s="696"/>
      <c r="AM193" s="696"/>
      <c r="AN193" s="696"/>
      <c r="AO193" s="696"/>
      <c r="AP193" s="545"/>
    </row>
    <row r="194" spans="2:42" ht="12.75" customHeight="1" x14ac:dyDescent="0.2">
      <c r="B194" s="535" t="s">
        <v>56</v>
      </c>
      <c r="C194" s="696"/>
      <c r="D194" s="696"/>
      <c r="E194" s="696"/>
      <c r="F194" s="696"/>
      <c r="G194" s="696"/>
      <c r="H194" s="696"/>
      <c r="I194" s="696"/>
      <c r="J194" s="696"/>
      <c r="K194" s="696"/>
      <c r="L194" s="696"/>
      <c r="M194" s="696"/>
      <c r="N194" s="696"/>
      <c r="O194" s="696"/>
      <c r="P194" s="696"/>
      <c r="Q194" s="696"/>
      <c r="R194" s="696"/>
      <c r="S194" s="696"/>
      <c r="T194" s="696"/>
      <c r="U194" s="696"/>
      <c r="V194" s="696"/>
      <c r="W194" s="696"/>
      <c r="X194" s="696"/>
      <c r="Y194" s="696"/>
      <c r="Z194" s="696"/>
      <c r="AA194" s="696"/>
      <c r="AB194" s="696"/>
      <c r="AC194" s="696"/>
      <c r="AD194" s="696"/>
      <c r="AE194" s="696"/>
      <c r="AF194" s="696"/>
      <c r="AG194" s="696"/>
      <c r="AH194" s="696"/>
      <c r="AI194" s="696"/>
      <c r="AJ194" s="696"/>
      <c r="AK194" s="696"/>
      <c r="AL194" s="696"/>
      <c r="AM194" s="696"/>
      <c r="AN194" s="696"/>
      <c r="AO194" s="696"/>
      <c r="AP194" s="545"/>
    </row>
    <row r="195" spans="2:42" ht="12.75" customHeight="1" x14ac:dyDescent="0.2">
      <c r="B195" s="685" t="s">
        <v>470</v>
      </c>
      <c r="C195" s="696"/>
      <c r="D195" s="534"/>
      <c r="E195" s="534"/>
      <c r="F195" s="534"/>
      <c r="G195" s="534"/>
      <c r="H195" s="534"/>
      <c r="I195" s="534"/>
      <c r="J195" s="534"/>
      <c r="K195" s="534"/>
      <c r="L195" s="534"/>
      <c r="M195" s="534"/>
      <c r="N195" s="534"/>
      <c r="O195" s="534"/>
      <c r="P195" s="534"/>
      <c r="Q195" s="534"/>
      <c r="R195" s="534"/>
      <c r="S195" s="534"/>
      <c r="T195" s="534"/>
      <c r="U195" s="534"/>
      <c r="V195" s="534"/>
      <c r="W195" s="534"/>
      <c r="X195" s="534"/>
      <c r="Y195" s="534"/>
      <c r="Z195" s="534"/>
      <c r="AA195" s="534"/>
      <c r="AB195" s="534"/>
      <c r="AC195" s="534"/>
      <c r="AD195" s="534"/>
      <c r="AE195" s="534"/>
      <c r="AF195" s="534"/>
      <c r="AG195" s="534"/>
      <c r="AH195" s="534"/>
      <c r="AI195" s="534"/>
      <c r="AJ195" s="534"/>
      <c r="AK195" s="534"/>
      <c r="AL195" s="534"/>
      <c r="AM195" s="534"/>
      <c r="AN195" s="534"/>
      <c r="AO195" s="534"/>
      <c r="AP195" s="545"/>
    </row>
    <row r="196" spans="2:42" ht="12.75" customHeight="1" x14ac:dyDescent="0.2">
      <c r="B196" s="535"/>
      <c r="C196" s="534"/>
      <c r="D196" s="534"/>
      <c r="E196" s="534"/>
      <c r="F196" s="534"/>
      <c r="G196" s="534"/>
      <c r="H196" s="534"/>
      <c r="I196" s="534"/>
      <c r="J196" s="534"/>
      <c r="K196" s="534"/>
      <c r="L196" s="534"/>
      <c r="M196" s="534"/>
      <c r="N196" s="534"/>
      <c r="O196" s="534"/>
      <c r="P196" s="534"/>
      <c r="Q196" s="534"/>
      <c r="R196" s="534"/>
      <c r="S196" s="534"/>
      <c r="T196" s="534"/>
      <c r="U196" s="534"/>
      <c r="V196" s="534"/>
      <c r="W196" s="534"/>
      <c r="X196" s="534"/>
      <c r="Y196" s="534"/>
      <c r="Z196" s="534"/>
      <c r="AA196" s="534"/>
      <c r="AB196" s="534"/>
      <c r="AC196" s="534"/>
      <c r="AD196" s="534"/>
      <c r="AE196" s="534"/>
      <c r="AF196" s="534"/>
      <c r="AG196" s="534"/>
      <c r="AH196" s="534"/>
      <c r="AI196" s="534"/>
      <c r="AJ196" s="534"/>
      <c r="AK196" s="534"/>
      <c r="AL196" s="534"/>
      <c r="AM196" s="534"/>
      <c r="AN196" s="534"/>
      <c r="AO196" s="534"/>
      <c r="AP196" s="545"/>
    </row>
    <row r="197" spans="2:42" ht="12.75" customHeight="1" x14ac:dyDescent="0.2">
      <c r="B197" s="688" t="s">
        <v>471</v>
      </c>
      <c r="C197" s="534"/>
      <c r="D197" s="696"/>
      <c r="E197" s="696"/>
      <c r="F197" s="696"/>
      <c r="G197" s="696"/>
      <c r="H197" s="696"/>
      <c r="I197" s="696"/>
      <c r="J197" s="696"/>
      <c r="K197" s="696"/>
      <c r="L197" s="696"/>
      <c r="M197" s="696"/>
      <c r="N197" s="696"/>
      <c r="O197" s="696"/>
      <c r="P197" s="696"/>
      <c r="Q197" s="696"/>
      <c r="R197" s="696"/>
      <c r="S197" s="696"/>
      <c r="T197" s="696"/>
      <c r="U197" s="696"/>
      <c r="V197" s="696"/>
      <c r="W197" s="696"/>
      <c r="X197" s="696"/>
      <c r="Y197" s="696"/>
      <c r="Z197" s="696"/>
      <c r="AA197" s="696"/>
      <c r="AB197" s="696"/>
      <c r="AC197" s="696"/>
      <c r="AD197" s="696"/>
      <c r="AE197" s="696"/>
      <c r="AF197" s="696"/>
      <c r="AG197" s="696"/>
      <c r="AH197" s="696"/>
      <c r="AI197" s="696"/>
      <c r="AJ197" s="696"/>
      <c r="AK197" s="696"/>
      <c r="AL197" s="696"/>
      <c r="AM197" s="696"/>
      <c r="AN197" s="696"/>
      <c r="AO197" s="696"/>
      <c r="AP197" s="545"/>
    </row>
    <row r="198" spans="2:42" ht="12.75" customHeight="1" x14ac:dyDescent="0.2">
      <c r="B198" s="685" t="s">
        <v>469</v>
      </c>
      <c r="C198" s="696"/>
      <c r="D198" s="696"/>
      <c r="E198" s="696"/>
      <c r="F198" s="696"/>
      <c r="G198" s="696"/>
      <c r="H198" s="696"/>
      <c r="I198" s="696"/>
      <c r="J198" s="696"/>
      <c r="K198" s="696"/>
      <c r="L198" s="696"/>
      <c r="M198" s="696"/>
      <c r="N198" s="696"/>
      <c r="O198" s="696"/>
      <c r="P198" s="696"/>
      <c r="Q198" s="696"/>
      <c r="R198" s="696"/>
      <c r="S198" s="696"/>
      <c r="T198" s="696"/>
      <c r="U198" s="696"/>
      <c r="V198" s="696"/>
      <c r="W198" s="696"/>
      <c r="X198" s="696"/>
      <c r="Y198" s="696"/>
      <c r="Z198" s="696"/>
      <c r="AA198" s="696"/>
      <c r="AB198" s="696"/>
      <c r="AC198" s="696"/>
      <c r="AD198" s="696"/>
      <c r="AE198" s="696"/>
      <c r="AF198" s="696"/>
      <c r="AG198" s="696"/>
      <c r="AH198" s="696"/>
      <c r="AI198" s="696"/>
      <c r="AJ198" s="696"/>
      <c r="AK198" s="696"/>
      <c r="AL198" s="696"/>
      <c r="AM198" s="696"/>
      <c r="AN198" s="696"/>
      <c r="AO198" s="696"/>
      <c r="AP198" s="545"/>
    </row>
    <row r="199" spans="2:42" ht="12.75" customHeight="1" x14ac:dyDescent="0.2">
      <c r="B199" s="685" t="s">
        <v>97</v>
      </c>
      <c r="C199" s="696"/>
      <c r="D199" s="696"/>
      <c r="E199" s="696"/>
      <c r="F199" s="696"/>
      <c r="G199" s="696"/>
      <c r="H199" s="696"/>
      <c r="I199" s="696"/>
      <c r="J199" s="696"/>
      <c r="K199" s="696"/>
      <c r="L199" s="696"/>
      <c r="M199" s="696"/>
      <c r="N199" s="696"/>
      <c r="O199" s="696"/>
      <c r="P199" s="696"/>
      <c r="Q199" s="696"/>
      <c r="R199" s="696"/>
      <c r="S199" s="696"/>
      <c r="T199" s="696"/>
      <c r="U199" s="696"/>
      <c r="V199" s="696"/>
      <c r="W199" s="696"/>
      <c r="X199" s="696"/>
      <c r="Y199" s="696"/>
      <c r="Z199" s="696"/>
      <c r="AA199" s="696"/>
      <c r="AB199" s="696"/>
      <c r="AC199" s="696"/>
      <c r="AD199" s="696"/>
      <c r="AE199" s="696"/>
      <c r="AF199" s="696"/>
      <c r="AG199" s="696"/>
      <c r="AH199" s="696"/>
      <c r="AI199" s="696"/>
      <c r="AJ199" s="696"/>
      <c r="AK199" s="696"/>
      <c r="AL199" s="696"/>
      <c r="AM199" s="696"/>
      <c r="AN199" s="696"/>
      <c r="AO199" s="696"/>
      <c r="AP199" s="545"/>
    </row>
    <row r="200" spans="2:42" ht="12.75" customHeight="1" x14ac:dyDescent="0.2">
      <c r="B200" s="685" t="s">
        <v>466</v>
      </c>
      <c r="C200" s="696"/>
      <c r="D200" s="696"/>
      <c r="E200" s="696"/>
      <c r="F200" s="696"/>
      <c r="G200" s="696"/>
      <c r="H200" s="696"/>
      <c r="I200" s="696"/>
      <c r="J200" s="696"/>
      <c r="K200" s="696"/>
      <c r="L200" s="696"/>
      <c r="M200" s="696"/>
      <c r="N200" s="696"/>
      <c r="O200" s="696"/>
      <c r="P200" s="696"/>
      <c r="Q200" s="696"/>
      <c r="R200" s="696"/>
      <c r="S200" s="696"/>
      <c r="T200" s="696"/>
      <c r="U200" s="696"/>
      <c r="V200" s="696"/>
      <c r="W200" s="696"/>
      <c r="X200" s="696"/>
      <c r="Y200" s="696"/>
      <c r="Z200" s="696"/>
      <c r="AA200" s="696"/>
      <c r="AB200" s="696"/>
      <c r="AC200" s="696"/>
      <c r="AD200" s="696"/>
      <c r="AE200" s="696"/>
      <c r="AF200" s="696"/>
      <c r="AG200" s="696"/>
      <c r="AH200" s="696"/>
      <c r="AI200" s="696"/>
      <c r="AJ200" s="696"/>
      <c r="AK200" s="696"/>
      <c r="AL200" s="696"/>
      <c r="AM200" s="696"/>
      <c r="AN200" s="696"/>
      <c r="AO200" s="696"/>
      <c r="AP200" s="545"/>
    </row>
    <row r="201" spans="2:42" ht="12.75" customHeight="1" x14ac:dyDescent="0.2">
      <c r="B201" s="685" t="s">
        <v>38</v>
      </c>
      <c r="C201" s="696"/>
      <c r="D201" s="696"/>
      <c r="E201" s="696"/>
      <c r="F201" s="696"/>
      <c r="G201" s="696"/>
      <c r="H201" s="696"/>
      <c r="I201" s="696"/>
      <c r="J201" s="696"/>
      <c r="K201" s="696"/>
      <c r="L201" s="696"/>
      <c r="M201" s="696"/>
      <c r="N201" s="696"/>
      <c r="O201" s="696"/>
      <c r="P201" s="696"/>
      <c r="Q201" s="696"/>
      <c r="R201" s="696"/>
      <c r="S201" s="696"/>
      <c r="T201" s="696"/>
      <c r="U201" s="696"/>
      <c r="V201" s="696"/>
      <c r="W201" s="696"/>
      <c r="X201" s="696"/>
      <c r="Y201" s="696"/>
      <c r="Z201" s="696"/>
      <c r="AA201" s="696"/>
      <c r="AB201" s="696"/>
      <c r="AC201" s="696"/>
      <c r="AD201" s="696"/>
      <c r="AE201" s="696"/>
      <c r="AF201" s="696"/>
      <c r="AG201" s="696"/>
      <c r="AH201" s="696"/>
      <c r="AI201" s="696"/>
      <c r="AJ201" s="696"/>
      <c r="AK201" s="696"/>
      <c r="AL201" s="696"/>
      <c r="AM201" s="696"/>
      <c r="AN201" s="696"/>
      <c r="AO201" s="696"/>
      <c r="AP201" s="545"/>
    </row>
    <row r="202" spans="2:42" ht="12.75" customHeight="1" x14ac:dyDescent="0.2">
      <c r="B202" s="685" t="s">
        <v>40</v>
      </c>
      <c r="C202" s="696"/>
      <c r="D202" s="696"/>
      <c r="E202" s="696"/>
      <c r="F202" s="696"/>
      <c r="G202" s="696"/>
      <c r="H202" s="696"/>
      <c r="I202" s="696"/>
      <c r="J202" s="696"/>
      <c r="K202" s="696"/>
      <c r="L202" s="696"/>
      <c r="M202" s="696"/>
      <c r="N202" s="696"/>
      <c r="O202" s="696"/>
      <c r="P202" s="696"/>
      <c r="Q202" s="696"/>
      <c r="R202" s="696"/>
      <c r="S202" s="696"/>
      <c r="T202" s="696"/>
      <c r="U202" s="696"/>
      <c r="V202" s="696"/>
      <c r="W202" s="696"/>
      <c r="X202" s="696"/>
      <c r="Y202" s="696"/>
      <c r="Z202" s="696"/>
      <c r="AA202" s="696"/>
      <c r="AB202" s="696"/>
      <c r="AC202" s="696"/>
      <c r="AD202" s="696"/>
      <c r="AE202" s="696"/>
      <c r="AF202" s="696"/>
      <c r="AG202" s="696"/>
      <c r="AH202" s="696"/>
      <c r="AI202" s="696"/>
      <c r="AJ202" s="696"/>
      <c r="AK202" s="696"/>
      <c r="AL202" s="696"/>
      <c r="AM202" s="696"/>
      <c r="AN202" s="696"/>
      <c r="AO202" s="696"/>
      <c r="AP202" s="545"/>
    </row>
    <row r="203" spans="2:42" ht="12.75" customHeight="1" x14ac:dyDescent="0.2">
      <c r="B203" s="685" t="s">
        <v>42</v>
      </c>
      <c r="C203" s="696"/>
      <c r="D203" s="696"/>
      <c r="E203" s="696"/>
      <c r="F203" s="696"/>
      <c r="G203" s="696"/>
      <c r="H203" s="696"/>
      <c r="I203" s="696"/>
      <c r="J203" s="696"/>
      <c r="K203" s="696"/>
      <c r="L203" s="696"/>
      <c r="M203" s="696"/>
      <c r="N203" s="696"/>
      <c r="O203" s="696"/>
      <c r="P203" s="696"/>
      <c r="Q203" s="696"/>
      <c r="R203" s="696"/>
      <c r="S203" s="696"/>
      <c r="T203" s="696"/>
      <c r="U203" s="696"/>
      <c r="V203" s="696"/>
      <c r="W203" s="696"/>
      <c r="X203" s="696"/>
      <c r="Y203" s="696"/>
      <c r="Z203" s="696"/>
      <c r="AA203" s="696"/>
      <c r="AB203" s="696"/>
      <c r="AC203" s="696"/>
      <c r="AD203" s="696"/>
      <c r="AE203" s="696"/>
      <c r="AF203" s="696"/>
      <c r="AG203" s="696"/>
      <c r="AH203" s="696"/>
      <c r="AI203" s="696"/>
      <c r="AJ203" s="696"/>
      <c r="AK203" s="696"/>
      <c r="AL203" s="696"/>
      <c r="AM203" s="696"/>
      <c r="AN203" s="696"/>
      <c r="AO203" s="696"/>
      <c r="AP203" s="545"/>
    </row>
    <row r="204" spans="2:42" ht="12.75" customHeight="1" x14ac:dyDescent="0.2">
      <c r="B204" s="685" t="s">
        <v>44</v>
      </c>
      <c r="C204" s="696"/>
      <c r="D204" s="696"/>
      <c r="E204" s="696"/>
      <c r="F204" s="696"/>
      <c r="G204" s="696"/>
      <c r="H204" s="696"/>
      <c r="I204" s="696"/>
      <c r="J204" s="696"/>
      <c r="K204" s="696"/>
      <c r="L204" s="696"/>
      <c r="M204" s="696"/>
      <c r="N204" s="696"/>
      <c r="O204" s="696"/>
      <c r="P204" s="696"/>
      <c r="Q204" s="696"/>
      <c r="R204" s="696"/>
      <c r="S204" s="696"/>
      <c r="T204" s="696"/>
      <c r="U204" s="696"/>
      <c r="V204" s="696"/>
      <c r="W204" s="696"/>
      <c r="X204" s="696"/>
      <c r="Y204" s="696"/>
      <c r="Z204" s="696"/>
      <c r="AA204" s="696"/>
      <c r="AB204" s="696"/>
      <c r="AC204" s="696"/>
      <c r="AD204" s="696"/>
      <c r="AE204" s="696"/>
      <c r="AF204" s="696"/>
      <c r="AG204" s="696"/>
      <c r="AH204" s="696"/>
      <c r="AI204" s="696"/>
      <c r="AJ204" s="696"/>
      <c r="AK204" s="696"/>
      <c r="AL204" s="696"/>
      <c r="AM204" s="696"/>
      <c r="AN204" s="696"/>
      <c r="AO204" s="696"/>
      <c r="AP204" s="545"/>
    </row>
    <row r="205" spans="2:42" ht="12.75" customHeight="1" x14ac:dyDescent="0.2">
      <c r="B205" s="685" t="s">
        <v>47</v>
      </c>
      <c r="C205" s="696"/>
      <c r="D205" s="696"/>
      <c r="E205" s="696"/>
      <c r="F205" s="696"/>
      <c r="G205" s="696"/>
      <c r="H205" s="696"/>
      <c r="I205" s="696"/>
      <c r="J205" s="696"/>
      <c r="K205" s="696"/>
      <c r="L205" s="696"/>
      <c r="M205" s="696"/>
      <c r="N205" s="696"/>
      <c r="O205" s="696"/>
      <c r="P205" s="696"/>
      <c r="Q205" s="696"/>
      <c r="R205" s="696"/>
      <c r="S205" s="696"/>
      <c r="T205" s="696"/>
      <c r="U205" s="696"/>
      <c r="V205" s="696"/>
      <c r="W205" s="696"/>
      <c r="X205" s="696"/>
      <c r="Y205" s="696"/>
      <c r="Z205" s="696"/>
      <c r="AA205" s="696"/>
      <c r="AB205" s="696"/>
      <c r="AC205" s="696"/>
      <c r="AD205" s="696"/>
      <c r="AE205" s="696"/>
      <c r="AF205" s="696"/>
      <c r="AG205" s="696"/>
      <c r="AH205" s="696"/>
      <c r="AI205" s="696"/>
      <c r="AJ205" s="696"/>
      <c r="AK205" s="696"/>
      <c r="AL205" s="696"/>
      <c r="AM205" s="696"/>
      <c r="AN205" s="696"/>
      <c r="AO205" s="696"/>
      <c r="AP205" s="545"/>
    </row>
    <row r="206" spans="2:42" ht="12.75" customHeight="1" x14ac:dyDescent="0.2">
      <c r="B206" s="535" t="s">
        <v>56</v>
      </c>
      <c r="C206" s="696"/>
      <c r="D206" s="696"/>
      <c r="E206" s="696"/>
      <c r="F206" s="696"/>
      <c r="G206" s="696"/>
      <c r="H206" s="696"/>
      <c r="I206" s="696"/>
      <c r="J206" s="696"/>
      <c r="K206" s="696"/>
      <c r="L206" s="696"/>
      <c r="M206" s="696"/>
      <c r="N206" s="696"/>
      <c r="O206" s="696"/>
      <c r="P206" s="696"/>
      <c r="Q206" s="696"/>
      <c r="R206" s="696"/>
      <c r="S206" s="696"/>
      <c r="T206" s="696"/>
      <c r="U206" s="696"/>
      <c r="V206" s="696"/>
      <c r="W206" s="696"/>
      <c r="X206" s="696"/>
      <c r="Y206" s="696"/>
      <c r="Z206" s="696"/>
      <c r="AA206" s="696"/>
      <c r="AB206" s="696"/>
      <c r="AC206" s="696"/>
      <c r="AD206" s="696"/>
      <c r="AE206" s="696"/>
      <c r="AF206" s="696"/>
      <c r="AG206" s="696"/>
      <c r="AH206" s="696"/>
      <c r="AI206" s="696"/>
      <c r="AJ206" s="696"/>
      <c r="AK206" s="696"/>
      <c r="AL206" s="696"/>
      <c r="AM206" s="696"/>
      <c r="AN206" s="696"/>
      <c r="AO206" s="696"/>
      <c r="AP206" s="545"/>
    </row>
    <row r="207" spans="2:42" ht="12.75" customHeight="1" x14ac:dyDescent="0.2">
      <c r="B207" s="685" t="s">
        <v>470</v>
      </c>
      <c r="C207" s="696"/>
      <c r="D207" s="534"/>
      <c r="E207" s="534"/>
      <c r="F207" s="534"/>
      <c r="G207" s="534"/>
      <c r="H207" s="534"/>
      <c r="I207" s="534"/>
      <c r="J207" s="534"/>
      <c r="K207" s="534"/>
      <c r="L207" s="534"/>
      <c r="M207" s="534"/>
      <c r="N207" s="534"/>
      <c r="O207" s="534"/>
      <c r="P207" s="534"/>
      <c r="Q207" s="534"/>
      <c r="R207" s="534"/>
      <c r="S207" s="534"/>
      <c r="T207" s="534"/>
      <c r="U207" s="534"/>
      <c r="V207" s="534"/>
      <c r="W207" s="534"/>
      <c r="X207" s="534"/>
      <c r="Y207" s="534"/>
      <c r="Z207" s="534"/>
      <c r="AA207" s="534"/>
      <c r="AB207" s="534"/>
      <c r="AC207" s="534"/>
      <c r="AD207" s="534"/>
      <c r="AE207" s="534"/>
      <c r="AF207" s="534"/>
      <c r="AG207" s="534"/>
      <c r="AH207" s="534"/>
      <c r="AI207" s="534"/>
      <c r="AJ207" s="534"/>
      <c r="AK207" s="534"/>
      <c r="AL207" s="534"/>
      <c r="AM207" s="534"/>
      <c r="AN207" s="534"/>
      <c r="AO207" s="534"/>
      <c r="AP207" s="545"/>
    </row>
    <row r="208" spans="2:42" ht="12.75" customHeight="1" x14ac:dyDescent="0.2">
      <c r="B208" s="535"/>
      <c r="C208" s="534"/>
      <c r="D208" s="534"/>
      <c r="E208" s="534"/>
      <c r="F208" s="534"/>
      <c r="G208" s="534"/>
      <c r="H208" s="534"/>
      <c r="I208" s="534"/>
      <c r="J208" s="534"/>
      <c r="K208" s="534"/>
      <c r="L208" s="534"/>
      <c r="M208" s="534"/>
      <c r="N208" s="534"/>
      <c r="O208" s="534"/>
      <c r="P208" s="534"/>
      <c r="Q208" s="534"/>
      <c r="R208" s="534"/>
      <c r="S208" s="534"/>
      <c r="T208" s="534"/>
      <c r="U208" s="534"/>
      <c r="V208" s="534"/>
      <c r="W208" s="534"/>
      <c r="X208" s="534"/>
      <c r="Y208" s="534"/>
      <c r="Z208" s="534"/>
      <c r="AA208" s="534"/>
      <c r="AB208" s="534"/>
      <c r="AC208" s="534"/>
      <c r="AD208" s="534"/>
      <c r="AE208" s="534"/>
      <c r="AF208" s="534"/>
      <c r="AG208" s="534"/>
      <c r="AH208" s="534"/>
      <c r="AI208" s="534"/>
      <c r="AJ208" s="534"/>
      <c r="AK208" s="534"/>
      <c r="AL208" s="534"/>
      <c r="AM208" s="534"/>
      <c r="AN208" s="534"/>
      <c r="AO208" s="534"/>
      <c r="AP208" s="545"/>
    </row>
    <row r="209" spans="2:42" ht="12.75" customHeight="1" x14ac:dyDescent="0.2">
      <c r="B209" s="688" t="s">
        <v>472</v>
      </c>
      <c r="C209" s="534"/>
      <c r="D209" s="696"/>
      <c r="E209" s="696"/>
      <c r="F209" s="696"/>
      <c r="G209" s="696"/>
      <c r="H209" s="696"/>
      <c r="I209" s="696"/>
      <c r="J209" s="696"/>
      <c r="K209" s="696"/>
      <c r="L209" s="696"/>
      <c r="M209" s="696"/>
      <c r="N209" s="696"/>
      <c r="O209" s="696"/>
      <c r="P209" s="696"/>
      <c r="Q209" s="696"/>
      <c r="R209" s="696"/>
      <c r="S209" s="696"/>
      <c r="T209" s="696"/>
      <c r="U209" s="696"/>
      <c r="V209" s="696"/>
      <c r="W209" s="696"/>
      <c r="X209" s="696"/>
      <c r="Y209" s="696"/>
      <c r="Z209" s="696"/>
      <c r="AA209" s="696"/>
      <c r="AB209" s="696"/>
      <c r="AC209" s="696"/>
      <c r="AD209" s="696"/>
      <c r="AE209" s="696"/>
      <c r="AF209" s="696"/>
      <c r="AG209" s="696"/>
      <c r="AH209" s="696"/>
      <c r="AI209" s="696"/>
      <c r="AJ209" s="696"/>
      <c r="AK209" s="696"/>
      <c r="AL209" s="696"/>
      <c r="AM209" s="696"/>
      <c r="AN209" s="696"/>
      <c r="AO209" s="696"/>
      <c r="AP209" s="545"/>
    </row>
    <row r="210" spans="2:42" ht="12.75" customHeight="1" x14ac:dyDescent="0.2">
      <c r="B210" s="685" t="s">
        <v>469</v>
      </c>
      <c r="C210" s="696"/>
      <c r="D210" s="696"/>
      <c r="E210" s="696"/>
      <c r="F210" s="696"/>
      <c r="G210" s="696"/>
      <c r="H210" s="696"/>
      <c r="I210" s="696"/>
      <c r="J210" s="696"/>
      <c r="K210" s="696"/>
      <c r="L210" s="696"/>
      <c r="M210" s="696"/>
      <c r="N210" s="696"/>
      <c r="O210" s="696"/>
      <c r="P210" s="696"/>
      <c r="Q210" s="696"/>
      <c r="R210" s="696"/>
      <c r="S210" s="696"/>
      <c r="T210" s="696"/>
      <c r="U210" s="696"/>
      <c r="V210" s="696"/>
      <c r="W210" s="696"/>
      <c r="X210" s="696"/>
      <c r="Y210" s="696"/>
      <c r="Z210" s="696"/>
      <c r="AA210" s="696"/>
      <c r="AB210" s="696"/>
      <c r="AC210" s="696"/>
      <c r="AD210" s="696"/>
      <c r="AE210" s="696"/>
      <c r="AF210" s="696"/>
      <c r="AG210" s="696"/>
      <c r="AH210" s="696"/>
      <c r="AI210" s="696"/>
      <c r="AJ210" s="696"/>
      <c r="AK210" s="696"/>
      <c r="AL210" s="696"/>
      <c r="AM210" s="696"/>
      <c r="AN210" s="696"/>
      <c r="AO210" s="696"/>
      <c r="AP210" s="545"/>
    </row>
    <row r="211" spans="2:42" ht="12.75" customHeight="1" x14ac:dyDescent="0.2">
      <c r="B211" s="685" t="s">
        <v>97</v>
      </c>
      <c r="C211" s="696"/>
      <c r="D211" s="696"/>
      <c r="E211" s="696"/>
      <c r="F211" s="696"/>
      <c r="G211" s="696"/>
      <c r="H211" s="696"/>
      <c r="I211" s="696"/>
      <c r="J211" s="696"/>
      <c r="K211" s="696"/>
      <c r="L211" s="696"/>
      <c r="M211" s="696"/>
      <c r="N211" s="696"/>
      <c r="O211" s="696"/>
      <c r="P211" s="696"/>
      <c r="Q211" s="696"/>
      <c r="R211" s="696"/>
      <c r="S211" s="696"/>
      <c r="T211" s="696"/>
      <c r="U211" s="696"/>
      <c r="V211" s="696"/>
      <c r="W211" s="696"/>
      <c r="X211" s="696"/>
      <c r="Y211" s="696"/>
      <c r="Z211" s="696"/>
      <c r="AA211" s="696"/>
      <c r="AB211" s="696"/>
      <c r="AC211" s="696"/>
      <c r="AD211" s="696"/>
      <c r="AE211" s="696"/>
      <c r="AF211" s="696"/>
      <c r="AG211" s="696"/>
      <c r="AH211" s="696"/>
      <c r="AI211" s="696"/>
      <c r="AJ211" s="696"/>
      <c r="AK211" s="696"/>
      <c r="AL211" s="696"/>
      <c r="AM211" s="696"/>
      <c r="AN211" s="696"/>
      <c r="AO211" s="696"/>
      <c r="AP211" s="545"/>
    </row>
    <row r="212" spans="2:42" ht="12.75" customHeight="1" x14ac:dyDescent="0.2">
      <c r="B212" s="685" t="s">
        <v>466</v>
      </c>
      <c r="C212" s="696"/>
      <c r="D212" s="696"/>
      <c r="E212" s="696"/>
      <c r="F212" s="696"/>
      <c r="G212" s="696"/>
      <c r="H212" s="696"/>
      <c r="I212" s="696"/>
      <c r="J212" s="696"/>
      <c r="K212" s="696"/>
      <c r="L212" s="696"/>
      <c r="M212" s="696"/>
      <c r="N212" s="696"/>
      <c r="O212" s="696"/>
      <c r="P212" s="696"/>
      <c r="Q212" s="696"/>
      <c r="R212" s="696"/>
      <c r="S212" s="696"/>
      <c r="T212" s="696"/>
      <c r="U212" s="696"/>
      <c r="V212" s="696"/>
      <c r="W212" s="696"/>
      <c r="X212" s="696"/>
      <c r="Y212" s="696"/>
      <c r="Z212" s="696"/>
      <c r="AA212" s="696"/>
      <c r="AB212" s="696"/>
      <c r="AC212" s="696"/>
      <c r="AD212" s="696"/>
      <c r="AE212" s="696"/>
      <c r="AF212" s="696"/>
      <c r="AG212" s="696"/>
      <c r="AH212" s="696"/>
      <c r="AI212" s="696"/>
      <c r="AJ212" s="696"/>
      <c r="AK212" s="696"/>
      <c r="AL212" s="696"/>
      <c r="AM212" s="696"/>
      <c r="AN212" s="696"/>
      <c r="AO212" s="696"/>
      <c r="AP212" s="545"/>
    </row>
    <row r="213" spans="2:42" ht="12.75" customHeight="1" x14ac:dyDescent="0.2">
      <c r="B213" s="685" t="s">
        <v>38</v>
      </c>
      <c r="C213" s="696"/>
      <c r="D213" s="696"/>
      <c r="E213" s="696"/>
      <c r="F213" s="696"/>
      <c r="G213" s="696"/>
      <c r="H213" s="696"/>
      <c r="I213" s="696"/>
      <c r="J213" s="696"/>
      <c r="K213" s="696"/>
      <c r="L213" s="696"/>
      <c r="M213" s="696"/>
      <c r="N213" s="696"/>
      <c r="O213" s="696"/>
      <c r="P213" s="696"/>
      <c r="Q213" s="696"/>
      <c r="R213" s="696"/>
      <c r="S213" s="696"/>
      <c r="T213" s="696"/>
      <c r="U213" s="696"/>
      <c r="V213" s="696"/>
      <c r="W213" s="696"/>
      <c r="X213" s="696"/>
      <c r="Y213" s="696"/>
      <c r="Z213" s="696"/>
      <c r="AA213" s="696"/>
      <c r="AB213" s="696"/>
      <c r="AC213" s="696"/>
      <c r="AD213" s="696"/>
      <c r="AE213" s="696"/>
      <c r="AF213" s="696"/>
      <c r="AG213" s="696"/>
      <c r="AH213" s="696"/>
      <c r="AI213" s="696"/>
      <c r="AJ213" s="696"/>
      <c r="AK213" s="696"/>
      <c r="AL213" s="696"/>
      <c r="AM213" s="696"/>
      <c r="AN213" s="696"/>
      <c r="AO213" s="696"/>
      <c r="AP213" s="545"/>
    </row>
    <row r="214" spans="2:42" ht="12.75" customHeight="1" x14ac:dyDescent="0.2">
      <c r="B214" s="685" t="s">
        <v>40</v>
      </c>
      <c r="C214" s="696"/>
      <c r="D214" s="696"/>
      <c r="E214" s="696"/>
      <c r="F214" s="696"/>
      <c r="G214" s="696"/>
      <c r="H214" s="696"/>
      <c r="I214" s="696"/>
      <c r="J214" s="696"/>
      <c r="K214" s="696"/>
      <c r="L214" s="696"/>
      <c r="M214" s="696"/>
      <c r="N214" s="696"/>
      <c r="O214" s="696"/>
      <c r="P214" s="696"/>
      <c r="Q214" s="696"/>
      <c r="R214" s="696"/>
      <c r="S214" s="696"/>
      <c r="T214" s="696"/>
      <c r="U214" s="696"/>
      <c r="V214" s="696"/>
      <c r="W214" s="696"/>
      <c r="X214" s="696"/>
      <c r="Y214" s="696"/>
      <c r="Z214" s="696"/>
      <c r="AA214" s="696"/>
      <c r="AB214" s="696"/>
      <c r="AC214" s="696"/>
      <c r="AD214" s="696"/>
      <c r="AE214" s="696"/>
      <c r="AF214" s="696"/>
      <c r="AG214" s="696"/>
      <c r="AH214" s="696"/>
      <c r="AI214" s="696"/>
      <c r="AJ214" s="696"/>
      <c r="AK214" s="696"/>
      <c r="AL214" s="696"/>
      <c r="AM214" s="696"/>
      <c r="AN214" s="696"/>
      <c r="AO214" s="696"/>
      <c r="AP214" s="545"/>
    </row>
    <row r="215" spans="2:42" ht="12.75" customHeight="1" x14ac:dyDescent="0.2">
      <c r="B215" s="685" t="s">
        <v>42</v>
      </c>
      <c r="C215" s="696"/>
      <c r="D215" s="696"/>
      <c r="E215" s="696"/>
      <c r="F215" s="696"/>
      <c r="G215" s="696"/>
      <c r="H215" s="696"/>
      <c r="I215" s="696"/>
      <c r="J215" s="696"/>
      <c r="K215" s="696"/>
      <c r="L215" s="696"/>
      <c r="M215" s="696"/>
      <c r="N215" s="696"/>
      <c r="O215" s="696"/>
      <c r="P215" s="696"/>
      <c r="Q215" s="696"/>
      <c r="R215" s="696"/>
      <c r="S215" s="696"/>
      <c r="T215" s="696"/>
      <c r="U215" s="696"/>
      <c r="V215" s="696"/>
      <c r="W215" s="696"/>
      <c r="X215" s="696"/>
      <c r="Y215" s="696"/>
      <c r="Z215" s="696"/>
      <c r="AA215" s="696"/>
      <c r="AB215" s="696"/>
      <c r="AC215" s="696"/>
      <c r="AD215" s="696"/>
      <c r="AE215" s="696"/>
      <c r="AF215" s="696"/>
      <c r="AG215" s="696"/>
      <c r="AH215" s="696"/>
      <c r="AI215" s="696"/>
      <c r="AJ215" s="696"/>
      <c r="AK215" s="696"/>
      <c r="AL215" s="696"/>
      <c r="AM215" s="696"/>
      <c r="AN215" s="696"/>
      <c r="AO215" s="696"/>
      <c r="AP215" s="545"/>
    </row>
    <row r="216" spans="2:42" ht="12.75" customHeight="1" x14ac:dyDescent="0.2">
      <c r="B216" s="685" t="s">
        <v>44</v>
      </c>
      <c r="C216" s="696"/>
      <c r="D216" s="696"/>
      <c r="E216" s="696"/>
      <c r="F216" s="696"/>
      <c r="G216" s="696"/>
      <c r="H216" s="696"/>
      <c r="I216" s="696"/>
      <c r="J216" s="696"/>
      <c r="K216" s="696"/>
      <c r="L216" s="696"/>
      <c r="M216" s="696"/>
      <c r="N216" s="696"/>
      <c r="O216" s="696"/>
      <c r="P216" s="696"/>
      <c r="Q216" s="696"/>
      <c r="R216" s="696"/>
      <c r="S216" s="696"/>
      <c r="T216" s="696"/>
      <c r="U216" s="696"/>
      <c r="V216" s="696"/>
      <c r="W216" s="696"/>
      <c r="X216" s="696"/>
      <c r="Y216" s="696"/>
      <c r="Z216" s="696"/>
      <c r="AA216" s="696"/>
      <c r="AB216" s="696"/>
      <c r="AC216" s="696"/>
      <c r="AD216" s="696"/>
      <c r="AE216" s="696"/>
      <c r="AF216" s="696"/>
      <c r="AG216" s="696"/>
      <c r="AH216" s="696"/>
      <c r="AI216" s="696"/>
      <c r="AJ216" s="696"/>
      <c r="AK216" s="696"/>
      <c r="AL216" s="696"/>
      <c r="AM216" s="696"/>
      <c r="AN216" s="696"/>
      <c r="AO216" s="696"/>
      <c r="AP216" s="545"/>
    </row>
    <row r="217" spans="2:42" ht="12.75" customHeight="1" x14ac:dyDescent="0.2">
      <c r="B217" s="685" t="s">
        <v>47</v>
      </c>
      <c r="C217" s="696"/>
      <c r="D217" s="696"/>
      <c r="E217" s="696"/>
      <c r="F217" s="696"/>
      <c r="G217" s="696"/>
      <c r="H217" s="696"/>
      <c r="I217" s="696"/>
      <c r="J217" s="696"/>
      <c r="K217" s="696"/>
      <c r="L217" s="696"/>
      <c r="M217" s="696"/>
      <c r="N217" s="696"/>
      <c r="O217" s="696"/>
      <c r="P217" s="696"/>
      <c r="Q217" s="696"/>
      <c r="R217" s="696"/>
      <c r="S217" s="696"/>
      <c r="T217" s="696"/>
      <c r="U217" s="696"/>
      <c r="V217" s="696"/>
      <c r="W217" s="696"/>
      <c r="X217" s="696"/>
      <c r="Y217" s="696"/>
      <c r="Z217" s="696"/>
      <c r="AA217" s="696"/>
      <c r="AB217" s="696"/>
      <c r="AC217" s="696"/>
      <c r="AD217" s="696"/>
      <c r="AE217" s="696"/>
      <c r="AF217" s="696"/>
      <c r="AG217" s="696"/>
      <c r="AH217" s="696"/>
      <c r="AI217" s="696"/>
      <c r="AJ217" s="696"/>
      <c r="AK217" s="696"/>
      <c r="AL217" s="696"/>
      <c r="AM217" s="696"/>
      <c r="AN217" s="696"/>
      <c r="AO217" s="696"/>
      <c r="AP217" s="545"/>
    </row>
    <row r="218" spans="2:42" ht="12.75" customHeight="1" x14ac:dyDescent="0.2">
      <c r="B218" s="535" t="s">
        <v>56</v>
      </c>
      <c r="C218" s="696"/>
      <c r="D218" s="696"/>
      <c r="E218" s="696"/>
      <c r="F218" s="696"/>
      <c r="G218" s="696"/>
      <c r="H218" s="696"/>
      <c r="I218" s="696"/>
      <c r="J218" s="696"/>
      <c r="K218" s="696"/>
      <c r="L218" s="696"/>
      <c r="M218" s="696"/>
      <c r="N218" s="696"/>
      <c r="O218" s="696"/>
      <c r="P218" s="696"/>
      <c r="Q218" s="696"/>
      <c r="R218" s="696"/>
      <c r="S218" s="696"/>
      <c r="T218" s="696"/>
      <c r="U218" s="696"/>
      <c r="V218" s="696"/>
      <c r="W218" s="696"/>
      <c r="X218" s="696"/>
      <c r="Y218" s="696"/>
      <c r="Z218" s="696"/>
      <c r="AA218" s="696"/>
      <c r="AB218" s="696"/>
      <c r="AC218" s="696"/>
      <c r="AD218" s="696"/>
      <c r="AE218" s="696"/>
      <c r="AF218" s="696"/>
      <c r="AG218" s="696"/>
      <c r="AH218" s="696"/>
      <c r="AI218" s="696"/>
      <c r="AJ218" s="696"/>
      <c r="AK218" s="696"/>
      <c r="AL218" s="696"/>
      <c r="AM218" s="696"/>
      <c r="AN218" s="696"/>
      <c r="AO218" s="696"/>
      <c r="AP218" s="545"/>
    </row>
    <row r="219" spans="2:42" ht="12.75" customHeight="1" x14ac:dyDescent="0.2">
      <c r="B219" s="685" t="s">
        <v>470</v>
      </c>
      <c r="C219" s="696"/>
      <c r="D219" s="534"/>
      <c r="E219" s="534"/>
      <c r="F219" s="534"/>
      <c r="G219" s="534"/>
      <c r="H219" s="534"/>
      <c r="I219" s="534"/>
      <c r="J219" s="534"/>
      <c r="K219" s="534"/>
      <c r="L219" s="534"/>
      <c r="M219" s="534"/>
      <c r="N219" s="534"/>
      <c r="O219" s="534"/>
      <c r="P219" s="534"/>
      <c r="Q219" s="534"/>
      <c r="R219" s="534"/>
      <c r="S219" s="534"/>
      <c r="T219" s="534"/>
      <c r="U219" s="534"/>
      <c r="V219" s="534"/>
      <c r="W219" s="534"/>
      <c r="X219" s="534"/>
      <c r="Y219" s="534"/>
      <c r="Z219" s="534"/>
      <c r="AA219" s="534"/>
      <c r="AB219" s="534"/>
      <c r="AC219" s="534"/>
      <c r="AD219" s="534"/>
      <c r="AE219" s="534"/>
      <c r="AF219" s="534"/>
      <c r="AG219" s="534"/>
      <c r="AH219" s="534"/>
      <c r="AI219" s="534"/>
      <c r="AJ219" s="534"/>
      <c r="AK219" s="534"/>
      <c r="AL219" s="534"/>
      <c r="AM219" s="534"/>
      <c r="AN219" s="534"/>
      <c r="AO219" s="534"/>
      <c r="AP219" s="545"/>
    </row>
    <row r="220" spans="2:42" ht="12.75" customHeight="1" x14ac:dyDescent="0.2">
      <c r="B220" s="535"/>
      <c r="C220" s="534"/>
      <c r="D220" s="534"/>
      <c r="E220" s="534"/>
      <c r="F220" s="534"/>
      <c r="G220" s="534"/>
      <c r="H220" s="534"/>
      <c r="I220" s="534"/>
      <c r="J220" s="534"/>
      <c r="K220" s="534"/>
      <c r="L220" s="534"/>
      <c r="M220" s="534"/>
      <c r="N220" s="534"/>
      <c r="O220" s="534"/>
      <c r="P220" s="534"/>
      <c r="Q220" s="534"/>
      <c r="R220" s="534"/>
      <c r="S220" s="534"/>
      <c r="T220" s="534"/>
      <c r="U220" s="534"/>
      <c r="V220" s="534"/>
      <c r="W220" s="534"/>
      <c r="X220" s="534"/>
      <c r="Y220" s="534"/>
      <c r="Z220" s="534"/>
      <c r="AA220" s="534"/>
      <c r="AB220" s="534"/>
      <c r="AC220" s="534"/>
      <c r="AD220" s="534"/>
      <c r="AE220" s="534"/>
      <c r="AF220" s="534"/>
      <c r="AG220" s="534"/>
      <c r="AH220" s="534"/>
      <c r="AI220" s="534"/>
      <c r="AJ220" s="534"/>
      <c r="AK220" s="534"/>
      <c r="AL220" s="534"/>
      <c r="AM220" s="534"/>
      <c r="AN220" s="534"/>
      <c r="AO220" s="534"/>
      <c r="AP220" s="545"/>
    </row>
    <row r="221" spans="2:42" ht="12.75" customHeight="1" x14ac:dyDescent="0.2">
      <c r="B221" s="688" t="s">
        <v>473</v>
      </c>
      <c r="C221" s="534"/>
      <c r="D221" s="534"/>
      <c r="E221" s="534"/>
      <c r="F221" s="534"/>
      <c r="G221" s="534"/>
      <c r="H221" s="534"/>
      <c r="I221" s="534"/>
      <c r="J221" s="534"/>
      <c r="K221" s="534"/>
      <c r="L221" s="534"/>
      <c r="M221" s="534"/>
      <c r="N221" s="534"/>
      <c r="O221" s="534"/>
      <c r="P221" s="534"/>
      <c r="Q221" s="534"/>
      <c r="R221" s="534"/>
      <c r="S221" s="534"/>
      <c r="T221" s="534"/>
      <c r="U221" s="534"/>
      <c r="V221" s="534"/>
      <c r="W221" s="534"/>
      <c r="X221" s="534"/>
      <c r="Y221" s="534"/>
      <c r="Z221" s="534"/>
      <c r="AA221" s="534"/>
      <c r="AB221" s="534"/>
      <c r="AC221" s="534"/>
      <c r="AD221" s="534"/>
      <c r="AE221" s="534"/>
      <c r="AF221" s="534"/>
      <c r="AG221" s="534"/>
      <c r="AH221" s="534"/>
      <c r="AI221" s="534"/>
      <c r="AJ221" s="534"/>
      <c r="AK221" s="534"/>
      <c r="AL221" s="534"/>
      <c r="AM221" s="534"/>
      <c r="AN221" s="534"/>
      <c r="AO221" s="534"/>
      <c r="AP221" s="545"/>
    </row>
    <row r="222" spans="2:42" ht="12.75" customHeight="1" x14ac:dyDescent="0.2">
      <c r="B222" s="685" t="s">
        <v>465</v>
      </c>
      <c r="C222" s="696"/>
      <c r="D222" s="696"/>
      <c r="E222" s="696"/>
      <c r="F222" s="696"/>
      <c r="G222" s="696"/>
      <c r="H222" s="696"/>
      <c r="I222" s="696"/>
      <c r="J222" s="696"/>
      <c r="K222" s="696"/>
      <c r="L222" s="696"/>
      <c r="M222" s="696"/>
      <c r="N222" s="696"/>
      <c r="O222" s="696"/>
      <c r="P222" s="696"/>
      <c r="Q222" s="696"/>
      <c r="R222" s="696"/>
      <c r="S222" s="696"/>
      <c r="T222" s="696"/>
      <c r="U222" s="696"/>
      <c r="V222" s="696"/>
      <c r="W222" s="696"/>
      <c r="X222" s="696"/>
      <c r="Y222" s="696"/>
      <c r="Z222" s="696"/>
      <c r="AA222" s="696"/>
      <c r="AB222" s="696"/>
      <c r="AC222" s="696"/>
      <c r="AD222" s="696"/>
      <c r="AE222" s="696"/>
      <c r="AF222" s="696"/>
      <c r="AG222" s="696"/>
      <c r="AH222" s="696"/>
      <c r="AI222" s="696"/>
      <c r="AJ222" s="696"/>
      <c r="AK222" s="696"/>
      <c r="AL222" s="696"/>
      <c r="AM222" s="696"/>
      <c r="AN222" s="696"/>
      <c r="AO222" s="696"/>
      <c r="AP222" s="545"/>
    </row>
    <row r="223" spans="2:42" ht="12.75" customHeight="1" x14ac:dyDescent="0.2">
      <c r="B223" s="685" t="s">
        <v>97</v>
      </c>
      <c r="C223" s="696"/>
      <c r="D223" s="696"/>
      <c r="E223" s="696"/>
      <c r="F223" s="696"/>
      <c r="G223" s="696"/>
      <c r="H223" s="696"/>
      <c r="I223" s="696"/>
      <c r="J223" s="696"/>
      <c r="K223" s="696"/>
      <c r="L223" s="696"/>
      <c r="M223" s="696"/>
      <c r="N223" s="696"/>
      <c r="O223" s="696"/>
      <c r="P223" s="696"/>
      <c r="Q223" s="696"/>
      <c r="R223" s="696"/>
      <c r="S223" s="696"/>
      <c r="T223" s="696"/>
      <c r="U223" s="696"/>
      <c r="V223" s="696"/>
      <c r="W223" s="696"/>
      <c r="X223" s="696"/>
      <c r="Y223" s="696"/>
      <c r="Z223" s="696"/>
      <c r="AA223" s="696"/>
      <c r="AB223" s="696"/>
      <c r="AC223" s="696"/>
      <c r="AD223" s="696"/>
      <c r="AE223" s="696"/>
      <c r="AF223" s="696"/>
      <c r="AG223" s="696"/>
      <c r="AH223" s="696"/>
      <c r="AI223" s="696"/>
      <c r="AJ223" s="696"/>
      <c r="AK223" s="696"/>
      <c r="AL223" s="696"/>
      <c r="AM223" s="696"/>
      <c r="AN223" s="696"/>
      <c r="AO223" s="696"/>
      <c r="AP223" s="545"/>
    </row>
    <row r="224" spans="2:42" ht="12.75" customHeight="1" x14ac:dyDescent="0.2">
      <c r="B224" s="685" t="s">
        <v>466</v>
      </c>
      <c r="C224" s="696"/>
      <c r="D224" s="696"/>
      <c r="E224" s="696"/>
      <c r="F224" s="696"/>
      <c r="G224" s="696"/>
      <c r="H224" s="696"/>
      <c r="I224" s="696"/>
      <c r="J224" s="696"/>
      <c r="K224" s="696"/>
      <c r="L224" s="696"/>
      <c r="M224" s="696"/>
      <c r="N224" s="696"/>
      <c r="O224" s="696"/>
      <c r="P224" s="696"/>
      <c r="Q224" s="696"/>
      <c r="R224" s="696"/>
      <c r="S224" s="696"/>
      <c r="T224" s="696"/>
      <c r="U224" s="696"/>
      <c r="V224" s="696"/>
      <c r="W224" s="696"/>
      <c r="X224" s="696"/>
      <c r="Y224" s="696"/>
      <c r="Z224" s="696"/>
      <c r="AA224" s="696"/>
      <c r="AB224" s="696"/>
      <c r="AC224" s="696"/>
      <c r="AD224" s="696"/>
      <c r="AE224" s="696"/>
      <c r="AF224" s="696"/>
      <c r="AG224" s="696"/>
      <c r="AH224" s="696"/>
      <c r="AI224" s="696"/>
      <c r="AJ224" s="696"/>
      <c r="AK224" s="696"/>
      <c r="AL224" s="696"/>
      <c r="AM224" s="696"/>
      <c r="AN224" s="696"/>
      <c r="AO224" s="696"/>
      <c r="AP224" s="545"/>
    </row>
    <row r="225" spans="2:42" ht="12.75" customHeight="1" x14ac:dyDescent="0.2">
      <c r="B225" s="685" t="s">
        <v>38</v>
      </c>
      <c r="C225" s="696"/>
      <c r="D225" s="696"/>
      <c r="E225" s="696"/>
      <c r="F225" s="696"/>
      <c r="G225" s="696"/>
      <c r="H225" s="696"/>
      <c r="I225" s="696"/>
      <c r="J225" s="696"/>
      <c r="K225" s="696"/>
      <c r="L225" s="696"/>
      <c r="M225" s="696"/>
      <c r="N225" s="696"/>
      <c r="O225" s="696"/>
      <c r="P225" s="696"/>
      <c r="Q225" s="696"/>
      <c r="R225" s="696"/>
      <c r="S225" s="696"/>
      <c r="T225" s="696"/>
      <c r="U225" s="696"/>
      <c r="V225" s="696"/>
      <c r="W225" s="696"/>
      <c r="X225" s="696"/>
      <c r="Y225" s="696"/>
      <c r="Z225" s="696"/>
      <c r="AA225" s="696"/>
      <c r="AB225" s="696"/>
      <c r="AC225" s="696"/>
      <c r="AD225" s="696"/>
      <c r="AE225" s="696"/>
      <c r="AF225" s="696"/>
      <c r="AG225" s="696"/>
      <c r="AH225" s="696"/>
      <c r="AI225" s="696"/>
      <c r="AJ225" s="696"/>
      <c r="AK225" s="696"/>
      <c r="AL225" s="696"/>
      <c r="AM225" s="696"/>
      <c r="AN225" s="696"/>
      <c r="AO225" s="696"/>
      <c r="AP225" s="545"/>
    </row>
    <row r="226" spans="2:42" ht="12.75" customHeight="1" x14ac:dyDescent="0.2">
      <c r="B226" s="685" t="s">
        <v>40</v>
      </c>
      <c r="C226" s="696"/>
      <c r="D226" s="696"/>
      <c r="E226" s="696"/>
      <c r="F226" s="696"/>
      <c r="G226" s="696"/>
      <c r="H226" s="696"/>
      <c r="I226" s="696"/>
      <c r="J226" s="696"/>
      <c r="K226" s="696"/>
      <c r="L226" s="696"/>
      <c r="M226" s="696"/>
      <c r="N226" s="696"/>
      <c r="O226" s="696"/>
      <c r="P226" s="696"/>
      <c r="Q226" s="696"/>
      <c r="R226" s="696"/>
      <c r="S226" s="696"/>
      <c r="T226" s="696"/>
      <c r="U226" s="696"/>
      <c r="V226" s="696"/>
      <c r="W226" s="696"/>
      <c r="X226" s="696"/>
      <c r="Y226" s="696"/>
      <c r="Z226" s="696"/>
      <c r="AA226" s="696"/>
      <c r="AB226" s="696"/>
      <c r="AC226" s="696"/>
      <c r="AD226" s="696"/>
      <c r="AE226" s="696"/>
      <c r="AF226" s="696"/>
      <c r="AG226" s="696"/>
      <c r="AH226" s="696"/>
      <c r="AI226" s="696"/>
      <c r="AJ226" s="696"/>
      <c r="AK226" s="696"/>
      <c r="AL226" s="696"/>
      <c r="AM226" s="696"/>
      <c r="AN226" s="696"/>
      <c r="AO226" s="696"/>
      <c r="AP226" s="545"/>
    </row>
    <row r="227" spans="2:42" ht="12.75" customHeight="1" x14ac:dyDescent="0.2">
      <c r="B227" s="685" t="s">
        <v>42</v>
      </c>
      <c r="C227" s="696"/>
      <c r="D227" s="696"/>
      <c r="E227" s="696"/>
      <c r="F227" s="696"/>
      <c r="G227" s="696"/>
      <c r="H227" s="696"/>
      <c r="I227" s="696"/>
      <c r="J227" s="696"/>
      <c r="K227" s="696"/>
      <c r="L227" s="696"/>
      <c r="M227" s="696"/>
      <c r="N227" s="696"/>
      <c r="O227" s="696"/>
      <c r="P227" s="696"/>
      <c r="Q227" s="696"/>
      <c r="R227" s="696"/>
      <c r="S227" s="696"/>
      <c r="T227" s="696"/>
      <c r="U227" s="696"/>
      <c r="V227" s="696"/>
      <c r="W227" s="696"/>
      <c r="X227" s="696"/>
      <c r="Y227" s="696"/>
      <c r="Z227" s="696"/>
      <c r="AA227" s="696"/>
      <c r="AB227" s="696"/>
      <c r="AC227" s="696"/>
      <c r="AD227" s="696"/>
      <c r="AE227" s="696"/>
      <c r="AF227" s="696"/>
      <c r="AG227" s="696"/>
      <c r="AH227" s="696"/>
      <c r="AI227" s="696"/>
      <c r="AJ227" s="696"/>
      <c r="AK227" s="696"/>
      <c r="AL227" s="696"/>
      <c r="AM227" s="696"/>
      <c r="AN227" s="696"/>
      <c r="AO227" s="696"/>
      <c r="AP227" s="545"/>
    </row>
    <row r="228" spans="2:42" ht="12.75" customHeight="1" x14ac:dyDescent="0.2">
      <c r="B228" s="685" t="s">
        <v>44</v>
      </c>
      <c r="C228" s="696"/>
      <c r="D228" s="696"/>
      <c r="E228" s="696"/>
      <c r="F228" s="696"/>
      <c r="G228" s="696"/>
      <c r="H228" s="696"/>
      <c r="I228" s="696"/>
      <c r="J228" s="696"/>
      <c r="K228" s="696"/>
      <c r="L228" s="696"/>
      <c r="M228" s="696"/>
      <c r="N228" s="696"/>
      <c r="O228" s="696"/>
      <c r="P228" s="696"/>
      <c r="Q228" s="696"/>
      <c r="R228" s="696"/>
      <c r="S228" s="696"/>
      <c r="T228" s="696"/>
      <c r="U228" s="696"/>
      <c r="V228" s="696"/>
      <c r="W228" s="696"/>
      <c r="X228" s="696"/>
      <c r="Y228" s="696"/>
      <c r="Z228" s="696"/>
      <c r="AA228" s="696"/>
      <c r="AB228" s="696"/>
      <c r="AC228" s="696"/>
      <c r="AD228" s="696"/>
      <c r="AE228" s="696"/>
      <c r="AF228" s="696"/>
      <c r="AG228" s="696"/>
      <c r="AH228" s="696"/>
      <c r="AI228" s="696"/>
      <c r="AJ228" s="696"/>
      <c r="AK228" s="696"/>
      <c r="AL228" s="696"/>
      <c r="AM228" s="696"/>
      <c r="AN228" s="696"/>
      <c r="AO228" s="696"/>
      <c r="AP228" s="545"/>
    </row>
    <row r="229" spans="2:42" ht="12.75" customHeight="1" x14ac:dyDescent="0.2">
      <c r="B229" s="685" t="s">
        <v>47</v>
      </c>
      <c r="C229" s="696"/>
      <c r="D229" s="696"/>
      <c r="E229" s="696"/>
      <c r="F229" s="696"/>
      <c r="G229" s="696"/>
      <c r="H229" s="696"/>
      <c r="I229" s="696"/>
      <c r="J229" s="696"/>
      <c r="K229" s="696"/>
      <c r="L229" s="696"/>
      <c r="M229" s="696"/>
      <c r="N229" s="696"/>
      <c r="O229" s="696"/>
      <c r="P229" s="696"/>
      <c r="Q229" s="696"/>
      <c r="R229" s="696"/>
      <c r="S229" s="696"/>
      <c r="T229" s="696"/>
      <c r="U229" s="696"/>
      <c r="V229" s="696"/>
      <c r="W229" s="696"/>
      <c r="X229" s="696"/>
      <c r="Y229" s="696"/>
      <c r="Z229" s="696"/>
      <c r="AA229" s="696"/>
      <c r="AB229" s="696"/>
      <c r="AC229" s="696"/>
      <c r="AD229" s="696"/>
      <c r="AE229" s="696"/>
      <c r="AF229" s="696"/>
      <c r="AG229" s="696"/>
      <c r="AH229" s="696"/>
      <c r="AI229" s="696"/>
      <c r="AJ229" s="696"/>
      <c r="AK229" s="696"/>
      <c r="AL229" s="696"/>
      <c r="AM229" s="696"/>
      <c r="AN229" s="696"/>
      <c r="AO229" s="696"/>
      <c r="AP229" s="545"/>
    </row>
    <row r="230" spans="2:42" ht="12.75" customHeight="1" x14ac:dyDescent="0.2">
      <c r="B230" s="535" t="s">
        <v>56</v>
      </c>
      <c r="C230" s="696"/>
      <c r="D230" s="696"/>
      <c r="E230" s="696"/>
      <c r="F230" s="696"/>
      <c r="G230" s="696"/>
      <c r="H230" s="696"/>
      <c r="I230" s="696"/>
      <c r="J230" s="696"/>
      <c r="K230" s="696"/>
      <c r="L230" s="696"/>
      <c r="M230" s="696"/>
      <c r="N230" s="696"/>
      <c r="O230" s="696"/>
      <c r="P230" s="696"/>
      <c r="Q230" s="696"/>
      <c r="R230" s="696"/>
      <c r="S230" s="696"/>
      <c r="T230" s="696"/>
      <c r="U230" s="696"/>
      <c r="V230" s="696"/>
      <c r="W230" s="696"/>
      <c r="X230" s="696"/>
      <c r="Y230" s="696"/>
      <c r="Z230" s="696"/>
      <c r="AA230" s="696"/>
      <c r="AB230" s="696"/>
      <c r="AC230" s="696"/>
      <c r="AD230" s="696"/>
      <c r="AE230" s="696"/>
      <c r="AF230" s="696"/>
      <c r="AG230" s="696"/>
      <c r="AH230" s="696"/>
      <c r="AI230" s="696"/>
      <c r="AJ230" s="696"/>
      <c r="AK230" s="696"/>
      <c r="AL230" s="696"/>
      <c r="AM230" s="696"/>
      <c r="AN230" s="696"/>
      <c r="AO230" s="696"/>
      <c r="AP230" s="545"/>
    </row>
    <row r="231" spans="2:42" ht="12.75" customHeight="1" x14ac:dyDescent="0.2">
      <c r="B231" s="685" t="s">
        <v>470</v>
      </c>
      <c r="C231" s="696"/>
      <c r="D231" s="534"/>
      <c r="E231" s="534"/>
      <c r="F231" s="534"/>
      <c r="G231" s="534"/>
      <c r="H231" s="534"/>
      <c r="I231" s="534"/>
      <c r="J231" s="534"/>
      <c r="K231" s="534"/>
      <c r="L231" s="534"/>
      <c r="M231" s="534"/>
      <c r="N231" s="534"/>
      <c r="O231" s="534"/>
      <c r="P231" s="534"/>
      <c r="Q231" s="534"/>
      <c r="R231" s="534"/>
      <c r="S231" s="534"/>
      <c r="T231" s="534"/>
      <c r="U231" s="534"/>
      <c r="V231" s="534"/>
      <c r="W231" s="534"/>
      <c r="X231" s="534"/>
      <c r="Y231" s="534"/>
      <c r="Z231" s="534"/>
      <c r="AA231" s="534"/>
      <c r="AB231" s="534"/>
      <c r="AC231" s="534"/>
      <c r="AD231" s="534"/>
      <c r="AE231" s="534"/>
      <c r="AF231" s="534"/>
      <c r="AG231" s="534"/>
      <c r="AH231" s="534"/>
      <c r="AI231" s="534"/>
      <c r="AJ231" s="534"/>
      <c r="AK231" s="534"/>
      <c r="AL231" s="534"/>
      <c r="AM231" s="534"/>
      <c r="AN231" s="534"/>
      <c r="AO231" s="534"/>
      <c r="AP231" s="545"/>
    </row>
    <row r="232" spans="2:42" ht="12.75" customHeight="1" x14ac:dyDescent="0.2">
      <c r="B232" s="535"/>
      <c r="C232" s="534"/>
      <c r="D232" s="534"/>
      <c r="E232" s="534"/>
      <c r="F232" s="534"/>
      <c r="G232" s="534"/>
      <c r="H232" s="534"/>
      <c r="I232" s="534"/>
      <c r="J232" s="534"/>
      <c r="K232" s="534"/>
      <c r="L232" s="534"/>
      <c r="M232" s="534"/>
      <c r="N232" s="534"/>
      <c r="O232" s="534"/>
      <c r="P232" s="534"/>
      <c r="Q232" s="534"/>
      <c r="R232" s="534"/>
      <c r="S232" s="534"/>
      <c r="T232" s="534"/>
      <c r="U232" s="534"/>
      <c r="V232" s="534"/>
      <c r="W232" s="534"/>
      <c r="X232" s="534"/>
      <c r="Y232" s="534"/>
      <c r="Z232" s="534"/>
      <c r="AA232" s="534"/>
      <c r="AB232" s="534"/>
      <c r="AC232" s="534"/>
      <c r="AD232" s="534"/>
      <c r="AE232" s="534"/>
      <c r="AF232" s="534"/>
      <c r="AG232" s="534"/>
      <c r="AH232" s="534"/>
      <c r="AI232" s="534"/>
      <c r="AJ232" s="534"/>
      <c r="AK232" s="534"/>
      <c r="AL232" s="534"/>
      <c r="AM232" s="534"/>
      <c r="AN232" s="534"/>
      <c r="AO232" s="534"/>
      <c r="AP232" s="545"/>
    </row>
    <row r="233" spans="2:42" ht="12.75" customHeight="1" x14ac:dyDescent="0.2">
      <c r="B233" s="688" t="s">
        <v>474</v>
      </c>
      <c r="C233" s="534"/>
      <c r="D233" s="696"/>
      <c r="E233" s="696"/>
      <c r="F233" s="696"/>
      <c r="G233" s="696"/>
      <c r="H233" s="696"/>
      <c r="I233" s="696"/>
      <c r="J233" s="696"/>
      <c r="K233" s="696"/>
      <c r="L233" s="696"/>
      <c r="M233" s="696"/>
      <c r="N233" s="696"/>
      <c r="O233" s="696"/>
      <c r="P233" s="696"/>
      <c r="Q233" s="696"/>
      <c r="R233" s="696"/>
      <c r="S233" s="696"/>
      <c r="T233" s="696"/>
      <c r="U233" s="696"/>
      <c r="V233" s="696"/>
      <c r="W233" s="696"/>
      <c r="X233" s="696"/>
      <c r="Y233" s="696"/>
      <c r="Z233" s="696"/>
      <c r="AA233" s="696"/>
      <c r="AB233" s="696"/>
      <c r="AC233" s="696"/>
      <c r="AD233" s="696"/>
      <c r="AE233" s="696"/>
      <c r="AF233" s="696"/>
      <c r="AG233" s="696"/>
      <c r="AH233" s="696"/>
      <c r="AI233" s="696"/>
      <c r="AJ233" s="696"/>
      <c r="AK233" s="696"/>
      <c r="AL233" s="696"/>
      <c r="AM233" s="696"/>
      <c r="AN233" s="696"/>
      <c r="AO233" s="696"/>
      <c r="AP233" s="545"/>
    </row>
    <row r="234" spans="2:42" ht="12.75" customHeight="1" x14ac:dyDescent="0.2">
      <c r="B234" s="685" t="s">
        <v>470</v>
      </c>
      <c r="C234" s="696"/>
      <c r="D234" s="534"/>
      <c r="E234" s="534"/>
      <c r="F234" s="534"/>
      <c r="G234" s="534"/>
      <c r="H234" s="534"/>
      <c r="I234" s="534"/>
      <c r="J234" s="534"/>
      <c r="K234" s="534"/>
      <c r="L234" s="534"/>
      <c r="M234" s="534"/>
      <c r="N234" s="534"/>
      <c r="O234" s="534"/>
      <c r="P234" s="534"/>
      <c r="Q234" s="534"/>
      <c r="R234" s="534"/>
      <c r="S234" s="534"/>
      <c r="T234" s="534"/>
      <c r="U234" s="534"/>
      <c r="V234" s="534"/>
      <c r="W234" s="534"/>
      <c r="X234" s="534"/>
      <c r="Y234" s="534"/>
      <c r="Z234" s="534"/>
      <c r="AA234" s="534"/>
      <c r="AB234" s="534"/>
      <c r="AC234" s="534"/>
      <c r="AD234" s="534"/>
      <c r="AE234" s="534"/>
      <c r="AF234" s="534"/>
      <c r="AG234" s="534"/>
      <c r="AH234" s="534"/>
      <c r="AI234" s="534"/>
      <c r="AJ234" s="534"/>
      <c r="AK234" s="534"/>
      <c r="AL234" s="534"/>
      <c r="AM234" s="534"/>
      <c r="AN234" s="534"/>
      <c r="AO234" s="534"/>
      <c r="AP234" s="545"/>
    </row>
    <row r="235" spans="2:42" ht="12.75" customHeight="1" x14ac:dyDescent="0.2">
      <c r="B235" s="781"/>
      <c r="C235" s="785"/>
      <c r="D235" s="785"/>
      <c r="E235" s="785"/>
      <c r="F235" s="785"/>
      <c r="G235" s="785"/>
      <c r="H235" s="785"/>
      <c r="I235" s="785"/>
      <c r="J235" s="785"/>
      <c r="K235" s="785"/>
      <c r="L235" s="785"/>
      <c r="M235" s="785"/>
      <c r="N235" s="785"/>
      <c r="O235" s="785"/>
      <c r="P235" s="785"/>
      <c r="Q235" s="785"/>
      <c r="R235" s="785"/>
      <c r="S235" s="785"/>
      <c r="T235" s="785"/>
      <c r="U235" s="785"/>
      <c r="V235" s="785"/>
      <c r="W235" s="785"/>
      <c r="X235" s="785"/>
      <c r="Y235" s="785"/>
      <c r="Z235" s="785"/>
      <c r="AA235" s="785"/>
      <c r="AB235" s="785"/>
      <c r="AC235" s="785"/>
      <c r="AD235" s="785"/>
      <c r="AE235" s="785"/>
      <c r="AF235" s="785"/>
      <c r="AG235" s="785"/>
      <c r="AH235" s="785"/>
      <c r="AI235" s="785"/>
      <c r="AJ235" s="785"/>
      <c r="AK235" s="785"/>
      <c r="AL235" s="785"/>
      <c r="AM235" s="785"/>
      <c r="AN235" s="785"/>
      <c r="AO235" s="785"/>
      <c r="AP235" s="545"/>
    </row>
    <row r="236" spans="2:42" ht="12.75" customHeight="1" x14ac:dyDescent="0.2">
      <c r="B236" s="736"/>
      <c r="C236" s="534"/>
      <c r="D236" s="534"/>
      <c r="E236" s="534"/>
      <c r="F236" s="534"/>
      <c r="G236" s="534"/>
      <c r="H236" s="534"/>
      <c r="I236" s="534"/>
      <c r="J236" s="534"/>
      <c r="K236" s="534"/>
      <c r="L236" s="534"/>
      <c r="M236" s="534"/>
      <c r="N236" s="534"/>
      <c r="O236" s="534"/>
      <c r="P236" s="534"/>
      <c r="Q236" s="534"/>
      <c r="R236" s="534"/>
      <c r="S236" s="534"/>
      <c r="T236" s="534"/>
      <c r="U236" s="534"/>
      <c r="V236" s="534"/>
      <c r="W236" s="534"/>
      <c r="X236" s="534"/>
      <c r="Y236" s="534"/>
      <c r="Z236" s="534"/>
      <c r="AA236" s="534"/>
      <c r="AB236" s="534"/>
      <c r="AC236" s="534"/>
      <c r="AD236" s="534"/>
      <c r="AE236" s="534"/>
      <c r="AF236" s="534"/>
      <c r="AG236" s="534"/>
      <c r="AH236" s="534"/>
      <c r="AI236" s="534"/>
      <c r="AJ236" s="534"/>
      <c r="AK236" s="534"/>
      <c r="AL236" s="534"/>
      <c r="AM236" s="534"/>
      <c r="AN236" s="534"/>
      <c r="AO236" s="534"/>
      <c r="AP236" s="545"/>
    </row>
    <row r="237" spans="2:42" ht="12.75" customHeight="1" x14ac:dyDescent="0.2">
      <c r="B237" s="688" t="s">
        <v>475</v>
      </c>
      <c r="C237" s="534"/>
      <c r="D237" s="696"/>
      <c r="E237" s="696"/>
      <c r="F237" s="696"/>
      <c r="G237" s="696"/>
      <c r="H237" s="696"/>
      <c r="I237" s="696"/>
      <c r="J237" s="696"/>
      <c r="K237" s="696"/>
      <c r="L237" s="696"/>
      <c r="M237" s="696"/>
      <c r="N237" s="696"/>
      <c r="O237" s="696"/>
      <c r="P237" s="696"/>
      <c r="Q237" s="696"/>
      <c r="R237" s="696"/>
      <c r="S237" s="696"/>
      <c r="T237" s="696"/>
      <c r="U237" s="696"/>
      <c r="V237" s="696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545"/>
    </row>
    <row r="238" spans="2:42" ht="12.75" customHeight="1" x14ac:dyDescent="0.2">
      <c r="B238" s="685" t="s">
        <v>465</v>
      </c>
      <c r="C238" s="696"/>
      <c r="D238" s="696"/>
      <c r="E238" s="696"/>
      <c r="F238" s="696"/>
      <c r="G238" s="696"/>
      <c r="H238" s="696"/>
      <c r="I238" s="696"/>
      <c r="J238" s="696"/>
      <c r="K238" s="696"/>
      <c r="L238" s="696"/>
      <c r="M238" s="696"/>
      <c r="N238" s="696"/>
      <c r="O238" s="696"/>
      <c r="P238" s="696"/>
      <c r="Q238" s="696"/>
      <c r="R238" s="696"/>
      <c r="S238" s="696"/>
      <c r="T238" s="696"/>
      <c r="U238" s="696"/>
      <c r="V238" s="696"/>
      <c r="W238" s="696"/>
      <c r="X238" s="696"/>
      <c r="Y238" s="696"/>
      <c r="Z238" s="696"/>
      <c r="AA238" s="696"/>
      <c r="AB238" s="696"/>
      <c r="AC238" s="696"/>
      <c r="AD238" s="696"/>
      <c r="AE238" s="696"/>
      <c r="AF238" s="696"/>
      <c r="AG238" s="696"/>
      <c r="AH238" s="696"/>
      <c r="AI238" s="696"/>
      <c r="AJ238" s="696"/>
      <c r="AK238" s="696"/>
      <c r="AL238" s="696"/>
      <c r="AM238" s="696"/>
      <c r="AN238" s="696"/>
      <c r="AO238" s="696"/>
      <c r="AP238" s="545"/>
    </row>
    <row r="239" spans="2:42" ht="12.75" customHeight="1" x14ac:dyDescent="0.2">
      <c r="B239" s="685" t="s">
        <v>97</v>
      </c>
      <c r="C239" s="696"/>
      <c r="D239" s="696"/>
      <c r="E239" s="696"/>
      <c r="F239" s="696"/>
      <c r="G239" s="696"/>
      <c r="H239" s="696"/>
      <c r="I239" s="696"/>
      <c r="J239" s="696"/>
      <c r="K239" s="696"/>
      <c r="L239" s="696"/>
      <c r="M239" s="696"/>
      <c r="N239" s="696"/>
      <c r="O239" s="696"/>
      <c r="P239" s="696"/>
      <c r="Q239" s="696"/>
      <c r="R239" s="696"/>
      <c r="S239" s="696"/>
      <c r="T239" s="696"/>
      <c r="U239" s="696"/>
      <c r="V239" s="696"/>
      <c r="W239" s="696"/>
      <c r="X239" s="696"/>
      <c r="Y239" s="696"/>
      <c r="Z239" s="696"/>
      <c r="AA239" s="696"/>
      <c r="AB239" s="696"/>
      <c r="AC239" s="696"/>
      <c r="AD239" s="696"/>
      <c r="AE239" s="696"/>
      <c r="AF239" s="696"/>
      <c r="AG239" s="696"/>
      <c r="AH239" s="696"/>
      <c r="AI239" s="696"/>
      <c r="AJ239" s="696"/>
      <c r="AK239" s="696"/>
      <c r="AL239" s="696"/>
      <c r="AM239" s="696"/>
      <c r="AN239" s="696"/>
      <c r="AO239" s="696"/>
      <c r="AP239" s="545"/>
    </row>
    <row r="240" spans="2:42" ht="12.75" customHeight="1" x14ac:dyDescent="0.2">
      <c r="B240" s="685" t="s">
        <v>466</v>
      </c>
      <c r="C240" s="696"/>
      <c r="D240" s="696"/>
      <c r="E240" s="696"/>
      <c r="F240" s="696"/>
      <c r="G240" s="696"/>
      <c r="H240" s="696"/>
      <c r="I240" s="696"/>
      <c r="J240" s="696"/>
      <c r="K240" s="696"/>
      <c r="L240" s="696"/>
      <c r="M240" s="696"/>
      <c r="N240" s="696"/>
      <c r="O240" s="696"/>
      <c r="P240" s="696"/>
      <c r="Q240" s="696"/>
      <c r="R240" s="696"/>
      <c r="S240" s="696"/>
      <c r="T240" s="696"/>
      <c r="U240" s="696"/>
      <c r="V240" s="696"/>
      <c r="W240" s="696"/>
      <c r="X240" s="696"/>
      <c r="Y240" s="696"/>
      <c r="Z240" s="696"/>
      <c r="AA240" s="696"/>
      <c r="AB240" s="696"/>
      <c r="AC240" s="696"/>
      <c r="AD240" s="696"/>
      <c r="AE240" s="696"/>
      <c r="AF240" s="696"/>
      <c r="AG240" s="696"/>
      <c r="AH240" s="696"/>
      <c r="AI240" s="696"/>
      <c r="AJ240" s="696"/>
      <c r="AK240" s="696"/>
      <c r="AL240" s="696"/>
      <c r="AM240" s="696"/>
      <c r="AN240" s="696"/>
      <c r="AO240" s="696"/>
      <c r="AP240" s="545"/>
    </row>
    <row r="241" spans="2:42" ht="12.75" customHeight="1" x14ac:dyDescent="0.2">
      <c r="B241" s="685" t="s">
        <v>38</v>
      </c>
      <c r="C241" s="696"/>
      <c r="D241" s="696"/>
      <c r="E241" s="696"/>
      <c r="F241" s="696"/>
      <c r="G241" s="696"/>
      <c r="H241" s="696"/>
      <c r="I241" s="696"/>
      <c r="J241" s="696"/>
      <c r="K241" s="696"/>
      <c r="L241" s="696"/>
      <c r="M241" s="696"/>
      <c r="N241" s="696"/>
      <c r="O241" s="696"/>
      <c r="P241" s="696"/>
      <c r="Q241" s="696"/>
      <c r="R241" s="696"/>
      <c r="S241" s="696"/>
      <c r="T241" s="696"/>
      <c r="U241" s="696"/>
      <c r="V241" s="696"/>
      <c r="W241" s="696"/>
      <c r="X241" s="696"/>
      <c r="Y241" s="696"/>
      <c r="Z241" s="696"/>
      <c r="AA241" s="696"/>
      <c r="AB241" s="696"/>
      <c r="AC241" s="696"/>
      <c r="AD241" s="696"/>
      <c r="AE241" s="696"/>
      <c r="AF241" s="696"/>
      <c r="AG241" s="696"/>
      <c r="AH241" s="696"/>
      <c r="AI241" s="696"/>
      <c r="AJ241" s="696"/>
      <c r="AK241" s="696"/>
      <c r="AL241" s="696"/>
      <c r="AM241" s="696"/>
      <c r="AN241" s="696"/>
      <c r="AO241" s="696"/>
      <c r="AP241" s="545"/>
    </row>
    <row r="242" spans="2:42" ht="12.75" customHeight="1" x14ac:dyDescent="0.2">
      <c r="B242" s="685" t="s">
        <v>40</v>
      </c>
      <c r="C242" s="696"/>
      <c r="D242" s="696"/>
      <c r="E242" s="696"/>
      <c r="F242" s="696"/>
      <c r="G242" s="696"/>
      <c r="H242" s="696"/>
      <c r="I242" s="696"/>
      <c r="J242" s="696"/>
      <c r="K242" s="696"/>
      <c r="L242" s="696"/>
      <c r="M242" s="696"/>
      <c r="N242" s="696"/>
      <c r="O242" s="696"/>
      <c r="P242" s="696"/>
      <c r="Q242" s="696"/>
      <c r="R242" s="696"/>
      <c r="S242" s="696"/>
      <c r="T242" s="696"/>
      <c r="U242" s="696"/>
      <c r="V242" s="696"/>
      <c r="W242" s="696"/>
      <c r="X242" s="696"/>
      <c r="Y242" s="696"/>
      <c r="Z242" s="696"/>
      <c r="AA242" s="696"/>
      <c r="AB242" s="696"/>
      <c r="AC242" s="696"/>
      <c r="AD242" s="696"/>
      <c r="AE242" s="696"/>
      <c r="AF242" s="696"/>
      <c r="AG242" s="696"/>
      <c r="AH242" s="696"/>
      <c r="AI242" s="696"/>
      <c r="AJ242" s="696"/>
      <c r="AK242" s="696"/>
      <c r="AL242" s="696"/>
      <c r="AM242" s="696"/>
      <c r="AN242" s="696"/>
      <c r="AO242" s="696"/>
      <c r="AP242" s="545"/>
    </row>
    <row r="243" spans="2:42" ht="12.75" customHeight="1" x14ac:dyDescent="0.2">
      <c r="B243" s="685" t="s">
        <v>42</v>
      </c>
      <c r="C243" s="696"/>
      <c r="D243" s="696"/>
      <c r="E243" s="696"/>
      <c r="F243" s="696"/>
      <c r="G243" s="696"/>
      <c r="H243" s="696"/>
      <c r="I243" s="696"/>
      <c r="J243" s="696"/>
      <c r="K243" s="696"/>
      <c r="L243" s="696"/>
      <c r="M243" s="696"/>
      <c r="N243" s="696"/>
      <c r="O243" s="696"/>
      <c r="P243" s="696"/>
      <c r="Q243" s="696"/>
      <c r="R243" s="696"/>
      <c r="S243" s="696"/>
      <c r="T243" s="696"/>
      <c r="U243" s="696"/>
      <c r="V243" s="696"/>
      <c r="W243" s="696"/>
      <c r="X243" s="696"/>
      <c r="Y243" s="696"/>
      <c r="Z243" s="696"/>
      <c r="AA243" s="696"/>
      <c r="AB243" s="696"/>
      <c r="AC243" s="696"/>
      <c r="AD243" s="696"/>
      <c r="AE243" s="696"/>
      <c r="AF243" s="696"/>
      <c r="AG243" s="696"/>
      <c r="AH243" s="696"/>
      <c r="AI243" s="696"/>
      <c r="AJ243" s="696"/>
      <c r="AK243" s="696"/>
      <c r="AL243" s="696"/>
      <c r="AM243" s="696"/>
      <c r="AN243" s="696"/>
      <c r="AO243" s="696"/>
      <c r="AP243" s="545"/>
    </row>
    <row r="244" spans="2:42" ht="12.75" customHeight="1" x14ac:dyDescent="0.2">
      <c r="B244" s="685" t="s">
        <v>44</v>
      </c>
      <c r="C244" s="696"/>
      <c r="D244" s="696"/>
      <c r="E244" s="696"/>
      <c r="F244" s="696"/>
      <c r="G244" s="696"/>
      <c r="H244" s="696"/>
      <c r="I244" s="696"/>
      <c r="J244" s="696"/>
      <c r="K244" s="696"/>
      <c r="L244" s="696"/>
      <c r="M244" s="696"/>
      <c r="N244" s="696"/>
      <c r="O244" s="696"/>
      <c r="P244" s="696"/>
      <c r="Q244" s="696"/>
      <c r="R244" s="696"/>
      <c r="S244" s="696"/>
      <c r="T244" s="696"/>
      <c r="U244" s="696"/>
      <c r="V244" s="696"/>
      <c r="W244" s="696"/>
      <c r="X244" s="696"/>
      <c r="Y244" s="696"/>
      <c r="Z244" s="696"/>
      <c r="AA244" s="696"/>
      <c r="AB244" s="696"/>
      <c r="AC244" s="696"/>
      <c r="AD244" s="696"/>
      <c r="AE244" s="696"/>
      <c r="AF244" s="696"/>
      <c r="AG244" s="696"/>
      <c r="AH244" s="696"/>
      <c r="AI244" s="696"/>
      <c r="AJ244" s="696"/>
      <c r="AK244" s="696"/>
      <c r="AL244" s="696"/>
      <c r="AM244" s="696"/>
      <c r="AN244" s="696"/>
      <c r="AO244" s="696"/>
      <c r="AP244" s="545"/>
    </row>
    <row r="245" spans="2:42" ht="12.75" customHeight="1" x14ac:dyDescent="0.2">
      <c r="B245" s="685" t="s">
        <v>47</v>
      </c>
      <c r="C245" s="696"/>
      <c r="D245" s="696"/>
      <c r="E245" s="696"/>
      <c r="F245" s="696"/>
      <c r="G245" s="696"/>
      <c r="H245" s="696"/>
      <c r="I245" s="696"/>
      <c r="J245" s="696"/>
      <c r="K245" s="696"/>
      <c r="L245" s="696"/>
      <c r="M245" s="696"/>
      <c r="N245" s="696"/>
      <c r="O245" s="696"/>
      <c r="P245" s="696"/>
      <c r="Q245" s="696"/>
      <c r="R245" s="696"/>
      <c r="S245" s="696"/>
      <c r="T245" s="696"/>
      <c r="U245" s="696"/>
      <c r="V245" s="696"/>
      <c r="W245" s="696"/>
      <c r="X245" s="696"/>
      <c r="Y245" s="696"/>
      <c r="Z245" s="696"/>
      <c r="AA245" s="696"/>
      <c r="AB245" s="696"/>
      <c r="AC245" s="696"/>
      <c r="AD245" s="696"/>
      <c r="AE245" s="696"/>
      <c r="AF245" s="696"/>
      <c r="AG245" s="696"/>
      <c r="AH245" s="696"/>
      <c r="AI245" s="696"/>
      <c r="AJ245" s="696"/>
      <c r="AK245" s="696"/>
      <c r="AL245" s="696"/>
      <c r="AM245" s="696"/>
      <c r="AN245" s="696"/>
      <c r="AO245" s="696"/>
      <c r="AP245" s="545"/>
    </row>
    <row r="246" spans="2:42" ht="12.75" customHeight="1" x14ac:dyDescent="0.2">
      <c r="B246" s="535" t="s">
        <v>56</v>
      </c>
      <c r="C246" s="696"/>
      <c r="D246" s="696"/>
      <c r="E246" s="696"/>
      <c r="F246" s="696"/>
      <c r="G246" s="696"/>
      <c r="H246" s="696"/>
      <c r="I246" s="696"/>
      <c r="J246" s="696"/>
      <c r="K246" s="696"/>
      <c r="L246" s="696"/>
      <c r="M246" s="696"/>
      <c r="N246" s="696"/>
      <c r="O246" s="696"/>
      <c r="P246" s="696"/>
      <c r="Q246" s="696"/>
      <c r="R246" s="696"/>
      <c r="S246" s="696"/>
      <c r="T246" s="696"/>
      <c r="U246" s="696"/>
      <c r="V246" s="696"/>
      <c r="W246" s="696"/>
      <c r="X246" s="696"/>
      <c r="Y246" s="696"/>
      <c r="Z246" s="696"/>
      <c r="AA246" s="696"/>
      <c r="AB246" s="696"/>
      <c r="AC246" s="696"/>
      <c r="AD246" s="696"/>
      <c r="AE246" s="696"/>
      <c r="AF246" s="696"/>
      <c r="AG246" s="696"/>
      <c r="AH246" s="696"/>
      <c r="AI246" s="696"/>
      <c r="AJ246" s="696"/>
      <c r="AK246" s="696"/>
      <c r="AL246" s="696"/>
      <c r="AM246" s="696"/>
      <c r="AN246" s="696"/>
      <c r="AO246" s="696"/>
      <c r="AP246" s="545"/>
    </row>
    <row r="247" spans="2:42" ht="12.75" customHeight="1" x14ac:dyDescent="0.2">
      <c r="B247" s="535"/>
      <c r="C247" s="534"/>
      <c r="D247" s="534"/>
      <c r="E247" s="534"/>
      <c r="F247" s="534"/>
      <c r="G247" s="534"/>
      <c r="H247" s="534"/>
      <c r="I247" s="534"/>
      <c r="J247" s="534"/>
      <c r="K247" s="534"/>
      <c r="L247" s="534"/>
      <c r="M247" s="534"/>
      <c r="N247" s="534"/>
      <c r="O247" s="534"/>
      <c r="P247" s="534"/>
      <c r="Q247" s="534"/>
      <c r="R247" s="534"/>
      <c r="S247" s="534"/>
      <c r="T247" s="534"/>
      <c r="U247" s="534"/>
      <c r="V247" s="534"/>
      <c r="W247" s="534"/>
      <c r="X247" s="534"/>
      <c r="Y247" s="534"/>
      <c r="Z247" s="534"/>
      <c r="AA247" s="534"/>
      <c r="AB247" s="534"/>
      <c r="AC247" s="534"/>
      <c r="AD247" s="534"/>
      <c r="AE247" s="534"/>
      <c r="AF247" s="534"/>
      <c r="AG247" s="534"/>
      <c r="AH247" s="534"/>
      <c r="AI247" s="534"/>
      <c r="AJ247" s="534"/>
      <c r="AK247" s="534"/>
      <c r="AL247" s="534"/>
      <c r="AM247" s="534"/>
      <c r="AN247" s="534"/>
      <c r="AO247" s="534"/>
      <c r="AP247" s="545"/>
    </row>
    <row r="248" spans="2:42" ht="12.75" customHeight="1" x14ac:dyDescent="0.2">
      <c r="B248" s="688" t="s">
        <v>476</v>
      </c>
      <c r="C248" s="534"/>
      <c r="D248" s="696"/>
      <c r="E248" s="696"/>
      <c r="F248" s="696"/>
      <c r="G248" s="696"/>
      <c r="H248" s="696"/>
      <c r="I248" s="696"/>
      <c r="J248" s="696"/>
      <c r="K248" s="696"/>
      <c r="L248" s="696"/>
      <c r="M248" s="696"/>
      <c r="N248" s="696"/>
      <c r="O248" s="696"/>
      <c r="P248" s="696"/>
      <c r="Q248" s="696"/>
      <c r="R248" s="696"/>
      <c r="S248" s="696"/>
      <c r="T248" s="696"/>
      <c r="U248" s="696"/>
      <c r="V248" s="696"/>
      <c r="W248" s="696"/>
      <c r="X248" s="696"/>
      <c r="Y248" s="696"/>
      <c r="Z248" s="696"/>
      <c r="AA248" s="696"/>
      <c r="AB248" s="696"/>
      <c r="AC248" s="696"/>
      <c r="AD248" s="696"/>
      <c r="AE248" s="696"/>
      <c r="AF248" s="696"/>
      <c r="AG248" s="696"/>
      <c r="AH248" s="696"/>
      <c r="AI248" s="696"/>
      <c r="AJ248" s="696"/>
      <c r="AK248" s="696"/>
      <c r="AL248" s="696"/>
      <c r="AM248" s="696"/>
      <c r="AN248" s="696"/>
      <c r="AO248" s="696"/>
      <c r="AP248" s="545"/>
    </row>
    <row r="249" spans="2:42" ht="12.75" customHeight="1" x14ac:dyDescent="0.2">
      <c r="B249" s="685" t="s">
        <v>465</v>
      </c>
      <c r="C249" s="696"/>
      <c r="D249" s="696"/>
      <c r="E249" s="696"/>
      <c r="F249" s="696"/>
      <c r="G249" s="696"/>
      <c r="H249" s="696"/>
      <c r="I249" s="696"/>
      <c r="J249" s="696"/>
      <c r="K249" s="696"/>
      <c r="L249" s="696"/>
      <c r="M249" s="696"/>
      <c r="N249" s="696"/>
      <c r="O249" s="696"/>
      <c r="P249" s="696"/>
      <c r="Q249" s="696"/>
      <c r="R249" s="696"/>
      <c r="S249" s="696"/>
      <c r="T249" s="696"/>
      <c r="U249" s="696"/>
      <c r="V249" s="696"/>
      <c r="W249" s="696"/>
      <c r="X249" s="696"/>
      <c r="Y249" s="696"/>
      <c r="Z249" s="696"/>
      <c r="AA249" s="696"/>
      <c r="AB249" s="696"/>
      <c r="AC249" s="696"/>
      <c r="AD249" s="696"/>
      <c r="AE249" s="696"/>
      <c r="AF249" s="696"/>
      <c r="AG249" s="696"/>
      <c r="AH249" s="696"/>
      <c r="AI249" s="696"/>
      <c r="AJ249" s="696"/>
      <c r="AK249" s="696"/>
      <c r="AL249" s="696"/>
      <c r="AM249" s="696"/>
      <c r="AN249" s="696"/>
      <c r="AO249" s="696"/>
      <c r="AP249" s="545"/>
    </row>
    <row r="250" spans="2:42" ht="12.75" customHeight="1" x14ac:dyDescent="0.2">
      <c r="B250" s="685" t="s">
        <v>97</v>
      </c>
      <c r="C250" s="696"/>
      <c r="D250" s="696"/>
      <c r="E250" s="696"/>
      <c r="F250" s="696"/>
      <c r="G250" s="696"/>
      <c r="H250" s="696"/>
      <c r="I250" s="696"/>
      <c r="J250" s="696"/>
      <c r="K250" s="696"/>
      <c r="L250" s="696"/>
      <c r="M250" s="696"/>
      <c r="N250" s="696"/>
      <c r="O250" s="696"/>
      <c r="P250" s="696"/>
      <c r="Q250" s="696"/>
      <c r="R250" s="696"/>
      <c r="S250" s="696"/>
      <c r="T250" s="696"/>
      <c r="U250" s="696"/>
      <c r="V250" s="696"/>
      <c r="W250" s="696"/>
      <c r="X250" s="696"/>
      <c r="Y250" s="696"/>
      <c r="Z250" s="696"/>
      <c r="AA250" s="696"/>
      <c r="AB250" s="696"/>
      <c r="AC250" s="696"/>
      <c r="AD250" s="696"/>
      <c r="AE250" s="696"/>
      <c r="AF250" s="696"/>
      <c r="AG250" s="696"/>
      <c r="AH250" s="696"/>
      <c r="AI250" s="696"/>
      <c r="AJ250" s="696"/>
      <c r="AK250" s="696"/>
      <c r="AL250" s="696"/>
      <c r="AM250" s="696"/>
      <c r="AN250" s="696"/>
      <c r="AO250" s="696"/>
      <c r="AP250" s="545"/>
    </row>
    <row r="251" spans="2:42" ht="12.75" customHeight="1" x14ac:dyDescent="0.2">
      <c r="B251" s="685" t="s">
        <v>466</v>
      </c>
      <c r="C251" s="696"/>
      <c r="D251" s="696"/>
      <c r="E251" s="696"/>
      <c r="F251" s="696"/>
      <c r="G251" s="696"/>
      <c r="H251" s="696"/>
      <c r="I251" s="696"/>
      <c r="J251" s="696"/>
      <c r="K251" s="696"/>
      <c r="L251" s="696"/>
      <c r="M251" s="696"/>
      <c r="N251" s="696"/>
      <c r="O251" s="696"/>
      <c r="P251" s="696"/>
      <c r="Q251" s="696"/>
      <c r="R251" s="696"/>
      <c r="S251" s="696"/>
      <c r="T251" s="696"/>
      <c r="U251" s="696"/>
      <c r="V251" s="696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545"/>
    </row>
    <row r="252" spans="2:42" ht="12.75" customHeight="1" x14ac:dyDescent="0.2">
      <c r="B252" s="685" t="s">
        <v>38</v>
      </c>
      <c r="C252" s="696"/>
      <c r="D252" s="696"/>
      <c r="E252" s="696"/>
      <c r="F252" s="696"/>
      <c r="G252" s="696"/>
      <c r="H252" s="696"/>
      <c r="I252" s="696"/>
      <c r="J252" s="696"/>
      <c r="K252" s="696"/>
      <c r="L252" s="696"/>
      <c r="M252" s="696"/>
      <c r="N252" s="696"/>
      <c r="O252" s="696"/>
      <c r="P252" s="696"/>
      <c r="Q252" s="696"/>
      <c r="R252" s="696"/>
      <c r="S252" s="696"/>
      <c r="T252" s="696"/>
      <c r="U252" s="696"/>
      <c r="V252" s="696"/>
      <c r="W252" s="696"/>
      <c r="X252" s="696"/>
      <c r="Y252" s="696"/>
      <c r="Z252" s="696"/>
      <c r="AA252" s="696"/>
      <c r="AB252" s="696"/>
      <c r="AC252" s="696"/>
      <c r="AD252" s="696"/>
      <c r="AE252" s="696"/>
      <c r="AF252" s="696"/>
      <c r="AG252" s="696"/>
      <c r="AH252" s="696"/>
      <c r="AI252" s="696"/>
      <c r="AJ252" s="696"/>
      <c r="AK252" s="696"/>
      <c r="AL252" s="696"/>
      <c r="AM252" s="696"/>
      <c r="AN252" s="696"/>
      <c r="AO252" s="696"/>
      <c r="AP252" s="545"/>
    </row>
    <row r="253" spans="2:42" ht="12.75" customHeight="1" x14ac:dyDescent="0.2">
      <c r="B253" s="685" t="s">
        <v>40</v>
      </c>
      <c r="C253" s="696"/>
      <c r="D253" s="696"/>
      <c r="E253" s="696"/>
      <c r="F253" s="696"/>
      <c r="G253" s="696"/>
      <c r="H253" s="696"/>
      <c r="I253" s="696"/>
      <c r="J253" s="696"/>
      <c r="K253" s="696"/>
      <c r="L253" s="696"/>
      <c r="M253" s="696"/>
      <c r="N253" s="696"/>
      <c r="O253" s="696"/>
      <c r="P253" s="696"/>
      <c r="Q253" s="696"/>
      <c r="R253" s="696"/>
      <c r="S253" s="696"/>
      <c r="T253" s="696"/>
      <c r="U253" s="696"/>
      <c r="V253" s="696"/>
      <c r="W253" s="696"/>
      <c r="X253" s="696"/>
      <c r="Y253" s="696"/>
      <c r="Z253" s="696"/>
      <c r="AA253" s="696"/>
      <c r="AB253" s="696"/>
      <c r="AC253" s="696"/>
      <c r="AD253" s="696"/>
      <c r="AE253" s="696"/>
      <c r="AF253" s="696"/>
      <c r="AG253" s="696"/>
      <c r="AH253" s="696"/>
      <c r="AI253" s="696"/>
      <c r="AJ253" s="696"/>
      <c r="AK253" s="696"/>
      <c r="AL253" s="696"/>
      <c r="AM253" s="696"/>
      <c r="AN253" s="696"/>
      <c r="AO253" s="696"/>
      <c r="AP253" s="545"/>
    </row>
    <row r="254" spans="2:42" ht="12.75" customHeight="1" x14ac:dyDescent="0.2">
      <c r="B254" s="685" t="s">
        <v>42</v>
      </c>
      <c r="C254" s="696"/>
      <c r="D254" s="696"/>
      <c r="E254" s="696"/>
      <c r="F254" s="696"/>
      <c r="G254" s="696"/>
      <c r="H254" s="696"/>
      <c r="I254" s="696"/>
      <c r="J254" s="696"/>
      <c r="K254" s="696"/>
      <c r="L254" s="696"/>
      <c r="M254" s="696"/>
      <c r="N254" s="696"/>
      <c r="O254" s="696"/>
      <c r="P254" s="696"/>
      <c r="Q254" s="696"/>
      <c r="R254" s="696"/>
      <c r="S254" s="696"/>
      <c r="T254" s="696"/>
      <c r="U254" s="696"/>
      <c r="V254" s="696"/>
      <c r="W254" s="696"/>
      <c r="X254" s="696"/>
      <c r="Y254" s="696"/>
      <c r="Z254" s="696"/>
      <c r="AA254" s="696"/>
      <c r="AB254" s="696"/>
      <c r="AC254" s="696"/>
      <c r="AD254" s="696"/>
      <c r="AE254" s="696"/>
      <c r="AF254" s="696"/>
      <c r="AG254" s="696"/>
      <c r="AH254" s="696"/>
      <c r="AI254" s="696"/>
      <c r="AJ254" s="696"/>
      <c r="AK254" s="696"/>
      <c r="AL254" s="696"/>
      <c r="AM254" s="696"/>
      <c r="AN254" s="696"/>
      <c r="AO254" s="696"/>
      <c r="AP254" s="545"/>
    </row>
    <row r="255" spans="2:42" ht="12.75" customHeight="1" x14ac:dyDescent="0.2">
      <c r="B255" s="685" t="s">
        <v>44</v>
      </c>
      <c r="C255" s="696"/>
      <c r="D255" s="696"/>
      <c r="E255" s="696"/>
      <c r="F255" s="696"/>
      <c r="G255" s="696"/>
      <c r="H255" s="696"/>
      <c r="I255" s="696"/>
      <c r="J255" s="696"/>
      <c r="K255" s="696"/>
      <c r="L255" s="696"/>
      <c r="M255" s="696"/>
      <c r="N255" s="696"/>
      <c r="O255" s="696"/>
      <c r="P255" s="696"/>
      <c r="Q255" s="696"/>
      <c r="R255" s="696"/>
      <c r="S255" s="696"/>
      <c r="T255" s="696"/>
      <c r="U255" s="696"/>
      <c r="V255" s="696"/>
      <c r="W255" s="696"/>
      <c r="X255" s="696"/>
      <c r="Y255" s="696"/>
      <c r="Z255" s="696"/>
      <c r="AA255" s="696"/>
      <c r="AB255" s="696"/>
      <c r="AC255" s="696"/>
      <c r="AD255" s="696"/>
      <c r="AE255" s="696"/>
      <c r="AF255" s="696"/>
      <c r="AG255" s="696"/>
      <c r="AH255" s="696"/>
      <c r="AI255" s="696"/>
      <c r="AJ255" s="696"/>
      <c r="AK255" s="696"/>
      <c r="AL255" s="696"/>
      <c r="AM255" s="696"/>
      <c r="AN255" s="696"/>
      <c r="AO255" s="696"/>
      <c r="AP255" s="545"/>
    </row>
    <row r="256" spans="2:42" ht="12.75" customHeight="1" x14ac:dyDescent="0.2">
      <c r="B256" s="685" t="s">
        <v>47</v>
      </c>
      <c r="C256" s="696"/>
      <c r="D256" s="696"/>
      <c r="E256" s="696"/>
      <c r="F256" s="696"/>
      <c r="G256" s="696"/>
      <c r="H256" s="696"/>
      <c r="I256" s="696"/>
      <c r="J256" s="696"/>
      <c r="K256" s="696"/>
      <c r="L256" s="696"/>
      <c r="M256" s="696"/>
      <c r="N256" s="696"/>
      <c r="O256" s="696"/>
      <c r="P256" s="696"/>
      <c r="Q256" s="696"/>
      <c r="R256" s="696"/>
      <c r="S256" s="696"/>
      <c r="T256" s="696"/>
      <c r="U256" s="696"/>
      <c r="V256" s="696"/>
      <c r="W256" s="696"/>
      <c r="X256" s="696"/>
      <c r="Y256" s="696"/>
      <c r="Z256" s="696"/>
      <c r="AA256" s="696"/>
      <c r="AB256" s="696"/>
      <c r="AC256" s="696"/>
      <c r="AD256" s="696"/>
      <c r="AE256" s="696"/>
      <c r="AF256" s="696"/>
      <c r="AG256" s="696"/>
      <c r="AH256" s="696"/>
      <c r="AI256" s="696"/>
      <c r="AJ256" s="696"/>
      <c r="AK256" s="696"/>
      <c r="AL256" s="696"/>
      <c r="AM256" s="696"/>
      <c r="AN256" s="696"/>
      <c r="AO256" s="696"/>
      <c r="AP256" s="545"/>
    </row>
    <row r="257" spans="2:42" ht="12.75" customHeight="1" x14ac:dyDescent="0.2">
      <c r="B257" s="535" t="s">
        <v>56</v>
      </c>
      <c r="C257" s="696"/>
      <c r="D257" s="696"/>
      <c r="E257" s="696"/>
      <c r="F257" s="696"/>
      <c r="G257" s="696"/>
      <c r="H257" s="696"/>
      <c r="I257" s="696"/>
      <c r="J257" s="696"/>
      <c r="K257" s="696"/>
      <c r="L257" s="696"/>
      <c r="M257" s="696"/>
      <c r="N257" s="696"/>
      <c r="O257" s="696"/>
      <c r="P257" s="696"/>
      <c r="Q257" s="696"/>
      <c r="R257" s="696"/>
      <c r="S257" s="696"/>
      <c r="T257" s="696"/>
      <c r="U257" s="696"/>
      <c r="V257" s="696"/>
      <c r="W257" s="696"/>
      <c r="X257" s="696"/>
      <c r="Y257" s="696"/>
      <c r="Z257" s="696"/>
      <c r="AA257" s="696"/>
      <c r="AB257" s="696"/>
      <c r="AC257" s="696"/>
      <c r="AD257" s="696"/>
      <c r="AE257" s="696"/>
      <c r="AF257" s="696"/>
      <c r="AG257" s="696"/>
      <c r="AH257" s="696"/>
      <c r="AI257" s="696"/>
      <c r="AJ257" s="696"/>
      <c r="AK257" s="696"/>
      <c r="AL257" s="696"/>
      <c r="AM257" s="696"/>
      <c r="AN257" s="696"/>
      <c r="AO257" s="696"/>
      <c r="AP257" s="545"/>
    </row>
    <row r="258" spans="2:42" ht="12.75" customHeight="1" x14ac:dyDescent="0.2">
      <c r="B258" s="535"/>
      <c r="C258" s="534"/>
      <c r="D258" s="534"/>
      <c r="E258" s="534"/>
      <c r="F258" s="534"/>
      <c r="G258" s="534"/>
      <c r="H258" s="534"/>
      <c r="I258" s="534"/>
      <c r="J258" s="534"/>
      <c r="K258" s="534"/>
      <c r="L258" s="534"/>
      <c r="M258" s="534"/>
      <c r="N258" s="534"/>
      <c r="O258" s="534"/>
      <c r="P258" s="534"/>
      <c r="Q258" s="534"/>
      <c r="R258" s="534"/>
      <c r="S258" s="534"/>
      <c r="T258" s="534"/>
      <c r="U258" s="534"/>
      <c r="V258" s="534"/>
      <c r="W258" s="534"/>
      <c r="X258" s="534"/>
      <c r="Y258" s="534"/>
      <c r="Z258" s="534"/>
      <c r="AA258" s="534"/>
      <c r="AB258" s="534"/>
      <c r="AC258" s="534"/>
      <c r="AD258" s="534"/>
      <c r="AE258" s="534"/>
      <c r="AF258" s="534"/>
      <c r="AG258" s="534"/>
      <c r="AH258" s="534"/>
      <c r="AI258" s="534"/>
      <c r="AJ258" s="534"/>
      <c r="AK258" s="534"/>
      <c r="AL258" s="534"/>
      <c r="AM258" s="534"/>
      <c r="AN258" s="534"/>
      <c r="AO258" s="534"/>
      <c r="AP258" s="545"/>
    </row>
    <row r="259" spans="2:42" ht="12.6" customHeight="1" x14ac:dyDescent="0.2">
      <c r="B259" s="688" t="s">
        <v>477</v>
      </c>
      <c r="C259" s="534"/>
      <c r="D259" s="696"/>
      <c r="E259" s="696"/>
      <c r="F259" s="696"/>
      <c r="G259" s="696"/>
      <c r="H259" s="696"/>
      <c r="I259" s="696"/>
      <c r="J259" s="696"/>
      <c r="K259" s="696"/>
      <c r="L259" s="696"/>
      <c r="M259" s="696"/>
      <c r="N259" s="696"/>
      <c r="O259" s="696"/>
      <c r="P259" s="696"/>
      <c r="Q259" s="696"/>
      <c r="R259" s="696"/>
      <c r="S259" s="696"/>
      <c r="T259" s="696"/>
      <c r="U259" s="696"/>
      <c r="V259" s="696"/>
      <c r="W259" s="696"/>
      <c r="X259" s="696"/>
      <c r="Y259" s="696"/>
      <c r="Z259" s="696"/>
      <c r="AA259" s="696"/>
      <c r="AB259" s="696"/>
      <c r="AC259" s="696"/>
      <c r="AD259" s="696"/>
      <c r="AE259" s="696"/>
      <c r="AF259" s="696"/>
      <c r="AG259" s="696"/>
      <c r="AH259" s="696"/>
      <c r="AI259" s="696"/>
      <c r="AJ259" s="696"/>
      <c r="AK259" s="696"/>
      <c r="AL259" s="696"/>
      <c r="AM259" s="696"/>
      <c r="AN259" s="696"/>
      <c r="AO259" s="696"/>
      <c r="AP259" s="545"/>
    </row>
    <row r="260" spans="2:42" ht="12.75" customHeight="1" x14ac:dyDescent="0.2">
      <c r="B260" s="685" t="s">
        <v>465</v>
      </c>
      <c r="C260" s="696"/>
      <c r="D260" s="696"/>
      <c r="E260" s="696"/>
      <c r="F260" s="696"/>
      <c r="G260" s="696"/>
      <c r="H260" s="696"/>
      <c r="I260" s="696"/>
      <c r="J260" s="696"/>
      <c r="K260" s="696"/>
      <c r="L260" s="696"/>
      <c r="M260" s="696"/>
      <c r="N260" s="696"/>
      <c r="O260" s="696"/>
      <c r="P260" s="696"/>
      <c r="Q260" s="696"/>
      <c r="R260" s="696"/>
      <c r="S260" s="696"/>
      <c r="T260" s="696"/>
      <c r="U260" s="696"/>
      <c r="V260" s="696"/>
      <c r="W260" s="696"/>
      <c r="X260" s="696"/>
      <c r="Y260" s="696"/>
      <c r="Z260" s="696"/>
      <c r="AA260" s="696"/>
      <c r="AB260" s="696"/>
      <c r="AC260" s="696"/>
      <c r="AD260" s="696"/>
      <c r="AE260" s="696"/>
      <c r="AF260" s="696"/>
      <c r="AG260" s="696"/>
      <c r="AH260" s="696"/>
      <c r="AI260" s="696"/>
      <c r="AJ260" s="696"/>
      <c r="AK260" s="696"/>
      <c r="AL260" s="696"/>
      <c r="AM260" s="696"/>
      <c r="AN260" s="696"/>
      <c r="AO260" s="696"/>
      <c r="AP260" s="545"/>
    </row>
    <row r="261" spans="2:42" ht="12.75" customHeight="1" x14ac:dyDescent="0.2">
      <c r="B261" s="685" t="s">
        <v>97</v>
      </c>
      <c r="C261" s="696"/>
      <c r="D261" s="696"/>
      <c r="E261" s="696"/>
      <c r="F261" s="696"/>
      <c r="G261" s="696"/>
      <c r="H261" s="696"/>
      <c r="I261" s="696"/>
      <c r="J261" s="696"/>
      <c r="K261" s="696"/>
      <c r="L261" s="696"/>
      <c r="M261" s="696"/>
      <c r="N261" s="696"/>
      <c r="O261" s="696"/>
      <c r="P261" s="696"/>
      <c r="Q261" s="696"/>
      <c r="R261" s="696"/>
      <c r="S261" s="696"/>
      <c r="T261" s="696"/>
      <c r="U261" s="696"/>
      <c r="V261" s="696"/>
      <c r="W261" s="696"/>
      <c r="X261" s="696"/>
      <c r="Y261" s="696"/>
      <c r="Z261" s="696"/>
      <c r="AA261" s="696"/>
      <c r="AB261" s="696"/>
      <c r="AC261" s="696"/>
      <c r="AD261" s="696"/>
      <c r="AE261" s="696"/>
      <c r="AF261" s="696"/>
      <c r="AG261" s="696"/>
      <c r="AH261" s="696"/>
      <c r="AI261" s="696"/>
      <c r="AJ261" s="696"/>
      <c r="AK261" s="696"/>
      <c r="AL261" s="696"/>
      <c r="AM261" s="696"/>
      <c r="AN261" s="696"/>
      <c r="AO261" s="696"/>
      <c r="AP261" s="545"/>
    </row>
    <row r="262" spans="2:42" ht="12.75" customHeight="1" x14ac:dyDescent="0.2">
      <c r="B262" s="685" t="s">
        <v>466</v>
      </c>
      <c r="C262" s="696"/>
      <c r="D262" s="696"/>
      <c r="E262" s="696"/>
      <c r="F262" s="696"/>
      <c r="G262" s="696"/>
      <c r="H262" s="696"/>
      <c r="I262" s="696"/>
      <c r="J262" s="696"/>
      <c r="K262" s="696"/>
      <c r="L262" s="696"/>
      <c r="M262" s="696"/>
      <c r="N262" s="696"/>
      <c r="O262" s="696"/>
      <c r="P262" s="696"/>
      <c r="Q262" s="696"/>
      <c r="R262" s="696"/>
      <c r="S262" s="696"/>
      <c r="T262" s="696"/>
      <c r="U262" s="696"/>
      <c r="V262" s="696"/>
      <c r="W262" s="696"/>
      <c r="X262" s="696"/>
      <c r="Y262" s="696"/>
      <c r="Z262" s="696"/>
      <c r="AA262" s="696"/>
      <c r="AB262" s="696"/>
      <c r="AC262" s="696"/>
      <c r="AD262" s="696"/>
      <c r="AE262" s="696"/>
      <c r="AF262" s="696"/>
      <c r="AG262" s="696"/>
      <c r="AH262" s="696"/>
      <c r="AI262" s="696"/>
      <c r="AJ262" s="696"/>
      <c r="AK262" s="696"/>
      <c r="AL262" s="696"/>
      <c r="AM262" s="696"/>
      <c r="AN262" s="696"/>
      <c r="AO262" s="696"/>
      <c r="AP262" s="545"/>
    </row>
    <row r="263" spans="2:42" ht="12.75" customHeight="1" x14ac:dyDescent="0.2">
      <c r="B263" s="685" t="s">
        <v>38</v>
      </c>
      <c r="C263" s="696"/>
      <c r="D263" s="696"/>
      <c r="E263" s="696"/>
      <c r="F263" s="696"/>
      <c r="G263" s="696"/>
      <c r="H263" s="696"/>
      <c r="I263" s="696"/>
      <c r="J263" s="696"/>
      <c r="K263" s="696"/>
      <c r="L263" s="696"/>
      <c r="M263" s="696"/>
      <c r="N263" s="696"/>
      <c r="O263" s="696"/>
      <c r="P263" s="696"/>
      <c r="Q263" s="696"/>
      <c r="R263" s="696"/>
      <c r="S263" s="696"/>
      <c r="T263" s="696"/>
      <c r="U263" s="696"/>
      <c r="V263" s="696"/>
      <c r="W263" s="696"/>
      <c r="X263" s="696"/>
      <c r="Y263" s="696"/>
      <c r="Z263" s="696"/>
      <c r="AA263" s="696"/>
      <c r="AB263" s="696"/>
      <c r="AC263" s="696"/>
      <c r="AD263" s="696"/>
      <c r="AE263" s="696"/>
      <c r="AF263" s="696"/>
      <c r="AG263" s="696"/>
      <c r="AH263" s="696"/>
      <c r="AI263" s="696"/>
      <c r="AJ263" s="696"/>
      <c r="AK263" s="696"/>
      <c r="AL263" s="696"/>
      <c r="AM263" s="696"/>
      <c r="AN263" s="696"/>
      <c r="AO263" s="696"/>
      <c r="AP263" s="545"/>
    </row>
    <row r="264" spans="2:42" ht="12.75" customHeight="1" x14ac:dyDescent="0.2">
      <c r="B264" s="685" t="s">
        <v>40</v>
      </c>
      <c r="C264" s="696"/>
      <c r="D264" s="696"/>
      <c r="E264" s="696"/>
      <c r="F264" s="696"/>
      <c r="G264" s="696"/>
      <c r="H264" s="696"/>
      <c r="I264" s="696"/>
      <c r="J264" s="696"/>
      <c r="K264" s="696"/>
      <c r="L264" s="696"/>
      <c r="M264" s="696"/>
      <c r="N264" s="696"/>
      <c r="O264" s="696"/>
      <c r="P264" s="696"/>
      <c r="Q264" s="696"/>
      <c r="R264" s="696"/>
      <c r="S264" s="696"/>
      <c r="T264" s="696"/>
      <c r="U264" s="696"/>
      <c r="V264" s="696"/>
      <c r="W264" s="696"/>
      <c r="X264" s="696"/>
      <c r="Y264" s="696"/>
      <c r="Z264" s="696"/>
      <c r="AA264" s="696"/>
      <c r="AB264" s="696"/>
      <c r="AC264" s="696"/>
      <c r="AD264" s="696"/>
      <c r="AE264" s="696"/>
      <c r="AF264" s="696"/>
      <c r="AG264" s="696"/>
      <c r="AH264" s="696"/>
      <c r="AI264" s="696"/>
      <c r="AJ264" s="696"/>
      <c r="AK264" s="696"/>
      <c r="AL264" s="696"/>
      <c r="AM264" s="696"/>
      <c r="AN264" s="696"/>
      <c r="AO264" s="696"/>
      <c r="AP264" s="545"/>
    </row>
    <row r="265" spans="2:42" ht="12.75" customHeight="1" x14ac:dyDescent="0.2">
      <c r="B265" s="685" t="s">
        <v>42</v>
      </c>
      <c r="C265" s="696"/>
      <c r="D265" s="696"/>
      <c r="E265" s="696"/>
      <c r="F265" s="696"/>
      <c r="G265" s="696"/>
      <c r="H265" s="696"/>
      <c r="I265" s="696"/>
      <c r="J265" s="696"/>
      <c r="K265" s="696"/>
      <c r="L265" s="696"/>
      <c r="M265" s="696"/>
      <c r="N265" s="696"/>
      <c r="O265" s="696"/>
      <c r="P265" s="696"/>
      <c r="Q265" s="696"/>
      <c r="R265" s="696"/>
      <c r="S265" s="696"/>
      <c r="T265" s="696"/>
      <c r="U265" s="696"/>
      <c r="V265" s="696"/>
      <c r="W265" s="696"/>
      <c r="X265" s="696"/>
      <c r="Y265" s="696"/>
      <c r="Z265" s="696"/>
      <c r="AA265" s="696"/>
      <c r="AB265" s="696"/>
      <c r="AC265" s="696"/>
      <c r="AD265" s="696"/>
      <c r="AE265" s="696"/>
      <c r="AF265" s="696"/>
      <c r="AG265" s="696"/>
      <c r="AH265" s="696"/>
      <c r="AI265" s="696"/>
      <c r="AJ265" s="696"/>
      <c r="AK265" s="696"/>
      <c r="AL265" s="696"/>
      <c r="AM265" s="696"/>
      <c r="AN265" s="696"/>
      <c r="AO265" s="696"/>
      <c r="AP265" s="545"/>
    </row>
    <row r="266" spans="2:42" ht="12.75" customHeight="1" x14ac:dyDescent="0.2">
      <c r="B266" s="685" t="s">
        <v>44</v>
      </c>
      <c r="C266" s="696"/>
      <c r="D266" s="696"/>
      <c r="E266" s="696"/>
      <c r="F266" s="696"/>
      <c r="G266" s="696"/>
      <c r="H266" s="696"/>
      <c r="I266" s="696"/>
      <c r="J266" s="696"/>
      <c r="K266" s="696"/>
      <c r="L266" s="696"/>
      <c r="M266" s="696"/>
      <c r="N266" s="696"/>
      <c r="O266" s="696"/>
      <c r="P266" s="696"/>
      <c r="Q266" s="696"/>
      <c r="R266" s="696"/>
      <c r="S266" s="696"/>
      <c r="T266" s="696"/>
      <c r="U266" s="696"/>
      <c r="V266" s="696"/>
      <c r="W266" s="696"/>
      <c r="X266" s="696"/>
      <c r="Y266" s="696"/>
      <c r="Z266" s="696"/>
      <c r="AA266" s="696"/>
      <c r="AB266" s="696"/>
      <c r="AC266" s="696"/>
      <c r="AD266" s="696"/>
      <c r="AE266" s="696"/>
      <c r="AF266" s="696"/>
      <c r="AG266" s="696"/>
      <c r="AH266" s="696"/>
      <c r="AI266" s="696"/>
      <c r="AJ266" s="696"/>
      <c r="AK266" s="696"/>
      <c r="AL266" s="696"/>
      <c r="AM266" s="696"/>
      <c r="AN266" s="696"/>
      <c r="AO266" s="696"/>
      <c r="AP266" s="545"/>
    </row>
    <row r="267" spans="2:42" ht="12.75" customHeight="1" x14ac:dyDescent="0.2">
      <c r="B267" s="685" t="s">
        <v>47</v>
      </c>
      <c r="C267" s="696"/>
      <c r="D267" s="696"/>
      <c r="E267" s="696"/>
      <c r="F267" s="696"/>
      <c r="G267" s="696"/>
      <c r="H267" s="696"/>
      <c r="I267" s="696"/>
      <c r="J267" s="696"/>
      <c r="K267" s="696"/>
      <c r="L267" s="696"/>
      <c r="M267" s="696"/>
      <c r="N267" s="696"/>
      <c r="O267" s="696"/>
      <c r="P267" s="696"/>
      <c r="Q267" s="696"/>
      <c r="R267" s="696"/>
      <c r="S267" s="696"/>
      <c r="T267" s="696"/>
      <c r="U267" s="696"/>
      <c r="V267" s="696"/>
      <c r="W267" s="696"/>
      <c r="X267" s="696"/>
      <c r="Y267" s="696"/>
      <c r="Z267" s="696"/>
      <c r="AA267" s="696"/>
      <c r="AB267" s="696"/>
      <c r="AC267" s="696"/>
      <c r="AD267" s="696"/>
      <c r="AE267" s="696"/>
      <c r="AF267" s="696"/>
      <c r="AG267" s="696"/>
      <c r="AH267" s="696"/>
      <c r="AI267" s="696"/>
      <c r="AJ267" s="696"/>
      <c r="AK267" s="696"/>
      <c r="AL267" s="696"/>
      <c r="AM267" s="696"/>
      <c r="AN267" s="696"/>
      <c r="AO267" s="696"/>
      <c r="AP267" s="545"/>
    </row>
    <row r="268" spans="2:42" ht="12.75" customHeight="1" x14ac:dyDescent="0.2">
      <c r="B268" s="535" t="s">
        <v>56</v>
      </c>
      <c r="C268" s="696"/>
      <c r="D268" s="696"/>
      <c r="E268" s="696"/>
      <c r="F268" s="696"/>
      <c r="G268" s="696"/>
      <c r="H268" s="696"/>
      <c r="I268" s="696"/>
      <c r="J268" s="696"/>
      <c r="K268" s="696"/>
      <c r="L268" s="696"/>
      <c r="M268" s="696"/>
      <c r="N268" s="696"/>
      <c r="O268" s="696"/>
      <c r="P268" s="696"/>
      <c r="Q268" s="696"/>
      <c r="R268" s="696"/>
      <c r="S268" s="696"/>
      <c r="T268" s="696"/>
      <c r="U268" s="696"/>
      <c r="V268" s="696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545"/>
    </row>
    <row r="269" spans="2:42" ht="12.75" customHeight="1" x14ac:dyDescent="0.2">
      <c r="B269" s="685" t="s">
        <v>470</v>
      </c>
      <c r="C269" s="696"/>
      <c r="D269" s="534"/>
      <c r="E269" s="534"/>
      <c r="F269" s="534"/>
      <c r="G269" s="534"/>
      <c r="H269" s="534"/>
      <c r="I269" s="534"/>
      <c r="J269" s="534"/>
      <c r="K269" s="534"/>
      <c r="L269" s="534"/>
      <c r="M269" s="534"/>
      <c r="N269" s="534"/>
      <c r="O269" s="534"/>
      <c r="P269" s="534"/>
      <c r="Q269" s="534"/>
      <c r="R269" s="534"/>
      <c r="S269" s="534"/>
      <c r="T269" s="534"/>
      <c r="U269" s="534"/>
      <c r="V269" s="534"/>
      <c r="W269" s="534"/>
      <c r="X269" s="534"/>
      <c r="Y269" s="534"/>
      <c r="Z269" s="534"/>
      <c r="AA269" s="534"/>
      <c r="AB269" s="534"/>
      <c r="AC269" s="534"/>
      <c r="AD269" s="534"/>
      <c r="AE269" s="534"/>
      <c r="AF269" s="534"/>
      <c r="AG269" s="534"/>
      <c r="AH269" s="534"/>
      <c r="AI269" s="534"/>
      <c r="AJ269" s="534"/>
      <c r="AK269" s="534"/>
      <c r="AL269" s="534"/>
      <c r="AM269" s="534"/>
      <c r="AN269" s="534"/>
      <c r="AO269" s="534"/>
      <c r="AP269" s="545"/>
    </row>
    <row r="270" spans="2:42" ht="12.75" customHeight="1" x14ac:dyDescent="0.2">
      <c r="B270" s="535"/>
      <c r="C270" s="534"/>
      <c r="D270" s="534"/>
      <c r="E270" s="534"/>
      <c r="F270" s="534"/>
      <c r="G270" s="534"/>
      <c r="H270" s="534"/>
      <c r="I270" s="534"/>
      <c r="J270" s="534"/>
      <c r="K270" s="534"/>
      <c r="L270" s="534"/>
      <c r="M270" s="534"/>
      <c r="N270" s="534"/>
      <c r="O270" s="534"/>
      <c r="P270" s="534"/>
      <c r="Q270" s="534"/>
      <c r="R270" s="534"/>
      <c r="S270" s="534"/>
      <c r="T270" s="534"/>
      <c r="U270" s="534"/>
      <c r="V270" s="534"/>
      <c r="W270" s="534"/>
      <c r="X270" s="534"/>
      <c r="Y270" s="534"/>
      <c r="Z270" s="534"/>
      <c r="AA270" s="534"/>
      <c r="AB270" s="534"/>
      <c r="AC270" s="534"/>
      <c r="AD270" s="534"/>
      <c r="AE270" s="534"/>
      <c r="AF270" s="534"/>
      <c r="AG270" s="534"/>
      <c r="AH270" s="534"/>
      <c r="AI270" s="534"/>
      <c r="AJ270" s="534"/>
      <c r="AK270" s="534"/>
      <c r="AL270" s="534"/>
      <c r="AM270" s="534"/>
      <c r="AN270" s="534"/>
      <c r="AO270" s="534"/>
      <c r="AP270" s="545"/>
    </row>
    <row r="271" spans="2:42" ht="12.75" customHeight="1" x14ac:dyDescent="0.2">
      <c r="B271" s="688" t="s">
        <v>478</v>
      </c>
      <c r="C271" s="534"/>
      <c r="D271" s="696"/>
      <c r="E271" s="696"/>
      <c r="F271" s="696"/>
      <c r="G271" s="696"/>
      <c r="H271" s="696"/>
      <c r="I271" s="696"/>
      <c r="J271" s="696"/>
      <c r="K271" s="696"/>
      <c r="L271" s="696"/>
      <c r="M271" s="696"/>
      <c r="N271" s="696"/>
      <c r="O271" s="696"/>
      <c r="P271" s="696"/>
      <c r="Q271" s="696"/>
      <c r="R271" s="696"/>
      <c r="S271" s="696"/>
      <c r="T271" s="696"/>
      <c r="U271" s="696"/>
      <c r="V271" s="696"/>
      <c r="W271" s="696"/>
      <c r="X271" s="696"/>
      <c r="Y271" s="696"/>
      <c r="Z271" s="696"/>
      <c r="AA271" s="696"/>
      <c r="AB271" s="696"/>
      <c r="AC271" s="696"/>
      <c r="AD271" s="696"/>
      <c r="AE271" s="696"/>
      <c r="AF271" s="696"/>
      <c r="AG271" s="696"/>
      <c r="AH271" s="696"/>
      <c r="AI271" s="696"/>
      <c r="AJ271" s="696"/>
      <c r="AK271" s="696"/>
      <c r="AL271" s="696"/>
      <c r="AM271" s="696"/>
      <c r="AN271" s="696"/>
      <c r="AO271" s="696"/>
      <c r="AP271" s="545"/>
    </row>
    <row r="272" spans="2:42" ht="12.75" customHeight="1" x14ac:dyDescent="0.2">
      <c r="B272" s="685" t="s">
        <v>470</v>
      </c>
      <c r="C272" s="696"/>
      <c r="D272" s="534"/>
      <c r="E272" s="534"/>
      <c r="F272" s="534"/>
      <c r="G272" s="534"/>
      <c r="H272" s="534"/>
      <c r="I272" s="534"/>
      <c r="J272" s="534"/>
      <c r="K272" s="534"/>
      <c r="L272" s="534"/>
      <c r="M272" s="534"/>
      <c r="N272" s="534"/>
      <c r="O272" s="534"/>
      <c r="P272" s="534"/>
      <c r="Q272" s="534"/>
      <c r="R272" s="534"/>
      <c r="S272" s="534"/>
      <c r="T272" s="534"/>
      <c r="U272" s="534"/>
      <c r="V272" s="534"/>
      <c r="W272" s="534"/>
      <c r="X272" s="534"/>
      <c r="Y272" s="534"/>
      <c r="Z272" s="534"/>
      <c r="AA272" s="534"/>
      <c r="AB272" s="534"/>
      <c r="AC272" s="534"/>
      <c r="AD272" s="534"/>
      <c r="AE272" s="534"/>
      <c r="AF272" s="534"/>
      <c r="AG272" s="534"/>
      <c r="AH272" s="534"/>
      <c r="AI272" s="534"/>
      <c r="AJ272" s="534"/>
      <c r="AK272" s="534"/>
      <c r="AL272" s="534"/>
      <c r="AM272" s="534"/>
      <c r="AN272" s="534"/>
      <c r="AO272" s="534"/>
      <c r="AP272" s="545"/>
    </row>
    <row r="273" spans="2:42" ht="12.75" customHeight="1" x14ac:dyDescent="0.2">
      <c r="B273" s="545"/>
      <c r="C273" s="786"/>
      <c r="D273" s="768"/>
      <c r="E273" s="768"/>
      <c r="F273" s="786"/>
      <c r="G273" s="786"/>
      <c r="H273" s="786"/>
      <c r="I273" s="787"/>
      <c r="J273" s="786"/>
      <c r="K273" s="786"/>
      <c r="L273" s="786"/>
      <c r="M273" s="786"/>
      <c r="N273" s="786"/>
      <c r="O273" s="786"/>
      <c r="P273" s="768"/>
      <c r="Q273" s="768"/>
      <c r="R273" s="768"/>
      <c r="S273" s="768"/>
      <c r="T273" s="768"/>
      <c r="U273" s="768"/>
      <c r="V273" s="768"/>
      <c r="W273" s="768"/>
      <c r="X273" s="768"/>
      <c r="Y273" s="768"/>
      <c r="Z273" s="768"/>
      <c r="AA273" s="768"/>
      <c r="AB273" s="768"/>
      <c r="AC273" s="768"/>
      <c r="AD273" s="768"/>
      <c r="AE273" s="768"/>
      <c r="AF273" s="768"/>
      <c r="AG273" s="768"/>
      <c r="AH273" s="768"/>
      <c r="AI273" s="768"/>
      <c r="AJ273" s="768"/>
      <c r="AK273" s="768"/>
      <c r="AL273" s="768"/>
      <c r="AM273" s="768"/>
      <c r="AN273" s="768"/>
      <c r="AO273" s="768"/>
      <c r="AP273" s="545"/>
    </row>
    <row r="274" spans="2:42" ht="12.75" customHeight="1" x14ac:dyDescent="0.2">
      <c r="B274" s="545"/>
      <c r="C274" s="788"/>
      <c r="D274" s="773"/>
      <c r="E274" s="773"/>
      <c r="F274" s="788"/>
      <c r="G274" s="788"/>
      <c r="H274" s="788"/>
      <c r="I274" s="789"/>
      <c r="J274" s="788"/>
      <c r="K274" s="788"/>
      <c r="L274" s="788"/>
      <c r="M274" s="788"/>
      <c r="N274" s="788"/>
      <c r="O274" s="788"/>
      <c r="P274" s="773"/>
      <c r="Q274" s="773"/>
      <c r="R274" s="773"/>
      <c r="S274" s="773"/>
      <c r="T274" s="773"/>
      <c r="U274" s="773"/>
      <c r="V274" s="773"/>
      <c r="W274" s="773"/>
      <c r="X274" s="773"/>
      <c r="Y274" s="773"/>
      <c r="Z274" s="773"/>
      <c r="AA274" s="773"/>
      <c r="AB274" s="773"/>
      <c r="AC274" s="773"/>
      <c r="AD274" s="773"/>
      <c r="AE274" s="773"/>
      <c r="AF274" s="773"/>
      <c r="AG274" s="773"/>
      <c r="AH274" s="773"/>
      <c r="AI274" s="773"/>
      <c r="AJ274" s="773"/>
      <c r="AK274" s="773"/>
      <c r="AL274" s="773"/>
      <c r="AM274" s="773"/>
      <c r="AN274" s="773"/>
      <c r="AO274" s="773"/>
      <c r="AP274" s="545"/>
    </row>
    <row r="275" spans="2:42" ht="12.75" customHeight="1" x14ac:dyDescent="0.2">
      <c r="B275" s="735" t="s">
        <v>479</v>
      </c>
      <c r="C275" s="790"/>
      <c r="D275" s="692"/>
      <c r="E275" s="692"/>
      <c r="F275" s="790"/>
      <c r="G275" s="790"/>
      <c r="H275" s="790"/>
      <c r="I275" s="791"/>
      <c r="J275" s="790"/>
      <c r="K275" s="790"/>
      <c r="L275" s="790"/>
      <c r="M275" s="790"/>
      <c r="N275" s="790"/>
      <c r="O275" s="790"/>
      <c r="P275" s="692"/>
      <c r="Q275" s="692"/>
      <c r="R275" s="692"/>
      <c r="S275" s="692"/>
      <c r="T275" s="692"/>
      <c r="U275" s="692"/>
      <c r="V275" s="692"/>
      <c r="W275" s="692"/>
      <c r="X275" s="692"/>
      <c r="Y275" s="692"/>
      <c r="Z275" s="692"/>
      <c r="AA275" s="692"/>
      <c r="AB275" s="692"/>
      <c r="AC275" s="692"/>
      <c r="AD275" s="692"/>
      <c r="AE275" s="692"/>
      <c r="AF275" s="692"/>
      <c r="AG275" s="692"/>
      <c r="AH275" s="692"/>
      <c r="AI275" s="692"/>
      <c r="AJ275" s="692"/>
      <c r="AK275" s="692"/>
      <c r="AL275" s="692"/>
      <c r="AM275" s="692"/>
      <c r="AN275" s="692"/>
      <c r="AO275" s="692"/>
      <c r="AP275" s="545"/>
    </row>
    <row r="276" spans="2:42" ht="12.75" customHeight="1" x14ac:dyDescent="0.2">
      <c r="B276" s="545"/>
      <c r="C276" s="788"/>
      <c r="D276" s="773"/>
      <c r="E276" s="773"/>
      <c r="F276" s="788"/>
      <c r="G276" s="788"/>
      <c r="H276" s="788"/>
      <c r="I276" s="789"/>
      <c r="J276" s="788"/>
      <c r="K276" s="788"/>
      <c r="L276" s="788"/>
      <c r="M276" s="788"/>
      <c r="N276" s="788"/>
      <c r="O276" s="788"/>
      <c r="P276" s="773"/>
      <c r="Q276" s="773"/>
      <c r="R276" s="773"/>
      <c r="S276" s="773"/>
      <c r="T276" s="773"/>
      <c r="U276" s="773"/>
      <c r="V276" s="773"/>
      <c r="W276" s="773"/>
      <c r="X276" s="773"/>
      <c r="Y276" s="773"/>
      <c r="Z276" s="773"/>
      <c r="AA276" s="773"/>
      <c r="AB276" s="773"/>
      <c r="AC276" s="773"/>
      <c r="AD276" s="773"/>
      <c r="AE276" s="773"/>
      <c r="AF276" s="773"/>
      <c r="AG276" s="773"/>
      <c r="AH276" s="773"/>
      <c r="AI276" s="773"/>
      <c r="AJ276" s="773"/>
      <c r="AK276" s="773"/>
      <c r="AL276" s="773"/>
      <c r="AM276" s="773"/>
      <c r="AN276" s="773"/>
      <c r="AO276" s="773"/>
      <c r="AP276" s="545"/>
    </row>
    <row r="277" spans="2:42" ht="12.75" customHeight="1" x14ac:dyDescent="0.2">
      <c r="B277" s="735" t="s">
        <v>34</v>
      </c>
      <c r="C277" s="790"/>
      <c r="D277" s="790"/>
      <c r="E277" s="790"/>
      <c r="F277" s="790"/>
      <c r="G277" s="790"/>
      <c r="H277" s="790"/>
      <c r="I277" s="791"/>
      <c r="J277" s="790"/>
      <c r="K277" s="790"/>
      <c r="L277" s="790"/>
      <c r="M277" s="790"/>
      <c r="N277" s="790"/>
      <c r="O277" s="790"/>
      <c r="P277" s="790"/>
      <c r="Q277" s="790"/>
      <c r="R277" s="790"/>
      <c r="S277" s="790"/>
      <c r="T277" s="790"/>
      <c r="U277" s="790"/>
      <c r="V277" s="790"/>
      <c r="W277" s="790"/>
      <c r="X277" s="790"/>
      <c r="Y277" s="790"/>
      <c r="Z277" s="790"/>
      <c r="AA277" s="790"/>
      <c r="AB277" s="790"/>
      <c r="AC277" s="790"/>
      <c r="AD277" s="790"/>
      <c r="AE277" s="790"/>
      <c r="AF277" s="790"/>
      <c r="AG277" s="790"/>
      <c r="AH277" s="790"/>
      <c r="AI277" s="790"/>
      <c r="AJ277" s="790"/>
      <c r="AK277" s="790"/>
      <c r="AL277" s="790"/>
      <c r="AM277" s="790"/>
      <c r="AN277" s="790"/>
      <c r="AO277" s="790"/>
      <c r="AP277" s="545"/>
    </row>
    <row r="278" spans="2:42" ht="12.75" customHeight="1" x14ac:dyDescent="0.2">
      <c r="B278" s="535" t="s">
        <v>480</v>
      </c>
      <c r="C278" s="534"/>
      <c r="D278" s="790"/>
      <c r="E278" s="790"/>
      <c r="F278" s="790"/>
      <c r="G278" s="790"/>
      <c r="H278" s="790"/>
      <c r="I278" s="791"/>
      <c r="J278" s="790"/>
      <c r="K278" s="790"/>
      <c r="L278" s="790"/>
      <c r="M278" s="790"/>
      <c r="N278" s="790"/>
      <c r="O278" s="790"/>
      <c r="P278" s="790"/>
      <c r="Q278" s="790"/>
      <c r="R278" s="790"/>
      <c r="S278" s="790"/>
      <c r="T278" s="790"/>
      <c r="U278" s="790"/>
      <c r="V278" s="790"/>
      <c r="W278" s="790"/>
      <c r="X278" s="790"/>
      <c r="Y278" s="790"/>
      <c r="Z278" s="790"/>
      <c r="AA278" s="790"/>
      <c r="AB278" s="790"/>
      <c r="AC278" s="790"/>
      <c r="AD278" s="790"/>
      <c r="AE278" s="790"/>
      <c r="AF278" s="790"/>
      <c r="AG278" s="790"/>
      <c r="AH278" s="790"/>
      <c r="AI278" s="790"/>
      <c r="AJ278" s="790"/>
      <c r="AK278" s="790"/>
      <c r="AL278" s="790"/>
      <c r="AM278" s="790"/>
      <c r="AN278" s="790"/>
      <c r="AO278" s="790"/>
      <c r="AP278" s="545"/>
    </row>
    <row r="279" spans="2:42" ht="12.75" customHeight="1" x14ac:dyDescent="0.2">
      <c r="B279" s="535"/>
      <c r="C279" s="534"/>
      <c r="D279" s="790"/>
      <c r="E279" s="790"/>
      <c r="F279" s="790"/>
      <c r="G279" s="790"/>
      <c r="H279" s="790"/>
      <c r="I279" s="791"/>
      <c r="J279" s="790"/>
      <c r="K279" s="790"/>
      <c r="L279" s="790"/>
      <c r="M279" s="790"/>
      <c r="N279" s="790"/>
      <c r="O279" s="790"/>
      <c r="P279" s="790"/>
      <c r="Q279" s="790"/>
      <c r="R279" s="790"/>
      <c r="S279" s="790"/>
      <c r="T279" s="790"/>
      <c r="U279" s="790"/>
      <c r="V279" s="790"/>
      <c r="W279" s="790"/>
      <c r="X279" s="790"/>
      <c r="Y279" s="790"/>
      <c r="Z279" s="790"/>
      <c r="AA279" s="790"/>
      <c r="AB279" s="790"/>
      <c r="AC279" s="790"/>
      <c r="AD279" s="790"/>
      <c r="AE279" s="790"/>
      <c r="AF279" s="790"/>
      <c r="AG279" s="790"/>
      <c r="AH279" s="790"/>
      <c r="AI279" s="790"/>
      <c r="AJ279" s="790"/>
      <c r="AK279" s="790"/>
      <c r="AL279" s="790"/>
      <c r="AM279" s="790"/>
      <c r="AN279" s="790"/>
      <c r="AO279" s="790"/>
      <c r="AP279" s="545"/>
    </row>
    <row r="280" spans="2:42" ht="12.75" customHeight="1" x14ac:dyDescent="0.2">
      <c r="B280" s="688" t="s">
        <v>481</v>
      </c>
      <c r="C280" s="534"/>
      <c r="D280" s="790"/>
      <c r="E280" s="790"/>
      <c r="F280" s="790"/>
      <c r="G280" s="790"/>
      <c r="H280" s="790"/>
      <c r="I280" s="791"/>
      <c r="J280" s="790"/>
      <c r="K280" s="790"/>
      <c r="L280" s="790"/>
      <c r="M280" s="790"/>
      <c r="N280" s="790"/>
      <c r="O280" s="790"/>
      <c r="P280" s="790"/>
      <c r="Q280" s="790"/>
      <c r="R280" s="790"/>
      <c r="S280" s="790"/>
      <c r="T280" s="790"/>
      <c r="U280" s="790"/>
      <c r="V280" s="790"/>
      <c r="W280" s="790"/>
      <c r="X280" s="790"/>
      <c r="Y280" s="790"/>
      <c r="Z280" s="790"/>
      <c r="AA280" s="790"/>
      <c r="AB280" s="790"/>
      <c r="AC280" s="790"/>
      <c r="AD280" s="790"/>
      <c r="AE280" s="790"/>
      <c r="AF280" s="790"/>
      <c r="AG280" s="790"/>
      <c r="AH280" s="790"/>
      <c r="AI280" s="790"/>
      <c r="AJ280" s="790"/>
      <c r="AK280" s="790"/>
      <c r="AL280" s="790"/>
      <c r="AM280" s="790"/>
      <c r="AN280" s="790"/>
      <c r="AO280" s="790"/>
      <c r="AP280" s="545"/>
    </row>
    <row r="281" spans="2:42" ht="12.75" customHeight="1" x14ac:dyDescent="0.2">
      <c r="B281" s="685" t="s">
        <v>482</v>
      </c>
      <c r="C281" s="534"/>
      <c r="D281" s="790"/>
      <c r="E281" s="790"/>
      <c r="F281" s="790"/>
      <c r="G281" s="790"/>
      <c r="H281" s="790"/>
      <c r="I281" s="791"/>
      <c r="J281" s="790"/>
      <c r="K281" s="790"/>
      <c r="L281" s="790"/>
      <c r="M281" s="790"/>
      <c r="N281" s="790"/>
      <c r="O281" s="790"/>
      <c r="P281" s="790"/>
      <c r="Q281" s="790"/>
      <c r="R281" s="790"/>
      <c r="S281" s="790"/>
      <c r="T281" s="790"/>
      <c r="U281" s="790"/>
      <c r="V281" s="790"/>
      <c r="W281" s="790"/>
      <c r="X281" s="790"/>
      <c r="Y281" s="790"/>
      <c r="Z281" s="790"/>
      <c r="AA281" s="790"/>
      <c r="AB281" s="790"/>
      <c r="AC281" s="790"/>
      <c r="AD281" s="790"/>
      <c r="AE281" s="790"/>
      <c r="AF281" s="790"/>
      <c r="AG281" s="790"/>
      <c r="AH281" s="790"/>
      <c r="AI281" s="790"/>
      <c r="AJ281" s="790"/>
      <c r="AK281" s="790"/>
      <c r="AL281" s="790"/>
      <c r="AM281" s="790"/>
      <c r="AN281" s="790"/>
      <c r="AO281" s="790"/>
      <c r="AP281" s="545"/>
    </row>
    <row r="282" spans="2:42" ht="12.75" customHeight="1" x14ac:dyDescent="0.2">
      <c r="B282" s="687" t="s">
        <v>483</v>
      </c>
      <c r="C282" s="534"/>
      <c r="D282" s="534"/>
      <c r="E282" s="534"/>
      <c r="F282" s="534"/>
      <c r="G282" s="534"/>
      <c r="H282" s="534"/>
      <c r="I282" s="534"/>
      <c r="J282" s="534"/>
      <c r="K282" s="534"/>
      <c r="L282" s="534"/>
      <c r="M282" s="534"/>
      <c r="N282" s="534"/>
      <c r="O282" s="534"/>
      <c r="P282" s="534"/>
      <c r="Q282" s="534"/>
      <c r="R282" s="534"/>
      <c r="S282" s="534"/>
      <c r="T282" s="534"/>
      <c r="U282" s="534"/>
      <c r="V282" s="534"/>
      <c r="W282" s="534"/>
      <c r="X282" s="534"/>
      <c r="Y282" s="534"/>
      <c r="Z282" s="534"/>
      <c r="AA282" s="534"/>
      <c r="AB282" s="534"/>
      <c r="AC282" s="534"/>
      <c r="AD282" s="534"/>
      <c r="AE282" s="534"/>
      <c r="AF282" s="534"/>
      <c r="AG282" s="534"/>
      <c r="AH282" s="534"/>
      <c r="AI282" s="534"/>
      <c r="AJ282" s="534"/>
      <c r="AK282" s="534"/>
      <c r="AL282" s="534"/>
      <c r="AM282" s="534"/>
      <c r="AN282" s="534"/>
      <c r="AO282" s="534"/>
      <c r="AP282" s="545"/>
    </row>
    <row r="283" spans="2:42" ht="12.75" customHeight="1" x14ac:dyDescent="0.2">
      <c r="B283" s="687" t="s">
        <v>484</v>
      </c>
      <c r="C283" s="534"/>
      <c r="D283" s="534"/>
      <c r="E283" s="534"/>
      <c r="F283" s="534"/>
      <c r="G283" s="534"/>
      <c r="H283" s="534"/>
      <c r="I283" s="534"/>
      <c r="J283" s="534"/>
      <c r="K283" s="534"/>
      <c r="L283" s="534"/>
      <c r="M283" s="534"/>
      <c r="N283" s="534"/>
      <c r="O283" s="534"/>
      <c r="P283" s="534"/>
      <c r="Q283" s="534"/>
      <c r="R283" s="534"/>
      <c r="S283" s="534"/>
      <c r="T283" s="534"/>
      <c r="U283" s="534"/>
      <c r="V283" s="534"/>
      <c r="W283" s="534"/>
      <c r="X283" s="534"/>
      <c r="Y283" s="534"/>
      <c r="Z283" s="534"/>
      <c r="AA283" s="534"/>
      <c r="AB283" s="534"/>
      <c r="AC283" s="534"/>
      <c r="AD283" s="534"/>
      <c r="AE283" s="534"/>
      <c r="AF283" s="534"/>
      <c r="AG283" s="534"/>
      <c r="AH283" s="534"/>
      <c r="AI283" s="534"/>
      <c r="AJ283" s="534"/>
      <c r="AK283" s="534"/>
      <c r="AL283" s="534"/>
      <c r="AM283" s="534"/>
      <c r="AN283" s="534"/>
      <c r="AO283" s="534"/>
      <c r="AP283" s="545"/>
    </row>
    <row r="284" spans="2:42" ht="12.75" customHeight="1" thickBot="1" x14ac:dyDescent="0.25">
      <c r="B284" s="689" t="s">
        <v>485</v>
      </c>
      <c r="C284" s="739"/>
      <c r="D284" s="739"/>
      <c r="E284" s="739"/>
      <c r="F284" s="739"/>
      <c r="G284" s="739"/>
      <c r="H284" s="739"/>
      <c r="I284" s="739"/>
      <c r="J284" s="739"/>
      <c r="K284" s="739"/>
      <c r="L284" s="739"/>
      <c r="M284" s="739"/>
      <c r="N284" s="739"/>
      <c r="O284" s="739"/>
      <c r="P284" s="739"/>
      <c r="Q284" s="739"/>
      <c r="R284" s="739"/>
      <c r="S284" s="739"/>
      <c r="T284" s="739"/>
      <c r="U284" s="739"/>
      <c r="V284" s="739"/>
      <c r="W284" s="739"/>
      <c r="X284" s="739"/>
      <c r="Y284" s="739"/>
      <c r="Z284" s="739"/>
      <c r="AA284" s="739"/>
      <c r="AB284" s="739"/>
      <c r="AC284" s="739"/>
      <c r="AD284" s="739"/>
      <c r="AE284" s="739"/>
      <c r="AF284" s="739"/>
      <c r="AG284" s="739"/>
      <c r="AH284" s="739"/>
      <c r="AI284" s="739"/>
      <c r="AJ284" s="739"/>
      <c r="AK284" s="739"/>
      <c r="AL284" s="739"/>
      <c r="AM284" s="739"/>
      <c r="AN284" s="739"/>
      <c r="AO284" s="739"/>
      <c r="AP284" s="545"/>
    </row>
    <row r="285" spans="2:42" ht="12.75" customHeight="1" x14ac:dyDescent="0.2">
      <c r="B285" s="690" t="s">
        <v>486</v>
      </c>
      <c r="C285" s="534"/>
      <c r="D285" s="534"/>
      <c r="E285" s="534"/>
      <c r="F285" s="534"/>
      <c r="G285" s="534"/>
      <c r="H285" s="534"/>
      <c r="I285" s="534"/>
      <c r="J285" s="534"/>
      <c r="K285" s="534"/>
      <c r="L285" s="534"/>
      <c r="M285" s="534"/>
      <c r="N285" s="534"/>
      <c r="O285" s="534"/>
      <c r="P285" s="534"/>
      <c r="Q285" s="534"/>
      <c r="R285" s="534"/>
      <c r="S285" s="534"/>
      <c r="T285" s="534"/>
      <c r="U285" s="534"/>
      <c r="V285" s="534"/>
      <c r="W285" s="534"/>
      <c r="X285" s="534"/>
      <c r="Y285" s="534"/>
      <c r="Z285" s="534"/>
      <c r="AA285" s="534"/>
      <c r="AB285" s="534"/>
      <c r="AC285" s="534"/>
      <c r="AD285" s="534"/>
      <c r="AE285" s="534"/>
      <c r="AF285" s="534"/>
      <c r="AG285" s="534"/>
      <c r="AH285" s="534"/>
      <c r="AI285" s="534"/>
      <c r="AJ285" s="534"/>
      <c r="AK285" s="534"/>
      <c r="AL285" s="534"/>
      <c r="AM285" s="534"/>
      <c r="AN285" s="534"/>
      <c r="AO285" s="534"/>
      <c r="AP285" s="545"/>
    </row>
    <row r="286" spans="2:42" ht="12.75" customHeight="1" x14ac:dyDescent="0.2">
      <c r="B286" s="685" t="s">
        <v>487</v>
      </c>
      <c r="C286" s="785"/>
      <c r="D286" s="785"/>
      <c r="E286" s="785"/>
      <c r="F286" s="785"/>
      <c r="G286" s="785"/>
      <c r="H286" s="785"/>
      <c r="I286" s="785"/>
      <c r="J286" s="785"/>
      <c r="K286" s="785"/>
      <c r="L286" s="785"/>
      <c r="M286" s="785"/>
      <c r="N286" s="785"/>
      <c r="O286" s="785"/>
      <c r="P286" s="785"/>
      <c r="Q286" s="785"/>
      <c r="R286" s="785"/>
      <c r="S286" s="785"/>
      <c r="T286" s="785"/>
      <c r="U286" s="785"/>
      <c r="V286" s="785"/>
      <c r="W286" s="785"/>
      <c r="X286" s="785"/>
      <c r="Y286" s="785"/>
      <c r="Z286" s="785"/>
      <c r="AA286" s="785"/>
      <c r="AB286" s="785"/>
      <c r="AC286" s="785"/>
      <c r="AD286" s="785"/>
      <c r="AE286" s="785"/>
      <c r="AF286" s="785"/>
      <c r="AG286" s="785"/>
      <c r="AH286" s="785"/>
      <c r="AI286" s="785"/>
      <c r="AJ286" s="785"/>
      <c r="AK286" s="785"/>
      <c r="AL286" s="785"/>
      <c r="AM286" s="785"/>
      <c r="AN286" s="785"/>
      <c r="AO286" s="785"/>
      <c r="AP286" s="545"/>
    </row>
    <row r="287" spans="2:42" ht="12.75" customHeight="1" thickBot="1" x14ac:dyDescent="0.25">
      <c r="B287" s="691" t="s">
        <v>488</v>
      </c>
      <c r="C287" s="739"/>
      <c r="D287" s="739"/>
      <c r="E287" s="739"/>
      <c r="F287" s="739"/>
      <c r="G287" s="739"/>
      <c r="H287" s="739"/>
      <c r="I287" s="739"/>
      <c r="J287" s="739"/>
      <c r="K287" s="739"/>
      <c r="L287" s="739"/>
      <c r="M287" s="739"/>
      <c r="N287" s="739"/>
      <c r="O287" s="739"/>
      <c r="P287" s="739"/>
      <c r="Q287" s="739"/>
      <c r="R287" s="739"/>
      <c r="S287" s="739"/>
      <c r="T287" s="739"/>
      <c r="U287" s="739"/>
      <c r="V287" s="739"/>
      <c r="W287" s="739"/>
      <c r="X287" s="739"/>
      <c r="Y287" s="739"/>
      <c r="Z287" s="739"/>
      <c r="AA287" s="739"/>
      <c r="AB287" s="739"/>
      <c r="AC287" s="739"/>
      <c r="AD287" s="739"/>
      <c r="AE287" s="739"/>
      <c r="AF287" s="739"/>
      <c r="AG287" s="739"/>
      <c r="AH287" s="739"/>
      <c r="AI287" s="739"/>
      <c r="AJ287" s="739"/>
      <c r="AK287" s="739"/>
      <c r="AL287" s="739"/>
      <c r="AM287" s="739"/>
      <c r="AN287" s="739"/>
      <c r="AO287" s="739"/>
      <c r="AP287" s="545"/>
    </row>
    <row r="288" spans="2:42" ht="12.75" customHeight="1" x14ac:dyDescent="0.2">
      <c r="B288" s="692" t="s">
        <v>56</v>
      </c>
      <c r="C288" s="534"/>
      <c r="D288" s="534"/>
      <c r="E288" s="534"/>
      <c r="F288" s="534"/>
      <c r="G288" s="534"/>
      <c r="H288" s="534"/>
      <c r="I288" s="534"/>
      <c r="J288" s="534"/>
      <c r="K288" s="534"/>
      <c r="L288" s="534"/>
      <c r="M288" s="534"/>
      <c r="N288" s="534"/>
      <c r="O288" s="534"/>
      <c r="P288" s="534"/>
      <c r="Q288" s="534"/>
      <c r="R288" s="534"/>
      <c r="S288" s="534"/>
      <c r="T288" s="534"/>
      <c r="U288" s="534"/>
      <c r="V288" s="534"/>
      <c r="W288" s="534"/>
      <c r="X288" s="534"/>
      <c r="Y288" s="534"/>
      <c r="Z288" s="534"/>
      <c r="AA288" s="534"/>
      <c r="AB288" s="534"/>
      <c r="AC288" s="534"/>
      <c r="AD288" s="534"/>
      <c r="AE288" s="534"/>
      <c r="AF288" s="534"/>
      <c r="AG288" s="534"/>
      <c r="AH288" s="534"/>
      <c r="AI288" s="534"/>
      <c r="AJ288" s="534"/>
      <c r="AK288" s="534"/>
      <c r="AL288" s="534"/>
      <c r="AM288" s="534"/>
      <c r="AN288" s="534"/>
      <c r="AO288" s="534"/>
      <c r="AP288" s="545"/>
    </row>
    <row r="289" spans="2:42" ht="12.75" customHeight="1" x14ac:dyDescent="0.2">
      <c r="B289" s="685" t="s">
        <v>489</v>
      </c>
      <c r="C289" s="534"/>
      <c r="D289" s="792"/>
      <c r="E289" s="792"/>
      <c r="F289" s="792"/>
      <c r="G289" s="792"/>
      <c r="H289" s="792"/>
      <c r="I289" s="792"/>
      <c r="J289" s="792"/>
      <c r="K289" s="792"/>
      <c r="L289" s="792"/>
      <c r="M289" s="792"/>
      <c r="N289" s="792"/>
      <c r="O289" s="792"/>
      <c r="P289" s="792"/>
      <c r="Q289" s="792"/>
      <c r="R289" s="792"/>
      <c r="S289" s="792"/>
      <c r="T289" s="792"/>
      <c r="U289" s="792"/>
      <c r="V289" s="792"/>
      <c r="W289" s="792"/>
      <c r="X289" s="792"/>
      <c r="Y289" s="792"/>
      <c r="Z289" s="792"/>
      <c r="AA289" s="792"/>
      <c r="AB289" s="792"/>
      <c r="AC289" s="792"/>
      <c r="AD289" s="792"/>
      <c r="AE289" s="792"/>
      <c r="AF289" s="792"/>
      <c r="AG289" s="792"/>
      <c r="AH289" s="792"/>
      <c r="AI289" s="792"/>
      <c r="AJ289" s="792"/>
      <c r="AK289" s="792"/>
      <c r="AL289" s="792"/>
      <c r="AM289" s="792"/>
      <c r="AN289" s="792"/>
      <c r="AO289" s="792"/>
      <c r="AP289" s="545"/>
    </row>
    <row r="290" spans="2:42" ht="12.75" customHeight="1" x14ac:dyDescent="0.2">
      <c r="B290" s="685" t="s">
        <v>490</v>
      </c>
      <c r="C290" s="534"/>
      <c r="D290" s="792"/>
      <c r="E290" s="792"/>
      <c r="F290" s="792"/>
      <c r="G290" s="792"/>
      <c r="H290" s="792"/>
      <c r="I290" s="792"/>
      <c r="J290" s="792"/>
      <c r="K290" s="792"/>
      <c r="L290" s="792"/>
      <c r="M290" s="792"/>
      <c r="N290" s="792"/>
      <c r="O290" s="792"/>
      <c r="P290" s="792"/>
      <c r="Q290" s="792"/>
      <c r="R290" s="792"/>
      <c r="S290" s="792"/>
      <c r="T290" s="792"/>
      <c r="U290" s="792"/>
      <c r="V290" s="792"/>
      <c r="W290" s="792"/>
      <c r="X290" s="792"/>
      <c r="Y290" s="792"/>
      <c r="Z290" s="792"/>
      <c r="AA290" s="792"/>
      <c r="AB290" s="792"/>
      <c r="AC290" s="792"/>
      <c r="AD290" s="792"/>
      <c r="AE290" s="792"/>
      <c r="AF290" s="792"/>
      <c r="AG290" s="792"/>
      <c r="AH290" s="792"/>
      <c r="AI290" s="792"/>
      <c r="AJ290" s="792"/>
      <c r="AK290" s="792"/>
      <c r="AL290" s="792"/>
      <c r="AM290" s="792"/>
      <c r="AN290" s="792"/>
      <c r="AO290" s="792"/>
      <c r="AP290" s="545"/>
    </row>
    <row r="291" spans="2:42" ht="12.75" customHeight="1" x14ac:dyDescent="0.2">
      <c r="B291" s="685"/>
      <c r="C291" s="534"/>
      <c r="D291" s="793"/>
      <c r="E291" s="792"/>
      <c r="F291" s="792"/>
      <c r="G291" s="792"/>
      <c r="H291" s="792"/>
      <c r="I291" s="792"/>
      <c r="J291" s="792"/>
      <c r="K291" s="792"/>
      <c r="L291" s="792"/>
      <c r="M291" s="792"/>
      <c r="N291" s="792"/>
      <c r="O291" s="792"/>
      <c r="P291" s="792"/>
      <c r="Q291" s="792"/>
      <c r="R291" s="792"/>
      <c r="S291" s="792"/>
      <c r="T291" s="792"/>
      <c r="U291" s="792"/>
      <c r="V291" s="792"/>
      <c r="W291" s="792"/>
      <c r="X291" s="792"/>
      <c r="Y291" s="792"/>
      <c r="Z291" s="792"/>
      <c r="AA291" s="792"/>
      <c r="AB291" s="792"/>
      <c r="AC291" s="792"/>
      <c r="AD291" s="792"/>
      <c r="AE291" s="792"/>
      <c r="AF291" s="792"/>
      <c r="AG291" s="792"/>
      <c r="AH291" s="792"/>
      <c r="AI291" s="792"/>
      <c r="AJ291" s="792"/>
      <c r="AK291" s="792"/>
      <c r="AL291" s="792"/>
      <c r="AM291" s="792"/>
      <c r="AN291" s="792"/>
      <c r="AO291" s="792"/>
      <c r="AP291" s="545"/>
    </row>
    <row r="292" spans="2:42" ht="12.75" customHeight="1" x14ac:dyDescent="0.2">
      <c r="B292" s="685" t="s">
        <v>491</v>
      </c>
      <c r="C292" s="534"/>
      <c r="D292" s="534"/>
      <c r="E292" s="534"/>
      <c r="F292" s="534"/>
      <c r="G292" s="534"/>
      <c r="H292" s="534"/>
      <c r="I292" s="534"/>
      <c r="J292" s="534"/>
      <c r="K292" s="534"/>
      <c r="L292" s="534"/>
      <c r="M292" s="534"/>
      <c r="N292" s="534"/>
      <c r="O292" s="534"/>
      <c r="P292" s="534"/>
      <c r="Q292" s="534"/>
      <c r="R292" s="534"/>
      <c r="S292" s="534"/>
      <c r="T292" s="534"/>
      <c r="U292" s="534"/>
      <c r="V292" s="534"/>
      <c r="W292" s="534"/>
      <c r="X292" s="534"/>
      <c r="Y292" s="534"/>
      <c r="Z292" s="534"/>
      <c r="AA292" s="534"/>
      <c r="AB292" s="534"/>
      <c r="AC292" s="534"/>
      <c r="AD292" s="534"/>
      <c r="AE292" s="534"/>
      <c r="AF292" s="534"/>
      <c r="AG292" s="534"/>
      <c r="AH292" s="534"/>
      <c r="AI292" s="534"/>
      <c r="AJ292" s="534"/>
      <c r="AK292" s="534"/>
      <c r="AL292" s="534"/>
      <c r="AM292" s="534"/>
      <c r="AN292" s="534"/>
      <c r="AO292" s="534"/>
      <c r="AP292" s="545"/>
    </row>
    <row r="293" spans="2:42" ht="12.75" customHeight="1" thickBot="1" x14ac:dyDescent="0.25">
      <c r="B293" s="738" t="s">
        <v>492</v>
      </c>
      <c r="C293" s="739"/>
      <c r="D293" s="739"/>
      <c r="E293" s="739"/>
      <c r="F293" s="739"/>
      <c r="G293" s="739"/>
      <c r="H293" s="739"/>
      <c r="I293" s="739"/>
      <c r="J293" s="739"/>
      <c r="K293" s="739"/>
      <c r="L293" s="739"/>
      <c r="M293" s="739"/>
      <c r="N293" s="739"/>
      <c r="O293" s="739"/>
      <c r="P293" s="739"/>
      <c r="Q293" s="739"/>
      <c r="R293" s="739"/>
      <c r="S293" s="739"/>
      <c r="T293" s="739"/>
      <c r="U293" s="739"/>
      <c r="V293" s="739"/>
      <c r="W293" s="739"/>
      <c r="X293" s="739"/>
      <c r="Y293" s="739"/>
      <c r="Z293" s="739"/>
      <c r="AA293" s="739"/>
      <c r="AB293" s="739"/>
      <c r="AC293" s="739"/>
      <c r="AD293" s="739"/>
      <c r="AE293" s="739"/>
      <c r="AF293" s="739"/>
      <c r="AG293" s="739"/>
      <c r="AH293" s="739"/>
      <c r="AI293" s="739"/>
      <c r="AJ293" s="739"/>
      <c r="AK293" s="739"/>
      <c r="AL293" s="739"/>
      <c r="AM293" s="739"/>
      <c r="AN293" s="739"/>
      <c r="AO293" s="739"/>
      <c r="AP293" s="545"/>
    </row>
    <row r="294" spans="2:42" ht="12.75" customHeight="1" x14ac:dyDescent="0.2">
      <c r="B294" s="692" t="s">
        <v>493</v>
      </c>
      <c r="C294" s="534"/>
      <c r="D294" s="534"/>
      <c r="E294" s="534"/>
      <c r="F294" s="534"/>
      <c r="G294" s="534"/>
      <c r="H294" s="534"/>
      <c r="I294" s="534"/>
      <c r="J294" s="534"/>
      <c r="K294" s="534"/>
      <c r="L294" s="534"/>
      <c r="M294" s="534"/>
      <c r="N294" s="534"/>
      <c r="O294" s="534"/>
      <c r="P294" s="534"/>
      <c r="Q294" s="534"/>
      <c r="R294" s="534"/>
      <c r="S294" s="534"/>
      <c r="T294" s="534"/>
      <c r="U294" s="534"/>
      <c r="V294" s="534"/>
      <c r="W294" s="534"/>
      <c r="X294" s="534"/>
      <c r="Y294" s="534"/>
      <c r="Z294" s="534"/>
      <c r="AA294" s="534"/>
      <c r="AB294" s="534"/>
      <c r="AC294" s="534"/>
      <c r="AD294" s="534"/>
      <c r="AE294" s="534"/>
      <c r="AF294" s="534"/>
      <c r="AG294" s="534"/>
      <c r="AH294" s="534"/>
      <c r="AI294" s="534"/>
      <c r="AJ294" s="534"/>
      <c r="AK294" s="534"/>
      <c r="AL294" s="534"/>
      <c r="AM294" s="534"/>
      <c r="AN294" s="534"/>
      <c r="AO294" s="534"/>
      <c r="AP294" s="545"/>
    </row>
    <row r="295" spans="2:42" ht="12.75" customHeight="1" x14ac:dyDescent="0.2">
      <c r="B295" s="685" t="s">
        <v>494</v>
      </c>
      <c r="C295" s="534"/>
      <c r="D295" s="792"/>
      <c r="E295" s="792"/>
      <c r="F295" s="792"/>
      <c r="G295" s="792"/>
      <c r="H295" s="792"/>
      <c r="I295" s="792"/>
      <c r="J295" s="792"/>
      <c r="K295" s="792"/>
      <c r="L295" s="792"/>
      <c r="M295" s="792"/>
      <c r="N295" s="792"/>
      <c r="O295" s="792"/>
      <c r="P295" s="792"/>
      <c r="Q295" s="792"/>
      <c r="R295" s="792"/>
      <c r="S295" s="792"/>
      <c r="T295" s="792"/>
      <c r="U295" s="792"/>
      <c r="V295" s="792"/>
      <c r="W295" s="792"/>
      <c r="X295" s="792"/>
      <c r="Y295" s="792"/>
      <c r="Z295" s="792"/>
      <c r="AA295" s="792"/>
      <c r="AB295" s="792"/>
      <c r="AC295" s="792"/>
      <c r="AD295" s="792"/>
      <c r="AE295" s="792"/>
      <c r="AF295" s="792"/>
      <c r="AG295" s="792"/>
      <c r="AH295" s="792"/>
      <c r="AI295" s="792"/>
      <c r="AJ295" s="792"/>
      <c r="AK295" s="792"/>
      <c r="AL295" s="792"/>
      <c r="AM295" s="792"/>
      <c r="AN295" s="792"/>
      <c r="AO295" s="792"/>
      <c r="AP295" s="794"/>
    </row>
    <row r="296" spans="2:42" ht="12.75" customHeight="1" x14ac:dyDescent="0.2">
      <c r="B296" s="685" t="s">
        <v>495</v>
      </c>
      <c r="C296" s="534"/>
      <c r="D296" s="792"/>
      <c r="E296" s="792"/>
      <c r="F296" s="792"/>
      <c r="G296" s="792"/>
      <c r="H296" s="792"/>
      <c r="I296" s="792"/>
      <c r="J296" s="792"/>
      <c r="K296" s="792"/>
      <c r="L296" s="792"/>
      <c r="M296" s="792"/>
      <c r="N296" s="792"/>
      <c r="O296" s="792"/>
      <c r="P296" s="792"/>
      <c r="Q296" s="792"/>
      <c r="R296" s="792"/>
      <c r="S296" s="792"/>
      <c r="T296" s="792"/>
      <c r="U296" s="792"/>
      <c r="V296" s="792"/>
      <c r="W296" s="792"/>
      <c r="X296" s="792"/>
      <c r="Y296" s="792"/>
      <c r="Z296" s="792"/>
      <c r="AA296" s="792"/>
      <c r="AB296" s="792"/>
      <c r="AC296" s="792"/>
      <c r="AD296" s="792"/>
      <c r="AE296" s="792"/>
      <c r="AF296" s="792"/>
      <c r="AG296" s="792"/>
      <c r="AH296" s="792"/>
      <c r="AI296" s="792"/>
      <c r="AJ296" s="792"/>
      <c r="AK296" s="792"/>
      <c r="AL296" s="792"/>
      <c r="AM296" s="792"/>
      <c r="AN296" s="792"/>
      <c r="AO296" s="792"/>
      <c r="AP296" s="794"/>
    </row>
    <row r="297" spans="2:42" ht="12.75" customHeight="1" x14ac:dyDescent="0.2">
      <c r="B297" s="685" t="s">
        <v>496</v>
      </c>
      <c r="C297" s="534"/>
      <c r="D297" s="792"/>
      <c r="E297" s="792"/>
      <c r="F297" s="792"/>
      <c r="G297" s="792"/>
      <c r="H297" s="792"/>
      <c r="I297" s="792"/>
      <c r="J297" s="792"/>
      <c r="K297" s="792"/>
      <c r="L297" s="792"/>
      <c r="M297" s="792"/>
      <c r="N297" s="792"/>
      <c r="O297" s="792"/>
      <c r="P297" s="792"/>
      <c r="Q297" s="792"/>
      <c r="R297" s="792"/>
      <c r="S297" s="792"/>
      <c r="T297" s="792"/>
      <c r="U297" s="792"/>
      <c r="V297" s="792"/>
      <c r="W297" s="792"/>
      <c r="X297" s="792"/>
      <c r="Y297" s="792"/>
      <c r="Z297" s="792"/>
      <c r="AA297" s="792"/>
      <c r="AB297" s="792"/>
      <c r="AC297" s="792"/>
      <c r="AD297" s="792"/>
      <c r="AE297" s="792"/>
      <c r="AF297" s="792"/>
      <c r="AG297" s="792"/>
      <c r="AH297" s="792"/>
      <c r="AI297" s="792"/>
      <c r="AJ297" s="792"/>
      <c r="AK297" s="792"/>
      <c r="AL297" s="792"/>
      <c r="AM297" s="792"/>
      <c r="AN297" s="792"/>
      <c r="AO297" s="792"/>
      <c r="AP297" s="794"/>
    </row>
    <row r="298" spans="2:42" ht="12.75" customHeight="1" x14ac:dyDescent="0.2">
      <c r="B298" s="685" t="s">
        <v>497</v>
      </c>
      <c r="C298" s="534"/>
      <c r="D298" s="792"/>
      <c r="E298" s="792"/>
      <c r="F298" s="792"/>
      <c r="G298" s="792"/>
      <c r="H298" s="792"/>
      <c r="I298" s="792"/>
      <c r="J298" s="792"/>
      <c r="K298" s="792"/>
      <c r="L298" s="792"/>
      <c r="M298" s="792"/>
      <c r="N298" s="792"/>
      <c r="O298" s="792"/>
      <c r="P298" s="792"/>
      <c r="Q298" s="792"/>
      <c r="R298" s="792"/>
      <c r="S298" s="792"/>
      <c r="T298" s="792"/>
      <c r="U298" s="792"/>
      <c r="V298" s="792"/>
      <c r="W298" s="792"/>
      <c r="X298" s="792"/>
      <c r="Y298" s="792"/>
      <c r="Z298" s="792"/>
      <c r="AA298" s="792"/>
      <c r="AB298" s="792"/>
      <c r="AC298" s="792"/>
      <c r="AD298" s="792"/>
      <c r="AE298" s="792"/>
      <c r="AF298" s="792"/>
      <c r="AG298" s="792"/>
      <c r="AH298" s="792"/>
      <c r="AI298" s="792"/>
      <c r="AJ298" s="792"/>
      <c r="AK298" s="792"/>
      <c r="AL298" s="792"/>
      <c r="AM298" s="792"/>
      <c r="AN298" s="792"/>
      <c r="AO298" s="792"/>
      <c r="AP298" s="794"/>
    </row>
    <row r="299" spans="2:42" ht="12.75" customHeight="1" x14ac:dyDescent="0.2">
      <c r="B299" s="685" t="s">
        <v>498</v>
      </c>
      <c r="C299" s="534"/>
      <c r="D299" s="792"/>
      <c r="E299" s="792"/>
      <c r="F299" s="792"/>
      <c r="G299" s="792"/>
      <c r="H299" s="792"/>
      <c r="I299" s="792"/>
      <c r="J299" s="792"/>
      <c r="K299" s="792"/>
      <c r="L299" s="792"/>
      <c r="M299" s="792"/>
      <c r="N299" s="792"/>
      <c r="O299" s="792"/>
      <c r="P299" s="792"/>
      <c r="Q299" s="792"/>
      <c r="R299" s="792"/>
      <c r="S299" s="792"/>
      <c r="T299" s="792"/>
      <c r="U299" s="792"/>
      <c r="V299" s="792"/>
      <c r="W299" s="792"/>
      <c r="X299" s="792"/>
      <c r="Y299" s="792"/>
      <c r="Z299" s="792"/>
      <c r="AA299" s="792"/>
      <c r="AB299" s="792"/>
      <c r="AC299" s="792"/>
      <c r="AD299" s="792"/>
      <c r="AE299" s="792"/>
      <c r="AF299" s="792"/>
      <c r="AG299" s="792"/>
      <c r="AH299" s="792"/>
      <c r="AI299" s="792"/>
      <c r="AJ299" s="792"/>
      <c r="AK299" s="792"/>
      <c r="AL299" s="792"/>
      <c r="AM299" s="792"/>
      <c r="AN299" s="792"/>
      <c r="AO299" s="792"/>
      <c r="AP299" s="794"/>
    </row>
    <row r="300" spans="2:42" ht="12.75" customHeight="1" x14ac:dyDescent="0.2">
      <c r="B300" s="535"/>
      <c r="C300" s="534"/>
      <c r="D300" s="534"/>
      <c r="E300" s="534"/>
      <c r="F300" s="534"/>
      <c r="G300" s="534"/>
      <c r="H300" s="534"/>
      <c r="I300" s="534"/>
      <c r="J300" s="534"/>
      <c r="K300" s="534"/>
      <c r="L300" s="534"/>
      <c r="M300" s="534"/>
      <c r="N300" s="534"/>
      <c r="O300" s="534"/>
      <c r="P300" s="534"/>
      <c r="Q300" s="534"/>
      <c r="R300" s="534"/>
      <c r="S300" s="534"/>
      <c r="T300" s="534"/>
      <c r="U300" s="534"/>
      <c r="V300" s="534"/>
      <c r="W300" s="534"/>
      <c r="X300" s="534"/>
      <c r="Y300" s="534"/>
      <c r="Z300" s="534"/>
      <c r="AA300" s="534"/>
      <c r="AB300" s="534"/>
      <c r="AC300" s="534"/>
      <c r="AD300" s="534"/>
      <c r="AE300" s="534"/>
      <c r="AF300" s="534"/>
      <c r="AG300" s="534"/>
      <c r="AH300" s="534"/>
      <c r="AI300" s="534"/>
      <c r="AJ300" s="534"/>
      <c r="AK300" s="534"/>
      <c r="AL300" s="534"/>
      <c r="AM300" s="534"/>
      <c r="AN300" s="534"/>
      <c r="AO300" s="534"/>
      <c r="AP300" s="545"/>
    </row>
    <row r="301" spans="2:42" ht="12.75" customHeight="1" x14ac:dyDescent="0.2">
      <c r="B301" s="685" t="s">
        <v>499</v>
      </c>
      <c r="C301" s="534"/>
      <c r="D301" s="534"/>
      <c r="E301" s="534"/>
      <c r="F301" s="534"/>
      <c r="G301" s="534"/>
      <c r="H301" s="534"/>
      <c r="I301" s="534"/>
      <c r="J301" s="534"/>
      <c r="K301" s="534"/>
      <c r="L301" s="534"/>
      <c r="M301" s="534"/>
      <c r="N301" s="534"/>
      <c r="O301" s="534"/>
      <c r="P301" s="534"/>
      <c r="Q301" s="534"/>
      <c r="R301" s="534"/>
      <c r="S301" s="534"/>
      <c r="T301" s="534"/>
      <c r="U301" s="534"/>
      <c r="V301" s="534"/>
      <c r="W301" s="534"/>
      <c r="X301" s="534"/>
      <c r="Y301" s="534"/>
      <c r="Z301" s="534"/>
      <c r="AA301" s="534"/>
      <c r="AB301" s="534"/>
      <c r="AC301" s="534"/>
      <c r="AD301" s="534"/>
      <c r="AE301" s="534"/>
      <c r="AF301" s="534"/>
      <c r="AG301" s="534"/>
      <c r="AH301" s="534"/>
      <c r="AI301" s="534"/>
      <c r="AJ301" s="534"/>
      <c r="AK301" s="534"/>
      <c r="AL301" s="534"/>
      <c r="AM301" s="534"/>
      <c r="AN301" s="534"/>
      <c r="AO301" s="534"/>
      <c r="AP301" s="545"/>
    </row>
    <row r="302" spans="2:42" ht="12.75" customHeight="1" thickBot="1" x14ac:dyDescent="0.25">
      <c r="B302" s="738" t="s">
        <v>500</v>
      </c>
      <c r="C302" s="739"/>
      <c r="D302" s="739"/>
      <c r="E302" s="739"/>
      <c r="F302" s="739"/>
      <c r="G302" s="739"/>
      <c r="H302" s="739"/>
      <c r="I302" s="739"/>
      <c r="J302" s="739"/>
      <c r="K302" s="739"/>
      <c r="L302" s="739"/>
      <c r="M302" s="739"/>
      <c r="N302" s="739"/>
      <c r="O302" s="739"/>
      <c r="P302" s="739"/>
      <c r="Q302" s="739"/>
      <c r="R302" s="739"/>
      <c r="S302" s="739"/>
      <c r="T302" s="739"/>
      <c r="U302" s="739"/>
      <c r="V302" s="739"/>
      <c r="W302" s="739"/>
      <c r="X302" s="739"/>
      <c r="Y302" s="739"/>
      <c r="Z302" s="739"/>
      <c r="AA302" s="739"/>
      <c r="AB302" s="739"/>
      <c r="AC302" s="739"/>
      <c r="AD302" s="739"/>
      <c r="AE302" s="739"/>
      <c r="AF302" s="739"/>
      <c r="AG302" s="739"/>
      <c r="AH302" s="739"/>
      <c r="AI302" s="739"/>
      <c r="AJ302" s="739"/>
      <c r="AK302" s="739"/>
      <c r="AL302" s="739"/>
      <c r="AM302" s="739"/>
      <c r="AN302" s="739"/>
      <c r="AO302" s="739"/>
      <c r="AP302" s="545"/>
    </row>
    <row r="303" spans="2:42" ht="12.75" customHeight="1" x14ac:dyDescent="0.2">
      <c r="B303" s="692" t="s">
        <v>501</v>
      </c>
      <c r="C303" s="534"/>
      <c r="D303" s="534"/>
      <c r="E303" s="534"/>
      <c r="F303" s="534"/>
      <c r="G303" s="534"/>
      <c r="H303" s="534"/>
      <c r="I303" s="534"/>
      <c r="J303" s="534"/>
      <c r="K303" s="534"/>
      <c r="L303" s="534"/>
      <c r="M303" s="534"/>
      <c r="N303" s="534"/>
      <c r="O303" s="534"/>
      <c r="P303" s="534"/>
      <c r="Q303" s="534"/>
      <c r="R303" s="534"/>
      <c r="S303" s="534"/>
      <c r="T303" s="534"/>
      <c r="U303" s="534"/>
      <c r="V303" s="534"/>
      <c r="W303" s="534"/>
      <c r="X303" s="534"/>
      <c r="Y303" s="534"/>
      <c r="Z303" s="534"/>
      <c r="AA303" s="534"/>
      <c r="AB303" s="534"/>
      <c r="AC303" s="534"/>
      <c r="AD303" s="534"/>
      <c r="AE303" s="534"/>
      <c r="AF303" s="534"/>
      <c r="AG303" s="534"/>
      <c r="AH303" s="534"/>
      <c r="AI303" s="534"/>
      <c r="AJ303" s="534"/>
      <c r="AK303" s="534"/>
      <c r="AL303" s="534"/>
      <c r="AM303" s="534"/>
      <c r="AN303" s="534"/>
      <c r="AO303" s="534"/>
      <c r="AP303" s="545"/>
    </row>
    <row r="304" spans="2:42" ht="12.75" customHeight="1" x14ac:dyDescent="0.2">
      <c r="B304" s="685" t="s">
        <v>494</v>
      </c>
      <c r="C304" s="534"/>
      <c r="D304" s="792"/>
      <c r="E304" s="792"/>
      <c r="F304" s="792"/>
      <c r="G304" s="792"/>
      <c r="H304" s="792"/>
      <c r="I304" s="792"/>
      <c r="J304" s="792"/>
      <c r="K304" s="792"/>
      <c r="L304" s="792"/>
      <c r="M304" s="792"/>
      <c r="N304" s="792"/>
      <c r="O304" s="792"/>
      <c r="P304" s="792"/>
      <c r="Q304" s="792"/>
      <c r="R304" s="792"/>
      <c r="S304" s="792"/>
      <c r="T304" s="792"/>
      <c r="U304" s="792"/>
      <c r="V304" s="792"/>
      <c r="W304" s="792"/>
      <c r="X304" s="792"/>
      <c r="Y304" s="792"/>
      <c r="Z304" s="792"/>
      <c r="AA304" s="792"/>
      <c r="AB304" s="792"/>
      <c r="AC304" s="792"/>
      <c r="AD304" s="792"/>
      <c r="AE304" s="792"/>
      <c r="AF304" s="792"/>
      <c r="AG304" s="792"/>
      <c r="AH304" s="792"/>
      <c r="AI304" s="792"/>
      <c r="AJ304" s="792"/>
      <c r="AK304" s="792"/>
      <c r="AL304" s="792"/>
      <c r="AM304" s="792"/>
      <c r="AN304" s="792"/>
      <c r="AO304" s="792"/>
      <c r="AP304" s="794"/>
    </row>
    <row r="305" spans="2:42" ht="12.75" customHeight="1" x14ac:dyDescent="0.2">
      <c r="B305" s="685" t="s">
        <v>502</v>
      </c>
      <c r="C305" s="534"/>
      <c r="D305" s="792"/>
      <c r="E305" s="792"/>
      <c r="F305" s="792"/>
      <c r="G305" s="792"/>
      <c r="H305" s="792"/>
      <c r="I305" s="792"/>
      <c r="J305" s="792"/>
      <c r="K305" s="792"/>
      <c r="L305" s="792"/>
      <c r="M305" s="792"/>
      <c r="N305" s="792"/>
      <c r="O305" s="792"/>
      <c r="P305" s="792"/>
      <c r="Q305" s="792"/>
      <c r="R305" s="792"/>
      <c r="S305" s="792"/>
      <c r="T305" s="792"/>
      <c r="U305" s="792"/>
      <c r="V305" s="792"/>
      <c r="W305" s="792"/>
      <c r="X305" s="792"/>
      <c r="Y305" s="792"/>
      <c r="Z305" s="792"/>
      <c r="AA305" s="792"/>
      <c r="AB305" s="792"/>
      <c r="AC305" s="792"/>
      <c r="AD305" s="792"/>
      <c r="AE305" s="792"/>
      <c r="AF305" s="792"/>
      <c r="AG305" s="792"/>
      <c r="AH305" s="792"/>
      <c r="AI305" s="792"/>
      <c r="AJ305" s="792"/>
      <c r="AK305" s="792"/>
      <c r="AL305" s="792"/>
      <c r="AM305" s="792"/>
      <c r="AN305" s="792"/>
      <c r="AO305" s="792"/>
      <c r="AP305" s="794"/>
    </row>
    <row r="306" spans="2:42" ht="12.75" customHeight="1" x14ac:dyDescent="0.2">
      <c r="B306" s="685" t="s">
        <v>503</v>
      </c>
      <c r="C306" s="534"/>
      <c r="D306" s="792"/>
      <c r="E306" s="792"/>
      <c r="F306" s="792"/>
      <c r="G306" s="792"/>
      <c r="H306" s="792"/>
      <c r="I306" s="792"/>
      <c r="J306" s="792"/>
      <c r="K306" s="792"/>
      <c r="L306" s="792"/>
      <c r="M306" s="792"/>
      <c r="N306" s="792"/>
      <c r="O306" s="792"/>
      <c r="P306" s="792"/>
      <c r="Q306" s="792"/>
      <c r="R306" s="792"/>
      <c r="S306" s="792"/>
      <c r="T306" s="792"/>
      <c r="U306" s="792"/>
      <c r="V306" s="792"/>
      <c r="W306" s="792"/>
      <c r="X306" s="792"/>
      <c r="Y306" s="792"/>
      <c r="Z306" s="792"/>
      <c r="AA306" s="792"/>
      <c r="AB306" s="792"/>
      <c r="AC306" s="792"/>
      <c r="AD306" s="792"/>
      <c r="AE306" s="792"/>
      <c r="AF306" s="792"/>
      <c r="AG306" s="792"/>
      <c r="AH306" s="792"/>
      <c r="AI306" s="792"/>
      <c r="AJ306" s="792"/>
      <c r="AK306" s="792"/>
      <c r="AL306" s="792"/>
      <c r="AM306" s="792"/>
      <c r="AN306" s="792"/>
      <c r="AO306" s="792"/>
      <c r="AP306" s="794"/>
    </row>
    <row r="307" spans="2:42" ht="12.75" customHeight="1" x14ac:dyDescent="0.2">
      <c r="B307" s="685" t="s">
        <v>496</v>
      </c>
      <c r="C307" s="534"/>
      <c r="D307" s="792"/>
      <c r="E307" s="792"/>
      <c r="F307" s="792"/>
      <c r="G307" s="792"/>
      <c r="H307" s="792"/>
      <c r="I307" s="792"/>
      <c r="J307" s="792"/>
      <c r="K307" s="792"/>
      <c r="L307" s="792"/>
      <c r="M307" s="792"/>
      <c r="N307" s="792"/>
      <c r="O307" s="792"/>
      <c r="P307" s="792"/>
      <c r="Q307" s="792"/>
      <c r="R307" s="792"/>
      <c r="S307" s="792"/>
      <c r="T307" s="792"/>
      <c r="U307" s="792"/>
      <c r="V307" s="792"/>
      <c r="W307" s="792"/>
      <c r="X307" s="792"/>
      <c r="Y307" s="792"/>
      <c r="Z307" s="792"/>
      <c r="AA307" s="792"/>
      <c r="AB307" s="792"/>
      <c r="AC307" s="792"/>
      <c r="AD307" s="792"/>
      <c r="AE307" s="792"/>
      <c r="AF307" s="792"/>
      <c r="AG307" s="792"/>
      <c r="AH307" s="792"/>
      <c r="AI307" s="792"/>
      <c r="AJ307" s="792"/>
      <c r="AK307" s="792"/>
      <c r="AL307" s="792"/>
      <c r="AM307" s="792"/>
      <c r="AN307" s="792"/>
      <c r="AO307" s="792"/>
      <c r="AP307" s="794"/>
    </row>
    <row r="308" spans="2:42" ht="12.75" customHeight="1" x14ac:dyDescent="0.2">
      <c r="B308" s="685" t="s">
        <v>497</v>
      </c>
      <c r="C308" s="534"/>
      <c r="D308" s="792"/>
      <c r="E308" s="792"/>
      <c r="F308" s="792"/>
      <c r="G308" s="792"/>
      <c r="H308" s="792"/>
      <c r="I308" s="792"/>
      <c r="J308" s="792"/>
      <c r="K308" s="792"/>
      <c r="L308" s="792"/>
      <c r="M308" s="792"/>
      <c r="N308" s="792"/>
      <c r="O308" s="792"/>
      <c r="P308" s="792"/>
      <c r="Q308" s="792"/>
      <c r="R308" s="792"/>
      <c r="S308" s="792"/>
      <c r="T308" s="792"/>
      <c r="U308" s="792"/>
      <c r="V308" s="792"/>
      <c r="W308" s="792"/>
      <c r="X308" s="792"/>
      <c r="Y308" s="792"/>
      <c r="Z308" s="792"/>
      <c r="AA308" s="792"/>
      <c r="AB308" s="792"/>
      <c r="AC308" s="792"/>
      <c r="AD308" s="792"/>
      <c r="AE308" s="792"/>
      <c r="AF308" s="792"/>
      <c r="AG308" s="792"/>
      <c r="AH308" s="792"/>
      <c r="AI308" s="792"/>
      <c r="AJ308" s="792"/>
      <c r="AK308" s="792"/>
      <c r="AL308" s="792"/>
      <c r="AM308" s="792"/>
      <c r="AN308" s="792"/>
      <c r="AO308" s="792"/>
      <c r="AP308" s="794"/>
    </row>
    <row r="309" spans="2:42" ht="12.75" customHeight="1" x14ac:dyDescent="0.2">
      <c r="B309" s="685" t="s">
        <v>498</v>
      </c>
      <c r="C309" s="534"/>
      <c r="D309" s="792"/>
      <c r="E309" s="792"/>
      <c r="F309" s="792"/>
      <c r="G309" s="792"/>
      <c r="H309" s="792"/>
      <c r="I309" s="792"/>
      <c r="J309" s="792"/>
      <c r="K309" s="792"/>
      <c r="L309" s="792"/>
      <c r="M309" s="792"/>
      <c r="N309" s="792"/>
      <c r="O309" s="792"/>
      <c r="P309" s="792"/>
      <c r="Q309" s="792"/>
      <c r="R309" s="792"/>
      <c r="S309" s="792"/>
      <c r="T309" s="792"/>
      <c r="U309" s="792"/>
      <c r="V309" s="792"/>
      <c r="W309" s="792"/>
      <c r="X309" s="792"/>
      <c r="Y309" s="792"/>
      <c r="Z309" s="792"/>
      <c r="AA309" s="792"/>
      <c r="AB309" s="792"/>
      <c r="AC309" s="792"/>
      <c r="AD309" s="792"/>
      <c r="AE309" s="792"/>
      <c r="AF309" s="792"/>
      <c r="AG309" s="792"/>
      <c r="AH309" s="792"/>
      <c r="AI309" s="792"/>
      <c r="AJ309" s="792"/>
      <c r="AK309" s="792"/>
      <c r="AL309" s="792"/>
      <c r="AM309" s="792"/>
      <c r="AN309" s="792"/>
      <c r="AO309" s="792"/>
      <c r="AP309" s="794"/>
    </row>
    <row r="310" spans="2:42" ht="12.75" customHeight="1" x14ac:dyDescent="0.2">
      <c r="B310" s="535"/>
      <c r="C310" s="534"/>
      <c r="D310" s="790"/>
      <c r="E310" s="790"/>
      <c r="F310" s="790"/>
      <c r="G310" s="790"/>
      <c r="H310" s="790"/>
      <c r="I310" s="790"/>
      <c r="J310" s="790"/>
      <c r="K310" s="790"/>
      <c r="L310" s="790"/>
      <c r="M310" s="790"/>
      <c r="N310" s="790"/>
      <c r="O310" s="790"/>
      <c r="P310" s="790"/>
      <c r="Q310" s="790"/>
      <c r="R310" s="790"/>
      <c r="S310" s="790"/>
      <c r="T310" s="790"/>
      <c r="U310" s="790"/>
      <c r="V310" s="790"/>
      <c r="W310" s="790"/>
      <c r="X310" s="790"/>
      <c r="Y310" s="790"/>
      <c r="Z310" s="790"/>
      <c r="AA310" s="790"/>
      <c r="AB310" s="790"/>
      <c r="AC310" s="790"/>
      <c r="AD310" s="790"/>
      <c r="AE310" s="790"/>
      <c r="AF310" s="790"/>
      <c r="AG310" s="790"/>
      <c r="AH310" s="790"/>
      <c r="AI310" s="790"/>
      <c r="AJ310" s="790"/>
      <c r="AK310" s="790"/>
      <c r="AL310" s="790"/>
      <c r="AM310" s="790"/>
      <c r="AN310" s="790"/>
      <c r="AO310" s="790"/>
      <c r="AP310" s="545"/>
    </row>
    <row r="311" spans="2:42" ht="12.75" customHeight="1" x14ac:dyDescent="0.2">
      <c r="B311" s="685" t="s">
        <v>504</v>
      </c>
      <c r="C311" s="534"/>
      <c r="D311" s="534"/>
      <c r="E311" s="534"/>
      <c r="F311" s="534"/>
      <c r="G311" s="534"/>
      <c r="H311" s="534"/>
      <c r="I311" s="534"/>
      <c r="J311" s="534"/>
      <c r="K311" s="534"/>
      <c r="L311" s="534"/>
      <c r="M311" s="534"/>
      <c r="N311" s="534"/>
      <c r="O311" s="534"/>
      <c r="P311" s="534"/>
      <c r="Q311" s="534"/>
      <c r="R311" s="534"/>
      <c r="S311" s="534"/>
      <c r="T311" s="534"/>
      <c r="U311" s="534"/>
      <c r="V311" s="534"/>
      <c r="W311" s="534"/>
      <c r="X311" s="534"/>
      <c r="Y311" s="534"/>
      <c r="Z311" s="534"/>
      <c r="AA311" s="534"/>
      <c r="AB311" s="534"/>
      <c r="AC311" s="534"/>
      <c r="AD311" s="534"/>
      <c r="AE311" s="534"/>
      <c r="AF311" s="534"/>
      <c r="AG311" s="534"/>
      <c r="AH311" s="534"/>
      <c r="AI311" s="534"/>
      <c r="AJ311" s="534"/>
      <c r="AK311" s="534"/>
      <c r="AL311" s="534"/>
      <c r="AM311" s="534"/>
      <c r="AN311" s="534"/>
      <c r="AO311" s="534"/>
      <c r="AP311" s="545"/>
    </row>
    <row r="312" spans="2:42" ht="12.75" customHeight="1" x14ac:dyDescent="0.2">
      <c r="B312" s="685" t="s">
        <v>505</v>
      </c>
      <c r="C312" s="534"/>
      <c r="D312" s="534"/>
      <c r="E312" s="534"/>
      <c r="F312" s="534"/>
      <c r="G312" s="534"/>
      <c r="H312" s="534"/>
      <c r="I312" s="534"/>
      <c r="J312" s="534"/>
      <c r="K312" s="534"/>
      <c r="L312" s="534"/>
      <c r="M312" s="534"/>
      <c r="N312" s="534"/>
      <c r="O312" s="534"/>
      <c r="P312" s="534"/>
      <c r="Q312" s="534"/>
      <c r="R312" s="534"/>
      <c r="S312" s="534"/>
      <c r="T312" s="534"/>
      <c r="U312" s="534"/>
      <c r="V312" s="534"/>
      <c r="W312" s="534"/>
      <c r="X312" s="534"/>
      <c r="Y312" s="534"/>
      <c r="Z312" s="534"/>
      <c r="AA312" s="534"/>
      <c r="AB312" s="534"/>
      <c r="AC312" s="534"/>
      <c r="AD312" s="534"/>
      <c r="AE312" s="534"/>
      <c r="AF312" s="534"/>
      <c r="AG312" s="534"/>
      <c r="AH312" s="534"/>
      <c r="AI312" s="534"/>
      <c r="AJ312" s="534"/>
      <c r="AK312" s="534"/>
      <c r="AL312" s="534"/>
      <c r="AM312" s="534"/>
      <c r="AN312" s="534"/>
      <c r="AO312" s="534"/>
      <c r="AP312" s="545"/>
    </row>
    <row r="313" spans="2:42" ht="12.75" customHeight="1" x14ac:dyDescent="0.2">
      <c r="B313" s="685" t="s">
        <v>506</v>
      </c>
      <c r="C313" s="534"/>
      <c r="D313" s="534"/>
      <c r="E313" s="534"/>
      <c r="F313" s="534"/>
      <c r="G313" s="534"/>
      <c r="H313" s="534"/>
      <c r="I313" s="534"/>
      <c r="J313" s="534"/>
      <c r="K313" s="534"/>
      <c r="L313" s="534"/>
      <c r="M313" s="534"/>
      <c r="N313" s="534"/>
      <c r="O313" s="534"/>
      <c r="P313" s="534"/>
      <c r="Q313" s="534"/>
      <c r="R313" s="534"/>
      <c r="S313" s="534"/>
      <c r="T313" s="534"/>
      <c r="U313" s="534"/>
      <c r="V313" s="534"/>
      <c r="W313" s="534"/>
      <c r="X313" s="534"/>
      <c r="Y313" s="534"/>
      <c r="Z313" s="534"/>
      <c r="AA313" s="534"/>
      <c r="AB313" s="534"/>
      <c r="AC313" s="534"/>
      <c r="AD313" s="534"/>
      <c r="AE313" s="534"/>
      <c r="AF313" s="534"/>
      <c r="AG313" s="534"/>
      <c r="AH313" s="534"/>
      <c r="AI313" s="534"/>
      <c r="AJ313" s="534"/>
      <c r="AK313" s="534"/>
      <c r="AL313" s="534"/>
      <c r="AM313" s="534"/>
      <c r="AN313" s="534"/>
      <c r="AO313" s="534"/>
      <c r="AP313" s="545"/>
    </row>
    <row r="314" spans="2:42" ht="12.75" customHeight="1" x14ac:dyDescent="0.2">
      <c r="B314" s="685" t="s">
        <v>507</v>
      </c>
      <c r="C314" s="534"/>
      <c r="D314" s="534"/>
      <c r="E314" s="534"/>
      <c r="F314" s="534"/>
      <c r="G314" s="534"/>
      <c r="H314" s="534"/>
      <c r="I314" s="534"/>
      <c r="J314" s="534"/>
      <c r="K314" s="534"/>
      <c r="L314" s="534"/>
      <c r="M314" s="534"/>
      <c r="N314" s="534"/>
      <c r="O314" s="534"/>
      <c r="P314" s="534"/>
      <c r="Q314" s="534"/>
      <c r="R314" s="534"/>
      <c r="S314" s="534"/>
      <c r="T314" s="534"/>
      <c r="U314" s="534"/>
      <c r="V314" s="534"/>
      <c r="W314" s="534"/>
      <c r="X314" s="534"/>
      <c r="Y314" s="534"/>
      <c r="Z314" s="534"/>
      <c r="AA314" s="534"/>
      <c r="AB314" s="534"/>
      <c r="AC314" s="534"/>
      <c r="AD314" s="534"/>
      <c r="AE314" s="534"/>
      <c r="AF314" s="534"/>
      <c r="AG314" s="534"/>
      <c r="AH314" s="534"/>
      <c r="AI314" s="534"/>
      <c r="AJ314" s="534"/>
      <c r="AK314" s="534"/>
      <c r="AL314" s="534"/>
      <c r="AM314" s="534"/>
      <c r="AN314" s="534"/>
      <c r="AO314" s="534"/>
      <c r="AP314" s="545"/>
    </row>
    <row r="315" spans="2:42" ht="12.75" customHeight="1" x14ac:dyDescent="0.2">
      <c r="B315" s="685" t="s">
        <v>508</v>
      </c>
      <c r="C315" s="534"/>
      <c r="D315" s="534"/>
      <c r="E315" s="534"/>
      <c r="F315" s="534"/>
      <c r="G315" s="534"/>
      <c r="H315" s="534"/>
      <c r="I315" s="534"/>
      <c r="J315" s="534"/>
      <c r="K315" s="534"/>
      <c r="L315" s="534"/>
      <c r="M315" s="534"/>
      <c r="N315" s="534"/>
      <c r="O315" s="534"/>
      <c r="P315" s="534"/>
      <c r="Q315" s="534"/>
      <c r="R315" s="534"/>
      <c r="S315" s="534"/>
      <c r="T315" s="534"/>
      <c r="U315" s="534"/>
      <c r="V315" s="534"/>
      <c r="W315" s="534"/>
      <c r="X315" s="534"/>
      <c r="Y315" s="534"/>
      <c r="Z315" s="534"/>
      <c r="AA315" s="534"/>
      <c r="AB315" s="534"/>
      <c r="AC315" s="534"/>
      <c r="AD315" s="534"/>
      <c r="AE315" s="534"/>
      <c r="AF315" s="534"/>
      <c r="AG315" s="534"/>
      <c r="AH315" s="534"/>
      <c r="AI315" s="534"/>
      <c r="AJ315" s="534"/>
      <c r="AK315" s="534"/>
      <c r="AL315" s="534"/>
      <c r="AM315" s="534"/>
      <c r="AN315" s="534"/>
      <c r="AO315" s="534"/>
      <c r="AP315" s="545"/>
    </row>
    <row r="316" spans="2:42" ht="12.75" customHeight="1" thickBot="1" x14ac:dyDescent="0.25">
      <c r="B316" s="738" t="s">
        <v>509</v>
      </c>
      <c r="C316" s="739"/>
      <c r="D316" s="739"/>
      <c r="E316" s="739"/>
      <c r="F316" s="739"/>
      <c r="G316" s="739"/>
      <c r="H316" s="739"/>
      <c r="I316" s="739"/>
      <c r="J316" s="739"/>
      <c r="K316" s="739"/>
      <c r="L316" s="739"/>
      <c r="M316" s="739"/>
      <c r="N316" s="739"/>
      <c r="O316" s="739"/>
      <c r="P316" s="739"/>
      <c r="Q316" s="739"/>
      <c r="R316" s="739"/>
      <c r="S316" s="739"/>
      <c r="T316" s="739"/>
      <c r="U316" s="739"/>
      <c r="V316" s="739"/>
      <c r="W316" s="739"/>
      <c r="X316" s="739"/>
      <c r="Y316" s="739"/>
      <c r="Z316" s="739"/>
      <c r="AA316" s="739"/>
      <c r="AB316" s="739"/>
      <c r="AC316" s="739"/>
      <c r="AD316" s="739"/>
      <c r="AE316" s="739"/>
      <c r="AF316" s="739"/>
      <c r="AG316" s="739"/>
      <c r="AH316" s="739"/>
      <c r="AI316" s="739"/>
      <c r="AJ316" s="739"/>
      <c r="AK316" s="739"/>
      <c r="AL316" s="739"/>
      <c r="AM316" s="739"/>
      <c r="AN316" s="739"/>
      <c r="AO316" s="739"/>
      <c r="AP316" s="545"/>
    </row>
    <row r="317" spans="2:42" ht="12.75" customHeight="1" x14ac:dyDescent="0.2">
      <c r="B317" s="692" t="s">
        <v>510</v>
      </c>
      <c r="C317" s="534"/>
      <c r="D317" s="534"/>
      <c r="E317" s="534"/>
      <c r="F317" s="534"/>
      <c r="G317" s="534"/>
      <c r="H317" s="534"/>
      <c r="I317" s="534"/>
      <c r="J317" s="534"/>
      <c r="K317" s="534"/>
      <c r="L317" s="534"/>
      <c r="M317" s="534"/>
      <c r="N317" s="534"/>
      <c r="O317" s="534"/>
      <c r="P317" s="534"/>
      <c r="Q317" s="534"/>
      <c r="R317" s="534"/>
      <c r="S317" s="534"/>
      <c r="T317" s="534"/>
      <c r="U317" s="534"/>
      <c r="V317" s="534"/>
      <c r="W317" s="534"/>
      <c r="X317" s="534"/>
      <c r="Y317" s="534"/>
      <c r="Z317" s="534"/>
      <c r="AA317" s="534"/>
      <c r="AB317" s="534"/>
      <c r="AC317" s="534"/>
      <c r="AD317" s="534"/>
      <c r="AE317" s="534"/>
      <c r="AF317" s="534"/>
      <c r="AG317" s="534"/>
      <c r="AH317" s="534"/>
      <c r="AI317" s="534"/>
      <c r="AJ317" s="534"/>
      <c r="AK317" s="534"/>
      <c r="AL317" s="534"/>
      <c r="AM317" s="534"/>
      <c r="AN317" s="534"/>
      <c r="AO317" s="534"/>
      <c r="AP317" s="545"/>
    </row>
    <row r="318" spans="2:42" ht="12.75" customHeight="1" x14ac:dyDescent="0.2">
      <c r="B318" s="685" t="s">
        <v>511</v>
      </c>
      <c r="C318" s="534"/>
      <c r="D318" s="795"/>
      <c r="E318" s="795"/>
      <c r="F318" s="795"/>
      <c r="G318" s="795"/>
      <c r="H318" s="795"/>
      <c r="I318" s="795"/>
      <c r="J318" s="795"/>
      <c r="K318" s="795"/>
      <c r="L318" s="795"/>
      <c r="M318" s="795"/>
      <c r="N318" s="795"/>
      <c r="O318" s="795"/>
      <c r="P318" s="795"/>
      <c r="Q318" s="795"/>
      <c r="R318" s="795"/>
      <c r="S318" s="795"/>
      <c r="T318" s="795"/>
      <c r="U318" s="795"/>
      <c r="V318" s="795"/>
      <c r="W318" s="795"/>
      <c r="X318" s="795"/>
      <c r="Y318" s="795"/>
      <c r="Z318" s="795"/>
      <c r="AA318" s="795"/>
      <c r="AB318" s="795"/>
      <c r="AC318" s="795"/>
      <c r="AD318" s="795"/>
      <c r="AE318" s="795"/>
      <c r="AF318" s="795"/>
      <c r="AG318" s="795"/>
      <c r="AH318" s="795"/>
      <c r="AI318" s="795"/>
      <c r="AJ318" s="795"/>
      <c r="AK318" s="795"/>
      <c r="AL318" s="795"/>
      <c r="AM318" s="795"/>
      <c r="AN318" s="795"/>
      <c r="AO318" s="795"/>
      <c r="AP318" s="545"/>
    </row>
    <row r="319" spans="2:42" ht="12.75" customHeight="1" x14ac:dyDescent="0.2">
      <c r="B319" s="535" t="s">
        <v>512</v>
      </c>
      <c r="C319" s="534"/>
      <c r="D319" s="534"/>
      <c r="E319" s="534"/>
      <c r="F319" s="534"/>
      <c r="G319" s="534"/>
      <c r="H319" s="534"/>
      <c r="I319" s="534"/>
      <c r="J319" s="534"/>
      <c r="K319" s="534"/>
      <c r="L319" s="534"/>
      <c r="M319" s="534"/>
      <c r="N319" s="534"/>
      <c r="O319" s="534"/>
      <c r="P319" s="534"/>
      <c r="Q319" s="534"/>
      <c r="R319" s="534"/>
      <c r="S319" s="534"/>
      <c r="T319" s="534"/>
      <c r="U319" s="534"/>
      <c r="V319" s="534"/>
      <c r="W319" s="534"/>
      <c r="X319" s="534"/>
      <c r="Y319" s="534"/>
      <c r="Z319" s="534"/>
      <c r="AA319" s="534"/>
      <c r="AB319" s="534"/>
      <c r="AC319" s="534"/>
      <c r="AD319" s="534"/>
      <c r="AE319" s="534"/>
      <c r="AF319" s="534"/>
      <c r="AG319" s="534"/>
      <c r="AH319" s="534"/>
      <c r="AI319" s="534"/>
      <c r="AJ319" s="534"/>
      <c r="AK319" s="534"/>
      <c r="AL319" s="534"/>
      <c r="AM319" s="534"/>
      <c r="AN319" s="534"/>
      <c r="AO319" s="534"/>
      <c r="AP319" s="545"/>
    </row>
    <row r="320" spans="2:42" ht="12.75" customHeight="1" x14ac:dyDescent="0.2">
      <c r="B320" s="535"/>
      <c r="C320" s="534"/>
      <c r="D320" s="790"/>
      <c r="E320" s="790"/>
      <c r="F320" s="790"/>
      <c r="G320" s="790"/>
      <c r="H320" s="790"/>
      <c r="I320" s="790"/>
      <c r="J320" s="790"/>
      <c r="K320" s="790"/>
      <c r="L320" s="790"/>
      <c r="M320" s="790"/>
      <c r="N320" s="790"/>
      <c r="O320" s="790"/>
      <c r="P320" s="790"/>
      <c r="Q320" s="790"/>
      <c r="R320" s="790"/>
      <c r="S320" s="790"/>
      <c r="T320" s="790"/>
      <c r="U320" s="790"/>
      <c r="V320" s="790"/>
      <c r="W320" s="790"/>
      <c r="X320" s="790"/>
      <c r="Y320" s="790"/>
      <c r="Z320" s="790"/>
      <c r="AA320" s="790"/>
      <c r="AB320" s="790"/>
      <c r="AC320" s="790"/>
      <c r="AD320" s="790"/>
      <c r="AE320" s="790"/>
      <c r="AF320" s="790"/>
      <c r="AG320" s="790"/>
      <c r="AH320" s="790"/>
      <c r="AI320" s="790"/>
      <c r="AJ320" s="790"/>
      <c r="AK320" s="790"/>
      <c r="AL320" s="790"/>
      <c r="AM320" s="790"/>
      <c r="AN320" s="790"/>
      <c r="AO320" s="790"/>
      <c r="AP320" s="545"/>
    </row>
    <row r="321" spans="1:42" ht="12.75" customHeight="1" x14ac:dyDescent="0.2">
      <c r="B321" s="535" t="s">
        <v>513</v>
      </c>
      <c r="C321" s="534"/>
      <c r="D321" s="790"/>
      <c r="E321" s="790"/>
      <c r="F321" s="790"/>
      <c r="G321" s="790"/>
      <c r="H321" s="790"/>
      <c r="I321" s="790"/>
      <c r="J321" s="790"/>
      <c r="K321" s="790"/>
      <c r="L321" s="790"/>
      <c r="M321" s="790"/>
      <c r="N321" s="790"/>
      <c r="O321" s="790"/>
      <c r="P321" s="790"/>
      <c r="Q321" s="790"/>
      <c r="R321" s="790"/>
      <c r="S321" s="790"/>
      <c r="T321" s="790"/>
      <c r="U321" s="790"/>
      <c r="V321" s="790"/>
      <c r="W321" s="790"/>
      <c r="X321" s="790"/>
      <c r="Y321" s="790"/>
      <c r="Z321" s="790"/>
      <c r="AA321" s="790"/>
      <c r="AB321" s="790"/>
      <c r="AC321" s="790"/>
      <c r="AD321" s="790"/>
      <c r="AE321" s="790"/>
      <c r="AF321" s="790"/>
      <c r="AG321" s="790"/>
      <c r="AH321" s="790"/>
      <c r="AI321" s="790"/>
      <c r="AJ321" s="790"/>
      <c r="AK321" s="790"/>
      <c r="AL321" s="790"/>
      <c r="AM321" s="790"/>
      <c r="AN321" s="790"/>
      <c r="AO321" s="790"/>
      <c r="AP321" s="545"/>
    </row>
    <row r="322" spans="1:42" s="126" customFormat="1" ht="12.75" customHeight="1" x14ac:dyDescent="0.2">
      <c r="A322" s="2"/>
      <c r="B322" s="688" t="s">
        <v>514</v>
      </c>
      <c r="C322" s="534"/>
      <c r="D322" s="743"/>
      <c r="E322" s="743"/>
      <c r="F322" s="743"/>
      <c r="G322" s="743"/>
      <c r="H322" s="743"/>
      <c r="I322" s="743"/>
      <c r="J322" s="743"/>
      <c r="K322" s="743"/>
      <c r="L322" s="743"/>
      <c r="M322" s="743"/>
      <c r="N322" s="743"/>
      <c r="O322" s="743"/>
      <c r="P322" s="743"/>
      <c r="Q322" s="743"/>
      <c r="R322" s="743"/>
      <c r="S322" s="743"/>
      <c r="T322" s="743"/>
      <c r="U322" s="743"/>
      <c r="V322" s="743"/>
      <c r="W322" s="743"/>
      <c r="X322" s="743"/>
      <c r="Y322" s="743"/>
      <c r="Z322" s="743"/>
      <c r="AA322" s="743"/>
      <c r="AB322" s="743"/>
      <c r="AC322" s="743"/>
      <c r="AD322" s="743"/>
      <c r="AE322" s="743"/>
      <c r="AF322" s="743"/>
      <c r="AG322" s="743"/>
      <c r="AH322" s="743"/>
      <c r="AI322" s="743"/>
      <c r="AJ322" s="743"/>
      <c r="AK322" s="743"/>
      <c r="AL322" s="743"/>
      <c r="AM322" s="743"/>
      <c r="AN322" s="743"/>
      <c r="AO322" s="743"/>
      <c r="AP322" s="709"/>
    </row>
    <row r="323" spans="1:42" s="126" customFormat="1" ht="12.75" customHeight="1" x14ac:dyDescent="0.2">
      <c r="A323" s="2"/>
      <c r="B323" s="688" t="s">
        <v>515</v>
      </c>
      <c r="C323" s="534"/>
      <c r="D323" s="743"/>
      <c r="E323" s="743"/>
      <c r="F323" s="743"/>
      <c r="G323" s="743"/>
      <c r="H323" s="743"/>
      <c r="I323" s="743"/>
      <c r="J323" s="743"/>
      <c r="K323" s="743"/>
      <c r="L323" s="743"/>
      <c r="M323" s="743"/>
      <c r="N323" s="743"/>
      <c r="O323" s="743"/>
      <c r="P323" s="743"/>
      <c r="Q323" s="743"/>
      <c r="R323" s="743"/>
      <c r="S323" s="743"/>
      <c r="T323" s="743"/>
      <c r="U323" s="743"/>
      <c r="V323" s="743"/>
      <c r="W323" s="743"/>
      <c r="X323" s="743"/>
      <c r="Y323" s="743"/>
      <c r="Z323" s="743"/>
      <c r="AA323" s="743"/>
      <c r="AB323" s="743"/>
      <c r="AC323" s="743"/>
      <c r="AD323" s="743"/>
      <c r="AE323" s="743"/>
      <c r="AF323" s="743"/>
      <c r="AG323" s="743"/>
      <c r="AH323" s="743"/>
      <c r="AI323" s="743"/>
      <c r="AJ323" s="743"/>
      <c r="AK323" s="743"/>
      <c r="AL323" s="743"/>
      <c r="AM323" s="743"/>
      <c r="AN323" s="743"/>
      <c r="AO323" s="743"/>
      <c r="AP323" s="709"/>
    </row>
    <row r="324" spans="1:42" s="126" customFormat="1" ht="12.75" customHeight="1" x14ac:dyDescent="0.2">
      <c r="A324" s="2"/>
      <c r="B324" s="688" t="s">
        <v>516</v>
      </c>
      <c r="C324" s="534"/>
      <c r="D324" s="743"/>
      <c r="E324" s="743"/>
      <c r="F324" s="743"/>
      <c r="G324" s="743"/>
      <c r="H324" s="743"/>
      <c r="I324" s="743"/>
      <c r="J324" s="743"/>
      <c r="K324" s="743"/>
      <c r="L324" s="743"/>
      <c r="M324" s="743"/>
      <c r="N324" s="743"/>
      <c r="O324" s="743"/>
      <c r="P324" s="743"/>
      <c r="Q324" s="743"/>
      <c r="R324" s="743"/>
      <c r="S324" s="743"/>
      <c r="T324" s="743"/>
      <c r="U324" s="743"/>
      <c r="V324" s="743"/>
      <c r="W324" s="743"/>
      <c r="X324" s="743"/>
      <c r="Y324" s="743"/>
      <c r="Z324" s="743"/>
      <c r="AA324" s="743"/>
      <c r="AB324" s="743"/>
      <c r="AC324" s="743"/>
      <c r="AD324" s="743"/>
      <c r="AE324" s="743"/>
      <c r="AF324" s="743"/>
      <c r="AG324" s="743"/>
      <c r="AH324" s="743"/>
      <c r="AI324" s="743"/>
      <c r="AJ324" s="743"/>
      <c r="AK324" s="743"/>
      <c r="AL324" s="743"/>
      <c r="AM324" s="743"/>
      <c r="AN324" s="743"/>
      <c r="AO324" s="743"/>
      <c r="AP324" s="709"/>
    </row>
    <row r="325" spans="1:42" ht="12.75" customHeight="1" x14ac:dyDescent="0.2">
      <c r="B325" s="535"/>
      <c r="C325" s="534"/>
      <c r="D325" s="790"/>
      <c r="E325" s="790"/>
      <c r="F325" s="790"/>
      <c r="G325" s="790"/>
      <c r="H325" s="790"/>
      <c r="I325" s="790"/>
      <c r="J325" s="790"/>
      <c r="K325" s="790"/>
      <c r="L325" s="790"/>
      <c r="M325" s="790"/>
      <c r="N325" s="790"/>
      <c r="O325" s="790"/>
      <c r="P325" s="790"/>
      <c r="Q325" s="790"/>
      <c r="R325" s="790"/>
      <c r="S325" s="790"/>
      <c r="T325" s="790"/>
      <c r="U325" s="790"/>
      <c r="V325" s="790"/>
      <c r="W325" s="790"/>
      <c r="X325" s="790"/>
      <c r="Y325" s="790"/>
      <c r="Z325" s="790"/>
      <c r="AA325" s="790"/>
      <c r="AB325" s="790"/>
      <c r="AC325" s="790"/>
      <c r="AD325" s="790"/>
      <c r="AE325" s="790"/>
      <c r="AF325" s="790"/>
      <c r="AG325" s="790"/>
      <c r="AH325" s="790"/>
      <c r="AI325" s="790"/>
      <c r="AJ325" s="790"/>
      <c r="AK325" s="790"/>
      <c r="AL325" s="790"/>
      <c r="AM325" s="790"/>
      <c r="AN325" s="790"/>
      <c r="AO325" s="790"/>
      <c r="AP325" s="545"/>
    </row>
    <row r="326" spans="1:42" ht="12.75" customHeight="1" x14ac:dyDescent="0.2">
      <c r="B326" s="535" t="s">
        <v>517</v>
      </c>
      <c r="C326" s="534"/>
      <c r="D326" s="790"/>
      <c r="E326" s="790"/>
      <c r="F326" s="790"/>
      <c r="G326" s="790"/>
      <c r="H326" s="790"/>
      <c r="I326" s="790"/>
      <c r="J326" s="790"/>
      <c r="K326" s="790"/>
      <c r="L326" s="790"/>
      <c r="M326" s="790"/>
      <c r="N326" s="790"/>
      <c r="O326" s="790"/>
      <c r="P326" s="790"/>
      <c r="Q326" s="790"/>
      <c r="R326" s="790"/>
      <c r="S326" s="790"/>
      <c r="T326" s="790"/>
      <c r="U326" s="790"/>
      <c r="V326" s="790"/>
      <c r="W326" s="790"/>
      <c r="X326" s="790"/>
      <c r="Y326" s="790"/>
      <c r="Z326" s="790"/>
      <c r="AA326" s="790"/>
      <c r="AB326" s="790"/>
      <c r="AC326" s="790"/>
      <c r="AD326" s="790"/>
      <c r="AE326" s="790"/>
      <c r="AF326" s="790"/>
      <c r="AG326" s="790"/>
      <c r="AH326" s="790"/>
      <c r="AI326" s="790"/>
      <c r="AJ326" s="790"/>
      <c r="AK326" s="790"/>
      <c r="AL326" s="790"/>
      <c r="AM326" s="790"/>
      <c r="AN326" s="790"/>
      <c r="AO326" s="790"/>
      <c r="AP326" s="545"/>
    </row>
    <row r="327" spans="1:42" s="126" customFormat="1" ht="12.75" customHeight="1" x14ac:dyDescent="0.2">
      <c r="A327" s="2"/>
      <c r="B327" s="688" t="s">
        <v>518</v>
      </c>
      <c r="C327" s="534"/>
      <c r="D327" s="743"/>
      <c r="E327" s="743"/>
      <c r="F327" s="743"/>
      <c r="G327" s="743"/>
      <c r="H327" s="743"/>
      <c r="I327" s="743"/>
      <c r="J327" s="743"/>
      <c r="K327" s="743"/>
      <c r="L327" s="743"/>
      <c r="M327" s="743"/>
      <c r="N327" s="743"/>
      <c r="O327" s="743"/>
      <c r="P327" s="743"/>
      <c r="Q327" s="743"/>
      <c r="R327" s="743"/>
      <c r="S327" s="743"/>
      <c r="T327" s="743"/>
      <c r="U327" s="743"/>
      <c r="V327" s="743"/>
      <c r="W327" s="743"/>
      <c r="X327" s="743"/>
      <c r="Y327" s="743"/>
      <c r="Z327" s="743"/>
      <c r="AA327" s="743"/>
      <c r="AB327" s="743"/>
      <c r="AC327" s="743"/>
      <c r="AD327" s="743"/>
      <c r="AE327" s="743"/>
      <c r="AF327" s="743"/>
      <c r="AG327" s="743"/>
      <c r="AH327" s="743"/>
      <c r="AI327" s="743"/>
      <c r="AJ327" s="743"/>
      <c r="AK327" s="743"/>
      <c r="AL327" s="743"/>
      <c r="AM327" s="743"/>
      <c r="AN327" s="743"/>
      <c r="AO327" s="743"/>
      <c r="AP327" s="709"/>
    </row>
    <row r="328" spans="1:42" s="126" customFormat="1" ht="12.75" customHeight="1" x14ac:dyDescent="0.2">
      <c r="A328" s="2"/>
      <c r="B328" s="688" t="s">
        <v>519</v>
      </c>
      <c r="C328" s="534"/>
      <c r="D328" s="743"/>
      <c r="E328" s="743"/>
      <c r="F328" s="743"/>
      <c r="G328" s="743"/>
      <c r="H328" s="743"/>
      <c r="I328" s="743"/>
      <c r="J328" s="743"/>
      <c r="K328" s="743"/>
      <c r="L328" s="743"/>
      <c r="M328" s="743"/>
      <c r="N328" s="743"/>
      <c r="O328" s="743"/>
      <c r="P328" s="743"/>
      <c r="Q328" s="743"/>
      <c r="R328" s="743"/>
      <c r="S328" s="743"/>
      <c r="T328" s="743"/>
      <c r="U328" s="743"/>
      <c r="V328" s="743"/>
      <c r="W328" s="743"/>
      <c r="X328" s="743"/>
      <c r="Y328" s="743"/>
      <c r="Z328" s="743"/>
      <c r="AA328" s="743"/>
      <c r="AB328" s="743"/>
      <c r="AC328" s="743"/>
      <c r="AD328" s="743"/>
      <c r="AE328" s="743"/>
      <c r="AF328" s="743"/>
      <c r="AG328" s="743"/>
      <c r="AH328" s="743"/>
      <c r="AI328" s="743"/>
      <c r="AJ328" s="743"/>
      <c r="AK328" s="743"/>
      <c r="AL328" s="743"/>
      <c r="AM328" s="743"/>
      <c r="AN328" s="743"/>
      <c r="AO328" s="743"/>
      <c r="AP328" s="709"/>
    </row>
    <row r="329" spans="1:42" ht="12.75" customHeight="1" x14ac:dyDescent="0.2">
      <c r="B329" s="707"/>
      <c r="C329" s="534"/>
      <c r="D329" s="790"/>
      <c r="E329" s="790"/>
      <c r="F329" s="790"/>
      <c r="G329" s="790"/>
      <c r="H329" s="790"/>
      <c r="I329" s="790"/>
      <c r="J329" s="790"/>
      <c r="K329" s="790"/>
      <c r="L329" s="790"/>
      <c r="M329" s="790"/>
      <c r="N329" s="790"/>
      <c r="O329" s="790"/>
      <c r="P329" s="790"/>
      <c r="Q329" s="790"/>
      <c r="R329" s="790"/>
      <c r="S329" s="790"/>
      <c r="T329" s="790"/>
      <c r="U329" s="790"/>
      <c r="V329" s="790"/>
      <c r="W329" s="790"/>
      <c r="X329" s="790"/>
      <c r="Y329" s="790"/>
      <c r="Z329" s="790"/>
      <c r="AA329" s="790"/>
      <c r="AB329" s="790"/>
      <c r="AC329" s="790"/>
      <c r="AD329" s="790"/>
      <c r="AE329" s="790"/>
      <c r="AF329" s="790"/>
      <c r="AG329" s="790"/>
      <c r="AH329" s="790"/>
      <c r="AI329" s="790"/>
      <c r="AJ329" s="790"/>
      <c r="AK329" s="790"/>
      <c r="AL329" s="790"/>
      <c r="AM329" s="790"/>
      <c r="AN329" s="790"/>
      <c r="AO329" s="790"/>
      <c r="AP329" s="545"/>
    </row>
    <row r="330" spans="1:42" ht="12.75" customHeight="1" x14ac:dyDescent="0.2">
      <c r="B330" s="535" t="s">
        <v>520</v>
      </c>
      <c r="C330" s="534"/>
      <c r="D330" s="790"/>
      <c r="E330" s="790"/>
      <c r="F330" s="790"/>
      <c r="G330" s="790"/>
      <c r="H330" s="790"/>
      <c r="I330" s="790"/>
      <c r="J330" s="790"/>
      <c r="K330" s="790"/>
      <c r="L330" s="790"/>
      <c r="M330" s="790"/>
      <c r="N330" s="790"/>
      <c r="O330" s="790"/>
      <c r="P330" s="790"/>
      <c r="Q330" s="790"/>
      <c r="R330" s="790"/>
      <c r="S330" s="790"/>
      <c r="T330" s="790"/>
      <c r="U330" s="790"/>
      <c r="V330" s="790"/>
      <c r="W330" s="790"/>
      <c r="X330" s="790"/>
      <c r="Y330" s="790"/>
      <c r="Z330" s="790"/>
      <c r="AA330" s="790"/>
      <c r="AB330" s="790"/>
      <c r="AC330" s="790"/>
      <c r="AD330" s="790"/>
      <c r="AE330" s="790"/>
      <c r="AF330" s="790"/>
      <c r="AG330" s="790"/>
      <c r="AH330" s="790"/>
      <c r="AI330" s="790"/>
      <c r="AJ330" s="790"/>
      <c r="AK330" s="790"/>
      <c r="AL330" s="790"/>
      <c r="AM330" s="790"/>
      <c r="AN330" s="790"/>
      <c r="AO330" s="790"/>
      <c r="AP330" s="545"/>
    </row>
    <row r="331" spans="1:42" s="126" customFormat="1" ht="12.75" customHeight="1" x14ac:dyDescent="0.2">
      <c r="A331" s="2"/>
      <c r="B331" s="688" t="s">
        <v>521</v>
      </c>
      <c r="C331" s="534"/>
      <c r="D331" s="743"/>
      <c r="E331" s="743"/>
      <c r="F331" s="743"/>
      <c r="G331" s="743"/>
      <c r="H331" s="743"/>
      <c r="I331" s="743"/>
      <c r="J331" s="743"/>
      <c r="K331" s="743"/>
      <c r="L331" s="743"/>
      <c r="M331" s="743"/>
      <c r="N331" s="743"/>
      <c r="O331" s="743"/>
      <c r="P331" s="743"/>
      <c r="Q331" s="743"/>
      <c r="R331" s="743"/>
      <c r="S331" s="743"/>
      <c r="T331" s="743"/>
      <c r="U331" s="743"/>
      <c r="V331" s="743"/>
      <c r="W331" s="743"/>
      <c r="X331" s="743"/>
      <c r="Y331" s="743"/>
      <c r="Z331" s="743"/>
      <c r="AA331" s="743"/>
      <c r="AB331" s="743"/>
      <c r="AC331" s="743"/>
      <c r="AD331" s="743"/>
      <c r="AE331" s="743"/>
      <c r="AF331" s="743"/>
      <c r="AG331" s="743"/>
      <c r="AH331" s="743"/>
      <c r="AI331" s="743"/>
      <c r="AJ331" s="743"/>
      <c r="AK331" s="743"/>
      <c r="AL331" s="743"/>
      <c r="AM331" s="743"/>
      <c r="AN331" s="743"/>
      <c r="AO331" s="743"/>
      <c r="AP331" s="709"/>
    </row>
    <row r="332" spans="1:42" s="126" customFormat="1" ht="12.75" customHeight="1" x14ac:dyDescent="0.2">
      <c r="A332" s="2"/>
      <c r="B332" s="688" t="s">
        <v>522</v>
      </c>
      <c r="C332" s="534"/>
      <c r="D332" s="743"/>
      <c r="E332" s="743"/>
      <c r="F332" s="743"/>
      <c r="G332" s="743"/>
      <c r="H332" s="743"/>
      <c r="I332" s="743"/>
      <c r="J332" s="743"/>
      <c r="K332" s="743"/>
      <c r="L332" s="743"/>
      <c r="M332" s="743"/>
      <c r="N332" s="743"/>
      <c r="O332" s="743"/>
      <c r="P332" s="743"/>
      <c r="Q332" s="743"/>
      <c r="R332" s="743"/>
      <c r="S332" s="743"/>
      <c r="T332" s="743"/>
      <c r="U332" s="743"/>
      <c r="V332" s="743"/>
      <c r="W332" s="743"/>
      <c r="X332" s="743"/>
      <c r="Y332" s="743"/>
      <c r="Z332" s="743"/>
      <c r="AA332" s="743"/>
      <c r="AB332" s="743"/>
      <c r="AC332" s="743"/>
      <c r="AD332" s="743"/>
      <c r="AE332" s="743"/>
      <c r="AF332" s="743"/>
      <c r="AG332" s="743"/>
      <c r="AH332" s="743"/>
      <c r="AI332" s="743"/>
      <c r="AJ332" s="743"/>
      <c r="AK332" s="743"/>
      <c r="AL332" s="743"/>
      <c r="AM332" s="743"/>
      <c r="AN332" s="743"/>
      <c r="AO332" s="743"/>
      <c r="AP332" s="709"/>
    </row>
    <row r="333" spans="1:42" s="126" customFormat="1" ht="12.75" customHeight="1" x14ac:dyDescent="0.2">
      <c r="A333" s="2"/>
      <c r="B333" s="688" t="s">
        <v>523</v>
      </c>
      <c r="C333" s="534"/>
      <c r="D333" s="743"/>
      <c r="E333" s="743"/>
      <c r="F333" s="743"/>
      <c r="G333" s="743"/>
      <c r="H333" s="743"/>
      <c r="I333" s="743"/>
      <c r="J333" s="743"/>
      <c r="K333" s="743"/>
      <c r="L333" s="743"/>
      <c r="M333" s="743"/>
      <c r="N333" s="743"/>
      <c r="O333" s="743"/>
      <c r="P333" s="743"/>
      <c r="Q333" s="743"/>
      <c r="R333" s="743"/>
      <c r="S333" s="743"/>
      <c r="T333" s="743"/>
      <c r="U333" s="743"/>
      <c r="V333" s="743"/>
      <c r="W333" s="743"/>
      <c r="X333" s="743"/>
      <c r="Y333" s="743"/>
      <c r="Z333" s="743"/>
      <c r="AA333" s="743"/>
      <c r="AB333" s="743"/>
      <c r="AC333" s="743"/>
      <c r="AD333" s="743"/>
      <c r="AE333" s="743"/>
      <c r="AF333" s="743"/>
      <c r="AG333" s="743"/>
      <c r="AH333" s="743"/>
      <c r="AI333" s="743"/>
      <c r="AJ333" s="743"/>
      <c r="AK333" s="743"/>
      <c r="AL333" s="743"/>
      <c r="AM333" s="743"/>
      <c r="AN333" s="743"/>
      <c r="AO333" s="743"/>
      <c r="AP333" s="709"/>
    </row>
    <row r="334" spans="1:42" s="126" customFormat="1" ht="12.75" customHeight="1" x14ac:dyDescent="0.2">
      <c r="A334" s="2"/>
      <c r="B334" s="688" t="s">
        <v>524</v>
      </c>
      <c r="C334" s="534"/>
      <c r="D334" s="743"/>
      <c r="E334" s="743"/>
      <c r="F334" s="743"/>
      <c r="G334" s="743"/>
      <c r="H334" s="743"/>
      <c r="I334" s="743"/>
      <c r="J334" s="743"/>
      <c r="K334" s="743"/>
      <c r="L334" s="743"/>
      <c r="M334" s="743"/>
      <c r="N334" s="743"/>
      <c r="O334" s="743"/>
      <c r="P334" s="743"/>
      <c r="Q334" s="743"/>
      <c r="R334" s="743"/>
      <c r="S334" s="743"/>
      <c r="T334" s="743"/>
      <c r="U334" s="743"/>
      <c r="V334" s="743"/>
      <c r="W334" s="743"/>
      <c r="X334" s="743"/>
      <c r="Y334" s="743"/>
      <c r="Z334" s="743"/>
      <c r="AA334" s="743"/>
      <c r="AB334" s="743"/>
      <c r="AC334" s="743"/>
      <c r="AD334" s="743"/>
      <c r="AE334" s="743"/>
      <c r="AF334" s="743"/>
      <c r="AG334" s="743"/>
      <c r="AH334" s="743"/>
      <c r="AI334" s="743"/>
      <c r="AJ334" s="743"/>
      <c r="AK334" s="743"/>
      <c r="AL334" s="743"/>
      <c r="AM334" s="743"/>
      <c r="AN334" s="743"/>
      <c r="AO334" s="743"/>
      <c r="AP334" s="709"/>
    </row>
    <row r="335" spans="1:42" ht="12.75" customHeight="1" x14ac:dyDescent="0.2">
      <c r="B335" s="535"/>
      <c r="C335" s="534"/>
      <c r="D335" s="790"/>
      <c r="E335" s="790"/>
      <c r="F335" s="790"/>
      <c r="G335" s="790"/>
      <c r="H335" s="790"/>
      <c r="I335" s="790"/>
      <c r="J335" s="790"/>
      <c r="K335" s="790"/>
      <c r="L335" s="790"/>
      <c r="M335" s="790"/>
      <c r="N335" s="790"/>
      <c r="O335" s="790"/>
      <c r="P335" s="790"/>
      <c r="Q335" s="790"/>
      <c r="R335" s="790"/>
      <c r="S335" s="790"/>
      <c r="T335" s="790"/>
      <c r="U335" s="790"/>
      <c r="V335" s="790"/>
      <c r="W335" s="790"/>
      <c r="X335" s="790"/>
      <c r="Y335" s="790"/>
      <c r="Z335" s="790"/>
      <c r="AA335" s="790"/>
      <c r="AB335" s="790"/>
      <c r="AC335" s="790"/>
      <c r="AD335" s="790"/>
      <c r="AE335" s="790"/>
      <c r="AF335" s="790"/>
      <c r="AG335" s="790"/>
      <c r="AH335" s="790"/>
      <c r="AI335" s="790"/>
      <c r="AJ335" s="790"/>
      <c r="AK335" s="790"/>
      <c r="AL335" s="790"/>
      <c r="AM335" s="790"/>
      <c r="AN335" s="790"/>
      <c r="AO335" s="790"/>
      <c r="AP335" s="545"/>
    </row>
    <row r="336" spans="1:42" ht="12.75" customHeight="1" x14ac:dyDescent="0.2">
      <c r="B336" s="535" t="s">
        <v>525</v>
      </c>
      <c r="C336" s="534"/>
      <c r="D336" s="796"/>
      <c r="E336" s="796"/>
      <c r="F336" s="796"/>
      <c r="G336" s="796"/>
      <c r="H336" s="796"/>
      <c r="I336" s="796"/>
      <c r="J336" s="796"/>
      <c r="K336" s="796"/>
      <c r="L336" s="796"/>
      <c r="M336" s="796"/>
      <c r="N336" s="796"/>
      <c r="O336" s="796"/>
      <c r="P336" s="796"/>
      <c r="Q336" s="796"/>
      <c r="R336" s="796"/>
      <c r="S336" s="796"/>
      <c r="T336" s="796"/>
      <c r="U336" s="796"/>
      <c r="V336" s="796"/>
      <c r="W336" s="796"/>
      <c r="X336" s="796"/>
      <c r="Y336" s="796"/>
      <c r="Z336" s="796"/>
      <c r="AA336" s="796"/>
      <c r="AB336" s="796"/>
      <c r="AC336" s="796"/>
      <c r="AD336" s="796"/>
      <c r="AE336" s="796"/>
      <c r="AF336" s="796"/>
      <c r="AG336" s="796"/>
      <c r="AH336" s="796"/>
      <c r="AI336" s="796"/>
      <c r="AJ336" s="796"/>
      <c r="AK336" s="796"/>
      <c r="AL336" s="796"/>
      <c r="AM336" s="796"/>
      <c r="AN336" s="796"/>
      <c r="AO336" s="796"/>
      <c r="AP336" s="545"/>
    </row>
    <row r="337" spans="1:42" s="126" customFormat="1" ht="12.75" customHeight="1" x14ac:dyDescent="0.2">
      <c r="A337" s="2"/>
      <c r="B337" s="688" t="s">
        <v>526</v>
      </c>
      <c r="C337" s="534"/>
      <c r="D337" s="743"/>
      <c r="E337" s="743"/>
      <c r="F337" s="743"/>
      <c r="G337" s="743"/>
      <c r="H337" s="743"/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  <c r="S337" s="743"/>
      <c r="T337" s="743"/>
      <c r="U337" s="743"/>
      <c r="V337" s="743"/>
      <c r="W337" s="743"/>
      <c r="X337" s="743"/>
      <c r="Y337" s="743"/>
      <c r="Z337" s="743"/>
      <c r="AA337" s="743"/>
      <c r="AB337" s="743"/>
      <c r="AC337" s="743"/>
      <c r="AD337" s="743"/>
      <c r="AE337" s="743"/>
      <c r="AF337" s="743"/>
      <c r="AG337" s="743"/>
      <c r="AH337" s="743"/>
      <c r="AI337" s="743"/>
      <c r="AJ337" s="743"/>
      <c r="AK337" s="743"/>
      <c r="AL337" s="743"/>
      <c r="AM337" s="743"/>
      <c r="AN337" s="743"/>
      <c r="AO337" s="743"/>
      <c r="AP337" s="709"/>
    </row>
    <row r="338" spans="1:42" s="126" customFormat="1" ht="12.75" customHeight="1" x14ac:dyDescent="0.2">
      <c r="A338" s="2"/>
      <c r="B338" s="688" t="s">
        <v>527</v>
      </c>
      <c r="C338" s="534"/>
      <c r="D338" s="743"/>
      <c r="E338" s="743"/>
      <c r="F338" s="743"/>
      <c r="G338" s="743"/>
      <c r="H338" s="743"/>
      <c r="I338" s="743"/>
      <c r="J338" s="743"/>
      <c r="K338" s="743"/>
      <c r="L338" s="743"/>
      <c r="M338" s="743"/>
      <c r="N338" s="743"/>
      <c r="O338" s="743"/>
      <c r="P338" s="743"/>
      <c r="Q338" s="743"/>
      <c r="R338" s="743"/>
      <c r="S338" s="743"/>
      <c r="T338" s="743"/>
      <c r="U338" s="743"/>
      <c r="V338" s="743"/>
      <c r="W338" s="743"/>
      <c r="X338" s="743"/>
      <c r="Y338" s="743"/>
      <c r="Z338" s="743"/>
      <c r="AA338" s="743"/>
      <c r="AB338" s="743"/>
      <c r="AC338" s="743"/>
      <c r="AD338" s="743"/>
      <c r="AE338" s="743"/>
      <c r="AF338" s="743"/>
      <c r="AG338" s="743"/>
      <c r="AH338" s="743"/>
      <c r="AI338" s="743"/>
      <c r="AJ338" s="743"/>
      <c r="AK338" s="743"/>
      <c r="AL338" s="743"/>
      <c r="AM338" s="743"/>
      <c r="AN338" s="743"/>
      <c r="AO338" s="743"/>
      <c r="AP338" s="709"/>
    </row>
    <row r="339" spans="1:42" ht="12.75" customHeight="1" x14ac:dyDescent="0.2">
      <c r="B339" s="535"/>
      <c r="C339" s="534"/>
      <c r="D339" s="790"/>
      <c r="E339" s="790"/>
      <c r="F339" s="790"/>
      <c r="G339" s="790"/>
      <c r="H339" s="790"/>
      <c r="I339" s="790"/>
      <c r="J339" s="790"/>
      <c r="K339" s="790"/>
      <c r="L339" s="790"/>
      <c r="M339" s="790"/>
      <c r="N339" s="790"/>
      <c r="O339" s="790"/>
      <c r="P339" s="790"/>
      <c r="Q339" s="790"/>
      <c r="R339" s="790"/>
      <c r="S339" s="790"/>
      <c r="T339" s="790"/>
      <c r="U339" s="790"/>
      <c r="V339" s="790"/>
      <c r="W339" s="790"/>
      <c r="X339" s="790"/>
      <c r="Y339" s="790"/>
      <c r="Z339" s="790"/>
      <c r="AA339" s="790"/>
      <c r="AB339" s="790"/>
      <c r="AC339" s="790"/>
      <c r="AD339" s="790"/>
      <c r="AE339" s="790"/>
      <c r="AF339" s="790"/>
      <c r="AG339" s="790"/>
      <c r="AH339" s="790"/>
      <c r="AI339" s="790"/>
      <c r="AJ339" s="790"/>
      <c r="AK339" s="790"/>
      <c r="AL339" s="790"/>
      <c r="AM339" s="790"/>
      <c r="AN339" s="790"/>
      <c r="AO339" s="790"/>
      <c r="AP339" s="545"/>
    </row>
    <row r="340" spans="1:42" ht="12.75" customHeight="1" x14ac:dyDescent="0.2">
      <c r="B340" s="535" t="s">
        <v>528</v>
      </c>
      <c r="C340" s="534"/>
      <c r="D340" s="796"/>
      <c r="E340" s="796"/>
      <c r="F340" s="796"/>
      <c r="G340" s="796"/>
      <c r="H340" s="796"/>
      <c r="I340" s="796"/>
      <c r="J340" s="796"/>
      <c r="K340" s="796"/>
      <c r="L340" s="796"/>
      <c r="M340" s="796"/>
      <c r="N340" s="796"/>
      <c r="O340" s="796"/>
      <c r="P340" s="796"/>
      <c r="Q340" s="796"/>
      <c r="R340" s="796"/>
      <c r="S340" s="796"/>
      <c r="T340" s="796"/>
      <c r="U340" s="796"/>
      <c r="V340" s="796"/>
      <c r="W340" s="796"/>
      <c r="X340" s="796"/>
      <c r="Y340" s="796"/>
      <c r="Z340" s="796"/>
      <c r="AA340" s="796"/>
      <c r="AB340" s="796"/>
      <c r="AC340" s="796"/>
      <c r="AD340" s="796"/>
      <c r="AE340" s="796"/>
      <c r="AF340" s="796"/>
      <c r="AG340" s="796"/>
      <c r="AH340" s="796"/>
      <c r="AI340" s="796"/>
      <c r="AJ340" s="796"/>
      <c r="AK340" s="796"/>
      <c r="AL340" s="796"/>
      <c r="AM340" s="796"/>
      <c r="AN340" s="796"/>
      <c r="AO340" s="796"/>
      <c r="AP340" s="545"/>
    </row>
    <row r="341" spans="1:42" s="126" customFormat="1" ht="12.75" customHeight="1" x14ac:dyDescent="0.2">
      <c r="A341" s="2"/>
      <c r="B341" s="688" t="s">
        <v>529</v>
      </c>
      <c r="C341" s="534"/>
      <c r="D341" s="743"/>
      <c r="E341" s="743"/>
      <c r="F341" s="743"/>
      <c r="G341" s="743"/>
      <c r="H341" s="743"/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  <c r="S341" s="743"/>
      <c r="T341" s="743"/>
      <c r="U341" s="743"/>
      <c r="V341" s="743"/>
      <c r="W341" s="743"/>
      <c r="X341" s="743"/>
      <c r="Y341" s="743"/>
      <c r="Z341" s="743"/>
      <c r="AA341" s="743"/>
      <c r="AB341" s="743"/>
      <c r="AC341" s="743"/>
      <c r="AD341" s="743"/>
      <c r="AE341" s="743"/>
      <c r="AF341" s="743"/>
      <c r="AG341" s="743"/>
      <c r="AH341" s="743"/>
      <c r="AI341" s="743"/>
      <c r="AJ341" s="743"/>
      <c r="AK341" s="743"/>
      <c r="AL341" s="743"/>
      <c r="AM341" s="743"/>
      <c r="AN341" s="743"/>
      <c r="AO341" s="743"/>
      <c r="AP341" s="709"/>
    </row>
    <row r="342" spans="1:42" s="126" customFormat="1" ht="12.75" customHeight="1" x14ac:dyDescent="0.2">
      <c r="A342" s="2"/>
      <c r="B342" s="688" t="s">
        <v>530</v>
      </c>
      <c r="C342" s="534"/>
      <c r="D342" s="743"/>
      <c r="E342" s="743"/>
      <c r="F342" s="743"/>
      <c r="G342" s="743"/>
      <c r="H342" s="743"/>
      <c r="I342" s="743"/>
      <c r="J342" s="743"/>
      <c r="K342" s="743"/>
      <c r="L342" s="743"/>
      <c r="M342" s="743"/>
      <c r="N342" s="743"/>
      <c r="O342" s="743"/>
      <c r="P342" s="743"/>
      <c r="Q342" s="743"/>
      <c r="R342" s="743"/>
      <c r="S342" s="743"/>
      <c r="T342" s="743"/>
      <c r="U342" s="743"/>
      <c r="V342" s="743"/>
      <c r="W342" s="743"/>
      <c r="X342" s="743"/>
      <c r="Y342" s="743"/>
      <c r="Z342" s="743"/>
      <c r="AA342" s="743"/>
      <c r="AB342" s="743"/>
      <c r="AC342" s="743"/>
      <c r="AD342" s="743"/>
      <c r="AE342" s="743"/>
      <c r="AF342" s="743"/>
      <c r="AG342" s="743"/>
      <c r="AH342" s="743"/>
      <c r="AI342" s="743"/>
      <c r="AJ342" s="743"/>
      <c r="AK342" s="743"/>
      <c r="AL342" s="743"/>
      <c r="AM342" s="743"/>
      <c r="AN342" s="743"/>
      <c r="AO342" s="743"/>
      <c r="AP342" s="709"/>
    </row>
    <row r="343" spans="1:42" ht="12.75" customHeight="1" x14ac:dyDescent="0.2">
      <c r="B343" s="535"/>
      <c r="C343" s="534"/>
      <c r="D343" s="790"/>
      <c r="E343" s="790"/>
      <c r="F343" s="790"/>
      <c r="G343" s="790"/>
      <c r="H343" s="790"/>
      <c r="I343" s="790"/>
      <c r="J343" s="790"/>
      <c r="K343" s="790"/>
      <c r="L343" s="790"/>
      <c r="M343" s="790"/>
      <c r="N343" s="790"/>
      <c r="O343" s="790"/>
      <c r="P343" s="790"/>
      <c r="Q343" s="790"/>
      <c r="R343" s="790"/>
      <c r="S343" s="790"/>
      <c r="T343" s="790"/>
      <c r="U343" s="790"/>
      <c r="V343" s="790"/>
      <c r="W343" s="790"/>
      <c r="X343" s="790"/>
      <c r="Y343" s="790"/>
      <c r="Z343" s="790"/>
      <c r="AA343" s="790"/>
      <c r="AB343" s="790"/>
      <c r="AC343" s="790"/>
      <c r="AD343" s="790"/>
      <c r="AE343" s="790"/>
      <c r="AF343" s="790"/>
      <c r="AG343" s="790"/>
      <c r="AH343" s="790"/>
      <c r="AI343" s="790"/>
      <c r="AJ343" s="790"/>
      <c r="AK343" s="790"/>
      <c r="AL343" s="790"/>
      <c r="AM343" s="790"/>
      <c r="AN343" s="790"/>
      <c r="AO343" s="790"/>
      <c r="AP343" s="545"/>
    </row>
    <row r="344" spans="1:42" ht="12.75" customHeight="1" x14ac:dyDescent="0.2">
      <c r="B344" s="535" t="s">
        <v>531</v>
      </c>
      <c r="C344" s="534"/>
      <c r="D344" s="796"/>
      <c r="E344" s="796"/>
      <c r="F344" s="796"/>
      <c r="G344" s="796"/>
      <c r="H344" s="796"/>
      <c r="I344" s="796"/>
      <c r="J344" s="796"/>
      <c r="K344" s="796"/>
      <c r="L344" s="796"/>
      <c r="M344" s="796"/>
      <c r="N344" s="796"/>
      <c r="O344" s="796"/>
      <c r="P344" s="796"/>
      <c r="Q344" s="796"/>
      <c r="R344" s="796"/>
      <c r="S344" s="796"/>
      <c r="T344" s="796"/>
      <c r="U344" s="796"/>
      <c r="V344" s="796"/>
      <c r="W344" s="796"/>
      <c r="X344" s="796"/>
      <c r="Y344" s="796"/>
      <c r="Z344" s="796"/>
      <c r="AA344" s="796"/>
      <c r="AB344" s="796"/>
      <c r="AC344" s="796"/>
      <c r="AD344" s="796"/>
      <c r="AE344" s="796"/>
      <c r="AF344" s="796"/>
      <c r="AG344" s="796"/>
      <c r="AH344" s="796"/>
      <c r="AI344" s="796"/>
      <c r="AJ344" s="796"/>
      <c r="AK344" s="796"/>
      <c r="AL344" s="796"/>
      <c r="AM344" s="796"/>
      <c r="AN344" s="796"/>
      <c r="AO344" s="796"/>
      <c r="AP344" s="545"/>
    </row>
    <row r="345" spans="1:42" s="126" customFormat="1" ht="12.75" customHeight="1" x14ac:dyDescent="0.2">
      <c r="A345" s="2"/>
      <c r="B345" s="688" t="s">
        <v>532</v>
      </c>
      <c r="C345" s="534"/>
      <c r="D345" s="743"/>
      <c r="E345" s="743"/>
      <c r="F345" s="743"/>
      <c r="G345" s="743"/>
      <c r="H345" s="743"/>
      <c r="I345" s="743"/>
      <c r="J345" s="743"/>
      <c r="K345" s="743"/>
      <c r="L345" s="743"/>
      <c r="M345" s="743"/>
      <c r="N345" s="743"/>
      <c r="O345" s="743"/>
      <c r="P345" s="743"/>
      <c r="Q345" s="743"/>
      <c r="R345" s="743"/>
      <c r="S345" s="743"/>
      <c r="T345" s="743"/>
      <c r="U345" s="743"/>
      <c r="V345" s="743"/>
      <c r="W345" s="743"/>
      <c r="X345" s="743"/>
      <c r="Y345" s="743"/>
      <c r="Z345" s="743"/>
      <c r="AA345" s="743"/>
      <c r="AB345" s="743"/>
      <c r="AC345" s="743"/>
      <c r="AD345" s="743"/>
      <c r="AE345" s="743"/>
      <c r="AF345" s="743"/>
      <c r="AG345" s="743"/>
      <c r="AH345" s="743"/>
      <c r="AI345" s="743"/>
      <c r="AJ345" s="743"/>
      <c r="AK345" s="743"/>
      <c r="AL345" s="743"/>
      <c r="AM345" s="743"/>
      <c r="AN345" s="743"/>
      <c r="AO345" s="743"/>
      <c r="AP345" s="709"/>
    </row>
    <row r="346" spans="1:42" s="126" customFormat="1" ht="12.75" customHeight="1" x14ac:dyDescent="0.2">
      <c r="A346" s="2"/>
      <c r="B346" s="688" t="s">
        <v>533</v>
      </c>
      <c r="C346" s="534"/>
      <c r="D346" s="743"/>
      <c r="E346" s="743"/>
      <c r="F346" s="743"/>
      <c r="G346" s="743"/>
      <c r="H346" s="743"/>
      <c r="I346" s="743"/>
      <c r="J346" s="743"/>
      <c r="K346" s="743"/>
      <c r="L346" s="743"/>
      <c r="M346" s="743"/>
      <c r="N346" s="743"/>
      <c r="O346" s="743"/>
      <c r="P346" s="743"/>
      <c r="Q346" s="743"/>
      <c r="R346" s="743"/>
      <c r="S346" s="743"/>
      <c r="T346" s="743"/>
      <c r="U346" s="743"/>
      <c r="V346" s="743"/>
      <c r="W346" s="743"/>
      <c r="X346" s="743"/>
      <c r="Y346" s="743"/>
      <c r="Z346" s="743"/>
      <c r="AA346" s="743"/>
      <c r="AB346" s="743"/>
      <c r="AC346" s="743"/>
      <c r="AD346" s="743"/>
      <c r="AE346" s="743"/>
      <c r="AF346" s="743"/>
      <c r="AG346" s="743"/>
      <c r="AH346" s="743"/>
      <c r="AI346" s="743"/>
      <c r="AJ346" s="743"/>
      <c r="AK346" s="743"/>
      <c r="AL346" s="743"/>
      <c r="AM346" s="743"/>
      <c r="AN346" s="743"/>
      <c r="AO346" s="743"/>
      <c r="AP346" s="709"/>
    </row>
    <row r="347" spans="1:42" ht="12.75" customHeight="1" x14ac:dyDescent="0.2">
      <c r="B347" s="535"/>
      <c r="C347" s="534"/>
      <c r="D347" s="790"/>
      <c r="E347" s="790"/>
      <c r="F347" s="790"/>
      <c r="G347" s="790"/>
      <c r="H347" s="790"/>
      <c r="I347" s="791"/>
      <c r="J347" s="790"/>
      <c r="K347" s="790"/>
      <c r="L347" s="790"/>
      <c r="M347" s="790"/>
      <c r="N347" s="790"/>
      <c r="O347" s="790"/>
      <c r="P347" s="790"/>
      <c r="Q347" s="790"/>
      <c r="R347" s="790"/>
      <c r="S347" s="790"/>
      <c r="T347" s="790"/>
      <c r="U347" s="790"/>
      <c r="V347" s="790"/>
      <c r="W347" s="790"/>
      <c r="X347" s="790"/>
      <c r="Y347" s="790"/>
      <c r="Z347" s="790"/>
      <c r="AA347" s="790"/>
      <c r="AB347" s="790"/>
      <c r="AC347" s="790"/>
      <c r="AD347" s="790"/>
      <c r="AE347" s="790"/>
      <c r="AF347" s="790"/>
      <c r="AG347" s="790"/>
      <c r="AH347" s="790"/>
      <c r="AI347" s="790"/>
      <c r="AJ347" s="790"/>
      <c r="AK347" s="790"/>
      <c r="AL347" s="790"/>
      <c r="AM347" s="790"/>
      <c r="AN347" s="790"/>
      <c r="AO347" s="790"/>
      <c r="AP347" s="545"/>
    </row>
    <row r="348" spans="1:42" s="126" customFormat="1" ht="12.75" customHeight="1" x14ac:dyDescent="0.2">
      <c r="A348" s="2"/>
      <c r="B348" s="688" t="s">
        <v>534</v>
      </c>
      <c r="C348" s="534"/>
      <c r="D348" s="743"/>
      <c r="E348" s="743"/>
      <c r="F348" s="743"/>
      <c r="G348" s="743"/>
      <c r="H348" s="743"/>
      <c r="I348" s="743"/>
      <c r="J348" s="743"/>
      <c r="K348" s="743"/>
      <c r="L348" s="743"/>
      <c r="M348" s="743"/>
      <c r="N348" s="743"/>
      <c r="O348" s="743"/>
      <c r="P348" s="743"/>
      <c r="Q348" s="743"/>
      <c r="R348" s="743"/>
      <c r="S348" s="743"/>
      <c r="T348" s="743"/>
      <c r="U348" s="743"/>
      <c r="V348" s="743"/>
      <c r="W348" s="743"/>
      <c r="X348" s="743"/>
      <c r="Y348" s="743"/>
      <c r="Z348" s="743"/>
      <c r="AA348" s="743"/>
      <c r="AB348" s="743"/>
      <c r="AC348" s="743"/>
      <c r="AD348" s="743"/>
      <c r="AE348" s="743"/>
      <c r="AF348" s="743"/>
      <c r="AG348" s="743"/>
      <c r="AH348" s="743"/>
      <c r="AI348" s="743"/>
      <c r="AJ348" s="743"/>
      <c r="AK348" s="743"/>
      <c r="AL348" s="743"/>
      <c r="AM348" s="743"/>
      <c r="AN348" s="743"/>
      <c r="AO348" s="743"/>
      <c r="AP348" s="709"/>
    </row>
    <row r="349" spans="1:42" s="126" customFormat="1" ht="12.75" customHeight="1" x14ac:dyDescent="0.2">
      <c r="A349" s="2"/>
      <c r="B349" s="688"/>
      <c r="C349" s="534"/>
      <c r="D349" s="743"/>
      <c r="E349" s="743"/>
      <c r="F349" s="743"/>
      <c r="G349" s="743"/>
      <c r="H349" s="743"/>
      <c r="I349" s="743"/>
      <c r="J349" s="743"/>
      <c r="K349" s="743"/>
      <c r="L349" s="743"/>
      <c r="M349" s="743"/>
      <c r="N349" s="743"/>
      <c r="O349" s="743"/>
      <c r="P349" s="743"/>
      <c r="Q349" s="743"/>
      <c r="R349" s="743"/>
      <c r="S349" s="743"/>
      <c r="T349" s="743"/>
      <c r="U349" s="743"/>
      <c r="V349" s="743"/>
      <c r="W349" s="743"/>
      <c r="X349" s="743"/>
      <c r="Y349" s="743"/>
      <c r="Z349" s="743"/>
      <c r="AA349" s="743"/>
      <c r="AB349" s="743"/>
      <c r="AC349" s="743"/>
      <c r="AD349" s="743"/>
      <c r="AE349" s="743"/>
      <c r="AF349" s="743"/>
      <c r="AG349" s="743"/>
      <c r="AH349" s="743"/>
      <c r="AI349" s="743"/>
      <c r="AJ349" s="743"/>
      <c r="AK349" s="743"/>
      <c r="AL349" s="743"/>
      <c r="AM349" s="743"/>
      <c r="AN349" s="743"/>
      <c r="AO349" s="743"/>
      <c r="AP349" s="709"/>
    </row>
    <row r="350" spans="1:42" s="126" customFormat="1" ht="12.75" customHeight="1" x14ac:dyDescent="0.2">
      <c r="A350" s="2"/>
      <c r="B350" s="688" t="s">
        <v>535</v>
      </c>
      <c r="C350" s="534"/>
      <c r="D350" s="743"/>
      <c r="E350" s="743"/>
      <c r="F350" s="743"/>
      <c r="G350" s="743"/>
      <c r="H350" s="743"/>
      <c r="I350" s="743"/>
      <c r="J350" s="743"/>
      <c r="K350" s="743"/>
      <c r="L350" s="743"/>
      <c r="M350" s="743"/>
      <c r="N350" s="743"/>
      <c r="O350" s="743"/>
      <c r="P350" s="743"/>
      <c r="Q350" s="743"/>
      <c r="R350" s="743"/>
      <c r="S350" s="743"/>
      <c r="T350" s="743"/>
      <c r="U350" s="743"/>
      <c r="V350" s="743"/>
      <c r="W350" s="743"/>
      <c r="X350" s="743"/>
      <c r="Y350" s="743"/>
      <c r="Z350" s="743"/>
      <c r="AA350" s="743"/>
      <c r="AB350" s="743"/>
      <c r="AC350" s="743"/>
      <c r="AD350" s="743"/>
      <c r="AE350" s="743"/>
      <c r="AF350" s="743"/>
      <c r="AG350" s="743"/>
      <c r="AH350" s="743"/>
      <c r="AI350" s="743"/>
      <c r="AJ350" s="743"/>
      <c r="AK350" s="743"/>
      <c r="AL350" s="743"/>
      <c r="AM350" s="743"/>
      <c r="AN350" s="743"/>
      <c r="AO350" s="743"/>
      <c r="AP350" s="709"/>
    </row>
    <row r="351" spans="1:42" ht="12.75" customHeight="1" x14ac:dyDescent="0.2">
      <c r="B351" s="535"/>
      <c r="C351" s="534"/>
      <c r="D351" s="790"/>
      <c r="E351" s="790"/>
      <c r="F351" s="790"/>
      <c r="G351" s="790"/>
      <c r="H351" s="790"/>
      <c r="I351" s="790"/>
      <c r="J351" s="790"/>
      <c r="K351" s="790"/>
      <c r="L351" s="790"/>
      <c r="M351" s="790"/>
      <c r="N351" s="790"/>
      <c r="O351" s="790"/>
      <c r="P351" s="790"/>
      <c r="Q351" s="790"/>
      <c r="R351" s="790"/>
      <c r="S351" s="790"/>
      <c r="T351" s="790"/>
      <c r="U351" s="790"/>
      <c r="V351" s="790"/>
      <c r="W351" s="790"/>
      <c r="X351" s="790"/>
      <c r="Y351" s="790"/>
      <c r="Z351" s="790"/>
      <c r="AA351" s="790"/>
      <c r="AB351" s="790"/>
      <c r="AC351" s="790"/>
      <c r="AD351" s="790"/>
      <c r="AE351" s="790"/>
      <c r="AF351" s="790"/>
      <c r="AG351" s="790"/>
      <c r="AH351" s="790"/>
      <c r="AI351" s="790"/>
      <c r="AJ351" s="790"/>
      <c r="AK351" s="790"/>
      <c r="AL351" s="790"/>
      <c r="AM351" s="790"/>
      <c r="AN351" s="790"/>
      <c r="AO351" s="790"/>
      <c r="AP351" s="545"/>
    </row>
    <row r="352" spans="1:42" s="126" customFormat="1" ht="12.75" customHeight="1" x14ac:dyDescent="0.2">
      <c r="A352" s="2"/>
      <c r="B352" s="688" t="s">
        <v>536</v>
      </c>
      <c r="C352" s="534"/>
      <c r="D352" s="743"/>
      <c r="E352" s="743"/>
      <c r="F352" s="743"/>
      <c r="G352" s="743"/>
      <c r="H352" s="743"/>
      <c r="I352" s="743"/>
      <c r="J352" s="743"/>
      <c r="K352" s="743"/>
      <c r="L352" s="743"/>
      <c r="M352" s="743"/>
      <c r="N352" s="743"/>
      <c r="O352" s="743"/>
      <c r="P352" s="743"/>
      <c r="Q352" s="743"/>
      <c r="R352" s="743"/>
      <c r="S352" s="743"/>
      <c r="T352" s="743"/>
      <c r="U352" s="743"/>
      <c r="V352" s="743"/>
      <c r="W352" s="743"/>
      <c r="X352" s="743"/>
      <c r="Y352" s="743"/>
      <c r="Z352" s="743"/>
      <c r="AA352" s="743"/>
      <c r="AB352" s="743"/>
      <c r="AC352" s="743"/>
      <c r="AD352" s="743"/>
      <c r="AE352" s="743"/>
      <c r="AF352" s="743"/>
      <c r="AG352" s="743"/>
      <c r="AH352" s="743"/>
      <c r="AI352" s="743"/>
      <c r="AJ352" s="743"/>
      <c r="AK352" s="743"/>
      <c r="AL352" s="743"/>
      <c r="AM352" s="743"/>
      <c r="AN352" s="743"/>
      <c r="AO352" s="743"/>
      <c r="AP352" s="709"/>
    </row>
    <row r="353" spans="1:42" ht="12.75" customHeight="1" x14ac:dyDescent="0.2">
      <c r="B353" s="535"/>
      <c r="C353" s="534"/>
      <c r="D353" s="790"/>
      <c r="E353" s="790"/>
      <c r="F353" s="790"/>
      <c r="G353" s="790"/>
      <c r="H353" s="790"/>
      <c r="I353" s="790"/>
      <c r="J353" s="790"/>
      <c r="K353" s="790"/>
      <c r="L353" s="790"/>
      <c r="M353" s="790"/>
      <c r="N353" s="790"/>
      <c r="O353" s="790"/>
      <c r="P353" s="790"/>
      <c r="Q353" s="790"/>
      <c r="R353" s="790"/>
      <c r="S353" s="790"/>
      <c r="T353" s="790"/>
      <c r="U353" s="790"/>
      <c r="V353" s="790"/>
      <c r="W353" s="790"/>
      <c r="X353" s="790"/>
      <c r="Y353" s="790"/>
      <c r="Z353" s="790"/>
      <c r="AA353" s="790"/>
      <c r="AB353" s="790"/>
      <c r="AC353" s="790"/>
      <c r="AD353" s="790"/>
      <c r="AE353" s="790"/>
      <c r="AF353" s="790"/>
      <c r="AG353" s="790"/>
      <c r="AH353" s="790"/>
      <c r="AI353" s="790"/>
      <c r="AJ353" s="790"/>
      <c r="AK353" s="790"/>
      <c r="AL353" s="790"/>
      <c r="AM353" s="790"/>
      <c r="AN353" s="790"/>
      <c r="AO353" s="790"/>
      <c r="AP353" s="545"/>
    </row>
    <row r="354" spans="1:42" ht="12.75" customHeight="1" x14ac:dyDescent="0.2">
      <c r="B354" s="688" t="s">
        <v>537</v>
      </c>
      <c r="C354" s="534"/>
      <c r="D354" s="790"/>
      <c r="E354" s="790"/>
      <c r="F354" s="790"/>
      <c r="G354" s="790"/>
      <c r="H354" s="790"/>
      <c r="I354" s="791"/>
      <c r="J354" s="790"/>
      <c r="K354" s="790"/>
      <c r="L354" s="790"/>
      <c r="M354" s="790"/>
      <c r="N354" s="790"/>
      <c r="O354" s="790"/>
      <c r="P354" s="790"/>
      <c r="Q354" s="790"/>
      <c r="R354" s="790"/>
      <c r="S354" s="790"/>
      <c r="T354" s="790"/>
      <c r="U354" s="790"/>
      <c r="V354" s="790"/>
      <c r="W354" s="790"/>
      <c r="X354" s="790"/>
      <c r="Y354" s="790"/>
      <c r="Z354" s="790"/>
      <c r="AA354" s="790"/>
      <c r="AB354" s="790"/>
      <c r="AC354" s="790"/>
      <c r="AD354" s="790"/>
      <c r="AE354" s="790"/>
      <c r="AF354" s="790"/>
      <c r="AG354" s="790"/>
      <c r="AH354" s="790"/>
      <c r="AI354" s="790"/>
      <c r="AJ354" s="790"/>
      <c r="AK354" s="790"/>
      <c r="AL354" s="790"/>
      <c r="AM354" s="790"/>
      <c r="AN354" s="790"/>
      <c r="AO354" s="790"/>
      <c r="AP354" s="545"/>
    </row>
    <row r="355" spans="1:42" ht="12.75" customHeight="1" x14ac:dyDescent="0.2">
      <c r="B355" s="685" t="s">
        <v>538</v>
      </c>
      <c r="C355" s="534"/>
      <c r="D355" s="696"/>
      <c r="E355" s="696"/>
      <c r="F355" s="696"/>
      <c r="G355" s="696"/>
      <c r="H355" s="696"/>
      <c r="I355" s="696"/>
      <c r="J355" s="696"/>
      <c r="K355" s="696"/>
      <c r="L355" s="696"/>
      <c r="M355" s="696"/>
      <c r="N355" s="696"/>
      <c r="O355" s="696"/>
      <c r="P355" s="696"/>
      <c r="Q355" s="696"/>
      <c r="R355" s="696"/>
      <c r="S355" s="696"/>
      <c r="T355" s="696"/>
      <c r="U355" s="696"/>
      <c r="V355" s="696"/>
      <c r="W355" s="696"/>
      <c r="X355" s="696"/>
      <c r="Y355" s="696"/>
      <c r="Z355" s="696"/>
      <c r="AA355" s="696"/>
      <c r="AB355" s="696"/>
      <c r="AC355" s="696"/>
      <c r="AD355" s="696"/>
      <c r="AE355" s="696"/>
      <c r="AF355" s="696"/>
      <c r="AG355" s="696"/>
      <c r="AH355" s="696"/>
      <c r="AI355" s="696"/>
      <c r="AJ355" s="696"/>
      <c r="AK355" s="696"/>
      <c r="AL355" s="696"/>
      <c r="AM355" s="696"/>
      <c r="AN355" s="696"/>
      <c r="AO355" s="696"/>
      <c r="AP355" s="545"/>
    </row>
    <row r="356" spans="1:42" ht="12.75" customHeight="1" thickBot="1" x14ac:dyDescent="0.25">
      <c r="B356" s="691" t="s">
        <v>539</v>
      </c>
      <c r="C356" s="739"/>
      <c r="D356" s="797"/>
      <c r="E356" s="797"/>
      <c r="F356" s="797"/>
      <c r="G356" s="797"/>
      <c r="H356" s="797"/>
      <c r="I356" s="797"/>
      <c r="J356" s="797"/>
      <c r="K356" s="797"/>
      <c r="L356" s="797"/>
      <c r="M356" s="797"/>
      <c r="N356" s="797"/>
      <c r="O356" s="797"/>
      <c r="P356" s="797"/>
      <c r="Q356" s="797"/>
      <c r="R356" s="797"/>
      <c r="S356" s="797"/>
      <c r="T356" s="797"/>
      <c r="U356" s="797"/>
      <c r="V356" s="797"/>
      <c r="W356" s="797"/>
      <c r="X356" s="797"/>
      <c r="Y356" s="797"/>
      <c r="Z356" s="797"/>
      <c r="AA356" s="797"/>
      <c r="AB356" s="797"/>
      <c r="AC356" s="797"/>
      <c r="AD356" s="797"/>
      <c r="AE356" s="797"/>
      <c r="AF356" s="797"/>
      <c r="AG356" s="797"/>
      <c r="AH356" s="797"/>
      <c r="AI356" s="797"/>
      <c r="AJ356" s="797"/>
      <c r="AK356" s="797"/>
      <c r="AL356" s="797"/>
      <c r="AM356" s="797"/>
      <c r="AN356" s="797"/>
      <c r="AO356" s="797"/>
      <c r="AP356" s="545"/>
    </row>
    <row r="357" spans="1:42" ht="12.75" customHeight="1" x14ac:dyDescent="0.2">
      <c r="B357" s="692" t="s">
        <v>56</v>
      </c>
      <c r="C357" s="534"/>
      <c r="D357" s="534"/>
      <c r="E357" s="534"/>
      <c r="F357" s="534"/>
      <c r="G357" s="534"/>
      <c r="H357" s="534"/>
      <c r="I357" s="534"/>
      <c r="J357" s="534"/>
      <c r="K357" s="534"/>
      <c r="L357" s="534"/>
      <c r="M357" s="534"/>
      <c r="N357" s="534"/>
      <c r="O357" s="534"/>
      <c r="P357" s="534"/>
      <c r="Q357" s="534"/>
      <c r="R357" s="534"/>
      <c r="S357" s="534"/>
      <c r="T357" s="534"/>
      <c r="U357" s="534"/>
      <c r="V357" s="534"/>
      <c r="W357" s="534"/>
      <c r="X357" s="534"/>
      <c r="Y357" s="534"/>
      <c r="Z357" s="534"/>
      <c r="AA357" s="534"/>
      <c r="AB357" s="534"/>
      <c r="AC357" s="534"/>
      <c r="AD357" s="534"/>
      <c r="AE357" s="534"/>
      <c r="AF357" s="534"/>
      <c r="AG357" s="534"/>
      <c r="AH357" s="534"/>
      <c r="AI357" s="534"/>
      <c r="AJ357" s="534"/>
      <c r="AK357" s="534"/>
      <c r="AL357" s="534"/>
      <c r="AM357" s="534"/>
      <c r="AN357" s="534"/>
      <c r="AO357" s="534"/>
      <c r="AP357" s="545"/>
    </row>
    <row r="358" spans="1:42" ht="12.75" customHeight="1" x14ac:dyDescent="0.2">
      <c r="B358" s="685" t="s">
        <v>540</v>
      </c>
      <c r="C358" s="534"/>
      <c r="D358" s="795"/>
      <c r="E358" s="795"/>
      <c r="F358" s="795"/>
      <c r="G358" s="795"/>
      <c r="H358" s="795"/>
      <c r="I358" s="795"/>
      <c r="J358" s="795"/>
      <c r="K358" s="795"/>
      <c r="L358" s="795"/>
      <c r="M358" s="795"/>
      <c r="N358" s="795"/>
      <c r="O358" s="795"/>
      <c r="P358" s="795"/>
      <c r="Q358" s="795"/>
      <c r="R358" s="795"/>
      <c r="S358" s="795"/>
      <c r="T358" s="795"/>
      <c r="U358" s="795"/>
      <c r="V358" s="795"/>
      <c r="W358" s="795"/>
      <c r="X358" s="795"/>
      <c r="Y358" s="795"/>
      <c r="Z358" s="795"/>
      <c r="AA358" s="795"/>
      <c r="AB358" s="795"/>
      <c r="AC358" s="795"/>
      <c r="AD358" s="795"/>
      <c r="AE358" s="795"/>
      <c r="AF358" s="795"/>
      <c r="AG358" s="795"/>
      <c r="AH358" s="795"/>
      <c r="AI358" s="795"/>
      <c r="AJ358" s="795"/>
      <c r="AK358" s="795"/>
      <c r="AL358" s="795"/>
      <c r="AM358" s="795"/>
      <c r="AN358" s="795"/>
      <c r="AO358" s="795"/>
      <c r="AP358" s="545"/>
    </row>
    <row r="359" spans="1:42" ht="12.75" customHeight="1" x14ac:dyDescent="0.2">
      <c r="B359" s="535" t="s">
        <v>541</v>
      </c>
      <c r="C359" s="534"/>
      <c r="D359" s="534"/>
      <c r="E359" s="534"/>
      <c r="F359" s="534"/>
      <c r="G359" s="534"/>
      <c r="H359" s="534"/>
      <c r="I359" s="534"/>
      <c r="J359" s="534"/>
      <c r="K359" s="534"/>
      <c r="L359" s="534"/>
      <c r="M359" s="534"/>
      <c r="N359" s="534"/>
      <c r="O359" s="534"/>
      <c r="P359" s="534"/>
      <c r="Q359" s="534"/>
      <c r="R359" s="534"/>
      <c r="S359" s="534"/>
      <c r="T359" s="534"/>
      <c r="U359" s="534"/>
      <c r="V359" s="534"/>
      <c r="W359" s="534"/>
      <c r="X359" s="534"/>
      <c r="Y359" s="534"/>
      <c r="Z359" s="534"/>
      <c r="AA359" s="534"/>
      <c r="AB359" s="534"/>
      <c r="AC359" s="534"/>
      <c r="AD359" s="534"/>
      <c r="AE359" s="534"/>
      <c r="AF359" s="534"/>
      <c r="AG359" s="534"/>
      <c r="AH359" s="534"/>
      <c r="AI359" s="534"/>
      <c r="AJ359" s="534"/>
      <c r="AK359" s="534"/>
      <c r="AL359" s="534"/>
      <c r="AM359" s="534"/>
      <c r="AN359" s="534"/>
      <c r="AO359" s="534"/>
      <c r="AP359" s="545"/>
    </row>
    <row r="360" spans="1:42" ht="12.75" customHeight="1" x14ac:dyDescent="0.2">
      <c r="B360" s="685"/>
      <c r="C360" s="534"/>
      <c r="D360" s="795"/>
      <c r="E360" s="795"/>
      <c r="F360" s="795"/>
      <c r="G360" s="795"/>
      <c r="H360" s="795"/>
      <c r="I360" s="795"/>
      <c r="J360" s="795"/>
      <c r="K360" s="795"/>
      <c r="L360" s="795"/>
      <c r="M360" s="795"/>
      <c r="N360" s="795"/>
      <c r="O360" s="795"/>
      <c r="P360" s="795"/>
      <c r="Q360" s="795"/>
      <c r="R360" s="795"/>
      <c r="S360" s="795"/>
      <c r="T360" s="795"/>
      <c r="U360" s="795"/>
      <c r="V360" s="795"/>
      <c r="W360" s="795"/>
      <c r="X360" s="795"/>
      <c r="Y360" s="795"/>
      <c r="Z360" s="795"/>
      <c r="AA360" s="795"/>
      <c r="AB360" s="795"/>
      <c r="AC360" s="795"/>
      <c r="AD360" s="795"/>
      <c r="AE360" s="795"/>
      <c r="AF360" s="795"/>
      <c r="AG360" s="795"/>
      <c r="AH360" s="795"/>
      <c r="AI360" s="795"/>
      <c r="AJ360" s="795"/>
      <c r="AK360" s="795"/>
      <c r="AL360" s="795"/>
      <c r="AM360" s="795"/>
      <c r="AN360" s="795"/>
      <c r="AO360" s="795"/>
      <c r="AP360" s="545"/>
    </row>
    <row r="361" spans="1:42" ht="12.75" customHeight="1" x14ac:dyDescent="0.2">
      <c r="B361" s="535" t="s">
        <v>542</v>
      </c>
      <c r="C361" s="534"/>
      <c r="D361" s="796"/>
      <c r="E361" s="796"/>
      <c r="F361" s="796"/>
      <c r="G361" s="796"/>
      <c r="H361" s="796"/>
      <c r="I361" s="796"/>
      <c r="J361" s="796"/>
      <c r="K361" s="796"/>
      <c r="L361" s="796"/>
      <c r="M361" s="796"/>
      <c r="N361" s="796"/>
      <c r="O361" s="796"/>
      <c r="P361" s="796"/>
      <c r="Q361" s="796"/>
      <c r="R361" s="796"/>
      <c r="S361" s="796"/>
      <c r="T361" s="796"/>
      <c r="U361" s="796"/>
      <c r="V361" s="796"/>
      <c r="W361" s="796"/>
      <c r="X361" s="796"/>
      <c r="Y361" s="796"/>
      <c r="Z361" s="796"/>
      <c r="AA361" s="796"/>
      <c r="AB361" s="796"/>
      <c r="AC361" s="796"/>
      <c r="AD361" s="796"/>
      <c r="AE361" s="796"/>
      <c r="AF361" s="796"/>
      <c r="AG361" s="796"/>
      <c r="AH361" s="796"/>
      <c r="AI361" s="796"/>
      <c r="AJ361" s="796"/>
      <c r="AK361" s="796"/>
      <c r="AL361" s="796"/>
      <c r="AM361" s="796"/>
      <c r="AN361" s="796"/>
      <c r="AO361" s="796"/>
      <c r="AP361" s="545"/>
    </row>
    <row r="362" spans="1:42" s="126" customFormat="1" ht="12.75" customHeight="1" x14ac:dyDescent="0.2">
      <c r="A362" s="2"/>
      <c r="B362" s="688" t="s">
        <v>543</v>
      </c>
      <c r="C362" s="534"/>
      <c r="D362" s="798"/>
      <c r="E362" s="798"/>
      <c r="F362" s="798"/>
      <c r="G362" s="798"/>
      <c r="H362" s="798"/>
      <c r="I362" s="798"/>
      <c r="J362" s="798"/>
      <c r="K362" s="798"/>
      <c r="L362" s="798"/>
      <c r="M362" s="798"/>
      <c r="N362" s="798"/>
      <c r="O362" s="798"/>
      <c r="P362" s="798"/>
      <c r="Q362" s="798"/>
      <c r="R362" s="798"/>
      <c r="S362" s="798"/>
      <c r="T362" s="798"/>
      <c r="U362" s="798"/>
      <c r="V362" s="798"/>
      <c r="W362" s="798"/>
      <c r="X362" s="798"/>
      <c r="Y362" s="798"/>
      <c r="Z362" s="798"/>
      <c r="AA362" s="798"/>
      <c r="AB362" s="798"/>
      <c r="AC362" s="798"/>
      <c r="AD362" s="798"/>
      <c r="AE362" s="798"/>
      <c r="AF362" s="798"/>
      <c r="AG362" s="798"/>
      <c r="AH362" s="798"/>
      <c r="AI362" s="798"/>
      <c r="AJ362" s="798"/>
      <c r="AK362" s="798"/>
      <c r="AL362" s="798"/>
      <c r="AM362" s="798"/>
      <c r="AN362" s="798"/>
      <c r="AO362" s="798"/>
      <c r="AP362" s="709"/>
    </row>
    <row r="363" spans="1:42" ht="12.75" customHeight="1" x14ac:dyDescent="0.2">
      <c r="B363" s="688"/>
      <c r="C363" s="534"/>
      <c r="D363" s="799"/>
      <c r="E363" s="799"/>
      <c r="F363" s="799"/>
      <c r="G363" s="799"/>
      <c r="H363" s="799"/>
      <c r="I363" s="799"/>
      <c r="J363" s="799"/>
      <c r="K363" s="799"/>
      <c r="L363" s="799"/>
      <c r="M363" s="799"/>
      <c r="N363" s="799"/>
      <c r="O363" s="799"/>
      <c r="P363" s="799"/>
      <c r="Q363" s="799"/>
      <c r="R363" s="799"/>
      <c r="S363" s="799"/>
      <c r="T363" s="799"/>
      <c r="U363" s="799"/>
      <c r="V363" s="799"/>
      <c r="W363" s="799"/>
      <c r="X363" s="799"/>
      <c r="Y363" s="799"/>
      <c r="Z363" s="799"/>
      <c r="AA363" s="799"/>
      <c r="AB363" s="799"/>
      <c r="AC363" s="799"/>
      <c r="AD363" s="799"/>
      <c r="AE363" s="799"/>
      <c r="AF363" s="799"/>
      <c r="AG363" s="799"/>
      <c r="AH363" s="799"/>
      <c r="AI363" s="799"/>
      <c r="AJ363" s="799"/>
      <c r="AK363" s="799"/>
      <c r="AL363" s="799"/>
      <c r="AM363" s="799"/>
      <c r="AN363" s="799"/>
      <c r="AO363" s="799"/>
      <c r="AP363" s="545"/>
    </row>
    <row r="364" spans="1:42" ht="12.75" customHeight="1" x14ac:dyDescent="0.2">
      <c r="B364" s="535" t="s">
        <v>544</v>
      </c>
      <c r="C364" s="534"/>
      <c r="D364" s="796"/>
      <c r="E364" s="796"/>
      <c r="F364" s="796"/>
      <c r="G364" s="796"/>
      <c r="H364" s="796"/>
      <c r="I364" s="796"/>
      <c r="J364" s="796"/>
      <c r="K364" s="796"/>
      <c r="L364" s="796"/>
      <c r="M364" s="796"/>
      <c r="N364" s="796"/>
      <c r="O364" s="796"/>
      <c r="P364" s="796"/>
      <c r="Q364" s="796"/>
      <c r="R364" s="796"/>
      <c r="S364" s="796"/>
      <c r="T364" s="796"/>
      <c r="U364" s="796"/>
      <c r="V364" s="796"/>
      <c r="W364" s="796"/>
      <c r="X364" s="796"/>
      <c r="Y364" s="796"/>
      <c r="Z364" s="796"/>
      <c r="AA364" s="796"/>
      <c r="AB364" s="796"/>
      <c r="AC364" s="796"/>
      <c r="AD364" s="796"/>
      <c r="AE364" s="796"/>
      <c r="AF364" s="796"/>
      <c r="AG364" s="796"/>
      <c r="AH364" s="796"/>
      <c r="AI364" s="796"/>
      <c r="AJ364" s="796"/>
      <c r="AK364" s="796"/>
      <c r="AL364" s="796"/>
      <c r="AM364" s="796"/>
      <c r="AN364" s="796"/>
      <c r="AO364" s="796"/>
      <c r="AP364" s="545"/>
    </row>
    <row r="365" spans="1:42" s="126" customFormat="1" ht="12.75" customHeight="1" x14ac:dyDescent="0.2">
      <c r="A365" s="2"/>
      <c r="B365" s="688" t="s">
        <v>545</v>
      </c>
      <c r="C365" s="534"/>
      <c r="D365" s="798"/>
      <c r="E365" s="798"/>
      <c r="F365" s="798"/>
      <c r="G365" s="798"/>
      <c r="H365" s="798"/>
      <c r="I365" s="798"/>
      <c r="J365" s="798"/>
      <c r="K365" s="798"/>
      <c r="L365" s="798"/>
      <c r="M365" s="798"/>
      <c r="N365" s="798"/>
      <c r="O365" s="798"/>
      <c r="P365" s="798"/>
      <c r="Q365" s="798"/>
      <c r="R365" s="798"/>
      <c r="S365" s="798"/>
      <c r="T365" s="798"/>
      <c r="U365" s="798"/>
      <c r="V365" s="798"/>
      <c r="W365" s="798"/>
      <c r="X365" s="798"/>
      <c r="Y365" s="798"/>
      <c r="Z365" s="798"/>
      <c r="AA365" s="798"/>
      <c r="AB365" s="798"/>
      <c r="AC365" s="798"/>
      <c r="AD365" s="798"/>
      <c r="AE365" s="798"/>
      <c r="AF365" s="798"/>
      <c r="AG365" s="798"/>
      <c r="AH365" s="798"/>
      <c r="AI365" s="798"/>
      <c r="AJ365" s="798"/>
      <c r="AK365" s="798"/>
      <c r="AL365" s="798"/>
      <c r="AM365" s="798"/>
      <c r="AN365" s="798"/>
      <c r="AO365" s="798"/>
      <c r="AP365" s="709"/>
    </row>
    <row r="366" spans="1:42" ht="12.75" customHeight="1" x14ac:dyDescent="0.2">
      <c r="B366" s="688"/>
      <c r="C366" s="534"/>
      <c r="D366" s="799"/>
      <c r="E366" s="799"/>
      <c r="F366" s="799"/>
      <c r="G366" s="799"/>
      <c r="H366" s="799"/>
      <c r="I366" s="799"/>
      <c r="J366" s="799"/>
      <c r="K366" s="799"/>
      <c r="L366" s="799"/>
      <c r="M366" s="799"/>
      <c r="N366" s="799"/>
      <c r="O366" s="799"/>
      <c r="P366" s="799"/>
      <c r="Q366" s="799"/>
      <c r="R366" s="799"/>
      <c r="S366" s="799"/>
      <c r="T366" s="799"/>
      <c r="U366" s="799"/>
      <c r="V366" s="799"/>
      <c r="W366" s="799"/>
      <c r="X366" s="799"/>
      <c r="Y366" s="799"/>
      <c r="Z366" s="799"/>
      <c r="AA366" s="799"/>
      <c r="AB366" s="799"/>
      <c r="AC366" s="799"/>
      <c r="AD366" s="799"/>
      <c r="AE366" s="799"/>
      <c r="AF366" s="799"/>
      <c r="AG366" s="799"/>
      <c r="AH366" s="799"/>
      <c r="AI366" s="799"/>
      <c r="AJ366" s="799"/>
      <c r="AK366" s="799"/>
      <c r="AL366" s="799"/>
      <c r="AM366" s="799"/>
      <c r="AN366" s="799"/>
      <c r="AO366" s="799"/>
      <c r="AP366" s="545"/>
    </row>
    <row r="367" spans="1:42" ht="12.75" customHeight="1" x14ac:dyDescent="0.2">
      <c r="B367" s="535" t="s">
        <v>546</v>
      </c>
      <c r="C367" s="534"/>
      <c r="D367" s="796"/>
      <c r="E367" s="796"/>
      <c r="F367" s="796"/>
      <c r="G367" s="796"/>
      <c r="H367" s="796"/>
      <c r="I367" s="796"/>
      <c r="J367" s="796"/>
      <c r="K367" s="796"/>
      <c r="L367" s="796"/>
      <c r="M367" s="796"/>
      <c r="N367" s="796"/>
      <c r="O367" s="796"/>
      <c r="P367" s="796"/>
      <c r="Q367" s="796"/>
      <c r="R367" s="796"/>
      <c r="S367" s="796"/>
      <c r="T367" s="796"/>
      <c r="U367" s="796"/>
      <c r="V367" s="796"/>
      <c r="W367" s="796"/>
      <c r="X367" s="796"/>
      <c r="Y367" s="796"/>
      <c r="Z367" s="796"/>
      <c r="AA367" s="796"/>
      <c r="AB367" s="796"/>
      <c r="AC367" s="796"/>
      <c r="AD367" s="796"/>
      <c r="AE367" s="796"/>
      <c r="AF367" s="796"/>
      <c r="AG367" s="796"/>
      <c r="AH367" s="796"/>
      <c r="AI367" s="796"/>
      <c r="AJ367" s="796"/>
      <c r="AK367" s="796"/>
      <c r="AL367" s="796"/>
      <c r="AM367" s="796"/>
      <c r="AN367" s="796"/>
      <c r="AO367" s="796"/>
      <c r="AP367" s="545"/>
    </row>
    <row r="368" spans="1:42" s="126" customFormat="1" ht="12.75" customHeight="1" x14ac:dyDescent="0.2">
      <c r="A368" s="2"/>
      <c r="B368" s="688" t="s">
        <v>547</v>
      </c>
      <c r="C368" s="534"/>
      <c r="D368" s="798"/>
      <c r="E368" s="798"/>
      <c r="F368" s="798"/>
      <c r="G368" s="798"/>
      <c r="H368" s="798"/>
      <c r="I368" s="798"/>
      <c r="J368" s="798"/>
      <c r="K368" s="798"/>
      <c r="L368" s="798"/>
      <c r="M368" s="798"/>
      <c r="N368" s="798"/>
      <c r="O368" s="798"/>
      <c r="P368" s="798"/>
      <c r="Q368" s="798"/>
      <c r="R368" s="798"/>
      <c r="S368" s="798"/>
      <c r="T368" s="798"/>
      <c r="U368" s="798"/>
      <c r="V368" s="798"/>
      <c r="W368" s="798"/>
      <c r="X368" s="798"/>
      <c r="Y368" s="798"/>
      <c r="Z368" s="798"/>
      <c r="AA368" s="798"/>
      <c r="AB368" s="798"/>
      <c r="AC368" s="798"/>
      <c r="AD368" s="798"/>
      <c r="AE368" s="798"/>
      <c r="AF368" s="798"/>
      <c r="AG368" s="798"/>
      <c r="AH368" s="798"/>
      <c r="AI368" s="798"/>
      <c r="AJ368" s="798"/>
      <c r="AK368" s="798"/>
      <c r="AL368" s="798"/>
      <c r="AM368" s="798"/>
      <c r="AN368" s="798"/>
      <c r="AO368" s="798"/>
      <c r="AP368" s="709"/>
    </row>
    <row r="369" spans="1:42" ht="12.75" customHeight="1" x14ac:dyDescent="0.2">
      <c r="B369" s="688"/>
      <c r="C369" s="534"/>
      <c r="D369" s="799"/>
      <c r="E369" s="799"/>
      <c r="F369" s="799"/>
      <c r="G369" s="799"/>
      <c r="H369" s="799"/>
      <c r="I369" s="799"/>
      <c r="J369" s="799"/>
      <c r="K369" s="799"/>
      <c r="L369" s="799"/>
      <c r="M369" s="799"/>
      <c r="N369" s="799"/>
      <c r="O369" s="799"/>
      <c r="P369" s="799"/>
      <c r="Q369" s="799"/>
      <c r="R369" s="799"/>
      <c r="S369" s="799"/>
      <c r="T369" s="799"/>
      <c r="U369" s="799"/>
      <c r="V369" s="799"/>
      <c r="W369" s="799"/>
      <c r="X369" s="799"/>
      <c r="Y369" s="799"/>
      <c r="Z369" s="799"/>
      <c r="AA369" s="799"/>
      <c r="AB369" s="799"/>
      <c r="AC369" s="799"/>
      <c r="AD369" s="799"/>
      <c r="AE369" s="799"/>
      <c r="AF369" s="799"/>
      <c r="AG369" s="799"/>
      <c r="AH369" s="799"/>
      <c r="AI369" s="799"/>
      <c r="AJ369" s="799"/>
      <c r="AK369" s="799"/>
      <c r="AL369" s="799"/>
      <c r="AM369" s="799"/>
      <c r="AN369" s="799"/>
      <c r="AO369" s="799"/>
      <c r="AP369" s="545"/>
    </row>
    <row r="370" spans="1:42" ht="12.75" customHeight="1" x14ac:dyDescent="0.2">
      <c r="B370" s="688" t="s">
        <v>284</v>
      </c>
      <c r="C370" s="534"/>
      <c r="D370" s="790"/>
      <c r="E370" s="790"/>
      <c r="F370" s="790"/>
      <c r="G370" s="790"/>
      <c r="H370" s="790"/>
      <c r="I370" s="791"/>
      <c r="J370" s="790"/>
      <c r="K370" s="790"/>
      <c r="L370" s="790"/>
      <c r="M370" s="790"/>
      <c r="N370" s="790"/>
      <c r="O370" s="790"/>
      <c r="P370" s="790"/>
      <c r="Q370" s="790"/>
      <c r="R370" s="790"/>
      <c r="S370" s="790"/>
      <c r="T370" s="790"/>
      <c r="U370" s="790"/>
      <c r="V370" s="790"/>
      <c r="W370" s="790"/>
      <c r="X370" s="790"/>
      <c r="Y370" s="790"/>
      <c r="Z370" s="790"/>
      <c r="AA370" s="790"/>
      <c r="AB370" s="790"/>
      <c r="AC370" s="790"/>
      <c r="AD370" s="790"/>
      <c r="AE370" s="790"/>
      <c r="AF370" s="790"/>
      <c r="AG370" s="790"/>
      <c r="AH370" s="790"/>
      <c r="AI370" s="790"/>
      <c r="AJ370" s="790"/>
      <c r="AK370" s="790"/>
      <c r="AL370" s="790"/>
      <c r="AM370" s="790"/>
      <c r="AN370" s="790"/>
      <c r="AO370" s="790"/>
      <c r="AP370" s="545"/>
    </row>
    <row r="371" spans="1:42" ht="12.75" customHeight="1" x14ac:dyDescent="0.2">
      <c r="B371" s="685" t="s">
        <v>548</v>
      </c>
      <c r="C371" s="534"/>
      <c r="D371" s="790"/>
      <c r="E371" s="790"/>
      <c r="F371" s="790"/>
      <c r="G371" s="790"/>
      <c r="H371" s="790"/>
      <c r="I371" s="791"/>
      <c r="J371" s="790"/>
      <c r="K371" s="790"/>
      <c r="L371" s="790"/>
      <c r="M371" s="790"/>
      <c r="N371" s="790"/>
      <c r="O371" s="790"/>
      <c r="P371" s="790"/>
      <c r="Q371" s="790"/>
      <c r="R371" s="790"/>
      <c r="S371" s="790"/>
      <c r="T371" s="790"/>
      <c r="U371" s="790"/>
      <c r="V371" s="790"/>
      <c r="W371" s="790"/>
      <c r="X371" s="790"/>
      <c r="Y371" s="790"/>
      <c r="Z371" s="790"/>
      <c r="AA371" s="790"/>
      <c r="AB371" s="790"/>
      <c r="AC371" s="790"/>
      <c r="AD371" s="790"/>
      <c r="AE371" s="790"/>
      <c r="AF371" s="790"/>
      <c r="AG371" s="790"/>
      <c r="AH371" s="790"/>
      <c r="AI371" s="790"/>
      <c r="AJ371" s="790"/>
      <c r="AK371" s="790"/>
      <c r="AL371" s="790"/>
      <c r="AM371" s="790"/>
      <c r="AN371" s="790"/>
      <c r="AO371" s="790"/>
      <c r="AP371" s="545"/>
    </row>
    <row r="372" spans="1:42" ht="12.75" customHeight="1" x14ac:dyDescent="0.2">
      <c r="B372" s="687" t="s">
        <v>549</v>
      </c>
      <c r="C372" s="534"/>
      <c r="D372" s="534"/>
      <c r="E372" s="534"/>
      <c r="F372" s="534"/>
      <c r="G372" s="534"/>
      <c r="H372" s="534"/>
      <c r="I372" s="534"/>
      <c r="J372" s="534"/>
      <c r="K372" s="534"/>
      <c r="L372" s="534"/>
      <c r="M372" s="534"/>
      <c r="N372" s="534"/>
      <c r="O372" s="534"/>
      <c r="P372" s="534"/>
      <c r="Q372" s="534"/>
      <c r="R372" s="534"/>
      <c r="S372" s="534"/>
      <c r="T372" s="534"/>
      <c r="U372" s="534"/>
      <c r="V372" s="534"/>
      <c r="W372" s="534"/>
      <c r="X372" s="534"/>
      <c r="Y372" s="534"/>
      <c r="Z372" s="534"/>
      <c r="AA372" s="534"/>
      <c r="AB372" s="534"/>
      <c r="AC372" s="534"/>
      <c r="AD372" s="534"/>
      <c r="AE372" s="534"/>
      <c r="AF372" s="534"/>
      <c r="AG372" s="534"/>
      <c r="AH372" s="534"/>
      <c r="AI372" s="534"/>
      <c r="AJ372" s="534"/>
      <c r="AK372" s="534"/>
      <c r="AL372" s="534"/>
      <c r="AM372" s="534"/>
      <c r="AN372" s="534"/>
      <c r="AO372" s="534"/>
      <c r="AP372" s="545"/>
    </row>
    <row r="373" spans="1:42" ht="12.75" customHeight="1" thickBot="1" x14ac:dyDescent="0.25">
      <c r="B373" s="689" t="s">
        <v>550</v>
      </c>
      <c r="C373" s="739"/>
      <c r="D373" s="739"/>
      <c r="E373" s="739"/>
      <c r="F373" s="739"/>
      <c r="G373" s="739"/>
      <c r="H373" s="739"/>
      <c r="I373" s="739"/>
      <c r="J373" s="739"/>
      <c r="K373" s="739"/>
      <c r="L373" s="739"/>
      <c r="M373" s="739"/>
      <c r="N373" s="739"/>
      <c r="O373" s="739"/>
      <c r="P373" s="739"/>
      <c r="Q373" s="739"/>
      <c r="R373" s="739"/>
      <c r="S373" s="739"/>
      <c r="T373" s="739"/>
      <c r="U373" s="739"/>
      <c r="V373" s="739"/>
      <c r="W373" s="739"/>
      <c r="X373" s="739"/>
      <c r="Y373" s="739"/>
      <c r="Z373" s="739"/>
      <c r="AA373" s="739"/>
      <c r="AB373" s="739"/>
      <c r="AC373" s="739"/>
      <c r="AD373" s="739"/>
      <c r="AE373" s="739"/>
      <c r="AF373" s="739"/>
      <c r="AG373" s="739"/>
      <c r="AH373" s="739"/>
      <c r="AI373" s="739"/>
      <c r="AJ373" s="739"/>
      <c r="AK373" s="739"/>
      <c r="AL373" s="739"/>
      <c r="AM373" s="739"/>
      <c r="AN373" s="739"/>
      <c r="AO373" s="739"/>
      <c r="AP373" s="545"/>
    </row>
    <row r="374" spans="1:42" ht="12.75" customHeight="1" x14ac:dyDescent="0.2">
      <c r="B374" s="690" t="s">
        <v>551</v>
      </c>
      <c r="C374" s="534"/>
      <c r="D374" s="534"/>
      <c r="E374" s="534"/>
      <c r="F374" s="534"/>
      <c r="G374" s="534"/>
      <c r="H374" s="534"/>
      <c r="I374" s="534"/>
      <c r="J374" s="534"/>
      <c r="K374" s="534"/>
      <c r="L374" s="534"/>
      <c r="M374" s="534"/>
      <c r="N374" s="534"/>
      <c r="O374" s="534"/>
      <c r="P374" s="534"/>
      <c r="Q374" s="534"/>
      <c r="R374" s="534"/>
      <c r="S374" s="534"/>
      <c r="T374" s="534"/>
      <c r="U374" s="534"/>
      <c r="V374" s="534"/>
      <c r="W374" s="534"/>
      <c r="X374" s="534"/>
      <c r="Y374" s="534"/>
      <c r="Z374" s="534"/>
      <c r="AA374" s="534"/>
      <c r="AB374" s="534"/>
      <c r="AC374" s="534"/>
      <c r="AD374" s="534"/>
      <c r="AE374" s="534"/>
      <c r="AF374" s="534"/>
      <c r="AG374" s="534"/>
      <c r="AH374" s="534"/>
      <c r="AI374" s="534"/>
      <c r="AJ374" s="534"/>
      <c r="AK374" s="534"/>
      <c r="AL374" s="534"/>
      <c r="AM374" s="534"/>
      <c r="AN374" s="534"/>
      <c r="AO374" s="534"/>
      <c r="AP374" s="545"/>
    </row>
    <row r="375" spans="1:42" ht="12.75" customHeight="1" x14ac:dyDescent="0.2">
      <c r="B375" s="685" t="s">
        <v>552</v>
      </c>
      <c r="C375" s="534"/>
      <c r="D375" s="696"/>
      <c r="E375" s="696"/>
      <c r="F375" s="696"/>
      <c r="G375" s="696"/>
      <c r="H375" s="696"/>
      <c r="I375" s="696"/>
      <c r="J375" s="696"/>
      <c r="K375" s="696"/>
      <c r="L375" s="696"/>
      <c r="M375" s="696"/>
      <c r="N375" s="696"/>
      <c r="O375" s="696"/>
      <c r="P375" s="696"/>
      <c r="Q375" s="696"/>
      <c r="R375" s="696"/>
      <c r="S375" s="696"/>
      <c r="T375" s="696"/>
      <c r="U375" s="696"/>
      <c r="V375" s="696"/>
      <c r="W375" s="696"/>
      <c r="X375" s="696"/>
      <c r="Y375" s="696"/>
      <c r="Z375" s="696"/>
      <c r="AA375" s="696"/>
      <c r="AB375" s="696"/>
      <c r="AC375" s="696"/>
      <c r="AD375" s="696"/>
      <c r="AE375" s="696"/>
      <c r="AF375" s="696"/>
      <c r="AG375" s="696"/>
      <c r="AH375" s="696"/>
      <c r="AI375" s="696"/>
      <c r="AJ375" s="696"/>
      <c r="AK375" s="696"/>
      <c r="AL375" s="696"/>
      <c r="AM375" s="696"/>
      <c r="AN375" s="696"/>
      <c r="AO375" s="696"/>
      <c r="AP375" s="545"/>
    </row>
    <row r="376" spans="1:42" ht="12.75" customHeight="1" x14ac:dyDescent="0.2">
      <c r="B376" s="685" t="s">
        <v>553</v>
      </c>
      <c r="C376" s="534"/>
      <c r="D376" s="534"/>
      <c r="E376" s="534"/>
      <c r="F376" s="534"/>
      <c r="G376" s="534"/>
      <c r="H376" s="534"/>
      <c r="I376" s="534"/>
      <c r="J376" s="534"/>
      <c r="K376" s="534"/>
      <c r="L376" s="534"/>
      <c r="M376" s="534"/>
      <c r="N376" s="534"/>
      <c r="O376" s="534"/>
      <c r="P376" s="534"/>
      <c r="Q376" s="534"/>
      <c r="R376" s="534"/>
      <c r="S376" s="534"/>
      <c r="T376" s="534"/>
      <c r="U376" s="534"/>
      <c r="V376" s="534"/>
      <c r="W376" s="534"/>
      <c r="X376" s="534"/>
      <c r="Y376" s="534"/>
      <c r="Z376" s="534"/>
      <c r="AA376" s="534"/>
      <c r="AB376" s="534"/>
      <c r="AC376" s="534"/>
      <c r="AD376" s="534"/>
      <c r="AE376" s="534"/>
      <c r="AF376" s="534"/>
      <c r="AG376" s="534"/>
      <c r="AH376" s="534"/>
      <c r="AI376" s="534"/>
      <c r="AJ376" s="534"/>
      <c r="AK376" s="534"/>
      <c r="AL376" s="534"/>
      <c r="AM376" s="534"/>
      <c r="AN376" s="534"/>
      <c r="AO376" s="534"/>
      <c r="AP376" s="545"/>
    </row>
    <row r="377" spans="1:42" ht="12.75" customHeight="1" thickBot="1" x14ac:dyDescent="0.25">
      <c r="B377" s="691" t="s">
        <v>554</v>
      </c>
      <c r="C377" s="739"/>
      <c r="D377" s="797"/>
      <c r="E377" s="797"/>
      <c r="F377" s="797"/>
      <c r="G377" s="797"/>
      <c r="H377" s="797"/>
      <c r="I377" s="797"/>
      <c r="J377" s="797"/>
      <c r="K377" s="797"/>
      <c r="L377" s="797"/>
      <c r="M377" s="797"/>
      <c r="N377" s="797"/>
      <c r="O377" s="797"/>
      <c r="P377" s="797"/>
      <c r="Q377" s="797"/>
      <c r="R377" s="797"/>
      <c r="S377" s="797"/>
      <c r="T377" s="797"/>
      <c r="U377" s="797"/>
      <c r="V377" s="797"/>
      <c r="W377" s="797"/>
      <c r="X377" s="797"/>
      <c r="Y377" s="797"/>
      <c r="Z377" s="797"/>
      <c r="AA377" s="797"/>
      <c r="AB377" s="797"/>
      <c r="AC377" s="797"/>
      <c r="AD377" s="797"/>
      <c r="AE377" s="797"/>
      <c r="AF377" s="797"/>
      <c r="AG377" s="797"/>
      <c r="AH377" s="797"/>
      <c r="AI377" s="797"/>
      <c r="AJ377" s="797"/>
      <c r="AK377" s="797"/>
      <c r="AL377" s="797"/>
      <c r="AM377" s="797"/>
      <c r="AN377" s="797"/>
      <c r="AO377" s="797"/>
      <c r="AP377" s="545"/>
    </row>
    <row r="378" spans="1:42" ht="12.75" customHeight="1" x14ac:dyDescent="0.2">
      <c r="B378" s="692" t="s">
        <v>56</v>
      </c>
      <c r="C378" s="534"/>
      <c r="D378" s="534"/>
      <c r="E378" s="534"/>
      <c r="F378" s="534"/>
      <c r="G378" s="534"/>
      <c r="H378" s="534"/>
      <c r="I378" s="534"/>
      <c r="J378" s="534"/>
      <c r="K378" s="534"/>
      <c r="L378" s="534"/>
      <c r="M378" s="534"/>
      <c r="N378" s="534"/>
      <c r="O378" s="534"/>
      <c r="P378" s="534"/>
      <c r="Q378" s="534"/>
      <c r="R378" s="534"/>
      <c r="S378" s="534"/>
      <c r="T378" s="534"/>
      <c r="U378" s="534"/>
      <c r="V378" s="534"/>
      <c r="W378" s="534"/>
      <c r="X378" s="534"/>
      <c r="Y378" s="534"/>
      <c r="Z378" s="534"/>
      <c r="AA378" s="534"/>
      <c r="AB378" s="534"/>
      <c r="AC378" s="534"/>
      <c r="AD378" s="534"/>
      <c r="AE378" s="534"/>
      <c r="AF378" s="534"/>
      <c r="AG378" s="534"/>
      <c r="AH378" s="534"/>
      <c r="AI378" s="534"/>
      <c r="AJ378" s="534"/>
      <c r="AK378" s="534"/>
      <c r="AL378" s="534"/>
      <c r="AM378" s="534"/>
      <c r="AN378" s="534"/>
      <c r="AO378" s="534"/>
      <c r="AP378" s="545"/>
    </row>
    <row r="379" spans="1:42" s="126" customFormat="1" ht="12.75" customHeight="1" x14ac:dyDescent="0.2">
      <c r="A379" s="2"/>
      <c r="B379" s="688" t="s">
        <v>555</v>
      </c>
      <c r="C379" s="534"/>
      <c r="D379" s="798"/>
      <c r="E379" s="798"/>
      <c r="F379" s="798"/>
      <c r="G379" s="798"/>
      <c r="H379" s="798"/>
      <c r="I379" s="798"/>
      <c r="J379" s="798"/>
      <c r="K379" s="798"/>
      <c r="L379" s="798"/>
      <c r="M379" s="798"/>
      <c r="N379" s="798"/>
      <c r="O379" s="798"/>
      <c r="P379" s="798"/>
      <c r="Q379" s="798"/>
      <c r="R379" s="798"/>
      <c r="S379" s="798"/>
      <c r="T379" s="798"/>
      <c r="U379" s="798"/>
      <c r="V379" s="798"/>
      <c r="W379" s="798"/>
      <c r="X379" s="798"/>
      <c r="Y379" s="798"/>
      <c r="Z379" s="798"/>
      <c r="AA379" s="798"/>
      <c r="AB379" s="798"/>
      <c r="AC379" s="798"/>
      <c r="AD379" s="798"/>
      <c r="AE379" s="798"/>
      <c r="AF379" s="798"/>
      <c r="AG379" s="798"/>
      <c r="AH379" s="798"/>
      <c r="AI379" s="798"/>
      <c r="AJ379" s="798"/>
      <c r="AK379" s="798"/>
      <c r="AL379" s="798"/>
      <c r="AM379" s="798"/>
      <c r="AN379" s="798"/>
      <c r="AO379" s="798"/>
      <c r="AP379" s="709"/>
    </row>
    <row r="380" spans="1:42" ht="12.75" customHeight="1" x14ac:dyDescent="0.2">
      <c r="B380" s="535"/>
      <c r="C380" s="534"/>
      <c r="D380" s="790"/>
      <c r="E380" s="790"/>
      <c r="F380" s="790"/>
      <c r="G380" s="790"/>
      <c r="H380" s="790"/>
      <c r="I380" s="791"/>
      <c r="J380" s="790"/>
      <c r="K380" s="790"/>
      <c r="L380" s="790"/>
      <c r="M380" s="790"/>
      <c r="N380" s="790"/>
      <c r="O380" s="790"/>
      <c r="P380" s="790"/>
      <c r="Q380" s="790"/>
      <c r="R380" s="790"/>
      <c r="S380" s="790"/>
      <c r="T380" s="790"/>
      <c r="U380" s="790"/>
      <c r="V380" s="790"/>
      <c r="W380" s="790"/>
      <c r="X380" s="790"/>
      <c r="Y380" s="790"/>
      <c r="Z380" s="790"/>
      <c r="AA380" s="790"/>
      <c r="AB380" s="790"/>
      <c r="AC380" s="790"/>
      <c r="AD380" s="790"/>
      <c r="AE380" s="790"/>
      <c r="AF380" s="790"/>
      <c r="AG380" s="790"/>
      <c r="AH380" s="790"/>
      <c r="AI380" s="790"/>
      <c r="AJ380" s="790"/>
      <c r="AK380" s="790"/>
      <c r="AL380" s="790"/>
      <c r="AM380" s="790"/>
      <c r="AN380" s="790"/>
      <c r="AO380" s="790"/>
      <c r="AP380" s="545"/>
    </row>
    <row r="381" spans="1:42" ht="12.75" customHeight="1" x14ac:dyDescent="0.2">
      <c r="B381" s="688" t="s">
        <v>556</v>
      </c>
      <c r="C381" s="534"/>
      <c r="D381" s="790"/>
      <c r="E381" s="790"/>
      <c r="F381" s="790"/>
      <c r="G381" s="790"/>
      <c r="H381" s="790"/>
      <c r="I381" s="791"/>
      <c r="J381" s="790"/>
      <c r="K381" s="790"/>
      <c r="L381" s="790"/>
      <c r="M381" s="790"/>
      <c r="N381" s="790"/>
      <c r="O381" s="790"/>
      <c r="P381" s="790"/>
      <c r="Q381" s="790"/>
      <c r="R381" s="790"/>
      <c r="S381" s="790"/>
      <c r="T381" s="790"/>
      <c r="U381" s="790"/>
      <c r="V381" s="790"/>
      <c r="W381" s="790"/>
      <c r="X381" s="790"/>
      <c r="Y381" s="790"/>
      <c r="Z381" s="790"/>
      <c r="AA381" s="790"/>
      <c r="AB381" s="790"/>
      <c r="AC381" s="790"/>
      <c r="AD381" s="790"/>
      <c r="AE381" s="790"/>
      <c r="AF381" s="790"/>
      <c r="AG381" s="790"/>
      <c r="AH381" s="790"/>
      <c r="AI381" s="790"/>
      <c r="AJ381" s="790"/>
      <c r="AK381" s="790"/>
      <c r="AL381" s="790"/>
      <c r="AM381" s="790"/>
      <c r="AN381" s="790"/>
      <c r="AO381" s="790"/>
      <c r="AP381" s="545"/>
    </row>
    <row r="382" spans="1:42" ht="12.75" customHeight="1" x14ac:dyDescent="0.2">
      <c r="B382" s="685" t="s">
        <v>548</v>
      </c>
      <c r="C382" s="534"/>
      <c r="D382" s="790"/>
      <c r="E382" s="790"/>
      <c r="F382" s="790"/>
      <c r="G382" s="790"/>
      <c r="H382" s="790"/>
      <c r="I382" s="791"/>
      <c r="J382" s="790"/>
      <c r="K382" s="790"/>
      <c r="L382" s="790"/>
      <c r="M382" s="790"/>
      <c r="N382" s="790"/>
      <c r="O382" s="790"/>
      <c r="P382" s="790"/>
      <c r="Q382" s="790"/>
      <c r="R382" s="790"/>
      <c r="S382" s="790"/>
      <c r="T382" s="790"/>
      <c r="U382" s="790"/>
      <c r="V382" s="790"/>
      <c r="W382" s="790"/>
      <c r="X382" s="790"/>
      <c r="Y382" s="790"/>
      <c r="Z382" s="790"/>
      <c r="AA382" s="790"/>
      <c r="AB382" s="790"/>
      <c r="AC382" s="790"/>
      <c r="AD382" s="790"/>
      <c r="AE382" s="790"/>
      <c r="AF382" s="790"/>
      <c r="AG382" s="790"/>
      <c r="AH382" s="790"/>
      <c r="AI382" s="790"/>
      <c r="AJ382" s="790"/>
      <c r="AK382" s="790"/>
      <c r="AL382" s="790"/>
      <c r="AM382" s="790"/>
      <c r="AN382" s="790"/>
      <c r="AO382" s="790"/>
      <c r="AP382" s="545"/>
    </row>
    <row r="383" spans="1:42" ht="12.75" customHeight="1" x14ac:dyDescent="0.2">
      <c r="B383" s="687" t="s">
        <v>557</v>
      </c>
      <c r="C383" s="534"/>
      <c r="D383" s="534"/>
      <c r="E383" s="534"/>
      <c r="F383" s="534"/>
      <c r="G383" s="534"/>
      <c r="H383" s="534"/>
      <c r="I383" s="534"/>
      <c r="J383" s="534"/>
      <c r="K383" s="534"/>
      <c r="L383" s="534"/>
      <c r="M383" s="534"/>
      <c r="N383" s="534"/>
      <c r="O383" s="534"/>
      <c r="P383" s="534"/>
      <c r="Q383" s="534"/>
      <c r="R383" s="534"/>
      <c r="S383" s="534"/>
      <c r="T383" s="534"/>
      <c r="U383" s="534"/>
      <c r="V383" s="534"/>
      <c r="W383" s="534"/>
      <c r="X383" s="534"/>
      <c r="Y383" s="534"/>
      <c r="Z383" s="534"/>
      <c r="AA383" s="534"/>
      <c r="AB383" s="534"/>
      <c r="AC383" s="534"/>
      <c r="AD383" s="534"/>
      <c r="AE383" s="534"/>
      <c r="AF383" s="534"/>
      <c r="AG383" s="534"/>
      <c r="AH383" s="534"/>
      <c r="AI383" s="534"/>
      <c r="AJ383" s="534"/>
      <c r="AK383" s="534"/>
      <c r="AL383" s="534"/>
      <c r="AM383" s="534"/>
      <c r="AN383" s="534"/>
      <c r="AO383" s="534"/>
      <c r="AP383" s="545"/>
    </row>
    <row r="384" spans="1:42" ht="12.75" customHeight="1" thickBot="1" x14ac:dyDescent="0.25">
      <c r="B384" s="689" t="s">
        <v>558</v>
      </c>
      <c r="C384" s="739"/>
      <c r="D384" s="739"/>
      <c r="E384" s="739"/>
      <c r="F384" s="739"/>
      <c r="G384" s="739"/>
      <c r="H384" s="739"/>
      <c r="I384" s="739"/>
      <c r="J384" s="739"/>
      <c r="K384" s="739"/>
      <c r="L384" s="739"/>
      <c r="M384" s="739"/>
      <c r="N384" s="739"/>
      <c r="O384" s="739"/>
      <c r="P384" s="739"/>
      <c r="Q384" s="739"/>
      <c r="R384" s="739"/>
      <c r="S384" s="739"/>
      <c r="T384" s="739"/>
      <c r="U384" s="739"/>
      <c r="V384" s="739"/>
      <c r="W384" s="739"/>
      <c r="X384" s="739"/>
      <c r="Y384" s="739"/>
      <c r="Z384" s="739"/>
      <c r="AA384" s="739"/>
      <c r="AB384" s="739"/>
      <c r="AC384" s="739"/>
      <c r="AD384" s="739"/>
      <c r="AE384" s="739"/>
      <c r="AF384" s="739"/>
      <c r="AG384" s="739"/>
      <c r="AH384" s="739"/>
      <c r="AI384" s="739"/>
      <c r="AJ384" s="739"/>
      <c r="AK384" s="739"/>
      <c r="AL384" s="739"/>
      <c r="AM384" s="739"/>
      <c r="AN384" s="739"/>
      <c r="AO384" s="739"/>
      <c r="AP384" s="545"/>
    </row>
    <row r="385" spans="1:42" ht="12.75" customHeight="1" x14ac:dyDescent="0.2">
      <c r="B385" s="690" t="s">
        <v>551</v>
      </c>
      <c r="C385" s="534"/>
      <c r="D385" s="534"/>
      <c r="E385" s="534"/>
      <c r="F385" s="534"/>
      <c r="G385" s="534"/>
      <c r="H385" s="534"/>
      <c r="I385" s="534"/>
      <c r="J385" s="534"/>
      <c r="K385" s="534"/>
      <c r="L385" s="534"/>
      <c r="M385" s="534"/>
      <c r="N385" s="534"/>
      <c r="O385" s="534"/>
      <c r="P385" s="534"/>
      <c r="Q385" s="534"/>
      <c r="R385" s="534"/>
      <c r="S385" s="534"/>
      <c r="T385" s="534"/>
      <c r="U385" s="534"/>
      <c r="V385" s="534"/>
      <c r="W385" s="534"/>
      <c r="X385" s="534"/>
      <c r="Y385" s="534"/>
      <c r="Z385" s="534"/>
      <c r="AA385" s="534"/>
      <c r="AB385" s="534"/>
      <c r="AC385" s="534"/>
      <c r="AD385" s="534"/>
      <c r="AE385" s="534"/>
      <c r="AF385" s="534"/>
      <c r="AG385" s="534"/>
      <c r="AH385" s="534"/>
      <c r="AI385" s="534"/>
      <c r="AJ385" s="534"/>
      <c r="AK385" s="534"/>
      <c r="AL385" s="534"/>
      <c r="AM385" s="534"/>
      <c r="AN385" s="534"/>
      <c r="AO385" s="534"/>
      <c r="AP385" s="545"/>
    </row>
    <row r="386" spans="1:42" ht="12.75" customHeight="1" x14ac:dyDescent="0.2">
      <c r="B386" s="685" t="s">
        <v>552</v>
      </c>
      <c r="C386" s="534"/>
      <c r="D386" s="696"/>
      <c r="E386" s="696"/>
      <c r="F386" s="696"/>
      <c r="G386" s="696"/>
      <c r="H386" s="696"/>
      <c r="I386" s="696"/>
      <c r="J386" s="696"/>
      <c r="K386" s="696"/>
      <c r="L386" s="696"/>
      <c r="M386" s="696"/>
      <c r="N386" s="696"/>
      <c r="O386" s="696"/>
      <c r="P386" s="696"/>
      <c r="Q386" s="696"/>
      <c r="R386" s="696"/>
      <c r="S386" s="696"/>
      <c r="T386" s="696"/>
      <c r="U386" s="696"/>
      <c r="V386" s="696"/>
      <c r="W386" s="696"/>
      <c r="X386" s="696"/>
      <c r="Y386" s="696"/>
      <c r="Z386" s="696"/>
      <c r="AA386" s="696"/>
      <c r="AB386" s="696"/>
      <c r="AC386" s="696"/>
      <c r="AD386" s="696"/>
      <c r="AE386" s="696"/>
      <c r="AF386" s="696"/>
      <c r="AG386" s="696"/>
      <c r="AH386" s="696"/>
      <c r="AI386" s="696"/>
      <c r="AJ386" s="696"/>
      <c r="AK386" s="696"/>
      <c r="AL386" s="696"/>
      <c r="AM386" s="696"/>
      <c r="AN386" s="696"/>
      <c r="AO386" s="696"/>
      <c r="AP386" s="545"/>
    </row>
    <row r="387" spans="1:42" ht="12.75" customHeight="1" x14ac:dyDescent="0.2">
      <c r="B387" s="685" t="s">
        <v>553</v>
      </c>
      <c r="C387" s="534"/>
      <c r="D387" s="534"/>
      <c r="E387" s="534"/>
      <c r="F387" s="534"/>
      <c r="G387" s="534"/>
      <c r="H387" s="534"/>
      <c r="I387" s="534"/>
      <c r="J387" s="534"/>
      <c r="K387" s="534"/>
      <c r="L387" s="534"/>
      <c r="M387" s="534"/>
      <c r="N387" s="534"/>
      <c r="O387" s="534"/>
      <c r="P387" s="534"/>
      <c r="Q387" s="534"/>
      <c r="R387" s="534"/>
      <c r="S387" s="534"/>
      <c r="T387" s="534"/>
      <c r="U387" s="534"/>
      <c r="V387" s="534"/>
      <c r="W387" s="534"/>
      <c r="X387" s="534"/>
      <c r="Y387" s="534"/>
      <c r="Z387" s="534"/>
      <c r="AA387" s="534"/>
      <c r="AB387" s="534"/>
      <c r="AC387" s="534"/>
      <c r="AD387" s="534"/>
      <c r="AE387" s="534"/>
      <c r="AF387" s="534"/>
      <c r="AG387" s="534"/>
      <c r="AH387" s="534"/>
      <c r="AI387" s="534"/>
      <c r="AJ387" s="534"/>
      <c r="AK387" s="534"/>
      <c r="AL387" s="534"/>
      <c r="AM387" s="534"/>
      <c r="AN387" s="534"/>
      <c r="AO387" s="534"/>
      <c r="AP387" s="545"/>
    </row>
    <row r="388" spans="1:42" ht="12.75" customHeight="1" thickBot="1" x14ac:dyDescent="0.25">
      <c r="B388" s="691" t="s">
        <v>559</v>
      </c>
      <c r="C388" s="739"/>
      <c r="D388" s="797"/>
      <c r="E388" s="797"/>
      <c r="F388" s="797"/>
      <c r="G388" s="797"/>
      <c r="H388" s="797"/>
      <c r="I388" s="797"/>
      <c r="J388" s="797"/>
      <c r="K388" s="797"/>
      <c r="L388" s="797"/>
      <c r="M388" s="797"/>
      <c r="N388" s="797"/>
      <c r="O388" s="797"/>
      <c r="P388" s="797"/>
      <c r="Q388" s="797"/>
      <c r="R388" s="797"/>
      <c r="S388" s="797"/>
      <c r="T388" s="797"/>
      <c r="U388" s="797"/>
      <c r="V388" s="797"/>
      <c r="W388" s="797"/>
      <c r="X388" s="797"/>
      <c r="Y388" s="797"/>
      <c r="Z388" s="797"/>
      <c r="AA388" s="797"/>
      <c r="AB388" s="797"/>
      <c r="AC388" s="797"/>
      <c r="AD388" s="797"/>
      <c r="AE388" s="797"/>
      <c r="AF388" s="797"/>
      <c r="AG388" s="797"/>
      <c r="AH388" s="797"/>
      <c r="AI388" s="797"/>
      <c r="AJ388" s="797"/>
      <c r="AK388" s="797"/>
      <c r="AL388" s="797"/>
      <c r="AM388" s="797"/>
      <c r="AN388" s="797"/>
      <c r="AO388" s="797"/>
      <c r="AP388" s="545"/>
    </row>
    <row r="389" spans="1:42" ht="12.75" customHeight="1" x14ac:dyDescent="0.2">
      <c r="B389" s="692" t="s">
        <v>56</v>
      </c>
      <c r="C389" s="534"/>
      <c r="D389" s="534"/>
      <c r="E389" s="534"/>
      <c r="F389" s="534"/>
      <c r="G389" s="534"/>
      <c r="H389" s="534"/>
      <c r="I389" s="534"/>
      <c r="J389" s="534"/>
      <c r="K389" s="534"/>
      <c r="L389" s="534"/>
      <c r="M389" s="534"/>
      <c r="N389" s="534"/>
      <c r="O389" s="534"/>
      <c r="P389" s="534"/>
      <c r="Q389" s="534"/>
      <c r="R389" s="534"/>
      <c r="S389" s="534"/>
      <c r="T389" s="534"/>
      <c r="U389" s="534"/>
      <c r="V389" s="534"/>
      <c r="W389" s="534"/>
      <c r="X389" s="534"/>
      <c r="Y389" s="534"/>
      <c r="Z389" s="534"/>
      <c r="AA389" s="534"/>
      <c r="AB389" s="534"/>
      <c r="AC389" s="534"/>
      <c r="AD389" s="534"/>
      <c r="AE389" s="534"/>
      <c r="AF389" s="534"/>
      <c r="AG389" s="534"/>
      <c r="AH389" s="534"/>
      <c r="AI389" s="534"/>
      <c r="AJ389" s="534"/>
      <c r="AK389" s="534"/>
      <c r="AL389" s="534"/>
      <c r="AM389" s="534"/>
      <c r="AN389" s="534"/>
      <c r="AO389" s="534"/>
      <c r="AP389" s="545"/>
    </row>
    <row r="390" spans="1:42" s="126" customFormat="1" ht="12.75" customHeight="1" x14ac:dyDescent="0.2">
      <c r="A390" s="2"/>
      <c r="B390" s="688" t="s">
        <v>560</v>
      </c>
      <c r="C390" s="534"/>
      <c r="D390" s="798"/>
      <c r="E390" s="798"/>
      <c r="F390" s="798"/>
      <c r="G390" s="798"/>
      <c r="H390" s="798"/>
      <c r="I390" s="798"/>
      <c r="J390" s="798"/>
      <c r="K390" s="798"/>
      <c r="L390" s="798"/>
      <c r="M390" s="798"/>
      <c r="N390" s="798"/>
      <c r="O390" s="798"/>
      <c r="P390" s="798"/>
      <c r="Q390" s="798"/>
      <c r="R390" s="798"/>
      <c r="S390" s="798"/>
      <c r="T390" s="798"/>
      <c r="U390" s="798"/>
      <c r="V390" s="798"/>
      <c r="W390" s="798"/>
      <c r="X390" s="798"/>
      <c r="Y390" s="798"/>
      <c r="Z390" s="798"/>
      <c r="AA390" s="798"/>
      <c r="AB390" s="798"/>
      <c r="AC390" s="798"/>
      <c r="AD390" s="798"/>
      <c r="AE390" s="798"/>
      <c r="AF390" s="798"/>
      <c r="AG390" s="798"/>
      <c r="AH390" s="798"/>
      <c r="AI390" s="798"/>
      <c r="AJ390" s="798"/>
      <c r="AK390" s="798"/>
      <c r="AL390" s="798"/>
      <c r="AM390" s="798"/>
      <c r="AN390" s="798"/>
      <c r="AO390" s="798"/>
      <c r="AP390" s="709"/>
    </row>
    <row r="391" spans="1:42" ht="12.75" customHeight="1" x14ac:dyDescent="0.2">
      <c r="B391" s="535"/>
      <c r="C391" s="534"/>
      <c r="D391" s="790"/>
      <c r="E391" s="790"/>
      <c r="F391" s="790"/>
      <c r="G391" s="790"/>
      <c r="H391" s="790"/>
      <c r="I391" s="791"/>
      <c r="J391" s="790"/>
      <c r="K391" s="790"/>
      <c r="L391" s="790"/>
      <c r="M391" s="790"/>
      <c r="N391" s="790"/>
      <c r="O391" s="790"/>
      <c r="P391" s="790"/>
      <c r="Q391" s="790"/>
      <c r="R391" s="790"/>
      <c r="S391" s="790"/>
      <c r="T391" s="790"/>
      <c r="U391" s="790"/>
      <c r="V391" s="790"/>
      <c r="W391" s="790"/>
      <c r="X391" s="790"/>
      <c r="Y391" s="790"/>
      <c r="Z391" s="790"/>
      <c r="AA391" s="790"/>
      <c r="AB391" s="790"/>
      <c r="AC391" s="790"/>
      <c r="AD391" s="790"/>
      <c r="AE391" s="790"/>
      <c r="AF391" s="790"/>
      <c r="AG391" s="790"/>
      <c r="AH391" s="790"/>
      <c r="AI391" s="790"/>
      <c r="AJ391" s="790"/>
      <c r="AK391" s="790"/>
      <c r="AL391" s="790"/>
      <c r="AM391" s="790"/>
      <c r="AN391" s="790"/>
      <c r="AO391" s="790"/>
      <c r="AP391" s="545"/>
    </row>
    <row r="392" spans="1:42" ht="12.75" customHeight="1" x14ac:dyDescent="0.2">
      <c r="B392" s="688" t="s">
        <v>561</v>
      </c>
      <c r="C392" s="534"/>
      <c r="D392" s="696"/>
      <c r="E392" s="696"/>
      <c r="F392" s="696"/>
      <c r="G392" s="696"/>
      <c r="H392" s="696"/>
      <c r="I392" s="696"/>
      <c r="J392" s="696"/>
      <c r="K392" s="696"/>
      <c r="L392" s="696"/>
      <c r="M392" s="696"/>
      <c r="N392" s="696"/>
      <c r="O392" s="696"/>
      <c r="P392" s="696"/>
      <c r="Q392" s="696"/>
      <c r="R392" s="696"/>
      <c r="S392" s="696"/>
      <c r="T392" s="696"/>
      <c r="U392" s="696"/>
      <c r="V392" s="696"/>
      <c r="W392" s="696"/>
      <c r="X392" s="696"/>
      <c r="Y392" s="696"/>
      <c r="Z392" s="696"/>
      <c r="AA392" s="696"/>
      <c r="AB392" s="696"/>
      <c r="AC392" s="696"/>
      <c r="AD392" s="696"/>
      <c r="AE392" s="696"/>
      <c r="AF392" s="696"/>
      <c r="AG392" s="696"/>
      <c r="AH392" s="696"/>
      <c r="AI392" s="696"/>
      <c r="AJ392" s="696"/>
      <c r="AK392" s="696"/>
      <c r="AL392" s="696"/>
      <c r="AM392" s="696"/>
      <c r="AN392" s="696"/>
      <c r="AO392" s="696"/>
      <c r="AP392" s="545"/>
    </row>
    <row r="393" spans="1:42" ht="12.75" customHeight="1" x14ac:dyDescent="0.2">
      <c r="B393" s="685" t="s">
        <v>548</v>
      </c>
      <c r="C393" s="534"/>
      <c r="D393" s="790"/>
      <c r="E393" s="790"/>
      <c r="F393" s="790"/>
      <c r="G393" s="790"/>
      <c r="H393" s="790"/>
      <c r="I393" s="791"/>
      <c r="J393" s="790"/>
      <c r="K393" s="790"/>
      <c r="L393" s="790"/>
      <c r="M393" s="790"/>
      <c r="N393" s="790"/>
      <c r="O393" s="790"/>
      <c r="P393" s="790"/>
      <c r="Q393" s="790"/>
      <c r="R393" s="790"/>
      <c r="S393" s="790"/>
      <c r="T393" s="790"/>
      <c r="U393" s="790"/>
      <c r="V393" s="790"/>
      <c r="W393" s="790"/>
      <c r="X393" s="790"/>
      <c r="Y393" s="790"/>
      <c r="Z393" s="790"/>
      <c r="AA393" s="790"/>
      <c r="AB393" s="790"/>
      <c r="AC393" s="790"/>
      <c r="AD393" s="790"/>
      <c r="AE393" s="790"/>
      <c r="AF393" s="790"/>
      <c r="AG393" s="790"/>
      <c r="AH393" s="790"/>
      <c r="AI393" s="790"/>
      <c r="AJ393" s="790"/>
      <c r="AK393" s="790"/>
      <c r="AL393" s="790"/>
      <c r="AM393" s="790"/>
      <c r="AN393" s="790"/>
      <c r="AO393" s="790"/>
      <c r="AP393" s="545"/>
    </row>
    <row r="394" spans="1:42" ht="12.75" customHeight="1" x14ac:dyDescent="0.2">
      <c r="B394" s="687" t="s">
        <v>562</v>
      </c>
      <c r="C394" s="534"/>
      <c r="D394" s="534"/>
      <c r="E394" s="534"/>
      <c r="F394" s="534"/>
      <c r="G394" s="534"/>
      <c r="H394" s="534"/>
      <c r="I394" s="534"/>
      <c r="J394" s="534"/>
      <c r="K394" s="534"/>
      <c r="L394" s="534"/>
      <c r="M394" s="534"/>
      <c r="N394" s="534"/>
      <c r="O394" s="534"/>
      <c r="P394" s="534"/>
      <c r="Q394" s="534"/>
      <c r="R394" s="534"/>
      <c r="S394" s="534"/>
      <c r="T394" s="534"/>
      <c r="U394" s="534"/>
      <c r="V394" s="534"/>
      <c r="W394" s="534"/>
      <c r="X394" s="534"/>
      <c r="Y394" s="534"/>
      <c r="Z394" s="534"/>
      <c r="AA394" s="534"/>
      <c r="AB394" s="534"/>
      <c r="AC394" s="534"/>
      <c r="AD394" s="534"/>
      <c r="AE394" s="534"/>
      <c r="AF394" s="534"/>
      <c r="AG394" s="534"/>
      <c r="AH394" s="534"/>
      <c r="AI394" s="534"/>
      <c r="AJ394" s="534"/>
      <c r="AK394" s="534"/>
      <c r="AL394" s="534"/>
      <c r="AM394" s="534"/>
      <c r="AN394" s="534"/>
      <c r="AO394" s="534"/>
      <c r="AP394" s="545"/>
    </row>
    <row r="395" spans="1:42" ht="12.75" customHeight="1" thickBot="1" x14ac:dyDescent="0.25">
      <c r="B395" s="689" t="s">
        <v>563</v>
      </c>
      <c r="C395" s="739"/>
      <c r="D395" s="739"/>
      <c r="E395" s="739"/>
      <c r="F395" s="739"/>
      <c r="G395" s="739"/>
      <c r="H395" s="739"/>
      <c r="I395" s="739"/>
      <c r="J395" s="739"/>
      <c r="K395" s="739"/>
      <c r="L395" s="739"/>
      <c r="M395" s="739"/>
      <c r="N395" s="739"/>
      <c r="O395" s="739"/>
      <c r="P395" s="739"/>
      <c r="Q395" s="739"/>
      <c r="R395" s="739"/>
      <c r="S395" s="739"/>
      <c r="T395" s="739"/>
      <c r="U395" s="739"/>
      <c r="V395" s="739"/>
      <c r="W395" s="739"/>
      <c r="X395" s="739"/>
      <c r="Y395" s="739"/>
      <c r="Z395" s="739"/>
      <c r="AA395" s="739"/>
      <c r="AB395" s="739"/>
      <c r="AC395" s="739"/>
      <c r="AD395" s="739"/>
      <c r="AE395" s="739"/>
      <c r="AF395" s="739"/>
      <c r="AG395" s="739"/>
      <c r="AH395" s="739"/>
      <c r="AI395" s="739"/>
      <c r="AJ395" s="739"/>
      <c r="AK395" s="739"/>
      <c r="AL395" s="739"/>
      <c r="AM395" s="739"/>
      <c r="AN395" s="739"/>
      <c r="AO395" s="739"/>
      <c r="AP395" s="545"/>
    </row>
    <row r="396" spans="1:42" ht="12.75" customHeight="1" x14ac:dyDescent="0.2">
      <c r="B396" s="690" t="s">
        <v>551</v>
      </c>
      <c r="C396" s="534"/>
      <c r="D396" s="534"/>
      <c r="E396" s="534"/>
      <c r="F396" s="534"/>
      <c r="G396" s="534"/>
      <c r="H396" s="534"/>
      <c r="I396" s="534"/>
      <c r="J396" s="534"/>
      <c r="K396" s="534"/>
      <c r="L396" s="534"/>
      <c r="M396" s="534"/>
      <c r="N396" s="534"/>
      <c r="O396" s="534"/>
      <c r="P396" s="534"/>
      <c r="Q396" s="534"/>
      <c r="R396" s="534"/>
      <c r="S396" s="534"/>
      <c r="T396" s="534"/>
      <c r="U396" s="534"/>
      <c r="V396" s="534"/>
      <c r="W396" s="534"/>
      <c r="X396" s="534"/>
      <c r="Y396" s="534"/>
      <c r="Z396" s="534"/>
      <c r="AA396" s="534"/>
      <c r="AB396" s="534"/>
      <c r="AC396" s="534"/>
      <c r="AD396" s="534"/>
      <c r="AE396" s="534"/>
      <c r="AF396" s="534"/>
      <c r="AG396" s="534"/>
      <c r="AH396" s="534"/>
      <c r="AI396" s="534"/>
      <c r="AJ396" s="534"/>
      <c r="AK396" s="534"/>
      <c r="AL396" s="534"/>
      <c r="AM396" s="534"/>
      <c r="AN396" s="534"/>
      <c r="AO396" s="534"/>
      <c r="AP396" s="545"/>
    </row>
    <row r="397" spans="1:42" ht="12.75" customHeight="1" x14ac:dyDescent="0.2">
      <c r="B397" s="685" t="s">
        <v>552</v>
      </c>
      <c r="C397" s="696"/>
      <c r="D397" s="696"/>
      <c r="E397" s="696"/>
      <c r="F397" s="696"/>
      <c r="G397" s="696"/>
      <c r="H397" s="696"/>
      <c r="I397" s="696"/>
      <c r="J397" s="696"/>
      <c r="K397" s="696"/>
      <c r="L397" s="696"/>
      <c r="M397" s="696"/>
      <c r="N397" s="696"/>
      <c r="O397" s="696"/>
      <c r="P397" s="696"/>
      <c r="Q397" s="696"/>
      <c r="R397" s="696"/>
      <c r="S397" s="696"/>
      <c r="T397" s="696"/>
      <c r="U397" s="696"/>
      <c r="V397" s="696"/>
      <c r="W397" s="696"/>
      <c r="X397" s="696"/>
      <c r="Y397" s="696"/>
      <c r="Z397" s="696"/>
      <c r="AA397" s="696"/>
      <c r="AB397" s="696"/>
      <c r="AC397" s="696"/>
      <c r="AD397" s="696"/>
      <c r="AE397" s="696"/>
      <c r="AF397" s="696"/>
      <c r="AG397" s="696"/>
      <c r="AH397" s="696"/>
      <c r="AI397" s="696"/>
      <c r="AJ397" s="696"/>
      <c r="AK397" s="696"/>
      <c r="AL397" s="696"/>
      <c r="AM397" s="696"/>
      <c r="AN397" s="696"/>
      <c r="AO397" s="696"/>
      <c r="AP397" s="545"/>
    </row>
    <row r="398" spans="1:42" ht="12.75" customHeight="1" thickBot="1" x14ac:dyDescent="0.25">
      <c r="B398" s="691" t="s">
        <v>553</v>
      </c>
      <c r="C398" s="797"/>
      <c r="D398" s="739"/>
      <c r="E398" s="739"/>
      <c r="F398" s="739"/>
      <c r="G398" s="739"/>
      <c r="H398" s="739"/>
      <c r="I398" s="739"/>
      <c r="J398" s="739"/>
      <c r="K398" s="739"/>
      <c r="L398" s="739"/>
      <c r="M398" s="739"/>
      <c r="N398" s="739"/>
      <c r="O398" s="739"/>
      <c r="P398" s="739"/>
      <c r="Q398" s="739"/>
      <c r="R398" s="739"/>
      <c r="S398" s="739"/>
      <c r="T398" s="739"/>
      <c r="U398" s="739"/>
      <c r="V398" s="739"/>
      <c r="W398" s="739"/>
      <c r="X398" s="739"/>
      <c r="Y398" s="739"/>
      <c r="Z398" s="739"/>
      <c r="AA398" s="739"/>
      <c r="AB398" s="739"/>
      <c r="AC398" s="739"/>
      <c r="AD398" s="739"/>
      <c r="AE398" s="739"/>
      <c r="AF398" s="739"/>
      <c r="AG398" s="739"/>
      <c r="AH398" s="739"/>
      <c r="AI398" s="739"/>
      <c r="AJ398" s="739"/>
      <c r="AK398" s="739"/>
      <c r="AL398" s="739"/>
      <c r="AM398" s="739"/>
      <c r="AN398" s="739"/>
      <c r="AO398" s="739"/>
      <c r="AP398" s="545"/>
    </row>
    <row r="399" spans="1:42" ht="12.75" customHeight="1" x14ac:dyDescent="0.2">
      <c r="B399" s="692" t="s">
        <v>564</v>
      </c>
      <c r="C399" s="534"/>
      <c r="D399" s="534"/>
      <c r="E399" s="534"/>
      <c r="F399" s="534"/>
      <c r="G399" s="534"/>
      <c r="H399" s="534"/>
      <c r="I399" s="534"/>
      <c r="J399" s="534"/>
      <c r="K399" s="534"/>
      <c r="L399" s="534"/>
      <c r="M399" s="534"/>
      <c r="N399" s="534"/>
      <c r="O399" s="534"/>
      <c r="P399" s="534"/>
      <c r="Q399" s="534"/>
      <c r="R399" s="534"/>
      <c r="S399" s="534"/>
      <c r="T399" s="534"/>
      <c r="U399" s="534"/>
      <c r="V399" s="534"/>
      <c r="W399" s="534"/>
      <c r="X399" s="534"/>
      <c r="Y399" s="534"/>
      <c r="Z399" s="534"/>
      <c r="AA399" s="534"/>
      <c r="AB399" s="534"/>
      <c r="AC399" s="534"/>
      <c r="AD399" s="534"/>
      <c r="AE399" s="534"/>
      <c r="AF399" s="534"/>
      <c r="AG399" s="534"/>
      <c r="AH399" s="534"/>
      <c r="AI399" s="534"/>
      <c r="AJ399" s="534"/>
      <c r="AK399" s="534"/>
      <c r="AL399" s="534"/>
      <c r="AM399" s="534"/>
      <c r="AN399" s="534"/>
      <c r="AO399" s="534"/>
      <c r="AP399" s="545"/>
    </row>
    <row r="400" spans="1:42" ht="12.75" customHeight="1" x14ac:dyDescent="0.2">
      <c r="B400" s="685" t="s">
        <v>565</v>
      </c>
      <c r="C400" s="534"/>
      <c r="D400" s="792"/>
      <c r="E400" s="792"/>
      <c r="F400" s="792"/>
      <c r="G400" s="792"/>
      <c r="H400" s="792"/>
      <c r="I400" s="792"/>
      <c r="J400" s="792"/>
      <c r="K400" s="792"/>
      <c r="L400" s="792"/>
      <c r="M400" s="792"/>
      <c r="N400" s="792"/>
      <c r="O400" s="792"/>
      <c r="P400" s="792"/>
      <c r="Q400" s="792"/>
      <c r="R400" s="792"/>
      <c r="S400" s="792"/>
      <c r="T400" s="792"/>
      <c r="U400" s="792"/>
      <c r="V400" s="792"/>
      <c r="W400" s="792"/>
      <c r="X400" s="792"/>
      <c r="Y400" s="792"/>
      <c r="Z400" s="792"/>
      <c r="AA400" s="792"/>
      <c r="AB400" s="792"/>
      <c r="AC400" s="792"/>
      <c r="AD400" s="792"/>
      <c r="AE400" s="792"/>
      <c r="AF400" s="792"/>
      <c r="AG400" s="792"/>
      <c r="AH400" s="792"/>
      <c r="AI400" s="792"/>
      <c r="AJ400" s="792"/>
      <c r="AK400" s="792"/>
      <c r="AL400" s="792"/>
      <c r="AM400" s="792"/>
      <c r="AN400" s="792"/>
      <c r="AO400" s="792"/>
      <c r="AP400" s="794"/>
    </row>
    <row r="401" spans="1:42" ht="12.75" customHeight="1" x14ac:dyDescent="0.2">
      <c r="B401" s="685" t="s">
        <v>566</v>
      </c>
      <c r="C401" s="534"/>
      <c r="D401" s="792"/>
      <c r="E401" s="792"/>
      <c r="F401" s="792"/>
      <c r="G401" s="792"/>
      <c r="H401" s="792"/>
      <c r="I401" s="792"/>
      <c r="J401" s="792"/>
      <c r="K401" s="792"/>
      <c r="L401" s="792"/>
      <c r="M401" s="792"/>
      <c r="N401" s="792"/>
      <c r="O401" s="792"/>
      <c r="P401" s="792"/>
      <c r="Q401" s="792"/>
      <c r="R401" s="792"/>
      <c r="S401" s="792"/>
      <c r="T401" s="792"/>
      <c r="U401" s="792"/>
      <c r="V401" s="792"/>
      <c r="W401" s="792"/>
      <c r="X401" s="792"/>
      <c r="Y401" s="792"/>
      <c r="Z401" s="792"/>
      <c r="AA401" s="792"/>
      <c r="AB401" s="792"/>
      <c r="AC401" s="792"/>
      <c r="AD401" s="792"/>
      <c r="AE401" s="792"/>
      <c r="AF401" s="792"/>
      <c r="AG401" s="792"/>
      <c r="AH401" s="792"/>
      <c r="AI401" s="792"/>
      <c r="AJ401" s="792"/>
      <c r="AK401" s="792"/>
      <c r="AL401" s="792"/>
      <c r="AM401" s="792"/>
      <c r="AN401" s="792"/>
      <c r="AO401" s="792"/>
      <c r="AP401" s="794"/>
    </row>
    <row r="402" spans="1:42" ht="12.75" customHeight="1" x14ac:dyDescent="0.2">
      <c r="B402" s="685" t="s">
        <v>567</v>
      </c>
      <c r="C402" s="534"/>
      <c r="D402" s="792"/>
      <c r="E402" s="792"/>
      <c r="F402" s="792"/>
      <c r="G402" s="792"/>
      <c r="H402" s="792"/>
      <c r="I402" s="792"/>
      <c r="J402" s="792"/>
      <c r="K402" s="792"/>
      <c r="L402" s="792"/>
      <c r="M402" s="792"/>
      <c r="N402" s="792"/>
      <c r="O402" s="792"/>
      <c r="P402" s="792"/>
      <c r="Q402" s="792"/>
      <c r="R402" s="792"/>
      <c r="S402" s="792"/>
      <c r="T402" s="792"/>
      <c r="U402" s="792"/>
      <c r="V402" s="792"/>
      <c r="W402" s="792"/>
      <c r="X402" s="792"/>
      <c r="Y402" s="792"/>
      <c r="Z402" s="792"/>
      <c r="AA402" s="792"/>
      <c r="AB402" s="792"/>
      <c r="AC402" s="792"/>
      <c r="AD402" s="792"/>
      <c r="AE402" s="792"/>
      <c r="AF402" s="792"/>
      <c r="AG402" s="792"/>
      <c r="AH402" s="792"/>
      <c r="AI402" s="792"/>
      <c r="AJ402" s="792"/>
      <c r="AK402" s="792"/>
      <c r="AL402" s="792"/>
      <c r="AM402" s="792"/>
      <c r="AN402" s="792"/>
      <c r="AO402" s="792"/>
      <c r="AP402" s="794"/>
    </row>
    <row r="403" spans="1:42" ht="12.75" customHeight="1" x14ac:dyDescent="0.2">
      <c r="B403" s="685" t="s">
        <v>568</v>
      </c>
      <c r="C403" s="534"/>
      <c r="D403" s="792"/>
      <c r="E403" s="792"/>
      <c r="F403" s="792"/>
      <c r="G403" s="792"/>
      <c r="H403" s="792"/>
      <c r="I403" s="792"/>
      <c r="J403" s="792"/>
      <c r="K403" s="792"/>
      <c r="L403" s="792"/>
      <c r="M403" s="792"/>
      <c r="N403" s="792"/>
      <c r="O403" s="792"/>
      <c r="P403" s="792"/>
      <c r="Q403" s="792"/>
      <c r="R403" s="792"/>
      <c r="S403" s="792"/>
      <c r="T403" s="792"/>
      <c r="U403" s="792"/>
      <c r="V403" s="792"/>
      <c r="W403" s="792"/>
      <c r="X403" s="792"/>
      <c r="Y403" s="792"/>
      <c r="Z403" s="792"/>
      <c r="AA403" s="792"/>
      <c r="AB403" s="792"/>
      <c r="AC403" s="792"/>
      <c r="AD403" s="792"/>
      <c r="AE403" s="792"/>
      <c r="AF403" s="792"/>
      <c r="AG403" s="792"/>
      <c r="AH403" s="792"/>
      <c r="AI403" s="792"/>
      <c r="AJ403" s="792"/>
      <c r="AK403" s="792"/>
      <c r="AL403" s="792"/>
      <c r="AM403" s="792"/>
      <c r="AN403" s="792"/>
      <c r="AO403" s="792"/>
      <c r="AP403" s="794"/>
    </row>
    <row r="404" spans="1:42" ht="12.75" customHeight="1" x14ac:dyDescent="0.2">
      <c r="B404" s="686" t="s">
        <v>569</v>
      </c>
      <c r="C404" s="534"/>
      <c r="D404" s="696"/>
      <c r="E404" s="696"/>
      <c r="F404" s="696"/>
      <c r="G404" s="696"/>
      <c r="H404" s="696"/>
      <c r="I404" s="696"/>
      <c r="J404" s="696"/>
      <c r="K404" s="696"/>
      <c r="L404" s="696"/>
      <c r="M404" s="696"/>
      <c r="N404" s="696"/>
      <c r="O404" s="696"/>
      <c r="P404" s="696"/>
      <c r="Q404" s="696"/>
      <c r="R404" s="696"/>
      <c r="S404" s="696"/>
      <c r="T404" s="696"/>
      <c r="U404" s="696"/>
      <c r="V404" s="696"/>
      <c r="W404" s="696"/>
      <c r="X404" s="696"/>
      <c r="Y404" s="696"/>
      <c r="Z404" s="696"/>
      <c r="AA404" s="696"/>
      <c r="AB404" s="696"/>
      <c r="AC404" s="696"/>
      <c r="AD404" s="696"/>
      <c r="AE404" s="696"/>
      <c r="AF404" s="696"/>
      <c r="AG404" s="696"/>
      <c r="AH404" s="696"/>
      <c r="AI404" s="696"/>
      <c r="AJ404" s="696"/>
      <c r="AK404" s="696"/>
      <c r="AL404" s="696"/>
      <c r="AM404" s="696"/>
      <c r="AN404" s="696"/>
      <c r="AO404" s="696"/>
      <c r="AP404" s="545"/>
    </row>
    <row r="405" spans="1:42" ht="12.75" customHeight="1" thickBot="1" x14ac:dyDescent="0.25">
      <c r="B405" s="694" t="s">
        <v>570</v>
      </c>
      <c r="C405" s="739"/>
      <c r="D405" s="797"/>
      <c r="E405" s="797"/>
      <c r="F405" s="797"/>
      <c r="G405" s="797"/>
      <c r="H405" s="797"/>
      <c r="I405" s="797"/>
      <c r="J405" s="797"/>
      <c r="K405" s="797"/>
      <c r="L405" s="797"/>
      <c r="M405" s="797"/>
      <c r="N405" s="797"/>
      <c r="O405" s="797"/>
      <c r="P405" s="797"/>
      <c r="Q405" s="797"/>
      <c r="R405" s="797"/>
      <c r="S405" s="797"/>
      <c r="T405" s="797"/>
      <c r="U405" s="797"/>
      <c r="V405" s="797"/>
      <c r="W405" s="797"/>
      <c r="X405" s="797"/>
      <c r="Y405" s="797"/>
      <c r="Z405" s="797"/>
      <c r="AA405" s="797"/>
      <c r="AB405" s="797"/>
      <c r="AC405" s="797"/>
      <c r="AD405" s="797"/>
      <c r="AE405" s="797"/>
      <c r="AF405" s="797"/>
      <c r="AG405" s="797"/>
      <c r="AH405" s="797"/>
      <c r="AI405" s="797"/>
      <c r="AJ405" s="797"/>
      <c r="AK405" s="797"/>
      <c r="AL405" s="797"/>
      <c r="AM405" s="797"/>
      <c r="AN405" s="797"/>
      <c r="AO405" s="797"/>
      <c r="AP405" s="545"/>
    </row>
    <row r="406" spans="1:42" ht="12.75" customHeight="1" x14ac:dyDescent="0.2">
      <c r="B406" s="692" t="s">
        <v>56</v>
      </c>
      <c r="C406" s="534"/>
      <c r="D406" s="534"/>
      <c r="E406" s="534"/>
      <c r="F406" s="534"/>
      <c r="G406" s="534"/>
      <c r="H406" s="534"/>
      <c r="I406" s="534"/>
      <c r="J406" s="534"/>
      <c r="K406" s="534"/>
      <c r="L406" s="534"/>
      <c r="M406" s="534"/>
      <c r="N406" s="534"/>
      <c r="O406" s="534"/>
      <c r="P406" s="534"/>
      <c r="Q406" s="534"/>
      <c r="R406" s="534"/>
      <c r="S406" s="534"/>
      <c r="T406" s="534"/>
      <c r="U406" s="534"/>
      <c r="V406" s="534"/>
      <c r="W406" s="534"/>
      <c r="X406" s="534"/>
      <c r="Y406" s="534"/>
      <c r="Z406" s="534"/>
      <c r="AA406" s="534"/>
      <c r="AB406" s="534"/>
      <c r="AC406" s="534"/>
      <c r="AD406" s="534"/>
      <c r="AE406" s="534"/>
      <c r="AF406" s="534"/>
      <c r="AG406" s="534"/>
      <c r="AH406" s="534"/>
      <c r="AI406" s="534"/>
      <c r="AJ406" s="534"/>
      <c r="AK406" s="534"/>
      <c r="AL406" s="534"/>
      <c r="AM406" s="534"/>
      <c r="AN406" s="534"/>
      <c r="AO406" s="534"/>
      <c r="AP406" s="545"/>
    </row>
    <row r="407" spans="1:42" ht="12.75" customHeight="1" x14ac:dyDescent="0.2">
      <c r="B407" s="685" t="s">
        <v>571</v>
      </c>
      <c r="C407" s="534"/>
      <c r="D407" s="696"/>
      <c r="E407" s="696"/>
      <c r="F407" s="696"/>
      <c r="G407" s="696"/>
      <c r="H407" s="696"/>
      <c r="I407" s="696"/>
      <c r="J407" s="696"/>
      <c r="K407" s="696"/>
      <c r="L407" s="696"/>
      <c r="M407" s="696"/>
      <c r="N407" s="696"/>
      <c r="O407" s="696"/>
      <c r="P407" s="696"/>
      <c r="Q407" s="696"/>
      <c r="R407" s="696"/>
      <c r="S407" s="696"/>
      <c r="T407" s="696"/>
      <c r="U407" s="696"/>
      <c r="V407" s="696"/>
      <c r="W407" s="696"/>
      <c r="X407" s="696"/>
      <c r="Y407" s="696"/>
      <c r="Z407" s="696"/>
      <c r="AA407" s="696"/>
      <c r="AB407" s="696"/>
      <c r="AC407" s="696"/>
      <c r="AD407" s="696"/>
      <c r="AE407" s="696"/>
      <c r="AF407" s="696"/>
      <c r="AG407" s="696"/>
      <c r="AH407" s="696"/>
      <c r="AI407" s="696"/>
      <c r="AJ407" s="696"/>
      <c r="AK407" s="696"/>
      <c r="AL407" s="696"/>
      <c r="AM407" s="696"/>
      <c r="AN407" s="696"/>
      <c r="AO407" s="696"/>
      <c r="AP407" s="545"/>
    </row>
    <row r="408" spans="1:42" s="126" customFormat="1" ht="12.75" customHeight="1" x14ac:dyDescent="0.2">
      <c r="A408" s="2"/>
      <c r="B408" s="693" t="s">
        <v>572</v>
      </c>
      <c r="C408" s="534"/>
      <c r="D408" s="749"/>
      <c r="E408" s="749"/>
      <c r="F408" s="749"/>
      <c r="G408" s="749"/>
      <c r="H408" s="749"/>
      <c r="I408" s="749"/>
      <c r="J408" s="749"/>
      <c r="K408" s="749"/>
      <c r="L408" s="749"/>
      <c r="M408" s="749"/>
      <c r="N408" s="749"/>
      <c r="O408" s="749"/>
      <c r="P408" s="749"/>
      <c r="Q408" s="749"/>
      <c r="R408" s="749"/>
      <c r="S408" s="749"/>
      <c r="T408" s="749"/>
      <c r="U408" s="749"/>
      <c r="V408" s="749"/>
      <c r="W408" s="749"/>
      <c r="X408" s="749"/>
      <c r="Y408" s="749"/>
      <c r="Z408" s="749"/>
      <c r="AA408" s="749"/>
      <c r="AB408" s="749"/>
      <c r="AC408" s="749"/>
      <c r="AD408" s="749"/>
      <c r="AE408" s="749"/>
      <c r="AF408" s="749"/>
      <c r="AG408" s="749"/>
      <c r="AH408" s="749"/>
      <c r="AI408" s="749"/>
      <c r="AJ408" s="749"/>
      <c r="AK408" s="749"/>
      <c r="AL408" s="749"/>
      <c r="AM408" s="749"/>
      <c r="AN408" s="749"/>
      <c r="AO408" s="749"/>
      <c r="AP408" s="709"/>
    </row>
    <row r="409" spans="1:42" ht="12.75" customHeight="1" x14ac:dyDescent="0.2">
      <c r="B409" s="535"/>
      <c r="C409" s="534"/>
      <c r="D409" s="534"/>
      <c r="E409" s="534"/>
      <c r="F409" s="534"/>
      <c r="G409" s="534"/>
      <c r="H409" s="534"/>
      <c r="I409" s="534"/>
      <c r="J409" s="534"/>
      <c r="K409" s="534"/>
      <c r="L409" s="534"/>
      <c r="M409" s="534"/>
      <c r="N409" s="534"/>
      <c r="O409" s="534"/>
      <c r="P409" s="534"/>
      <c r="Q409" s="534"/>
      <c r="R409" s="534"/>
      <c r="S409" s="534"/>
      <c r="T409" s="534"/>
      <c r="U409" s="534"/>
      <c r="V409" s="534"/>
      <c r="W409" s="534"/>
      <c r="X409" s="534"/>
      <c r="Y409" s="534"/>
      <c r="Z409" s="534"/>
      <c r="AA409" s="534"/>
      <c r="AB409" s="534"/>
      <c r="AC409" s="534"/>
      <c r="AD409" s="534"/>
      <c r="AE409" s="534"/>
      <c r="AF409" s="534"/>
      <c r="AG409" s="534"/>
      <c r="AH409" s="534"/>
      <c r="AI409" s="534"/>
      <c r="AJ409" s="534"/>
      <c r="AK409" s="534"/>
      <c r="AL409" s="534"/>
      <c r="AM409" s="534"/>
      <c r="AN409" s="534"/>
      <c r="AO409" s="534"/>
      <c r="AP409" s="545"/>
    </row>
    <row r="410" spans="1:42" ht="12.75" customHeight="1" x14ac:dyDescent="0.2">
      <c r="B410" s="545"/>
      <c r="C410" s="782"/>
      <c r="D410" s="800"/>
      <c r="E410" s="545"/>
      <c r="F410" s="670"/>
      <c r="G410" s="670"/>
      <c r="H410" s="670"/>
      <c r="I410" s="801"/>
      <c r="J410" s="670"/>
      <c r="K410" s="670"/>
      <c r="L410" s="670"/>
      <c r="M410" s="670"/>
      <c r="N410" s="670"/>
      <c r="O410" s="670"/>
      <c r="P410" s="545"/>
      <c r="Q410" s="545"/>
      <c r="R410" s="545"/>
      <c r="S410" s="545"/>
      <c r="T410" s="545"/>
      <c r="U410" s="545"/>
      <c r="V410" s="545"/>
      <c r="W410" s="545"/>
      <c r="X410" s="545"/>
      <c r="Y410" s="545"/>
      <c r="Z410" s="545"/>
      <c r="AA410" s="545"/>
      <c r="AB410" s="545"/>
      <c r="AC410" s="545"/>
      <c r="AD410" s="545"/>
      <c r="AE410" s="545"/>
      <c r="AF410" s="545"/>
      <c r="AG410" s="545"/>
      <c r="AH410" s="545"/>
      <c r="AI410" s="545"/>
      <c r="AJ410" s="545"/>
      <c r="AK410" s="545"/>
      <c r="AL410" s="545"/>
      <c r="AM410" s="545"/>
      <c r="AN410" s="545"/>
      <c r="AO410" s="545"/>
      <c r="AP410" s="545"/>
    </row>
    <row r="411" spans="1:42" ht="12.75" customHeight="1" x14ac:dyDescent="0.2">
      <c r="B411" s="735" t="s">
        <v>438</v>
      </c>
      <c r="C411" s="784"/>
      <c r="D411" s="764"/>
      <c r="E411" s="764"/>
      <c r="F411" s="764"/>
      <c r="G411" s="764"/>
      <c r="H411" s="764"/>
      <c r="I411" s="802"/>
      <c r="J411" s="764"/>
      <c r="K411" s="764"/>
      <c r="L411" s="764"/>
      <c r="M411" s="764"/>
      <c r="N411" s="764"/>
      <c r="O411" s="764"/>
      <c r="P411" s="764"/>
      <c r="Q411" s="764"/>
      <c r="R411" s="764"/>
      <c r="S411" s="764"/>
      <c r="T411" s="764"/>
      <c r="U411" s="764"/>
      <c r="V411" s="764"/>
      <c r="W411" s="764"/>
      <c r="X411" s="764"/>
      <c r="Y411" s="764"/>
      <c r="Z411" s="764"/>
      <c r="AA411" s="764"/>
      <c r="AB411" s="764"/>
      <c r="AC411" s="764"/>
      <c r="AD411" s="764"/>
      <c r="AE411" s="764"/>
      <c r="AF411" s="764"/>
      <c r="AG411" s="764"/>
      <c r="AH411" s="764"/>
      <c r="AI411" s="764"/>
      <c r="AJ411" s="764"/>
      <c r="AK411" s="764"/>
      <c r="AL411" s="764"/>
      <c r="AM411" s="764"/>
      <c r="AN411" s="764"/>
      <c r="AO411" s="764"/>
      <c r="AP411" s="545"/>
    </row>
    <row r="412" spans="1:42" ht="12.75" customHeight="1" x14ac:dyDescent="0.2">
      <c r="B412" s="735"/>
      <c r="C412" s="534"/>
      <c r="D412" s="764"/>
      <c r="E412" s="764"/>
      <c r="F412" s="764"/>
      <c r="G412" s="764"/>
      <c r="H412" s="764"/>
      <c r="I412" s="802"/>
      <c r="J412" s="764"/>
      <c r="K412" s="764"/>
      <c r="L412" s="764"/>
      <c r="M412" s="764"/>
      <c r="N412" s="764"/>
      <c r="O412" s="764"/>
      <c r="P412" s="764"/>
      <c r="Q412" s="764"/>
      <c r="R412" s="764"/>
      <c r="S412" s="764"/>
      <c r="T412" s="764"/>
      <c r="U412" s="764"/>
      <c r="V412" s="764"/>
      <c r="W412" s="764"/>
      <c r="X412" s="764"/>
      <c r="Y412" s="764"/>
      <c r="Z412" s="764"/>
      <c r="AA412" s="764"/>
      <c r="AB412" s="764"/>
      <c r="AC412" s="764"/>
      <c r="AD412" s="764"/>
      <c r="AE412" s="764"/>
      <c r="AF412" s="764"/>
      <c r="AG412" s="764"/>
      <c r="AH412" s="764"/>
      <c r="AI412" s="764"/>
      <c r="AJ412" s="764"/>
      <c r="AK412" s="764"/>
      <c r="AL412" s="764"/>
      <c r="AM412" s="764"/>
      <c r="AN412" s="764"/>
      <c r="AO412" s="764"/>
      <c r="AP412" s="545"/>
    </row>
    <row r="413" spans="1:42" ht="12.75" customHeight="1" x14ac:dyDescent="0.2">
      <c r="B413" s="535"/>
      <c r="C413" s="534"/>
      <c r="D413" s="692"/>
      <c r="E413" s="692"/>
      <c r="F413" s="790"/>
      <c r="G413" s="790"/>
      <c r="H413" s="790"/>
      <c r="I413" s="791"/>
      <c r="J413" s="790"/>
      <c r="K413" s="790"/>
      <c r="L413" s="790"/>
      <c r="M413" s="790"/>
      <c r="N413" s="790"/>
      <c r="O413" s="790"/>
      <c r="P413" s="692"/>
      <c r="Q413" s="692"/>
      <c r="R413" s="692"/>
      <c r="S413" s="692"/>
      <c r="T413" s="692"/>
      <c r="U413" s="692"/>
      <c r="V413" s="692"/>
      <c r="W413" s="692"/>
      <c r="X413" s="692"/>
      <c r="Y413" s="692"/>
      <c r="Z413" s="692"/>
      <c r="AA413" s="692"/>
      <c r="AB413" s="692"/>
      <c r="AC413" s="692"/>
      <c r="AD413" s="692"/>
      <c r="AE413" s="692"/>
      <c r="AF413" s="692"/>
      <c r="AG413" s="692"/>
      <c r="AH413" s="692"/>
      <c r="AI413" s="692"/>
      <c r="AJ413" s="692"/>
      <c r="AK413" s="692"/>
      <c r="AL413" s="692"/>
      <c r="AM413" s="692"/>
      <c r="AN413" s="692"/>
      <c r="AO413" s="692"/>
      <c r="AP413" s="545"/>
    </row>
    <row r="414" spans="1:42" ht="12.75" customHeight="1" x14ac:dyDescent="0.2">
      <c r="B414" s="688" t="s">
        <v>573</v>
      </c>
      <c r="C414" s="534"/>
      <c r="D414" s="696"/>
      <c r="E414" s="696"/>
      <c r="F414" s="696"/>
      <c r="G414" s="696"/>
      <c r="H414" s="696"/>
      <c r="I414" s="696"/>
      <c r="J414" s="696"/>
      <c r="K414" s="696"/>
      <c r="L414" s="696"/>
      <c r="M414" s="696"/>
      <c r="N414" s="696"/>
      <c r="O414" s="696"/>
      <c r="P414" s="696"/>
      <c r="Q414" s="696"/>
      <c r="R414" s="696"/>
      <c r="S414" s="696"/>
      <c r="T414" s="696"/>
      <c r="U414" s="696"/>
      <c r="V414" s="696"/>
      <c r="W414" s="696"/>
      <c r="X414" s="696"/>
      <c r="Y414" s="696"/>
      <c r="Z414" s="696"/>
      <c r="AA414" s="696"/>
      <c r="AB414" s="696"/>
      <c r="AC414" s="696"/>
      <c r="AD414" s="696"/>
      <c r="AE414" s="696"/>
      <c r="AF414" s="696"/>
      <c r="AG414" s="696"/>
      <c r="AH414" s="696"/>
      <c r="AI414" s="696"/>
      <c r="AJ414" s="696"/>
      <c r="AK414" s="696"/>
      <c r="AL414" s="696"/>
      <c r="AM414" s="696"/>
      <c r="AN414" s="696"/>
      <c r="AO414" s="696"/>
      <c r="AP414" s="545"/>
    </row>
    <row r="415" spans="1:42" ht="12.75" customHeight="1" x14ac:dyDescent="0.2">
      <c r="B415" s="685" t="s">
        <v>548</v>
      </c>
      <c r="C415" s="534"/>
      <c r="D415" s="790"/>
      <c r="E415" s="790"/>
      <c r="F415" s="790"/>
      <c r="G415" s="790"/>
      <c r="H415" s="790"/>
      <c r="I415" s="791"/>
      <c r="J415" s="790"/>
      <c r="K415" s="790"/>
      <c r="L415" s="790"/>
      <c r="M415" s="790"/>
      <c r="N415" s="790"/>
      <c r="O415" s="790"/>
      <c r="P415" s="790"/>
      <c r="Q415" s="790"/>
      <c r="R415" s="790"/>
      <c r="S415" s="790"/>
      <c r="T415" s="790"/>
      <c r="U415" s="790"/>
      <c r="V415" s="790"/>
      <c r="W415" s="790"/>
      <c r="X415" s="790"/>
      <c r="Y415" s="790"/>
      <c r="Z415" s="790"/>
      <c r="AA415" s="790"/>
      <c r="AB415" s="790"/>
      <c r="AC415" s="790"/>
      <c r="AD415" s="790"/>
      <c r="AE415" s="790"/>
      <c r="AF415" s="790"/>
      <c r="AG415" s="790"/>
      <c r="AH415" s="790"/>
      <c r="AI415" s="790"/>
      <c r="AJ415" s="790"/>
      <c r="AK415" s="790"/>
      <c r="AL415" s="790"/>
      <c r="AM415" s="790"/>
      <c r="AN415" s="790"/>
      <c r="AO415" s="790"/>
      <c r="AP415" s="545"/>
    </row>
    <row r="416" spans="1:42" ht="12.75" customHeight="1" x14ac:dyDescent="0.2">
      <c r="B416" s="687" t="s">
        <v>574</v>
      </c>
      <c r="C416" s="534"/>
      <c r="D416" s="534"/>
      <c r="E416" s="534"/>
      <c r="F416" s="534"/>
      <c r="G416" s="534"/>
      <c r="H416" s="534"/>
      <c r="I416" s="534"/>
      <c r="J416" s="534"/>
      <c r="K416" s="534"/>
      <c r="L416" s="534"/>
      <c r="M416" s="534"/>
      <c r="N416" s="534"/>
      <c r="O416" s="534"/>
      <c r="P416" s="534"/>
      <c r="Q416" s="534"/>
      <c r="R416" s="534"/>
      <c r="S416" s="534"/>
      <c r="T416" s="534"/>
      <c r="U416" s="534"/>
      <c r="V416" s="534"/>
      <c r="W416" s="534"/>
      <c r="X416" s="534"/>
      <c r="Y416" s="534"/>
      <c r="Z416" s="534"/>
      <c r="AA416" s="534"/>
      <c r="AB416" s="534"/>
      <c r="AC416" s="534"/>
      <c r="AD416" s="534"/>
      <c r="AE416" s="534"/>
      <c r="AF416" s="534"/>
      <c r="AG416" s="534"/>
      <c r="AH416" s="534"/>
      <c r="AI416" s="534"/>
      <c r="AJ416" s="534"/>
      <c r="AK416" s="534"/>
      <c r="AL416" s="534"/>
      <c r="AM416" s="534"/>
      <c r="AN416" s="534"/>
      <c r="AO416" s="534"/>
      <c r="AP416" s="545"/>
    </row>
    <row r="417" spans="2:42" ht="12.75" customHeight="1" x14ac:dyDescent="0.2">
      <c r="B417" s="687" t="s">
        <v>575</v>
      </c>
      <c r="C417" s="534"/>
      <c r="D417" s="534"/>
      <c r="E417" s="534"/>
      <c r="F417" s="534"/>
      <c r="G417" s="534"/>
      <c r="H417" s="534"/>
      <c r="I417" s="534"/>
      <c r="J417" s="534"/>
      <c r="K417" s="534"/>
      <c r="L417" s="534"/>
      <c r="M417" s="534"/>
      <c r="N417" s="534"/>
      <c r="O417" s="534"/>
      <c r="P417" s="534"/>
      <c r="Q417" s="534"/>
      <c r="R417" s="534"/>
      <c r="S417" s="534"/>
      <c r="T417" s="534"/>
      <c r="U417" s="534"/>
      <c r="V417" s="534"/>
      <c r="W417" s="534"/>
      <c r="X417" s="534"/>
      <c r="Y417" s="534"/>
      <c r="Z417" s="534"/>
      <c r="AA417" s="534"/>
      <c r="AB417" s="534"/>
      <c r="AC417" s="534"/>
      <c r="AD417" s="534"/>
      <c r="AE417" s="534"/>
      <c r="AF417" s="534"/>
      <c r="AG417" s="534"/>
      <c r="AH417" s="534"/>
      <c r="AI417" s="534"/>
      <c r="AJ417" s="534"/>
      <c r="AK417" s="534"/>
      <c r="AL417" s="534"/>
      <c r="AM417" s="534"/>
      <c r="AN417" s="534"/>
      <c r="AO417" s="534"/>
      <c r="AP417" s="545"/>
    </row>
    <row r="418" spans="2:42" ht="12.75" customHeight="1" x14ac:dyDescent="0.2">
      <c r="B418" s="687" t="s">
        <v>576</v>
      </c>
      <c r="C418" s="534"/>
      <c r="D418" s="696"/>
      <c r="E418" s="696"/>
      <c r="F418" s="696"/>
      <c r="G418" s="696"/>
      <c r="H418" s="696"/>
      <c r="I418" s="696"/>
      <c r="J418" s="696"/>
      <c r="K418" s="696"/>
      <c r="L418" s="696"/>
      <c r="M418" s="696"/>
      <c r="N418" s="696"/>
      <c r="O418" s="696"/>
      <c r="P418" s="696"/>
      <c r="Q418" s="696"/>
      <c r="R418" s="696"/>
      <c r="S418" s="696"/>
      <c r="T418" s="696"/>
      <c r="U418" s="696"/>
      <c r="V418" s="696"/>
      <c r="W418" s="696"/>
      <c r="X418" s="696"/>
      <c r="Y418" s="696"/>
      <c r="Z418" s="696"/>
      <c r="AA418" s="696"/>
      <c r="AB418" s="696"/>
      <c r="AC418" s="696"/>
      <c r="AD418" s="696"/>
      <c r="AE418" s="696"/>
      <c r="AF418" s="696"/>
      <c r="AG418" s="696"/>
      <c r="AH418" s="696"/>
      <c r="AI418" s="696"/>
      <c r="AJ418" s="696"/>
      <c r="AK418" s="696"/>
      <c r="AL418" s="696"/>
      <c r="AM418" s="696"/>
      <c r="AN418" s="696"/>
      <c r="AO418" s="696"/>
      <c r="AP418" s="545"/>
    </row>
    <row r="419" spans="2:42" ht="12.75" customHeight="1" x14ac:dyDescent="0.2">
      <c r="B419" s="687" t="s">
        <v>577</v>
      </c>
      <c r="C419" s="534"/>
      <c r="D419" s="696"/>
      <c r="E419" s="696"/>
      <c r="F419" s="696"/>
      <c r="G419" s="696"/>
      <c r="H419" s="696"/>
      <c r="I419" s="696"/>
      <c r="J419" s="696"/>
      <c r="K419" s="696"/>
      <c r="L419" s="696"/>
      <c r="M419" s="696"/>
      <c r="N419" s="696"/>
      <c r="O419" s="696"/>
      <c r="P419" s="696"/>
      <c r="Q419" s="696"/>
      <c r="R419" s="696"/>
      <c r="S419" s="696"/>
      <c r="T419" s="696"/>
      <c r="U419" s="696"/>
      <c r="V419" s="696"/>
      <c r="W419" s="696"/>
      <c r="X419" s="696"/>
      <c r="Y419" s="696"/>
      <c r="Z419" s="696"/>
      <c r="AA419" s="696"/>
      <c r="AB419" s="696"/>
      <c r="AC419" s="696"/>
      <c r="AD419" s="696"/>
      <c r="AE419" s="696"/>
      <c r="AF419" s="696"/>
      <c r="AG419" s="696"/>
      <c r="AH419" s="696"/>
      <c r="AI419" s="696"/>
      <c r="AJ419" s="696"/>
      <c r="AK419" s="696"/>
      <c r="AL419" s="696"/>
      <c r="AM419" s="696"/>
      <c r="AN419" s="696"/>
      <c r="AO419" s="696"/>
      <c r="AP419" s="545"/>
    </row>
    <row r="420" spans="2:42" ht="12.75" customHeight="1" x14ac:dyDescent="0.2">
      <c r="B420" s="687" t="s">
        <v>578</v>
      </c>
      <c r="C420" s="534"/>
      <c r="D420" s="696"/>
      <c r="E420" s="696"/>
      <c r="F420" s="696"/>
      <c r="G420" s="696"/>
      <c r="H420" s="696"/>
      <c r="I420" s="696"/>
      <c r="J420" s="696"/>
      <c r="K420" s="696"/>
      <c r="L420" s="696"/>
      <c r="M420" s="696"/>
      <c r="N420" s="696"/>
      <c r="O420" s="696"/>
      <c r="P420" s="696"/>
      <c r="Q420" s="696"/>
      <c r="R420" s="696"/>
      <c r="S420" s="696"/>
      <c r="T420" s="696"/>
      <c r="U420" s="696"/>
      <c r="V420" s="696"/>
      <c r="W420" s="696"/>
      <c r="X420" s="696"/>
      <c r="Y420" s="696"/>
      <c r="Z420" s="696"/>
      <c r="AA420" s="696"/>
      <c r="AB420" s="696"/>
      <c r="AC420" s="696"/>
      <c r="AD420" s="696"/>
      <c r="AE420" s="696"/>
      <c r="AF420" s="696"/>
      <c r="AG420" s="696"/>
      <c r="AH420" s="696"/>
      <c r="AI420" s="696"/>
      <c r="AJ420" s="696"/>
      <c r="AK420" s="696"/>
      <c r="AL420" s="696"/>
      <c r="AM420" s="696"/>
      <c r="AN420" s="696"/>
      <c r="AO420" s="696"/>
      <c r="AP420" s="545"/>
    </row>
    <row r="421" spans="2:42" ht="12.75" customHeight="1" x14ac:dyDescent="0.2">
      <c r="B421" s="687" t="s">
        <v>579</v>
      </c>
      <c r="C421" s="534"/>
      <c r="D421" s="696"/>
      <c r="E421" s="696"/>
      <c r="F421" s="696"/>
      <c r="G421" s="696"/>
      <c r="H421" s="696"/>
      <c r="I421" s="696"/>
      <c r="J421" s="696"/>
      <c r="K421" s="696"/>
      <c r="L421" s="696"/>
      <c r="M421" s="696"/>
      <c r="N421" s="696"/>
      <c r="O421" s="696"/>
      <c r="P421" s="696"/>
      <c r="Q421" s="696"/>
      <c r="R421" s="696"/>
      <c r="S421" s="696"/>
      <c r="T421" s="696"/>
      <c r="U421" s="696"/>
      <c r="V421" s="696"/>
      <c r="W421" s="696"/>
      <c r="X421" s="696"/>
      <c r="Y421" s="696"/>
      <c r="Z421" s="696"/>
      <c r="AA421" s="696"/>
      <c r="AB421" s="696"/>
      <c r="AC421" s="696"/>
      <c r="AD421" s="696"/>
      <c r="AE421" s="696"/>
      <c r="AF421" s="696"/>
      <c r="AG421" s="696"/>
      <c r="AH421" s="696"/>
      <c r="AI421" s="696"/>
      <c r="AJ421" s="696"/>
      <c r="AK421" s="696"/>
      <c r="AL421" s="696"/>
      <c r="AM421" s="696"/>
      <c r="AN421" s="696"/>
      <c r="AO421" s="696"/>
      <c r="AP421" s="545"/>
    </row>
    <row r="422" spans="2:42" ht="12.75" customHeight="1" thickBot="1" x14ac:dyDescent="0.25">
      <c r="B422" s="689" t="s">
        <v>580</v>
      </c>
      <c r="C422" s="739"/>
      <c r="D422" s="739"/>
      <c r="E422" s="739"/>
      <c r="F422" s="739"/>
      <c r="G422" s="739"/>
      <c r="H422" s="739"/>
      <c r="I422" s="739"/>
      <c r="J422" s="739"/>
      <c r="K422" s="739"/>
      <c r="L422" s="739"/>
      <c r="M422" s="739"/>
      <c r="N422" s="739"/>
      <c r="O422" s="739"/>
      <c r="P422" s="739"/>
      <c r="Q422" s="739"/>
      <c r="R422" s="739"/>
      <c r="S422" s="739"/>
      <c r="T422" s="739"/>
      <c r="U422" s="739"/>
      <c r="V422" s="739"/>
      <c r="W422" s="739"/>
      <c r="X422" s="739"/>
      <c r="Y422" s="739"/>
      <c r="Z422" s="739"/>
      <c r="AA422" s="739"/>
      <c r="AB422" s="739"/>
      <c r="AC422" s="739"/>
      <c r="AD422" s="739"/>
      <c r="AE422" s="739"/>
      <c r="AF422" s="739"/>
      <c r="AG422" s="739"/>
      <c r="AH422" s="739"/>
      <c r="AI422" s="739"/>
      <c r="AJ422" s="739"/>
      <c r="AK422" s="739"/>
      <c r="AL422" s="739"/>
      <c r="AM422" s="739"/>
      <c r="AN422" s="739"/>
      <c r="AO422" s="739"/>
      <c r="AP422" s="545"/>
    </row>
    <row r="423" spans="2:42" ht="12.75" customHeight="1" x14ac:dyDescent="0.2">
      <c r="B423" s="690" t="s">
        <v>551</v>
      </c>
      <c r="C423" s="534"/>
      <c r="D423" s="534"/>
      <c r="E423" s="534"/>
      <c r="F423" s="534"/>
      <c r="G423" s="534"/>
      <c r="H423" s="534"/>
      <c r="I423" s="534"/>
      <c r="J423" s="534"/>
      <c r="K423" s="534"/>
      <c r="L423" s="534"/>
      <c r="M423" s="534"/>
      <c r="N423" s="534"/>
      <c r="O423" s="534"/>
      <c r="P423" s="534"/>
      <c r="Q423" s="534"/>
      <c r="R423" s="534"/>
      <c r="S423" s="534"/>
      <c r="T423" s="534"/>
      <c r="U423" s="534"/>
      <c r="V423" s="534"/>
      <c r="W423" s="534"/>
      <c r="X423" s="534"/>
      <c r="Y423" s="534"/>
      <c r="Z423" s="534"/>
      <c r="AA423" s="534"/>
      <c r="AB423" s="534"/>
      <c r="AC423" s="534"/>
      <c r="AD423" s="534"/>
      <c r="AE423" s="534"/>
      <c r="AF423" s="534"/>
      <c r="AG423" s="534"/>
      <c r="AH423" s="534"/>
      <c r="AI423" s="534"/>
      <c r="AJ423" s="534"/>
      <c r="AK423" s="534"/>
      <c r="AL423" s="534"/>
      <c r="AM423" s="534"/>
      <c r="AN423" s="534"/>
      <c r="AO423" s="534"/>
      <c r="AP423" s="545"/>
    </row>
    <row r="424" spans="2:42" ht="12.75" customHeight="1" x14ac:dyDescent="0.2">
      <c r="B424" s="685" t="s">
        <v>42</v>
      </c>
      <c r="C424" s="534"/>
      <c r="D424" s="790"/>
      <c r="E424" s="790"/>
      <c r="F424" s="790"/>
      <c r="G424" s="790"/>
      <c r="H424" s="790"/>
      <c r="I424" s="791"/>
      <c r="J424" s="790"/>
      <c r="K424" s="790"/>
      <c r="L424" s="790"/>
      <c r="M424" s="790"/>
      <c r="N424" s="790"/>
      <c r="O424" s="790"/>
      <c r="P424" s="790"/>
      <c r="Q424" s="790"/>
      <c r="R424" s="790"/>
      <c r="S424" s="790"/>
      <c r="T424" s="790"/>
      <c r="U424" s="790"/>
      <c r="V424" s="790"/>
      <c r="W424" s="790"/>
      <c r="X424" s="790"/>
      <c r="Y424" s="790"/>
      <c r="Z424" s="790"/>
      <c r="AA424" s="790"/>
      <c r="AB424" s="790"/>
      <c r="AC424" s="790"/>
      <c r="AD424" s="790"/>
      <c r="AE424" s="790"/>
      <c r="AF424" s="790"/>
      <c r="AG424" s="790"/>
      <c r="AH424" s="790"/>
      <c r="AI424" s="790"/>
      <c r="AJ424" s="790"/>
      <c r="AK424" s="790"/>
      <c r="AL424" s="790"/>
      <c r="AM424" s="790"/>
      <c r="AN424" s="790"/>
      <c r="AO424" s="790"/>
      <c r="AP424" s="545"/>
    </row>
    <row r="425" spans="2:42" ht="12.75" customHeight="1" x14ac:dyDescent="0.2">
      <c r="B425" s="687" t="s">
        <v>581</v>
      </c>
      <c r="C425" s="534"/>
      <c r="D425" s="534"/>
      <c r="E425" s="534"/>
      <c r="F425" s="534"/>
      <c r="G425" s="534"/>
      <c r="H425" s="534"/>
      <c r="I425" s="534"/>
      <c r="J425" s="534"/>
      <c r="K425" s="534"/>
      <c r="L425" s="534"/>
      <c r="M425" s="534"/>
      <c r="N425" s="534"/>
      <c r="O425" s="534"/>
      <c r="P425" s="534"/>
      <c r="Q425" s="534"/>
      <c r="R425" s="534"/>
      <c r="S425" s="534"/>
      <c r="T425" s="534"/>
      <c r="U425" s="534"/>
      <c r="V425" s="534"/>
      <c r="W425" s="534"/>
      <c r="X425" s="534"/>
      <c r="Y425" s="534"/>
      <c r="Z425" s="534"/>
      <c r="AA425" s="534"/>
      <c r="AB425" s="534"/>
      <c r="AC425" s="534"/>
      <c r="AD425" s="534"/>
      <c r="AE425" s="534"/>
      <c r="AF425" s="534"/>
      <c r="AG425" s="534"/>
      <c r="AH425" s="534"/>
      <c r="AI425" s="534"/>
      <c r="AJ425" s="534"/>
      <c r="AK425" s="534"/>
      <c r="AL425" s="534"/>
      <c r="AM425" s="534"/>
      <c r="AN425" s="534"/>
      <c r="AO425" s="534"/>
      <c r="AP425" s="545"/>
    </row>
    <row r="426" spans="2:42" ht="12.75" customHeight="1" x14ac:dyDescent="0.2">
      <c r="B426" s="687" t="s">
        <v>582</v>
      </c>
      <c r="C426" s="534"/>
      <c r="D426" s="696"/>
      <c r="E426" s="696"/>
      <c r="F426" s="696"/>
      <c r="G426" s="696"/>
      <c r="H426" s="696"/>
      <c r="I426" s="696"/>
      <c r="J426" s="696"/>
      <c r="K426" s="696"/>
      <c r="L426" s="696"/>
      <c r="M426" s="696"/>
      <c r="N426" s="696"/>
      <c r="O426" s="696"/>
      <c r="P426" s="696"/>
      <c r="Q426" s="696"/>
      <c r="R426" s="696"/>
      <c r="S426" s="696"/>
      <c r="T426" s="696"/>
      <c r="U426" s="696"/>
      <c r="V426" s="696"/>
      <c r="W426" s="696"/>
      <c r="X426" s="696"/>
      <c r="Y426" s="696"/>
      <c r="Z426" s="696"/>
      <c r="AA426" s="696"/>
      <c r="AB426" s="696"/>
      <c r="AC426" s="696"/>
      <c r="AD426" s="696"/>
      <c r="AE426" s="696"/>
      <c r="AF426" s="696"/>
      <c r="AG426" s="696"/>
      <c r="AH426" s="696"/>
      <c r="AI426" s="696"/>
      <c r="AJ426" s="696"/>
      <c r="AK426" s="696"/>
      <c r="AL426" s="696"/>
      <c r="AM426" s="696"/>
      <c r="AN426" s="696"/>
      <c r="AO426" s="696"/>
      <c r="AP426" s="545"/>
    </row>
    <row r="427" spans="2:42" ht="12.75" customHeight="1" thickBot="1" x14ac:dyDescent="0.25">
      <c r="B427" s="689" t="s">
        <v>583</v>
      </c>
      <c r="C427" s="739"/>
      <c r="D427" s="739"/>
      <c r="E427" s="739"/>
      <c r="F427" s="739"/>
      <c r="G427" s="739"/>
      <c r="H427" s="739"/>
      <c r="I427" s="739"/>
      <c r="J427" s="739"/>
      <c r="K427" s="739"/>
      <c r="L427" s="739"/>
      <c r="M427" s="739"/>
      <c r="N427" s="739"/>
      <c r="O427" s="739"/>
      <c r="P427" s="739"/>
      <c r="Q427" s="739"/>
      <c r="R427" s="739"/>
      <c r="S427" s="739"/>
      <c r="T427" s="739"/>
      <c r="U427" s="739"/>
      <c r="V427" s="739"/>
      <c r="W427" s="739"/>
      <c r="X427" s="739"/>
      <c r="Y427" s="739"/>
      <c r="Z427" s="739"/>
      <c r="AA427" s="739"/>
      <c r="AB427" s="739"/>
      <c r="AC427" s="739"/>
      <c r="AD427" s="739"/>
      <c r="AE427" s="739"/>
      <c r="AF427" s="739"/>
      <c r="AG427" s="739"/>
      <c r="AH427" s="739"/>
      <c r="AI427" s="739"/>
      <c r="AJ427" s="739"/>
      <c r="AK427" s="739"/>
      <c r="AL427" s="739"/>
      <c r="AM427" s="739"/>
      <c r="AN427" s="739"/>
      <c r="AO427" s="739"/>
      <c r="AP427" s="545"/>
    </row>
    <row r="428" spans="2:42" ht="12.75" customHeight="1" x14ac:dyDescent="0.2">
      <c r="B428" s="803" t="s">
        <v>552</v>
      </c>
      <c r="C428" s="785"/>
      <c r="D428" s="804"/>
      <c r="E428" s="804"/>
      <c r="F428" s="804"/>
      <c r="G428" s="804"/>
      <c r="H428" s="804"/>
      <c r="I428" s="804"/>
      <c r="J428" s="804"/>
      <c r="K428" s="804"/>
      <c r="L428" s="804"/>
      <c r="M428" s="804"/>
      <c r="N428" s="804"/>
      <c r="O428" s="804"/>
      <c r="P428" s="804"/>
      <c r="Q428" s="804"/>
      <c r="R428" s="804"/>
      <c r="S428" s="804"/>
      <c r="T428" s="804"/>
      <c r="U428" s="804"/>
      <c r="V428" s="804"/>
      <c r="W428" s="804"/>
      <c r="X428" s="804"/>
      <c r="Y428" s="804"/>
      <c r="Z428" s="804"/>
      <c r="AA428" s="804"/>
      <c r="AB428" s="804"/>
      <c r="AC428" s="804"/>
      <c r="AD428" s="804"/>
      <c r="AE428" s="804"/>
      <c r="AF428" s="804"/>
      <c r="AG428" s="804"/>
      <c r="AH428" s="804"/>
      <c r="AI428" s="804"/>
      <c r="AJ428" s="804"/>
      <c r="AK428" s="804"/>
      <c r="AL428" s="804"/>
      <c r="AM428" s="804"/>
      <c r="AN428" s="804"/>
      <c r="AO428" s="804"/>
      <c r="AP428" s="545"/>
    </row>
    <row r="429" spans="2:42" ht="12.75" customHeight="1" thickBot="1" x14ac:dyDescent="0.25">
      <c r="B429" s="691" t="s">
        <v>553</v>
      </c>
      <c r="C429" s="739"/>
      <c r="D429" s="739"/>
      <c r="E429" s="739"/>
      <c r="F429" s="739"/>
      <c r="G429" s="739"/>
      <c r="H429" s="739"/>
      <c r="I429" s="739"/>
      <c r="J429" s="739"/>
      <c r="K429" s="739"/>
      <c r="L429" s="739"/>
      <c r="M429" s="739"/>
      <c r="N429" s="739"/>
      <c r="O429" s="739"/>
      <c r="P429" s="739"/>
      <c r="Q429" s="739"/>
      <c r="R429" s="739"/>
      <c r="S429" s="739"/>
      <c r="T429" s="739"/>
      <c r="U429" s="739"/>
      <c r="V429" s="739"/>
      <c r="W429" s="739"/>
      <c r="X429" s="739"/>
      <c r="Y429" s="739"/>
      <c r="Z429" s="739"/>
      <c r="AA429" s="739"/>
      <c r="AB429" s="739"/>
      <c r="AC429" s="739"/>
      <c r="AD429" s="739"/>
      <c r="AE429" s="739"/>
      <c r="AF429" s="739"/>
      <c r="AG429" s="739"/>
      <c r="AH429" s="739"/>
      <c r="AI429" s="739"/>
      <c r="AJ429" s="739"/>
      <c r="AK429" s="739"/>
      <c r="AL429" s="739"/>
      <c r="AM429" s="739"/>
      <c r="AN429" s="739"/>
      <c r="AO429" s="739"/>
      <c r="AP429" s="545"/>
    </row>
    <row r="430" spans="2:42" ht="12.75" customHeight="1" x14ac:dyDescent="0.2">
      <c r="B430" s="692" t="s">
        <v>564</v>
      </c>
      <c r="C430" s="534"/>
      <c r="D430" s="534"/>
      <c r="E430" s="534"/>
      <c r="F430" s="534"/>
      <c r="G430" s="534"/>
      <c r="H430" s="534"/>
      <c r="I430" s="534"/>
      <c r="J430" s="534"/>
      <c r="K430" s="534"/>
      <c r="L430" s="534"/>
      <c r="M430" s="534"/>
      <c r="N430" s="534"/>
      <c r="O430" s="534"/>
      <c r="P430" s="534"/>
      <c r="Q430" s="534"/>
      <c r="R430" s="534"/>
      <c r="S430" s="534"/>
      <c r="T430" s="534"/>
      <c r="U430" s="534"/>
      <c r="V430" s="534"/>
      <c r="W430" s="534"/>
      <c r="X430" s="534"/>
      <c r="Y430" s="534"/>
      <c r="Z430" s="534"/>
      <c r="AA430" s="534"/>
      <c r="AB430" s="534"/>
      <c r="AC430" s="534"/>
      <c r="AD430" s="534"/>
      <c r="AE430" s="534"/>
      <c r="AF430" s="534"/>
      <c r="AG430" s="534"/>
      <c r="AH430" s="534"/>
      <c r="AI430" s="534"/>
      <c r="AJ430" s="534"/>
      <c r="AK430" s="534"/>
      <c r="AL430" s="534"/>
      <c r="AM430" s="534"/>
      <c r="AN430" s="534"/>
      <c r="AO430" s="534"/>
      <c r="AP430" s="545"/>
    </row>
    <row r="431" spans="2:42" ht="12.75" customHeight="1" thickBot="1" x14ac:dyDescent="0.25">
      <c r="B431" s="694" t="s">
        <v>584</v>
      </c>
      <c r="C431" s="739"/>
      <c r="D431" s="797"/>
      <c r="E431" s="797"/>
      <c r="F431" s="797"/>
      <c r="G431" s="797"/>
      <c r="H431" s="797"/>
      <c r="I431" s="797"/>
      <c r="J431" s="797"/>
      <c r="K431" s="797"/>
      <c r="L431" s="797"/>
      <c r="M431" s="797"/>
      <c r="N431" s="797"/>
      <c r="O431" s="797"/>
      <c r="P431" s="797"/>
      <c r="Q431" s="797"/>
      <c r="R431" s="797"/>
      <c r="S431" s="797"/>
      <c r="T431" s="797"/>
      <c r="U431" s="797"/>
      <c r="V431" s="797"/>
      <c r="W431" s="797"/>
      <c r="X431" s="797"/>
      <c r="Y431" s="797"/>
      <c r="Z431" s="797"/>
      <c r="AA431" s="797"/>
      <c r="AB431" s="797"/>
      <c r="AC431" s="797"/>
      <c r="AD431" s="797"/>
      <c r="AE431" s="797"/>
      <c r="AF431" s="797"/>
      <c r="AG431" s="797"/>
      <c r="AH431" s="797"/>
      <c r="AI431" s="797"/>
      <c r="AJ431" s="797"/>
      <c r="AK431" s="797"/>
      <c r="AL431" s="797"/>
      <c r="AM431" s="797"/>
      <c r="AN431" s="797"/>
      <c r="AO431" s="797"/>
      <c r="AP431" s="545"/>
    </row>
    <row r="432" spans="2:42" ht="12.75" customHeight="1" x14ac:dyDescent="0.2">
      <c r="B432" s="692" t="s">
        <v>585</v>
      </c>
      <c r="C432" s="534"/>
      <c r="D432" s="534"/>
      <c r="E432" s="534"/>
      <c r="F432" s="534"/>
      <c r="G432" s="534"/>
      <c r="H432" s="534"/>
      <c r="I432" s="534"/>
      <c r="J432" s="534"/>
      <c r="K432" s="534"/>
      <c r="L432" s="534"/>
      <c r="M432" s="534"/>
      <c r="N432" s="534"/>
      <c r="O432" s="534"/>
      <c r="P432" s="534"/>
      <c r="Q432" s="534"/>
      <c r="R432" s="534"/>
      <c r="S432" s="534"/>
      <c r="T432" s="534"/>
      <c r="U432" s="534"/>
      <c r="V432" s="534"/>
      <c r="W432" s="534"/>
      <c r="X432" s="534"/>
      <c r="Y432" s="534"/>
      <c r="Z432" s="534"/>
      <c r="AA432" s="534"/>
      <c r="AB432" s="534"/>
      <c r="AC432" s="534"/>
      <c r="AD432" s="534"/>
      <c r="AE432" s="534"/>
      <c r="AF432" s="534"/>
      <c r="AG432" s="534"/>
      <c r="AH432" s="534"/>
      <c r="AI432" s="534"/>
      <c r="AJ432" s="534"/>
      <c r="AK432" s="534"/>
      <c r="AL432" s="534"/>
      <c r="AM432" s="534"/>
      <c r="AN432" s="534"/>
      <c r="AO432" s="534"/>
      <c r="AP432" s="545"/>
    </row>
    <row r="433" spans="1:42" ht="12.75" customHeight="1" x14ac:dyDescent="0.2">
      <c r="B433" s="685" t="s">
        <v>586</v>
      </c>
      <c r="C433" s="534"/>
      <c r="D433" s="792"/>
      <c r="E433" s="792"/>
      <c r="F433" s="792"/>
      <c r="G433" s="792"/>
      <c r="H433" s="792"/>
      <c r="I433" s="792"/>
      <c r="J433" s="792"/>
      <c r="K433" s="792"/>
      <c r="L433" s="792"/>
      <c r="M433" s="792"/>
      <c r="N433" s="792"/>
      <c r="O433" s="792"/>
      <c r="P433" s="792"/>
      <c r="Q433" s="792"/>
      <c r="R433" s="792"/>
      <c r="S433" s="792"/>
      <c r="T433" s="792"/>
      <c r="U433" s="792"/>
      <c r="V433" s="792"/>
      <c r="W433" s="792"/>
      <c r="X433" s="792"/>
      <c r="Y433" s="792"/>
      <c r="Z433" s="792"/>
      <c r="AA433" s="792"/>
      <c r="AB433" s="792"/>
      <c r="AC433" s="792"/>
      <c r="AD433" s="792"/>
      <c r="AE433" s="792"/>
      <c r="AF433" s="792"/>
      <c r="AG433" s="792"/>
      <c r="AH433" s="792"/>
      <c r="AI433" s="792"/>
      <c r="AJ433" s="792"/>
      <c r="AK433" s="792"/>
      <c r="AL433" s="792"/>
      <c r="AM433" s="792"/>
      <c r="AN433" s="792"/>
      <c r="AO433" s="792"/>
      <c r="AP433" s="794"/>
    </row>
    <row r="434" spans="1:42" ht="12.75" customHeight="1" x14ac:dyDescent="0.2">
      <c r="B434" s="685" t="s">
        <v>587</v>
      </c>
      <c r="C434" s="534"/>
      <c r="D434" s="792"/>
      <c r="E434" s="792"/>
      <c r="F434" s="792"/>
      <c r="G434" s="792"/>
      <c r="H434" s="792"/>
      <c r="I434" s="792"/>
      <c r="J434" s="792"/>
      <c r="K434" s="792"/>
      <c r="L434" s="792"/>
      <c r="M434" s="792"/>
      <c r="N434" s="792"/>
      <c r="O434" s="792"/>
      <c r="P434" s="792"/>
      <c r="Q434" s="792"/>
      <c r="R434" s="792"/>
      <c r="S434" s="792"/>
      <c r="T434" s="792"/>
      <c r="U434" s="792"/>
      <c r="V434" s="792"/>
      <c r="W434" s="792"/>
      <c r="X434" s="792"/>
      <c r="Y434" s="792"/>
      <c r="Z434" s="792"/>
      <c r="AA434" s="792"/>
      <c r="AB434" s="792"/>
      <c r="AC434" s="792"/>
      <c r="AD434" s="792"/>
      <c r="AE434" s="792"/>
      <c r="AF434" s="792"/>
      <c r="AG434" s="792"/>
      <c r="AH434" s="792"/>
      <c r="AI434" s="792"/>
      <c r="AJ434" s="792"/>
      <c r="AK434" s="792"/>
      <c r="AL434" s="792"/>
      <c r="AM434" s="792"/>
      <c r="AN434" s="792"/>
      <c r="AO434" s="792"/>
      <c r="AP434" s="794"/>
    </row>
    <row r="435" spans="1:42" ht="12.75" customHeight="1" x14ac:dyDescent="0.2">
      <c r="B435" s="685" t="s">
        <v>588</v>
      </c>
      <c r="C435" s="534"/>
      <c r="D435" s="792"/>
      <c r="E435" s="792"/>
      <c r="F435" s="792"/>
      <c r="G435" s="792"/>
      <c r="H435" s="792"/>
      <c r="I435" s="792"/>
      <c r="J435" s="792"/>
      <c r="K435" s="792"/>
      <c r="L435" s="792"/>
      <c r="M435" s="792"/>
      <c r="N435" s="792"/>
      <c r="O435" s="792"/>
      <c r="P435" s="792"/>
      <c r="Q435" s="792"/>
      <c r="R435" s="792"/>
      <c r="S435" s="792"/>
      <c r="T435" s="792"/>
      <c r="U435" s="792"/>
      <c r="V435" s="792"/>
      <c r="W435" s="792"/>
      <c r="X435" s="792"/>
      <c r="Y435" s="792"/>
      <c r="Z435" s="792"/>
      <c r="AA435" s="792"/>
      <c r="AB435" s="792"/>
      <c r="AC435" s="792"/>
      <c r="AD435" s="792"/>
      <c r="AE435" s="792"/>
      <c r="AF435" s="792"/>
      <c r="AG435" s="792"/>
      <c r="AH435" s="792"/>
      <c r="AI435" s="792"/>
      <c r="AJ435" s="792"/>
      <c r="AK435" s="792"/>
      <c r="AL435" s="792"/>
      <c r="AM435" s="792"/>
      <c r="AN435" s="792"/>
      <c r="AO435" s="792"/>
      <c r="AP435" s="794"/>
    </row>
    <row r="436" spans="1:42" ht="12.75" customHeight="1" x14ac:dyDescent="0.2">
      <c r="B436" s="685"/>
      <c r="C436" s="534"/>
      <c r="D436" s="792"/>
      <c r="E436" s="792"/>
      <c r="F436" s="792"/>
      <c r="G436" s="792"/>
      <c r="H436" s="792"/>
      <c r="I436" s="792"/>
      <c r="J436" s="792"/>
      <c r="K436" s="792"/>
      <c r="L436" s="792"/>
      <c r="M436" s="792"/>
      <c r="N436" s="792"/>
      <c r="O436" s="792"/>
      <c r="P436" s="792"/>
      <c r="Q436" s="792"/>
      <c r="R436" s="792"/>
      <c r="S436" s="792"/>
      <c r="T436" s="792"/>
      <c r="U436" s="792"/>
      <c r="V436" s="792"/>
      <c r="W436" s="792"/>
      <c r="X436" s="792"/>
      <c r="Y436" s="792"/>
      <c r="Z436" s="792"/>
      <c r="AA436" s="792"/>
      <c r="AB436" s="792"/>
      <c r="AC436" s="792"/>
      <c r="AD436" s="792"/>
      <c r="AE436" s="792"/>
      <c r="AF436" s="792"/>
      <c r="AG436" s="792"/>
      <c r="AH436" s="792"/>
      <c r="AI436" s="792"/>
      <c r="AJ436" s="792"/>
      <c r="AK436" s="792"/>
      <c r="AL436" s="792"/>
      <c r="AM436" s="792"/>
      <c r="AN436" s="792"/>
      <c r="AO436" s="792"/>
      <c r="AP436" s="794"/>
    </row>
    <row r="437" spans="1:42" ht="12.75" customHeight="1" x14ac:dyDescent="0.2">
      <c r="B437" s="686" t="s">
        <v>589</v>
      </c>
      <c r="C437" s="534"/>
      <c r="D437" s="696"/>
      <c r="E437" s="696"/>
      <c r="F437" s="696"/>
      <c r="G437" s="696"/>
      <c r="H437" s="696"/>
      <c r="I437" s="696"/>
      <c r="J437" s="696"/>
      <c r="K437" s="696"/>
      <c r="L437" s="696"/>
      <c r="M437" s="696"/>
      <c r="N437" s="696"/>
      <c r="O437" s="696"/>
      <c r="P437" s="696"/>
      <c r="Q437" s="696"/>
      <c r="R437" s="696"/>
      <c r="S437" s="696"/>
      <c r="T437" s="696"/>
      <c r="U437" s="696"/>
      <c r="V437" s="696"/>
      <c r="W437" s="696"/>
      <c r="X437" s="696"/>
      <c r="Y437" s="696"/>
      <c r="Z437" s="696"/>
      <c r="AA437" s="696"/>
      <c r="AB437" s="696"/>
      <c r="AC437" s="696"/>
      <c r="AD437" s="696"/>
      <c r="AE437" s="696"/>
      <c r="AF437" s="696"/>
      <c r="AG437" s="696"/>
      <c r="AH437" s="696"/>
      <c r="AI437" s="696"/>
      <c r="AJ437" s="696"/>
      <c r="AK437" s="696"/>
      <c r="AL437" s="696"/>
      <c r="AM437" s="696"/>
      <c r="AN437" s="696"/>
      <c r="AO437" s="696"/>
      <c r="AP437" s="545"/>
    </row>
    <row r="438" spans="1:42" ht="12.75" customHeight="1" x14ac:dyDescent="0.2">
      <c r="B438" s="685" t="s">
        <v>590</v>
      </c>
      <c r="C438" s="534"/>
      <c r="D438" s="792"/>
      <c r="E438" s="792"/>
      <c r="F438" s="792"/>
      <c r="G438" s="792"/>
      <c r="H438" s="792"/>
      <c r="I438" s="792"/>
      <c r="J438" s="792"/>
      <c r="K438" s="792"/>
      <c r="L438" s="792"/>
      <c r="M438" s="792"/>
      <c r="N438" s="792"/>
      <c r="O438" s="792"/>
      <c r="P438" s="792"/>
      <c r="Q438" s="792"/>
      <c r="R438" s="792"/>
      <c r="S438" s="792"/>
      <c r="T438" s="792"/>
      <c r="U438" s="792"/>
      <c r="V438" s="792"/>
      <c r="W438" s="792"/>
      <c r="X438" s="792"/>
      <c r="Y438" s="792"/>
      <c r="Z438" s="792"/>
      <c r="AA438" s="792"/>
      <c r="AB438" s="792"/>
      <c r="AC438" s="792"/>
      <c r="AD438" s="792"/>
      <c r="AE438" s="792"/>
      <c r="AF438" s="792"/>
      <c r="AG438" s="792"/>
      <c r="AH438" s="792"/>
      <c r="AI438" s="792"/>
      <c r="AJ438" s="792"/>
      <c r="AK438" s="792"/>
      <c r="AL438" s="792"/>
      <c r="AM438" s="792"/>
      <c r="AN438" s="792"/>
      <c r="AO438" s="792"/>
      <c r="AP438" s="794"/>
    </row>
    <row r="439" spans="1:42" ht="12.75" customHeight="1" x14ac:dyDescent="0.2">
      <c r="B439" s="685" t="s">
        <v>591</v>
      </c>
      <c r="C439" s="534"/>
      <c r="D439" s="792"/>
      <c r="E439" s="792"/>
      <c r="F439" s="792"/>
      <c r="G439" s="792"/>
      <c r="H439" s="792"/>
      <c r="I439" s="792"/>
      <c r="J439" s="792"/>
      <c r="K439" s="792"/>
      <c r="L439" s="792"/>
      <c r="M439" s="792"/>
      <c r="N439" s="792"/>
      <c r="O439" s="792"/>
      <c r="P439" s="792"/>
      <c r="Q439" s="792"/>
      <c r="R439" s="792"/>
      <c r="S439" s="792"/>
      <c r="T439" s="792"/>
      <c r="U439" s="792"/>
      <c r="V439" s="792"/>
      <c r="W439" s="792"/>
      <c r="X439" s="792"/>
      <c r="Y439" s="792"/>
      <c r="Z439" s="792"/>
      <c r="AA439" s="792"/>
      <c r="AB439" s="792"/>
      <c r="AC439" s="792"/>
      <c r="AD439" s="792"/>
      <c r="AE439" s="792"/>
      <c r="AF439" s="792"/>
      <c r="AG439" s="792"/>
      <c r="AH439" s="792"/>
      <c r="AI439" s="792"/>
      <c r="AJ439" s="792"/>
      <c r="AK439" s="792"/>
      <c r="AL439" s="792"/>
      <c r="AM439" s="792"/>
      <c r="AN439" s="792"/>
      <c r="AO439" s="792"/>
      <c r="AP439" s="794"/>
    </row>
    <row r="440" spans="1:42" ht="12.75" customHeight="1" x14ac:dyDescent="0.2">
      <c r="B440" s="686"/>
      <c r="C440" s="534"/>
      <c r="D440" s="696"/>
      <c r="E440" s="696"/>
      <c r="F440" s="696"/>
      <c r="G440" s="696"/>
      <c r="H440" s="696"/>
      <c r="I440" s="696"/>
      <c r="J440" s="696"/>
      <c r="K440" s="696"/>
      <c r="L440" s="696"/>
      <c r="M440" s="696"/>
      <c r="N440" s="696"/>
      <c r="O440" s="696"/>
      <c r="P440" s="696"/>
      <c r="Q440" s="696"/>
      <c r="R440" s="696"/>
      <c r="S440" s="696"/>
      <c r="T440" s="696"/>
      <c r="U440" s="696"/>
      <c r="V440" s="696"/>
      <c r="W440" s="696"/>
      <c r="X440" s="696"/>
      <c r="Y440" s="696"/>
      <c r="Z440" s="696"/>
      <c r="AA440" s="696"/>
      <c r="AB440" s="696"/>
      <c r="AC440" s="696"/>
      <c r="AD440" s="696"/>
      <c r="AE440" s="696"/>
      <c r="AF440" s="696"/>
      <c r="AG440" s="696"/>
      <c r="AH440" s="696"/>
      <c r="AI440" s="696"/>
      <c r="AJ440" s="696"/>
      <c r="AK440" s="696"/>
      <c r="AL440" s="696"/>
      <c r="AM440" s="696"/>
      <c r="AN440" s="696"/>
      <c r="AO440" s="696"/>
      <c r="AP440" s="545"/>
    </row>
    <row r="441" spans="1:42" ht="12.6" customHeight="1" x14ac:dyDescent="0.2">
      <c r="B441" s="686" t="s">
        <v>592</v>
      </c>
      <c r="C441" s="534"/>
      <c r="D441" s="696"/>
      <c r="E441" s="696"/>
      <c r="F441" s="696"/>
      <c r="G441" s="696"/>
      <c r="H441" s="696"/>
      <c r="I441" s="696"/>
      <c r="J441" s="696"/>
      <c r="K441" s="696"/>
      <c r="L441" s="696"/>
      <c r="M441" s="696"/>
      <c r="N441" s="696"/>
      <c r="O441" s="696"/>
      <c r="P441" s="696"/>
      <c r="Q441" s="696"/>
      <c r="R441" s="696"/>
      <c r="S441" s="696"/>
      <c r="T441" s="696"/>
      <c r="U441" s="696"/>
      <c r="V441" s="696"/>
      <c r="W441" s="696"/>
      <c r="X441" s="696"/>
      <c r="Y441" s="696"/>
      <c r="Z441" s="696"/>
      <c r="AA441" s="696"/>
      <c r="AB441" s="696"/>
      <c r="AC441" s="696"/>
      <c r="AD441" s="696"/>
      <c r="AE441" s="696"/>
      <c r="AF441" s="696"/>
      <c r="AG441" s="696"/>
      <c r="AH441" s="696"/>
      <c r="AI441" s="696"/>
      <c r="AJ441" s="696"/>
      <c r="AK441" s="696"/>
      <c r="AL441" s="696"/>
      <c r="AM441" s="696"/>
      <c r="AN441" s="696"/>
      <c r="AO441" s="696"/>
      <c r="AP441" s="545"/>
    </row>
    <row r="442" spans="1:42" ht="12.6" customHeight="1" x14ac:dyDescent="0.2">
      <c r="B442" s="687" t="s">
        <v>147</v>
      </c>
      <c r="C442" s="534"/>
      <c r="D442" s="696"/>
      <c r="E442" s="696"/>
      <c r="F442" s="696"/>
      <c r="G442" s="696"/>
      <c r="H442" s="696"/>
      <c r="I442" s="696"/>
      <c r="J442" s="696"/>
      <c r="K442" s="696"/>
      <c r="L442" s="696"/>
      <c r="M442" s="696"/>
      <c r="N442" s="696"/>
      <c r="O442" s="696"/>
      <c r="P442" s="696"/>
      <c r="Q442" s="696"/>
      <c r="R442" s="696"/>
      <c r="S442" s="696"/>
      <c r="T442" s="696"/>
      <c r="U442" s="696"/>
      <c r="V442" s="696"/>
      <c r="W442" s="696"/>
      <c r="X442" s="696"/>
      <c r="Y442" s="696"/>
      <c r="Z442" s="696"/>
      <c r="AA442" s="696"/>
      <c r="AB442" s="696"/>
      <c r="AC442" s="696"/>
      <c r="AD442" s="696"/>
      <c r="AE442" s="696"/>
      <c r="AF442" s="696"/>
      <c r="AG442" s="696"/>
      <c r="AH442" s="696"/>
      <c r="AI442" s="696"/>
      <c r="AJ442" s="696"/>
      <c r="AK442" s="696"/>
      <c r="AL442" s="696"/>
      <c r="AM442" s="696"/>
      <c r="AN442" s="696"/>
      <c r="AO442" s="696"/>
      <c r="AP442" s="545"/>
    </row>
    <row r="443" spans="1:42" ht="12.6" customHeight="1" x14ac:dyDescent="0.2">
      <c r="B443" s="685" t="s">
        <v>593</v>
      </c>
      <c r="C443" s="534"/>
      <c r="D443" s="696"/>
      <c r="E443" s="696"/>
      <c r="F443" s="696"/>
      <c r="G443" s="696"/>
      <c r="H443" s="696"/>
      <c r="I443" s="696"/>
      <c r="J443" s="696"/>
      <c r="K443" s="696"/>
      <c r="L443" s="696"/>
      <c r="M443" s="696"/>
      <c r="N443" s="696"/>
      <c r="O443" s="696"/>
      <c r="P443" s="696"/>
      <c r="Q443" s="696"/>
      <c r="R443" s="696"/>
      <c r="S443" s="696"/>
      <c r="T443" s="696"/>
      <c r="U443" s="696"/>
      <c r="V443" s="696"/>
      <c r="W443" s="696"/>
      <c r="X443" s="696"/>
      <c r="Y443" s="696"/>
      <c r="Z443" s="696"/>
      <c r="AA443" s="696"/>
      <c r="AB443" s="696"/>
      <c r="AC443" s="696"/>
      <c r="AD443" s="696"/>
      <c r="AE443" s="696"/>
      <c r="AF443" s="696"/>
      <c r="AG443" s="696"/>
      <c r="AH443" s="696"/>
      <c r="AI443" s="696"/>
      <c r="AJ443" s="696"/>
      <c r="AK443" s="696"/>
      <c r="AL443" s="696"/>
      <c r="AM443" s="696"/>
      <c r="AN443" s="696"/>
      <c r="AO443" s="696"/>
      <c r="AP443" s="545"/>
    </row>
    <row r="444" spans="1:42" ht="12.75" customHeight="1" x14ac:dyDescent="0.2">
      <c r="B444" s="686" t="s">
        <v>594</v>
      </c>
      <c r="C444" s="534"/>
      <c r="D444" s="696"/>
      <c r="E444" s="696"/>
      <c r="F444" s="696"/>
      <c r="G444" s="696"/>
      <c r="H444" s="696"/>
      <c r="I444" s="696"/>
      <c r="J444" s="696"/>
      <c r="K444" s="696"/>
      <c r="L444" s="696"/>
      <c r="M444" s="696"/>
      <c r="N444" s="696"/>
      <c r="O444" s="696"/>
      <c r="P444" s="696"/>
      <c r="Q444" s="696"/>
      <c r="R444" s="696"/>
      <c r="S444" s="696"/>
      <c r="T444" s="696"/>
      <c r="U444" s="696"/>
      <c r="V444" s="696"/>
      <c r="W444" s="696"/>
      <c r="X444" s="696"/>
      <c r="Y444" s="696"/>
      <c r="Z444" s="696"/>
      <c r="AA444" s="696"/>
      <c r="AB444" s="696"/>
      <c r="AC444" s="696"/>
      <c r="AD444" s="696"/>
      <c r="AE444" s="696"/>
      <c r="AF444" s="696"/>
      <c r="AG444" s="696"/>
      <c r="AH444" s="696"/>
      <c r="AI444" s="696"/>
      <c r="AJ444" s="696"/>
      <c r="AK444" s="696"/>
      <c r="AL444" s="696"/>
      <c r="AM444" s="696"/>
      <c r="AN444" s="696"/>
      <c r="AO444" s="696"/>
      <c r="AP444" s="545"/>
    </row>
    <row r="445" spans="1:42" ht="12.75" customHeight="1" x14ac:dyDescent="0.2">
      <c r="B445" s="686" t="s">
        <v>595</v>
      </c>
      <c r="C445" s="534"/>
      <c r="D445" s="696"/>
      <c r="E445" s="696"/>
      <c r="F445" s="696"/>
      <c r="G445" s="696"/>
      <c r="H445" s="696"/>
      <c r="I445" s="696"/>
      <c r="J445" s="696"/>
      <c r="K445" s="696"/>
      <c r="L445" s="696"/>
      <c r="M445" s="696"/>
      <c r="N445" s="696"/>
      <c r="O445" s="696"/>
      <c r="P445" s="696"/>
      <c r="Q445" s="696"/>
      <c r="R445" s="696"/>
      <c r="S445" s="696"/>
      <c r="T445" s="696"/>
      <c r="U445" s="696"/>
      <c r="V445" s="696"/>
      <c r="W445" s="696"/>
      <c r="X445" s="696"/>
      <c r="Y445" s="696"/>
      <c r="Z445" s="696"/>
      <c r="AA445" s="696"/>
      <c r="AB445" s="696"/>
      <c r="AC445" s="696"/>
      <c r="AD445" s="696"/>
      <c r="AE445" s="696"/>
      <c r="AF445" s="696"/>
      <c r="AG445" s="696"/>
      <c r="AH445" s="696"/>
      <c r="AI445" s="696"/>
      <c r="AJ445" s="696"/>
      <c r="AK445" s="696"/>
      <c r="AL445" s="696"/>
      <c r="AM445" s="696"/>
      <c r="AN445" s="696"/>
      <c r="AO445" s="696"/>
      <c r="AP445" s="545"/>
    </row>
    <row r="446" spans="1:42" s="126" customFormat="1" ht="12.75" customHeight="1" x14ac:dyDescent="0.2">
      <c r="A446" s="2"/>
      <c r="B446" s="688" t="s">
        <v>596</v>
      </c>
      <c r="C446" s="534"/>
      <c r="D446" s="743"/>
      <c r="E446" s="743"/>
      <c r="F446" s="743"/>
      <c r="G446" s="743"/>
      <c r="H446" s="743"/>
      <c r="I446" s="743"/>
      <c r="J446" s="743"/>
      <c r="K446" s="743"/>
      <c r="L446" s="743"/>
      <c r="M446" s="743"/>
      <c r="N446" s="743"/>
      <c r="O446" s="743"/>
      <c r="P446" s="743"/>
      <c r="Q446" s="743"/>
      <c r="R446" s="743"/>
      <c r="S446" s="743"/>
      <c r="T446" s="743"/>
      <c r="U446" s="743"/>
      <c r="V446" s="743"/>
      <c r="W446" s="743"/>
      <c r="X446" s="743"/>
      <c r="Y446" s="743"/>
      <c r="Z446" s="743"/>
      <c r="AA446" s="743"/>
      <c r="AB446" s="743"/>
      <c r="AC446" s="743"/>
      <c r="AD446" s="743"/>
      <c r="AE446" s="743"/>
      <c r="AF446" s="743"/>
      <c r="AG446" s="743"/>
      <c r="AH446" s="743"/>
      <c r="AI446" s="743"/>
      <c r="AJ446" s="743"/>
      <c r="AK446" s="743"/>
      <c r="AL446" s="743"/>
      <c r="AM446" s="743"/>
      <c r="AN446" s="743"/>
      <c r="AO446" s="743"/>
      <c r="AP446" s="709"/>
    </row>
    <row r="447" spans="1:42" s="126" customFormat="1" ht="12.75" customHeight="1" x14ac:dyDescent="0.2">
      <c r="A447" s="2"/>
      <c r="B447" s="688"/>
      <c r="C447" s="534"/>
      <c r="D447" s="743"/>
      <c r="E447" s="743"/>
      <c r="F447" s="743"/>
      <c r="G447" s="743"/>
      <c r="H447" s="743"/>
      <c r="I447" s="743"/>
      <c r="J447" s="743"/>
      <c r="K447" s="743"/>
      <c r="L447" s="743"/>
      <c r="M447" s="743"/>
      <c r="N447" s="743"/>
      <c r="O447" s="743"/>
      <c r="P447" s="743"/>
      <c r="Q447" s="743"/>
      <c r="R447" s="743"/>
      <c r="S447" s="743"/>
      <c r="T447" s="743"/>
      <c r="U447" s="743"/>
      <c r="V447" s="743"/>
      <c r="W447" s="743"/>
      <c r="X447" s="743"/>
      <c r="Y447" s="743"/>
      <c r="Z447" s="743"/>
      <c r="AA447" s="743"/>
      <c r="AB447" s="743"/>
      <c r="AC447" s="743"/>
      <c r="AD447" s="743"/>
      <c r="AE447" s="743"/>
      <c r="AF447" s="743"/>
      <c r="AG447" s="743"/>
      <c r="AH447" s="743"/>
      <c r="AI447" s="743"/>
      <c r="AJ447" s="743"/>
      <c r="AK447" s="743"/>
      <c r="AL447" s="743"/>
      <c r="AM447" s="743"/>
      <c r="AN447" s="743"/>
      <c r="AO447" s="743"/>
      <c r="AP447" s="709"/>
    </row>
    <row r="448" spans="1:42" ht="12.75" customHeight="1" x14ac:dyDescent="0.2">
      <c r="B448" s="686" t="s">
        <v>597</v>
      </c>
      <c r="C448" s="534"/>
      <c r="D448" s="696"/>
      <c r="E448" s="696"/>
      <c r="F448" s="696"/>
      <c r="G448" s="696"/>
      <c r="H448" s="696"/>
      <c r="I448" s="696"/>
      <c r="J448" s="696"/>
      <c r="K448" s="696"/>
      <c r="L448" s="696"/>
      <c r="M448" s="696"/>
      <c r="N448" s="696"/>
      <c r="O448" s="696"/>
      <c r="P448" s="696"/>
      <c r="Q448" s="696"/>
      <c r="R448" s="696"/>
      <c r="S448" s="696"/>
      <c r="T448" s="696"/>
      <c r="U448" s="696"/>
      <c r="V448" s="696"/>
      <c r="W448" s="696"/>
      <c r="X448" s="696"/>
      <c r="Y448" s="696"/>
      <c r="Z448" s="696"/>
      <c r="AA448" s="696"/>
      <c r="AB448" s="696"/>
      <c r="AC448" s="696"/>
      <c r="AD448" s="696"/>
      <c r="AE448" s="696"/>
      <c r="AF448" s="696"/>
      <c r="AG448" s="696"/>
      <c r="AH448" s="696"/>
      <c r="AI448" s="696"/>
      <c r="AJ448" s="696"/>
      <c r="AK448" s="696"/>
      <c r="AL448" s="696"/>
      <c r="AM448" s="696"/>
      <c r="AN448" s="696"/>
      <c r="AO448" s="696"/>
      <c r="AP448" s="545"/>
    </row>
    <row r="449" spans="1:42" ht="12.6" customHeight="1" x14ac:dyDescent="0.2">
      <c r="B449" s="687" t="s">
        <v>147</v>
      </c>
      <c r="C449" s="534"/>
      <c r="D449" s="696"/>
      <c r="E449" s="696"/>
      <c r="F449" s="696"/>
      <c r="G449" s="696"/>
      <c r="H449" s="696"/>
      <c r="I449" s="696"/>
      <c r="J449" s="696"/>
      <c r="K449" s="696"/>
      <c r="L449" s="696"/>
      <c r="M449" s="696"/>
      <c r="N449" s="696"/>
      <c r="O449" s="696"/>
      <c r="P449" s="696"/>
      <c r="Q449" s="696"/>
      <c r="R449" s="696"/>
      <c r="S449" s="696"/>
      <c r="T449" s="696"/>
      <c r="U449" s="696"/>
      <c r="V449" s="696"/>
      <c r="W449" s="696"/>
      <c r="X449" s="696"/>
      <c r="Y449" s="696"/>
      <c r="Z449" s="696"/>
      <c r="AA449" s="696"/>
      <c r="AB449" s="696"/>
      <c r="AC449" s="696"/>
      <c r="AD449" s="696"/>
      <c r="AE449" s="696"/>
      <c r="AF449" s="696"/>
      <c r="AG449" s="696"/>
      <c r="AH449" s="696"/>
      <c r="AI449" s="696"/>
      <c r="AJ449" s="696"/>
      <c r="AK449" s="696"/>
      <c r="AL449" s="696"/>
      <c r="AM449" s="696"/>
      <c r="AN449" s="696"/>
      <c r="AO449" s="696"/>
      <c r="AP449" s="545"/>
    </row>
    <row r="450" spans="1:42" ht="12.75" customHeight="1" x14ac:dyDescent="0.2">
      <c r="B450" s="685" t="s">
        <v>598</v>
      </c>
      <c r="C450" s="534"/>
      <c r="D450" s="696"/>
      <c r="E450" s="696"/>
      <c r="F450" s="696"/>
      <c r="G450" s="696"/>
      <c r="H450" s="696"/>
      <c r="I450" s="696"/>
      <c r="J450" s="696"/>
      <c r="K450" s="696"/>
      <c r="L450" s="696"/>
      <c r="M450" s="696"/>
      <c r="N450" s="696"/>
      <c r="O450" s="696"/>
      <c r="P450" s="696"/>
      <c r="Q450" s="696"/>
      <c r="R450" s="696"/>
      <c r="S450" s="696"/>
      <c r="T450" s="696"/>
      <c r="U450" s="696"/>
      <c r="V450" s="696"/>
      <c r="W450" s="696"/>
      <c r="X450" s="696"/>
      <c r="Y450" s="696"/>
      <c r="Z450" s="696"/>
      <c r="AA450" s="696"/>
      <c r="AB450" s="696"/>
      <c r="AC450" s="696"/>
      <c r="AD450" s="696"/>
      <c r="AE450" s="696"/>
      <c r="AF450" s="696"/>
      <c r="AG450" s="696"/>
      <c r="AH450" s="696"/>
      <c r="AI450" s="696"/>
      <c r="AJ450" s="696"/>
      <c r="AK450" s="696"/>
      <c r="AL450" s="696"/>
      <c r="AM450" s="696"/>
      <c r="AN450" s="696"/>
      <c r="AO450" s="696"/>
      <c r="AP450" s="545"/>
    </row>
    <row r="451" spans="1:42" ht="12.75" customHeight="1" x14ac:dyDescent="0.2">
      <c r="B451" s="686" t="s">
        <v>599</v>
      </c>
      <c r="C451" s="534"/>
      <c r="D451" s="696"/>
      <c r="E451" s="696"/>
      <c r="F451" s="696"/>
      <c r="G451" s="696"/>
      <c r="H451" s="696"/>
      <c r="I451" s="696"/>
      <c r="J451" s="696"/>
      <c r="K451" s="696"/>
      <c r="L451" s="696"/>
      <c r="M451" s="696"/>
      <c r="N451" s="696"/>
      <c r="O451" s="696"/>
      <c r="P451" s="696"/>
      <c r="Q451" s="696"/>
      <c r="R451" s="696"/>
      <c r="S451" s="696"/>
      <c r="T451" s="696"/>
      <c r="U451" s="696"/>
      <c r="V451" s="696"/>
      <c r="W451" s="696"/>
      <c r="X451" s="696"/>
      <c r="Y451" s="696"/>
      <c r="Z451" s="696"/>
      <c r="AA451" s="696"/>
      <c r="AB451" s="696"/>
      <c r="AC451" s="696"/>
      <c r="AD451" s="696"/>
      <c r="AE451" s="696"/>
      <c r="AF451" s="696"/>
      <c r="AG451" s="696"/>
      <c r="AH451" s="696"/>
      <c r="AI451" s="696"/>
      <c r="AJ451" s="696"/>
      <c r="AK451" s="696"/>
      <c r="AL451" s="696"/>
      <c r="AM451" s="696"/>
      <c r="AN451" s="696"/>
      <c r="AO451" s="696"/>
      <c r="AP451" s="545"/>
    </row>
    <row r="452" spans="1:42" s="126" customFormat="1" ht="12.75" customHeight="1" x14ac:dyDescent="0.2">
      <c r="A452" s="2"/>
      <c r="B452" s="688" t="s">
        <v>600</v>
      </c>
      <c r="C452" s="534"/>
      <c r="D452" s="743"/>
      <c r="E452" s="743"/>
      <c r="F452" s="743"/>
      <c r="G452" s="743"/>
      <c r="H452" s="743"/>
      <c r="I452" s="743"/>
      <c r="J452" s="743"/>
      <c r="K452" s="743"/>
      <c r="L452" s="743"/>
      <c r="M452" s="743"/>
      <c r="N452" s="743"/>
      <c r="O452" s="743"/>
      <c r="P452" s="743"/>
      <c r="Q452" s="743"/>
      <c r="R452" s="743"/>
      <c r="S452" s="743"/>
      <c r="T452" s="743"/>
      <c r="U452" s="743"/>
      <c r="V452" s="743"/>
      <c r="W452" s="743"/>
      <c r="X452" s="743"/>
      <c r="Y452" s="743"/>
      <c r="Z452" s="743"/>
      <c r="AA452" s="743"/>
      <c r="AB452" s="743"/>
      <c r="AC452" s="743"/>
      <c r="AD452" s="743"/>
      <c r="AE452" s="743"/>
      <c r="AF452" s="743"/>
      <c r="AG452" s="743"/>
      <c r="AH452" s="743"/>
      <c r="AI452" s="743"/>
      <c r="AJ452" s="743"/>
      <c r="AK452" s="743"/>
      <c r="AL452" s="743"/>
      <c r="AM452" s="743"/>
      <c r="AN452" s="743"/>
      <c r="AO452" s="743"/>
      <c r="AP452" s="709"/>
    </row>
    <row r="453" spans="1:42" s="126" customFormat="1" ht="12.75" customHeight="1" x14ac:dyDescent="0.2">
      <c r="A453" s="2"/>
      <c r="B453" s="688"/>
      <c r="C453" s="534"/>
      <c r="D453" s="743"/>
      <c r="E453" s="743"/>
      <c r="F453" s="743"/>
      <c r="G453" s="743"/>
      <c r="H453" s="743"/>
      <c r="I453" s="743"/>
      <c r="J453" s="743"/>
      <c r="K453" s="743"/>
      <c r="L453" s="743"/>
      <c r="M453" s="743"/>
      <c r="N453" s="743"/>
      <c r="O453" s="743"/>
      <c r="P453" s="743"/>
      <c r="Q453" s="743"/>
      <c r="R453" s="743"/>
      <c r="S453" s="743"/>
      <c r="T453" s="743"/>
      <c r="U453" s="743"/>
      <c r="V453" s="743"/>
      <c r="W453" s="743"/>
      <c r="X453" s="743"/>
      <c r="Y453" s="743"/>
      <c r="Z453" s="743"/>
      <c r="AA453" s="743"/>
      <c r="AB453" s="743"/>
      <c r="AC453" s="743"/>
      <c r="AD453" s="743"/>
      <c r="AE453" s="743"/>
      <c r="AF453" s="743"/>
      <c r="AG453" s="743"/>
      <c r="AH453" s="743"/>
      <c r="AI453" s="743"/>
      <c r="AJ453" s="743"/>
      <c r="AK453" s="743"/>
      <c r="AL453" s="743"/>
      <c r="AM453" s="743"/>
      <c r="AN453" s="743"/>
      <c r="AO453" s="743"/>
      <c r="AP453" s="709"/>
    </row>
    <row r="454" spans="1:42" ht="12.75" customHeight="1" x14ac:dyDescent="0.2">
      <c r="B454" s="686" t="s">
        <v>601</v>
      </c>
      <c r="C454" s="534"/>
      <c r="D454" s="696"/>
      <c r="E454" s="696"/>
      <c r="F454" s="696"/>
      <c r="G454" s="696"/>
      <c r="H454" s="696"/>
      <c r="I454" s="696"/>
      <c r="J454" s="696"/>
      <c r="K454" s="696"/>
      <c r="L454" s="696"/>
      <c r="M454" s="696"/>
      <c r="N454" s="696"/>
      <c r="O454" s="696"/>
      <c r="P454" s="696"/>
      <c r="Q454" s="696"/>
      <c r="R454" s="696"/>
      <c r="S454" s="696"/>
      <c r="T454" s="696"/>
      <c r="U454" s="696"/>
      <c r="V454" s="696"/>
      <c r="W454" s="696"/>
      <c r="X454" s="696"/>
      <c r="Y454" s="696"/>
      <c r="Z454" s="696"/>
      <c r="AA454" s="696"/>
      <c r="AB454" s="696"/>
      <c r="AC454" s="696"/>
      <c r="AD454" s="696"/>
      <c r="AE454" s="696"/>
      <c r="AF454" s="696"/>
      <c r="AG454" s="696"/>
      <c r="AH454" s="696"/>
      <c r="AI454" s="696"/>
      <c r="AJ454" s="696"/>
      <c r="AK454" s="696"/>
      <c r="AL454" s="696"/>
      <c r="AM454" s="696"/>
      <c r="AN454" s="696"/>
      <c r="AO454" s="696"/>
      <c r="AP454" s="545"/>
    </row>
    <row r="455" spans="1:42" ht="12.6" customHeight="1" x14ac:dyDescent="0.2">
      <c r="B455" s="687" t="s">
        <v>147</v>
      </c>
      <c r="C455" s="534"/>
      <c r="D455" s="696"/>
      <c r="E455" s="696"/>
      <c r="F455" s="696"/>
      <c r="G455" s="696"/>
      <c r="H455" s="696"/>
      <c r="I455" s="696"/>
      <c r="J455" s="696"/>
      <c r="K455" s="696"/>
      <c r="L455" s="696"/>
      <c r="M455" s="696"/>
      <c r="N455" s="696"/>
      <c r="O455" s="696"/>
      <c r="P455" s="696"/>
      <c r="Q455" s="696"/>
      <c r="R455" s="696"/>
      <c r="S455" s="696"/>
      <c r="T455" s="696"/>
      <c r="U455" s="696"/>
      <c r="V455" s="696"/>
      <c r="W455" s="696"/>
      <c r="X455" s="696"/>
      <c r="Y455" s="696"/>
      <c r="Z455" s="696"/>
      <c r="AA455" s="696"/>
      <c r="AB455" s="696"/>
      <c r="AC455" s="696"/>
      <c r="AD455" s="696"/>
      <c r="AE455" s="696"/>
      <c r="AF455" s="696"/>
      <c r="AG455" s="696"/>
      <c r="AH455" s="696"/>
      <c r="AI455" s="696"/>
      <c r="AJ455" s="696"/>
      <c r="AK455" s="696"/>
      <c r="AL455" s="696"/>
      <c r="AM455" s="696"/>
      <c r="AN455" s="696"/>
      <c r="AO455" s="696"/>
      <c r="AP455" s="545"/>
    </row>
    <row r="456" spans="1:42" s="126" customFormat="1" ht="12.75" customHeight="1" x14ac:dyDescent="0.2">
      <c r="A456" s="2"/>
      <c r="B456" s="688" t="s">
        <v>602</v>
      </c>
      <c r="C456" s="534"/>
      <c r="D456" s="743"/>
      <c r="E456" s="743"/>
      <c r="F456" s="743"/>
      <c r="G456" s="743"/>
      <c r="H456" s="743"/>
      <c r="I456" s="743"/>
      <c r="J456" s="743"/>
      <c r="K456" s="743"/>
      <c r="L456" s="743"/>
      <c r="M456" s="743"/>
      <c r="N456" s="743"/>
      <c r="O456" s="743"/>
      <c r="P456" s="743"/>
      <c r="Q456" s="743"/>
      <c r="R456" s="743"/>
      <c r="S456" s="743"/>
      <c r="T456" s="743"/>
      <c r="U456" s="743"/>
      <c r="V456" s="743"/>
      <c r="W456" s="743"/>
      <c r="X456" s="743"/>
      <c r="Y456" s="743"/>
      <c r="Z456" s="743"/>
      <c r="AA456" s="743"/>
      <c r="AB456" s="743"/>
      <c r="AC456" s="743"/>
      <c r="AD456" s="743"/>
      <c r="AE456" s="743"/>
      <c r="AF456" s="743"/>
      <c r="AG456" s="743"/>
      <c r="AH456" s="743"/>
      <c r="AI456" s="743"/>
      <c r="AJ456" s="743"/>
      <c r="AK456" s="743"/>
      <c r="AL456" s="743"/>
      <c r="AM456" s="743"/>
      <c r="AN456" s="743"/>
      <c r="AO456" s="743"/>
      <c r="AP456" s="709"/>
    </row>
    <row r="457" spans="1:42" ht="12.75" customHeight="1" x14ac:dyDescent="0.2">
      <c r="B457" s="686"/>
      <c r="C457" s="534"/>
      <c r="D457" s="696"/>
      <c r="E457" s="696"/>
      <c r="F457" s="696"/>
      <c r="G457" s="696"/>
      <c r="H457" s="696"/>
      <c r="I457" s="696"/>
      <c r="J457" s="696"/>
      <c r="K457" s="696"/>
      <c r="L457" s="696"/>
      <c r="M457" s="696"/>
      <c r="N457" s="696"/>
      <c r="O457" s="696"/>
      <c r="P457" s="696"/>
      <c r="Q457" s="696"/>
      <c r="R457" s="696"/>
      <c r="S457" s="696"/>
      <c r="T457" s="696"/>
      <c r="U457" s="696"/>
      <c r="V457" s="696"/>
      <c r="W457" s="696"/>
      <c r="X457" s="696"/>
      <c r="Y457" s="696"/>
      <c r="Z457" s="696"/>
      <c r="AA457" s="696"/>
      <c r="AB457" s="696"/>
      <c r="AC457" s="696"/>
      <c r="AD457" s="696"/>
      <c r="AE457" s="696"/>
      <c r="AF457" s="696"/>
      <c r="AG457" s="696"/>
      <c r="AH457" s="696"/>
      <c r="AI457" s="696"/>
      <c r="AJ457" s="696"/>
      <c r="AK457" s="696"/>
      <c r="AL457" s="696"/>
      <c r="AM457" s="696"/>
      <c r="AN457" s="696"/>
      <c r="AO457" s="696"/>
      <c r="AP457" s="545"/>
    </row>
    <row r="458" spans="1:42" ht="12.75" customHeight="1" x14ac:dyDescent="0.2">
      <c r="B458" s="686" t="s">
        <v>603</v>
      </c>
      <c r="C458" s="534"/>
      <c r="D458" s="696"/>
      <c r="E458" s="696"/>
      <c r="F458" s="696"/>
      <c r="G458" s="696"/>
      <c r="H458" s="696"/>
      <c r="I458" s="696"/>
      <c r="J458" s="696"/>
      <c r="K458" s="696"/>
      <c r="L458" s="696"/>
      <c r="M458" s="696"/>
      <c r="N458" s="696"/>
      <c r="O458" s="696"/>
      <c r="P458" s="696"/>
      <c r="Q458" s="696"/>
      <c r="R458" s="696"/>
      <c r="S458" s="696"/>
      <c r="T458" s="696"/>
      <c r="U458" s="696"/>
      <c r="V458" s="696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  <c r="AP458" s="545"/>
    </row>
    <row r="459" spans="1:42" ht="12.6" customHeight="1" x14ac:dyDescent="0.2">
      <c r="B459" s="687" t="s">
        <v>147</v>
      </c>
      <c r="C459" s="534"/>
      <c r="D459" s="696"/>
      <c r="E459" s="696"/>
      <c r="F459" s="696"/>
      <c r="G459" s="696"/>
      <c r="H459" s="696"/>
      <c r="I459" s="696"/>
      <c r="J459" s="696"/>
      <c r="K459" s="696"/>
      <c r="L459" s="696"/>
      <c r="M459" s="696"/>
      <c r="N459" s="696"/>
      <c r="O459" s="696"/>
      <c r="P459" s="696"/>
      <c r="Q459" s="696"/>
      <c r="R459" s="696"/>
      <c r="S459" s="696"/>
      <c r="T459" s="696"/>
      <c r="U459" s="696"/>
      <c r="V459" s="696"/>
      <c r="W459" s="696"/>
      <c r="X459" s="696"/>
      <c r="Y459" s="696"/>
      <c r="Z459" s="696"/>
      <c r="AA459" s="696"/>
      <c r="AB459" s="696"/>
      <c r="AC459" s="696"/>
      <c r="AD459" s="696"/>
      <c r="AE459" s="696"/>
      <c r="AF459" s="696"/>
      <c r="AG459" s="696"/>
      <c r="AH459" s="696"/>
      <c r="AI459" s="696"/>
      <c r="AJ459" s="696"/>
      <c r="AK459" s="696"/>
      <c r="AL459" s="696"/>
      <c r="AM459" s="696"/>
      <c r="AN459" s="696"/>
      <c r="AO459" s="696"/>
      <c r="AP459" s="545"/>
    </row>
    <row r="460" spans="1:42" ht="12.6" customHeight="1" x14ac:dyDescent="0.2">
      <c r="B460" s="687"/>
      <c r="C460" s="534"/>
      <c r="D460" s="696"/>
      <c r="E460" s="696"/>
      <c r="F460" s="696"/>
      <c r="G460" s="696"/>
      <c r="H460" s="696"/>
      <c r="I460" s="696"/>
      <c r="J460" s="696"/>
      <c r="K460" s="696"/>
      <c r="L460" s="696"/>
      <c r="M460" s="696"/>
      <c r="N460" s="696"/>
      <c r="O460" s="696"/>
      <c r="P460" s="696"/>
      <c r="Q460" s="696"/>
      <c r="R460" s="696"/>
      <c r="S460" s="696"/>
      <c r="T460" s="696"/>
      <c r="U460" s="696"/>
      <c r="V460" s="696"/>
      <c r="W460" s="696"/>
      <c r="X460" s="696"/>
      <c r="Y460" s="696"/>
      <c r="Z460" s="696"/>
      <c r="AA460" s="696"/>
      <c r="AB460" s="696"/>
      <c r="AC460" s="696"/>
      <c r="AD460" s="696"/>
      <c r="AE460" s="696"/>
      <c r="AF460" s="696"/>
      <c r="AG460" s="696"/>
      <c r="AH460" s="696"/>
      <c r="AI460" s="696"/>
      <c r="AJ460" s="696"/>
      <c r="AK460" s="696"/>
      <c r="AL460" s="696"/>
      <c r="AM460" s="696"/>
      <c r="AN460" s="696"/>
      <c r="AO460" s="696"/>
      <c r="AP460" s="545"/>
    </row>
    <row r="461" spans="1:42" ht="12.75" customHeight="1" x14ac:dyDescent="0.2">
      <c r="B461" s="688" t="s">
        <v>284</v>
      </c>
      <c r="C461" s="534"/>
      <c r="D461" s="696"/>
      <c r="E461" s="696"/>
      <c r="F461" s="696"/>
      <c r="G461" s="696"/>
      <c r="H461" s="696"/>
      <c r="I461" s="696"/>
      <c r="J461" s="696"/>
      <c r="K461" s="696"/>
      <c r="L461" s="696"/>
      <c r="M461" s="696"/>
      <c r="N461" s="696"/>
      <c r="O461" s="696"/>
      <c r="P461" s="696"/>
      <c r="Q461" s="696"/>
      <c r="R461" s="696"/>
      <c r="S461" s="696"/>
      <c r="T461" s="696"/>
      <c r="U461" s="696"/>
      <c r="V461" s="696"/>
      <c r="W461" s="696"/>
      <c r="X461" s="696"/>
      <c r="Y461" s="696"/>
      <c r="Z461" s="696"/>
      <c r="AA461" s="696"/>
      <c r="AB461" s="696"/>
      <c r="AC461" s="696"/>
      <c r="AD461" s="696"/>
      <c r="AE461" s="696"/>
      <c r="AF461" s="696"/>
      <c r="AG461" s="696"/>
      <c r="AH461" s="696"/>
      <c r="AI461" s="696"/>
      <c r="AJ461" s="696"/>
      <c r="AK461" s="696"/>
      <c r="AL461" s="696"/>
      <c r="AM461" s="696"/>
      <c r="AN461" s="696"/>
      <c r="AO461" s="696"/>
      <c r="AP461" s="545"/>
    </row>
    <row r="462" spans="1:42" ht="12.75" customHeight="1" x14ac:dyDescent="0.2">
      <c r="B462" s="685" t="s">
        <v>548</v>
      </c>
      <c r="C462" s="534"/>
      <c r="D462" s="790"/>
      <c r="E462" s="790"/>
      <c r="F462" s="790"/>
      <c r="G462" s="790"/>
      <c r="H462" s="790"/>
      <c r="I462" s="791"/>
      <c r="J462" s="790"/>
      <c r="K462" s="790"/>
      <c r="L462" s="790"/>
      <c r="M462" s="790"/>
      <c r="N462" s="790"/>
      <c r="O462" s="790"/>
      <c r="P462" s="790"/>
      <c r="Q462" s="790"/>
      <c r="R462" s="790"/>
      <c r="S462" s="790"/>
      <c r="T462" s="790"/>
      <c r="U462" s="790"/>
      <c r="V462" s="790"/>
      <c r="W462" s="790"/>
      <c r="X462" s="790"/>
      <c r="Y462" s="790"/>
      <c r="Z462" s="790"/>
      <c r="AA462" s="790"/>
      <c r="AB462" s="790"/>
      <c r="AC462" s="790"/>
      <c r="AD462" s="790"/>
      <c r="AE462" s="790"/>
      <c r="AF462" s="790"/>
      <c r="AG462" s="790"/>
      <c r="AH462" s="790"/>
      <c r="AI462" s="790"/>
      <c r="AJ462" s="790"/>
      <c r="AK462" s="790"/>
      <c r="AL462" s="790"/>
      <c r="AM462" s="790"/>
      <c r="AN462" s="790"/>
      <c r="AO462" s="790"/>
      <c r="AP462" s="545"/>
    </row>
    <row r="463" spans="1:42" ht="12.75" customHeight="1" x14ac:dyDescent="0.2">
      <c r="B463" s="687" t="s">
        <v>604</v>
      </c>
      <c r="C463" s="534"/>
      <c r="D463" s="534"/>
      <c r="E463" s="534"/>
      <c r="F463" s="534"/>
      <c r="G463" s="534"/>
      <c r="H463" s="534"/>
      <c r="I463" s="534"/>
      <c r="J463" s="534"/>
      <c r="K463" s="534"/>
      <c r="L463" s="534"/>
      <c r="M463" s="534"/>
      <c r="N463" s="534"/>
      <c r="O463" s="534"/>
      <c r="P463" s="534"/>
      <c r="Q463" s="534"/>
      <c r="R463" s="534"/>
      <c r="S463" s="534"/>
      <c r="T463" s="534"/>
      <c r="U463" s="534"/>
      <c r="V463" s="534"/>
      <c r="W463" s="534"/>
      <c r="X463" s="534"/>
      <c r="Y463" s="534"/>
      <c r="Z463" s="534"/>
      <c r="AA463" s="534"/>
      <c r="AB463" s="534"/>
      <c r="AC463" s="534"/>
      <c r="AD463" s="534"/>
      <c r="AE463" s="534"/>
      <c r="AF463" s="534"/>
      <c r="AG463" s="534"/>
      <c r="AH463" s="534"/>
      <c r="AI463" s="534"/>
      <c r="AJ463" s="534"/>
      <c r="AK463" s="534"/>
      <c r="AL463" s="534"/>
      <c r="AM463" s="534"/>
      <c r="AN463" s="534"/>
      <c r="AO463" s="534"/>
      <c r="AP463" s="545"/>
    </row>
    <row r="464" spans="1:42" ht="12.75" customHeight="1" thickBot="1" x14ac:dyDescent="0.25">
      <c r="B464" s="689" t="s">
        <v>550</v>
      </c>
      <c r="C464" s="739"/>
      <c r="D464" s="739"/>
      <c r="E464" s="739"/>
      <c r="F464" s="739"/>
      <c r="G464" s="739"/>
      <c r="H464" s="739"/>
      <c r="I464" s="739"/>
      <c r="J464" s="739"/>
      <c r="K464" s="739"/>
      <c r="L464" s="739"/>
      <c r="M464" s="739"/>
      <c r="N464" s="739"/>
      <c r="O464" s="739"/>
      <c r="P464" s="739"/>
      <c r="Q464" s="739"/>
      <c r="R464" s="739"/>
      <c r="S464" s="739"/>
      <c r="T464" s="739"/>
      <c r="U464" s="739"/>
      <c r="V464" s="739"/>
      <c r="W464" s="739"/>
      <c r="X464" s="739"/>
      <c r="Y464" s="739"/>
      <c r="Z464" s="739"/>
      <c r="AA464" s="739"/>
      <c r="AB464" s="739"/>
      <c r="AC464" s="739"/>
      <c r="AD464" s="739"/>
      <c r="AE464" s="739"/>
      <c r="AF464" s="739"/>
      <c r="AG464" s="739"/>
      <c r="AH464" s="739"/>
      <c r="AI464" s="739"/>
      <c r="AJ464" s="739"/>
      <c r="AK464" s="739"/>
      <c r="AL464" s="739"/>
      <c r="AM464" s="739"/>
      <c r="AN464" s="739"/>
      <c r="AO464" s="739"/>
      <c r="AP464" s="545"/>
    </row>
    <row r="465" spans="1:42" ht="12.75" customHeight="1" x14ac:dyDescent="0.2">
      <c r="B465" s="690" t="s">
        <v>551</v>
      </c>
      <c r="C465" s="534"/>
      <c r="D465" s="534"/>
      <c r="E465" s="534"/>
      <c r="F465" s="534"/>
      <c r="G465" s="534"/>
      <c r="H465" s="534"/>
      <c r="I465" s="534"/>
      <c r="J465" s="534"/>
      <c r="K465" s="534"/>
      <c r="L465" s="534"/>
      <c r="M465" s="534"/>
      <c r="N465" s="534"/>
      <c r="O465" s="534"/>
      <c r="P465" s="534"/>
      <c r="Q465" s="534"/>
      <c r="R465" s="534"/>
      <c r="S465" s="534"/>
      <c r="T465" s="534"/>
      <c r="U465" s="534"/>
      <c r="V465" s="534"/>
      <c r="W465" s="534"/>
      <c r="X465" s="534"/>
      <c r="Y465" s="534"/>
      <c r="Z465" s="534"/>
      <c r="AA465" s="534"/>
      <c r="AB465" s="534"/>
      <c r="AC465" s="534"/>
      <c r="AD465" s="534"/>
      <c r="AE465" s="534"/>
      <c r="AF465" s="534"/>
      <c r="AG465" s="534"/>
      <c r="AH465" s="534"/>
      <c r="AI465" s="534"/>
      <c r="AJ465" s="534"/>
      <c r="AK465" s="534"/>
      <c r="AL465" s="534"/>
      <c r="AM465" s="534"/>
      <c r="AN465" s="534"/>
      <c r="AO465" s="534"/>
      <c r="AP465" s="545"/>
    </row>
    <row r="466" spans="1:42" ht="12.75" customHeight="1" x14ac:dyDescent="0.2">
      <c r="B466" s="685" t="s">
        <v>552</v>
      </c>
      <c r="C466" s="534"/>
      <c r="D466" s="696"/>
      <c r="E466" s="696"/>
      <c r="F466" s="696"/>
      <c r="G466" s="696"/>
      <c r="H466" s="696"/>
      <c r="I466" s="696"/>
      <c r="J466" s="696"/>
      <c r="K466" s="696"/>
      <c r="L466" s="696"/>
      <c r="M466" s="696"/>
      <c r="N466" s="696"/>
      <c r="O466" s="696"/>
      <c r="P466" s="696"/>
      <c r="Q466" s="696"/>
      <c r="R466" s="696"/>
      <c r="S466" s="696"/>
      <c r="T466" s="696"/>
      <c r="U466" s="696"/>
      <c r="V466" s="696"/>
      <c r="W466" s="696"/>
      <c r="X466" s="696"/>
      <c r="Y466" s="696"/>
      <c r="Z466" s="696"/>
      <c r="AA466" s="696"/>
      <c r="AB466" s="696"/>
      <c r="AC466" s="696"/>
      <c r="AD466" s="696"/>
      <c r="AE466" s="696"/>
      <c r="AF466" s="696"/>
      <c r="AG466" s="696"/>
      <c r="AH466" s="696"/>
      <c r="AI466" s="696"/>
      <c r="AJ466" s="696"/>
      <c r="AK466" s="696"/>
      <c r="AL466" s="696"/>
      <c r="AM466" s="696"/>
      <c r="AN466" s="696"/>
      <c r="AO466" s="696"/>
      <c r="AP466" s="545"/>
    </row>
    <row r="467" spans="1:42" ht="12.75" customHeight="1" x14ac:dyDescent="0.2">
      <c r="B467" s="685" t="s">
        <v>553</v>
      </c>
      <c r="C467" s="534"/>
      <c r="D467" s="696"/>
      <c r="E467" s="696"/>
      <c r="F467" s="696"/>
      <c r="G467" s="696"/>
      <c r="H467" s="696"/>
      <c r="I467" s="696"/>
      <c r="J467" s="696"/>
      <c r="K467" s="696"/>
      <c r="L467" s="696"/>
      <c r="M467" s="696"/>
      <c r="N467" s="696"/>
      <c r="O467" s="696"/>
      <c r="P467" s="696"/>
      <c r="Q467" s="696"/>
      <c r="R467" s="696"/>
      <c r="S467" s="696"/>
      <c r="T467" s="696"/>
      <c r="U467" s="696"/>
      <c r="V467" s="696"/>
      <c r="W467" s="696"/>
      <c r="X467" s="696"/>
      <c r="Y467" s="696"/>
      <c r="Z467" s="696"/>
      <c r="AA467" s="696"/>
      <c r="AB467" s="696"/>
      <c r="AC467" s="696"/>
      <c r="AD467" s="696"/>
      <c r="AE467" s="696"/>
      <c r="AF467" s="696"/>
      <c r="AG467" s="696"/>
      <c r="AH467" s="696"/>
      <c r="AI467" s="696"/>
      <c r="AJ467" s="696"/>
      <c r="AK467" s="696"/>
      <c r="AL467" s="696"/>
      <c r="AM467" s="696"/>
      <c r="AN467" s="696"/>
      <c r="AO467" s="696"/>
      <c r="AP467" s="545"/>
    </row>
    <row r="468" spans="1:42" ht="12.75" customHeight="1" thickBot="1" x14ac:dyDescent="0.25">
      <c r="B468" s="691" t="s">
        <v>554</v>
      </c>
      <c r="C468" s="739"/>
      <c r="D468" s="797"/>
      <c r="E468" s="797"/>
      <c r="F468" s="797"/>
      <c r="G468" s="797"/>
      <c r="H468" s="797"/>
      <c r="I468" s="797"/>
      <c r="J468" s="797"/>
      <c r="K468" s="797"/>
      <c r="L468" s="797"/>
      <c r="M468" s="797"/>
      <c r="N468" s="797"/>
      <c r="O468" s="797"/>
      <c r="P468" s="797"/>
      <c r="Q468" s="797"/>
      <c r="R468" s="797"/>
      <c r="S468" s="797"/>
      <c r="T468" s="797"/>
      <c r="U468" s="797"/>
      <c r="V468" s="797"/>
      <c r="W468" s="797"/>
      <c r="X468" s="797"/>
      <c r="Y468" s="797"/>
      <c r="Z468" s="797"/>
      <c r="AA468" s="797"/>
      <c r="AB468" s="797"/>
      <c r="AC468" s="797"/>
      <c r="AD468" s="797"/>
      <c r="AE468" s="797"/>
      <c r="AF468" s="797"/>
      <c r="AG468" s="797"/>
      <c r="AH468" s="797"/>
      <c r="AI468" s="797"/>
      <c r="AJ468" s="797"/>
      <c r="AK468" s="797"/>
      <c r="AL468" s="797"/>
      <c r="AM468" s="797"/>
      <c r="AN468" s="797"/>
      <c r="AO468" s="797"/>
      <c r="AP468" s="545"/>
    </row>
    <row r="469" spans="1:42" ht="12.75" customHeight="1" x14ac:dyDescent="0.2">
      <c r="B469" s="692" t="s">
        <v>605</v>
      </c>
      <c r="C469" s="534"/>
      <c r="D469" s="534"/>
      <c r="E469" s="534"/>
      <c r="F469" s="534"/>
      <c r="G469" s="534"/>
      <c r="H469" s="534"/>
      <c r="I469" s="534"/>
      <c r="J469" s="534"/>
      <c r="K469" s="534"/>
      <c r="L469" s="534"/>
      <c r="M469" s="534"/>
      <c r="N469" s="534"/>
      <c r="O469" s="534"/>
      <c r="P469" s="534"/>
      <c r="Q469" s="534"/>
      <c r="R469" s="534"/>
      <c r="S469" s="534"/>
      <c r="T469" s="534"/>
      <c r="U469" s="534"/>
      <c r="V469" s="534"/>
      <c r="W469" s="534"/>
      <c r="X469" s="534"/>
      <c r="Y469" s="534"/>
      <c r="Z469" s="534"/>
      <c r="AA469" s="534"/>
      <c r="AB469" s="534"/>
      <c r="AC469" s="534"/>
      <c r="AD469" s="534"/>
      <c r="AE469" s="534"/>
      <c r="AF469" s="534"/>
      <c r="AG469" s="534"/>
      <c r="AH469" s="534"/>
      <c r="AI469" s="534"/>
      <c r="AJ469" s="534"/>
      <c r="AK469" s="534"/>
      <c r="AL469" s="534"/>
      <c r="AM469" s="534"/>
      <c r="AN469" s="534"/>
      <c r="AO469" s="534"/>
      <c r="AP469" s="545"/>
    </row>
    <row r="470" spans="1:42" ht="12.75" customHeight="1" x14ac:dyDescent="0.2">
      <c r="B470" s="685" t="s">
        <v>606</v>
      </c>
      <c r="C470" s="534"/>
      <c r="D470" s="792"/>
      <c r="E470" s="792"/>
      <c r="F470" s="792"/>
      <c r="G470" s="792"/>
      <c r="H470" s="792"/>
      <c r="I470" s="792"/>
      <c r="J470" s="792"/>
      <c r="K470" s="792"/>
      <c r="L470" s="792"/>
      <c r="M470" s="792"/>
      <c r="N470" s="792"/>
      <c r="O470" s="792"/>
      <c r="P470" s="792"/>
      <c r="Q470" s="792"/>
      <c r="R470" s="792"/>
      <c r="S470" s="792"/>
      <c r="T470" s="792"/>
      <c r="U470" s="792"/>
      <c r="V470" s="792"/>
      <c r="W470" s="792"/>
      <c r="X470" s="792"/>
      <c r="Y470" s="792"/>
      <c r="Z470" s="792"/>
      <c r="AA470" s="792"/>
      <c r="AB470" s="792"/>
      <c r="AC470" s="792"/>
      <c r="AD470" s="792"/>
      <c r="AE470" s="792"/>
      <c r="AF470" s="792"/>
      <c r="AG470" s="792"/>
      <c r="AH470" s="792"/>
      <c r="AI470" s="792"/>
      <c r="AJ470" s="792"/>
      <c r="AK470" s="792"/>
      <c r="AL470" s="792"/>
      <c r="AM470" s="792"/>
      <c r="AN470" s="792"/>
      <c r="AO470" s="792"/>
      <c r="AP470" s="794"/>
    </row>
    <row r="471" spans="1:42" ht="12.75" customHeight="1" x14ac:dyDescent="0.2">
      <c r="B471" s="685" t="s">
        <v>607</v>
      </c>
      <c r="C471" s="534"/>
      <c r="D471" s="792"/>
      <c r="E471" s="792"/>
      <c r="F471" s="792"/>
      <c r="G471" s="792"/>
      <c r="H471" s="792"/>
      <c r="I471" s="792"/>
      <c r="J471" s="792"/>
      <c r="K471" s="792"/>
      <c r="L471" s="792"/>
      <c r="M471" s="792"/>
      <c r="N471" s="792"/>
      <c r="O471" s="792"/>
      <c r="P471" s="792"/>
      <c r="Q471" s="792"/>
      <c r="R471" s="792"/>
      <c r="S471" s="792"/>
      <c r="T471" s="792"/>
      <c r="U471" s="792"/>
      <c r="V471" s="792"/>
      <c r="W471" s="792"/>
      <c r="X471" s="792"/>
      <c r="Y471" s="792"/>
      <c r="Z471" s="792"/>
      <c r="AA471" s="792"/>
      <c r="AB471" s="792"/>
      <c r="AC471" s="792"/>
      <c r="AD471" s="792"/>
      <c r="AE471" s="792"/>
      <c r="AF471" s="792"/>
      <c r="AG471" s="792"/>
      <c r="AH471" s="792"/>
      <c r="AI471" s="792"/>
      <c r="AJ471" s="792"/>
      <c r="AK471" s="792"/>
      <c r="AL471" s="792"/>
      <c r="AM471" s="792"/>
      <c r="AN471" s="792"/>
      <c r="AO471" s="792"/>
      <c r="AP471" s="794"/>
    </row>
    <row r="472" spans="1:42" ht="12.75" customHeight="1" x14ac:dyDescent="0.2">
      <c r="B472" s="685"/>
      <c r="C472" s="534"/>
      <c r="D472" s="792"/>
      <c r="E472" s="792"/>
      <c r="F472" s="792"/>
      <c r="G472" s="792"/>
      <c r="H472" s="792"/>
      <c r="I472" s="792"/>
      <c r="J472" s="792"/>
      <c r="K472" s="792"/>
      <c r="L472" s="792"/>
      <c r="M472" s="792"/>
      <c r="N472" s="792"/>
      <c r="O472" s="792"/>
      <c r="P472" s="792"/>
      <c r="Q472" s="792"/>
      <c r="R472" s="792"/>
      <c r="S472" s="792"/>
      <c r="T472" s="792"/>
      <c r="U472" s="792"/>
      <c r="V472" s="792"/>
      <c r="W472" s="792"/>
      <c r="X472" s="792"/>
      <c r="Y472" s="792"/>
      <c r="Z472" s="792"/>
      <c r="AA472" s="792"/>
      <c r="AB472" s="792"/>
      <c r="AC472" s="792"/>
      <c r="AD472" s="792"/>
      <c r="AE472" s="792"/>
      <c r="AF472" s="792"/>
      <c r="AG472" s="792"/>
      <c r="AH472" s="792"/>
      <c r="AI472" s="792"/>
      <c r="AJ472" s="792"/>
      <c r="AK472" s="792"/>
      <c r="AL472" s="792"/>
      <c r="AM472" s="792"/>
      <c r="AN472" s="792"/>
      <c r="AO472" s="792"/>
      <c r="AP472" s="794"/>
    </row>
    <row r="473" spans="1:42" ht="12.75" customHeight="1" x14ac:dyDescent="0.2">
      <c r="B473" s="686" t="s">
        <v>608</v>
      </c>
      <c r="C473" s="534"/>
      <c r="D473" s="696"/>
      <c r="E473" s="696"/>
      <c r="F473" s="696"/>
      <c r="G473" s="696"/>
      <c r="H473" s="696"/>
      <c r="I473" s="696"/>
      <c r="J473" s="696"/>
      <c r="K473" s="696"/>
      <c r="L473" s="696"/>
      <c r="M473" s="696"/>
      <c r="N473" s="696"/>
      <c r="O473" s="696"/>
      <c r="P473" s="696"/>
      <c r="Q473" s="696"/>
      <c r="R473" s="696"/>
      <c r="S473" s="696"/>
      <c r="T473" s="696"/>
      <c r="U473" s="696"/>
      <c r="V473" s="696"/>
      <c r="W473" s="696"/>
      <c r="X473" s="696"/>
      <c r="Y473" s="696"/>
      <c r="Z473" s="696"/>
      <c r="AA473" s="696"/>
      <c r="AB473" s="696"/>
      <c r="AC473" s="696"/>
      <c r="AD473" s="696"/>
      <c r="AE473" s="696"/>
      <c r="AF473" s="696"/>
      <c r="AG473" s="696"/>
      <c r="AH473" s="696"/>
      <c r="AI473" s="696"/>
      <c r="AJ473" s="696"/>
      <c r="AK473" s="696"/>
      <c r="AL473" s="696"/>
      <c r="AM473" s="696"/>
      <c r="AN473" s="696"/>
      <c r="AO473" s="696"/>
      <c r="AP473" s="545"/>
    </row>
    <row r="474" spans="1:42" ht="12.75" customHeight="1" x14ac:dyDescent="0.2">
      <c r="B474" s="685" t="s">
        <v>609</v>
      </c>
      <c r="C474" s="534"/>
      <c r="D474" s="792"/>
      <c r="E474" s="792"/>
      <c r="F474" s="792"/>
      <c r="G474" s="792"/>
      <c r="H474" s="792"/>
      <c r="I474" s="792"/>
      <c r="J474" s="792"/>
      <c r="K474" s="792"/>
      <c r="L474" s="792"/>
      <c r="M474" s="792"/>
      <c r="N474" s="792"/>
      <c r="O474" s="792"/>
      <c r="P474" s="792"/>
      <c r="Q474" s="792"/>
      <c r="R474" s="792"/>
      <c r="S474" s="792"/>
      <c r="T474" s="792"/>
      <c r="U474" s="792"/>
      <c r="V474" s="792"/>
      <c r="W474" s="792"/>
      <c r="X474" s="792"/>
      <c r="Y474" s="792"/>
      <c r="Z474" s="792"/>
      <c r="AA474" s="792"/>
      <c r="AB474" s="792"/>
      <c r="AC474" s="792"/>
      <c r="AD474" s="792"/>
      <c r="AE474" s="792"/>
      <c r="AF474" s="792"/>
      <c r="AG474" s="792"/>
      <c r="AH474" s="792"/>
      <c r="AI474" s="792"/>
      <c r="AJ474" s="792"/>
      <c r="AK474" s="792"/>
      <c r="AL474" s="792"/>
      <c r="AM474" s="792"/>
      <c r="AN474" s="792"/>
      <c r="AO474" s="792"/>
      <c r="AP474" s="794"/>
    </row>
    <row r="475" spans="1:42" ht="12.75" customHeight="1" x14ac:dyDescent="0.2">
      <c r="B475" s="685" t="s">
        <v>610</v>
      </c>
      <c r="C475" s="534"/>
      <c r="D475" s="792"/>
      <c r="E475" s="792"/>
      <c r="F475" s="792"/>
      <c r="G475" s="792"/>
      <c r="H475" s="792"/>
      <c r="I475" s="792"/>
      <c r="J475" s="792"/>
      <c r="K475" s="792"/>
      <c r="L475" s="792"/>
      <c r="M475" s="792"/>
      <c r="N475" s="792"/>
      <c r="O475" s="792"/>
      <c r="P475" s="792"/>
      <c r="Q475" s="792"/>
      <c r="R475" s="792"/>
      <c r="S475" s="792"/>
      <c r="T475" s="792"/>
      <c r="U475" s="792"/>
      <c r="V475" s="792"/>
      <c r="W475" s="792"/>
      <c r="X475" s="792"/>
      <c r="Y475" s="792"/>
      <c r="Z475" s="792"/>
      <c r="AA475" s="792"/>
      <c r="AB475" s="792"/>
      <c r="AC475" s="792"/>
      <c r="AD475" s="792"/>
      <c r="AE475" s="792"/>
      <c r="AF475" s="792"/>
      <c r="AG475" s="792"/>
      <c r="AH475" s="792"/>
      <c r="AI475" s="792"/>
      <c r="AJ475" s="792"/>
      <c r="AK475" s="792"/>
      <c r="AL475" s="792"/>
      <c r="AM475" s="792"/>
      <c r="AN475" s="792"/>
      <c r="AO475" s="792"/>
      <c r="AP475" s="794"/>
    </row>
    <row r="476" spans="1:42" ht="12.75" customHeight="1" x14ac:dyDescent="0.2">
      <c r="B476" s="685"/>
      <c r="C476" s="534"/>
      <c r="D476" s="792"/>
      <c r="E476" s="792"/>
      <c r="F476" s="792"/>
      <c r="G476" s="792"/>
      <c r="H476" s="792"/>
      <c r="I476" s="792"/>
      <c r="J476" s="792"/>
      <c r="K476" s="792"/>
      <c r="L476" s="792"/>
      <c r="M476" s="792"/>
      <c r="N476" s="792"/>
      <c r="O476" s="792"/>
      <c r="P476" s="792"/>
      <c r="Q476" s="792"/>
      <c r="R476" s="792"/>
      <c r="S476" s="792"/>
      <c r="T476" s="792"/>
      <c r="U476" s="792"/>
      <c r="V476" s="792"/>
      <c r="W476" s="792"/>
      <c r="X476" s="792"/>
      <c r="Y476" s="792"/>
      <c r="Z476" s="792"/>
      <c r="AA476" s="792"/>
      <c r="AB476" s="792"/>
      <c r="AC476" s="792"/>
      <c r="AD476" s="792"/>
      <c r="AE476" s="792"/>
      <c r="AF476" s="792"/>
      <c r="AG476" s="792"/>
      <c r="AH476" s="792"/>
      <c r="AI476" s="792"/>
      <c r="AJ476" s="792"/>
      <c r="AK476" s="792"/>
      <c r="AL476" s="792"/>
      <c r="AM476" s="792"/>
      <c r="AN476" s="792"/>
      <c r="AO476" s="792"/>
      <c r="AP476" s="794"/>
    </row>
    <row r="477" spans="1:42" ht="12.75" customHeight="1" x14ac:dyDescent="0.2">
      <c r="B477" s="686" t="s">
        <v>611</v>
      </c>
      <c r="C477" s="534"/>
      <c r="D477" s="696"/>
      <c r="E477" s="696"/>
      <c r="F477" s="696"/>
      <c r="G477" s="696"/>
      <c r="H477" s="696"/>
      <c r="I477" s="696"/>
      <c r="J477" s="696"/>
      <c r="K477" s="696"/>
      <c r="L477" s="696"/>
      <c r="M477" s="696"/>
      <c r="N477" s="696"/>
      <c r="O477" s="696"/>
      <c r="P477" s="696"/>
      <c r="Q477" s="696"/>
      <c r="R477" s="696"/>
      <c r="S477" s="696"/>
      <c r="T477" s="696"/>
      <c r="U477" s="696"/>
      <c r="V477" s="696"/>
      <c r="W477" s="696"/>
      <c r="X477" s="696"/>
      <c r="Y477" s="696"/>
      <c r="Z477" s="696"/>
      <c r="AA477" s="696"/>
      <c r="AB477" s="696"/>
      <c r="AC477" s="696"/>
      <c r="AD477" s="696"/>
      <c r="AE477" s="696"/>
      <c r="AF477" s="696"/>
      <c r="AG477" s="696"/>
      <c r="AH477" s="696"/>
      <c r="AI477" s="696"/>
      <c r="AJ477" s="696"/>
      <c r="AK477" s="696"/>
      <c r="AL477" s="696"/>
      <c r="AM477" s="696"/>
      <c r="AN477" s="696"/>
      <c r="AO477" s="696"/>
      <c r="AP477" s="545"/>
    </row>
    <row r="478" spans="1:42" ht="12.75" customHeight="1" x14ac:dyDescent="0.2">
      <c r="B478" s="686" t="s">
        <v>612</v>
      </c>
      <c r="C478" s="534"/>
      <c r="D478" s="696"/>
      <c r="E478" s="696"/>
      <c r="F478" s="696"/>
      <c r="G478" s="696"/>
      <c r="H478" s="696"/>
      <c r="I478" s="696"/>
      <c r="J478" s="696"/>
      <c r="K478" s="696"/>
      <c r="L478" s="696"/>
      <c r="M478" s="696"/>
      <c r="N478" s="696"/>
      <c r="O478" s="696"/>
      <c r="P478" s="696"/>
      <c r="Q478" s="696"/>
      <c r="R478" s="696"/>
      <c r="S478" s="696"/>
      <c r="T478" s="696"/>
      <c r="U478" s="696"/>
      <c r="V478" s="696"/>
      <c r="W478" s="696"/>
      <c r="X478" s="696"/>
      <c r="Y478" s="696"/>
      <c r="Z478" s="696"/>
      <c r="AA478" s="696"/>
      <c r="AB478" s="696"/>
      <c r="AC478" s="696"/>
      <c r="AD478" s="696"/>
      <c r="AE478" s="696"/>
      <c r="AF478" s="696"/>
      <c r="AG478" s="696"/>
      <c r="AH478" s="696"/>
      <c r="AI478" s="696"/>
      <c r="AJ478" s="696"/>
      <c r="AK478" s="696"/>
      <c r="AL478" s="696"/>
      <c r="AM478" s="696"/>
      <c r="AN478" s="696"/>
      <c r="AO478" s="696"/>
      <c r="AP478" s="545"/>
    </row>
    <row r="479" spans="1:42" ht="12.75" customHeight="1" x14ac:dyDescent="0.2">
      <c r="B479" s="686" t="s">
        <v>613</v>
      </c>
      <c r="C479" s="534"/>
      <c r="D479" s="696"/>
      <c r="E479" s="696"/>
      <c r="F479" s="696"/>
      <c r="G479" s="696"/>
      <c r="H479" s="696"/>
      <c r="I479" s="696"/>
      <c r="J479" s="696"/>
      <c r="K479" s="696"/>
      <c r="L479" s="696"/>
      <c r="M479" s="696"/>
      <c r="N479" s="696"/>
      <c r="O479" s="696"/>
      <c r="P479" s="696"/>
      <c r="Q479" s="696"/>
      <c r="R479" s="696"/>
      <c r="S479" s="696"/>
      <c r="T479" s="696"/>
      <c r="U479" s="696"/>
      <c r="V479" s="696"/>
      <c r="W479" s="696"/>
      <c r="X479" s="696"/>
      <c r="Y479" s="696"/>
      <c r="Z479" s="696"/>
      <c r="AA479" s="696"/>
      <c r="AB479" s="696"/>
      <c r="AC479" s="696"/>
      <c r="AD479" s="696"/>
      <c r="AE479" s="696"/>
      <c r="AF479" s="696"/>
      <c r="AG479" s="696"/>
      <c r="AH479" s="696"/>
      <c r="AI479" s="696"/>
      <c r="AJ479" s="696"/>
      <c r="AK479" s="696"/>
      <c r="AL479" s="696"/>
      <c r="AM479" s="696"/>
      <c r="AN479" s="696"/>
      <c r="AO479" s="696"/>
      <c r="AP479" s="545"/>
    </row>
    <row r="480" spans="1:42" s="126" customFormat="1" ht="12.75" customHeight="1" x14ac:dyDescent="0.2">
      <c r="A480" s="2"/>
      <c r="B480" s="693" t="s">
        <v>614</v>
      </c>
      <c r="C480" s="534"/>
      <c r="D480" s="749"/>
      <c r="E480" s="749"/>
      <c r="F480" s="749"/>
      <c r="G480" s="749"/>
      <c r="H480" s="749"/>
      <c r="I480" s="749"/>
      <c r="J480" s="749"/>
      <c r="K480" s="749"/>
      <c r="L480" s="749"/>
      <c r="M480" s="749"/>
      <c r="N480" s="749"/>
      <c r="O480" s="749"/>
      <c r="P480" s="749"/>
      <c r="Q480" s="749"/>
      <c r="R480" s="749"/>
      <c r="S480" s="749"/>
      <c r="T480" s="749"/>
      <c r="U480" s="749"/>
      <c r="V480" s="749"/>
      <c r="W480" s="749"/>
      <c r="X480" s="749"/>
      <c r="Y480" s="749"/>
      <c r="Z480" s="749"/>
      <c r="AA480" s="749"/>
      <c r="AB480" s="749"/>
      <c r="AC480" s="749"/>
      <c r="AD480" s="749"/>
      <c r="AE480" s="749"/>
      <c r="AF480" s="749"/>
      <c r="AG480" s="749"/>
      <c r="AH480" s="749"/>
      <c r="AI480" s="749"/>
      <c r="AJ480" s="749"/>
      <c r="AK480" s="749"/>
      <c r="AL480" s="749"/>
      <c r="AM480" s="749"/>
      <c r="AN480" s="749"/>
      <c r="AO480" s="749"/>
      <c r="AP480" s="709"/>
    </row>
    <row r="481" spans="1:42" ht="12.75" customHeight="1" x14ac:dyDescent="0.2">
      <c r="B481" s="535"/>
      <c r="C481" s="534"/>
      <c r="D481" s="534"/>
      <c r="E481" s="534"/>
      <c r="F481" s="534"/>
      <c r="G481" s="534"/>
      <c r="H481" s="534"/>
      <c r="I481" s="534"/>
      <c r="J481" s="534"/>
      <c r="K481" s="534"/>
      <c r="L481" s="534"/>
      <c r="M481" s="534"/>
      <c r="N481" s="534"/>
      <c r="O481" s="534"/>
      <c r="P481" s="534"/>
      <c r="Q481" s="534"/>
      <c r="R481" s="534"/>
      <c r="S481" s="534"/>
      <c r="T481" s="534"/>
      <c r="U481" s="534"/>
      <c r="V481" s="534"/>
      <c r="W481" s="534"/>
      <c r="X481" s="534"/>
      <c r="Y481" s="534"/>
      <c r="Z481" s="534"/>
      <c r="AA481" s="534"/>
      <c r="AB481" s="534"/>
      <c r="AC481" s="534"/>
      <c r="AD481" s="534"/>
      <c r="AE481" s="534"/>
      <c r="AF481" s="534"/>
      <c r="AG481" s="534"/>
      <c r="AH481" s="534"/>
      <c r="AI481" s="534"/>
      <c r="AJ481" s="534"/>
      <c r="AK481" s="534"/>
      <c r="AL481" s="534"/>
      <c r="AM481" s="534"/>
      <c r="AN481" s="534"/>
      <c r="AO481" s="534"/>
      <c r="AP481" s="545"/>
    </row>
    <row r="482" spans="1:42" ht="12.75" customHeight="1" x14ac:dyDescent="0.2">
      <c r="B482" s="686" t="s">
        <v>615</v>
      </c>
      <c r="C482" s="534"/>
      <c r="D482" s="696"/>
      <c r="E482" s="696"/>
      <c r="F482" s="696"/>
      <c r="G482" s="696"/>
      <c r="H482" s="696"/>
      <c r="I482" s="696"/>
      <c r="J482" s="696"/>
      <c r="K482" s="696"/>
      <c r="L482" s="696"/>
      <c r="M482" s="696"/>
      <c r="N482" s="696"/>
      <c r="O482" s="696"/>
      <c r="P482" s="696"/>
      <c r="Q482" s="696"/>
      <c r="R482" s="696"/>
      <c r="S482" s="696"/>
      <c r="T482" s="696"/>
      <c r="U482" s="696"/>
      <c r="V482" s="696"/>
      <c r="W482" s="696"/>
      <c r="X482" s="696"/>
      <c r="Y482" s="696"/>
      <c r="Z482" s="696"/>
      <c r="AA482" s="696"/>
      <c r="AB482" s="696"/>
      <c r="AC482" s="696"/>
      <c r="AD482" s="696"/>
      <c r="AE482" s="696"/>
      <c r="AF482" s="696"/>
      <c r="AG482" s="696"/>
      <c r="AH482" s="696"/>
      <c r="AI482" s="696"/>
      <c r="AJ482" s="696"/>
      <c r="AK482" s="696"/>
      <c r="AL482" s="696"/>
      <c r="AM482" s="696"/>
      <c r="AN482" s="696"/>
      <c r="AO482" s="696"/>
      <c r="AP482" s="545"/>
    </row>
    <row r="483" spans="1:42" ht="12.75" customHeight="1" x14ac:dyDescent="0.2">
      <c r="B483" s="685" t="s">
        <v>609</v>
      </c>
      <c r="C483" s="534"/>
      <c r="D483" s="792"/>
      <c r="E483" s="792"/>
      <c r="F483" s="792"/>
      <c r="G483" s="792"/>
      <c r="H483" s="792"/>
      <c r="I483" s="792"/>
      <c r="J483" s="792"/>
      <c r="K483" s="792"/>
      <c r="L483" s="792"/>
      <c r="M483" s="792"/>
      <c r="N483" s="792"/>
      <c r="O483" s="792"/>
      <c r="P483" s="792"/>
      <c r="Q483" s="792"/>
      <c r="R483" s="792"/>
      <c r="S483" s="792"/>
      <c r="T483" s="792"/>
      <c r="U483" s="792"/>
      <c r="V483" s="792"/>
      <c r="W483" s="792"/>
      <c r="X483" s="792"/>
      <c r="Y483" s="792"/>
      <c r="Z483" s="792"/>
      <c r="AA483" s="792"/>
      <c r="AB483" s="792"/>
      <c r="AC483" s="792"/>
      <c r="AD483" s="792"/>
      <c r="AE483" s="792"/>
      <c r="AF483" s="792"/>
      <c r="AG483" s="792"/>
      <c r="AH483" s="792"/>
      <c r="AI483" s="792"/>
      <c r="AJ483" s="792"/>
      <c r="AK483" s="792"/>
      <c r="AL483" s="792"/>
      <c r="AM483" s="792"/>
      <c r="AN483" s="792"/>
      <c r="AO483" s="792"/>
      <c r="AP483" s="794"/>
    </row>
    <row r="484" spans="1:42" ht="12.75" customHeight="1" x14ac:dyDescent="0.2">
      <c r="B484" s="685" t="s">
        <v>610</v>
      </c>
      <c r="C484" s="534"/>
      <c r="D484" s="792"/>
      <c r="E484" s="792"/>
      <c r="F484" s="792"/>
      <c r="G484" s="792"/>
      <c r="H484" s="792"/>
      <c r="I484" s="792"/>
      <c r="J484" s="792"/>
      <c r="K484" s="792"/>
      <c r="L484" s="792"/>
      <c r="M484" s="792"/>
      <c r="N484" s="792"/>
      <c r="O484" s="792"/>
      <c r="P484" s="792"/>
      <c r="Q484" s="792"/>
      <c r="R484" s="792"/>
      <c r="S484" s="792"/>
      <c r="T484" s="792"/>
      <c r="U484" s="792"/>
      <c r="V484" s="792"/>
      <c r="W484" s="792"/>
      <c r="X484" s="792"/>
      <c r="Y484" s="792"/>
      <c r="Z484" s="792"/>
      <c r="AA484" s="792"/>
      <c r="AB484" s="792"/>
      <c r="AC484" s="792"/>
      <c r="AD484" s="792"/>
      <c r="AE484" s="792"/>
      <c r="AF484" s="792"/>
      <c r="AG484" s="792"/>
      <c r="AH484" s="792"/>
      <c r="AI484" s="792"/>
      <c r="AJ484" s="792"/>
      <c r="AK484" s="792"/>
      <c r="AL484" s="792"/>
      <c r="AM484" s="792"/>
      <c r="AN484" s="792"/>
      <c r="AO484" s="792"/>
      <c r="AP484" s="794"/>
    </row>
    <row r="485" spans="1:42" ht="12.75" customHeight="1" x14ac:dyDescent="0.2">
      <c r="B485" s="685"/>
      <c r="C485" s="534"/>
      <c r="D485" s="792"/>
      <c r="E485" s="792"/>
      <c r="F485" s="792"/>
      <c r="G485" s="792"/>
      <c r="H485" s="792"/>
      <c r="I485" s="792"/>
      <c r="J485" s="792"/>
      <c r="K485" s="792"/>
      <c r="L485" s="792"/>
      <c r="M485" s="792"/>
      <c r="N485" s="792"/>
      <c r="O485" s="792"/>
      <c r="P485" s="792"/>
      <c r="Q485" s="792"/>
      <c r="R485" s="792"/>
      <c r="S485" s="792"/>
      <c r="T485" s="792"/>
      <c r="U485" s="792"/>
      <c r="V485" s="792"/>
      <c r="W485" s="792"/>
      <c r="X485" s="792"/>
      <c r="Y485" s="792"/>
      <c r="Z485" s="792"/>
      <c r="AA485" s="792"/>
      <c r="AB485" s="792"/>
      <c r="AC485" s="792"/>
      <c r="AD485" s="792"/>
      <c r="AE485" s="792"/>
      <c r="AF485" s="792"/>
      <c r="AG485" s="792"/>
      <c r="AH485" s="792"/>
      <c r="AI485" s="792"/>
      <c r="AJ485" s="792"/>
      <c r="AK485" s="792"/>
      <c r="AL485" s="792"/>
      <c r="AM485" s="792"/>
      <c r="AN485" s="792"/>
      <c r="AO485" s="792"/>
      <c r="AP485" s="794"/>
    </row>
    <row r="486" spans="1:42" ht="12.75" customHeight="1" x14ac:dyDescent="0.2">
      <c r="B486" s="686" t="s">
        <v>616</v>
      </c>
      <c r="C486" s="534"/>
      <c r="D486" s="696"/>
      <c r="E486" s="696"/>
      <c r="F486" s="696"/>
      <c r="G486" s="696"/>
      <c r="H486" s="696"/>
      <c r="I486" s="696"/>
      <c r="J486" s="696"/>
      <c r="K486" s="696"/>
      <c r="L486" s="696"/>
      <c r="M486" s="696"/>
      <c r="N486" s="696"/>
      <c r="O486" s="696"/>
      <c r="P486" s="696"/>
      <c r="Q486" s="696"/>
      <c r="R486" s="696"/>
      <c r="S486" s="696"/>
      <c r="T486" s="696"/>
      <c r="U486" s="696"/>
      <c r="V486" s="696"/>
      <c r="W486" s="696"/>
      <c r="X486" s="696"/>
      <c r="Y486" s="696"/>
      <c r="Z486" s="696"/>
      <c r="AA486" s="696"/>
      <c r="AB486" s="696"/>
      <c r="AC486" s="696"/>
      <c r="AD486" s="696"/>
      <c r="AE486" s="696"/>
      <c r="AF486" s="696"/>
      <c r="AG486" s="696"/>
      <c r="AH486" s="696"/>
      <c r="AI486" s="696"/>
      <c r="AJ486" s="696"/>
      <c r="AK486" s="696"/>
      <c r="AL486" s="696"/>
      <c r="AM486" s="696"/>
      <c r="AN486" s="696"/>
      <c r="AO486" s="696"/>
      <c r="AP486" s="545"/>
    </row>
    <row r="487" spans="1:42" ht="12.75" customHeight="1" x14ac:dyDescent="0.2">
      <c r="B487" s="686" t="s">
        <v>617</v>
      </c>
      <c r="C487" s="534"/>
      <c r="D487" s="696"/>
      <c r="E487" s="696"/>
      <c r="F487" s="696"/>
      <c r="G487" s="696"/>
      <c r="H487" s="696"/>
      <c r="I487" s="696"/>
      <c r="J487" s="696"/>
      <c r="K487" s="696"/>
      <c r="L487" s="696"/>
      <c r="M487" s="696"/>
      <c r="N487" s="696"/>
      <c r="O487" s="696"/>
      <c r="P487" s="696"/>
      <c r="Q487" s="696"/>
      <c r="R487" s="696"/>
      <c r="S487" s="696"/>
      <c r="T487" s="696"/>
      <c r="U487" s="696"/>
      <c r="V487" s="696"/>
      <c r="W487" s="696"/>
      <c r="X487" s="696"/>
      <c r="Y487" s="696"/>
      <c r="Z487" s="696"/>
      <c r="AA487" s="696"/>
      <c r="AB487" s="696"/>
      <c r="AC487" s="696"/>
      <c r="AD487" s="696"/>
      <c r="AE487" s="696"/>
      <c r="AF487" s="696"/>
      <c r="AG487" s="696"/>
      <c r="AH487" s="696"/>
      <c r="AI487" s="696"/>
      <c r="AJ487" s="696"/>
      <c r="AK487" s="696"/>
      <c r="AL487" s="696"/>
      <c r="AM487" s="696"/>
      <c r="AN487" s="696"/>
      <c r="AO487" s="696"/>
      <c r="AP487" s="545"/>
    </row>
    <row r="488" spans="1:42" ht="12.75" customHeight="1" x14ac:dyDescent="0.2">
      <c r="B488" s="686" t="s">
        <v>613</v>
      </c>
      <c r="C488" s="534"/>
      <c r="D488" s="696"/>
      <c r="E488" s="696"/>
      <c r="F488" s="696"/>
      <c r="G488" s="696"/>
      <c r="H488" s="696"/>
      <c r="I488" s="696"/>
      <c r="J488" s="696"/>
      <c r="K488" s="696"/>
      <c r="L488" s="696"/>
      <c r="M488" s="696"/>
      <c r="N488" s="696"/>
      <c r="O488" s="696"/>
      <c r="P488" s="696"/>
      <c r="Q488" s="696"/>
      <c r="R488" s="696"/>
      <c r="S488" s="696"/>
      <c r="T488" s="696"/>
      <c r="U488" s="696"/>
      <c r="V488" s="696"/>
      <c r="W488" s="696"/>
      <c r="X488" s="696"/>
      <c r="Y488" s="696"/>
      <c r="Z488" s="696"/>
      <c r="AA488" s="696"/>
      <c r="AB488" s="696"/>
      <c r="AC488" s="696"/>
      <c r="AD488" s="696"/>
      <c r="AE488" s="696"/>
      <c r="AF488" s="696"/>
      <c r="AG488" s="696"/>
      <c r="AH488" s="696"/>
      <c r="AI488" s="696"/>
      <c r="AJ488" s="696"/>
      <c r="AK488" s="696"/>
      <c r="AL488" s="696"/>
      <c r="AM488" s="696"/>
      <c r="AN488" s="696"/>
      <c r="AO488" s="696"/>
      <c r="AP488" s="545"/>
    </row>
    <row r="489" spans="1:42" s="126" customFormat="1" ht="12.75" customHeight="1" x14ac:dyDescent="0.2">
      <c r="A489" s="2"/>
      <c r="B489" s="693" t="s">
        <v>618</v>
      </c>
      <c r="C489" s="534"/>
      <c r="D489" s="749"/>
      <c r="E489" s="749"/>
      <c r="F489" s="749"/>
      <c r="G489" s="749"/>
      <c r="H489" s="749"/>
      <c r="I489" s="749"/>
      <c r="J489" s="749"/>
      <c r="K489" s="749"/>
      <c r="L489" s="749"/>
      <c r="M489" s="749"/>
      <c r="N489" s="749"/>
      <c r="O489" s="749"/>
      <c r="P489" s="749"/>
      <c r="Q489" s="749"/>
      <c r="R489" s="749"/>
      <c r="S489" s="749"/>
      <c r="T489" s="749"/>
      <c r="U489" s="749"/>
      <c r="V489" s="749"/>
      <c r="W489" s="749"/>
      <c r="X489" s="749"/>
      <c r="Y489" s="749"/>
      <c r="Z489" s="749"/>
      <c r="AA489" s="749"/>
      <c r="AB489" s="749"/>
      <c r="AC489" s="749"/>
      <c r="AD489" s="749"/>
      <c r="AE489" s="749"/>
      <c r="AF489" s="749"/>
      <c r="AG489" s="749"/>
      <c r="AH489" s="749"/>
      <c r="AI489" s="749"/>
      <c r="AJ489" s="749"/>
      <c r="AK489" s="749"/>
      <c r="AL489" s="749"/>
      <c r="AM489" s="749"/>
      <c r="AN489" s="749"/>
      <c r="AO489" s="749"/>
      <c r="AP489" s="709"/>
    </row>
    <row r="490" spans="1:42" ht="12.75" customHeight="1" x14ac:dyDescent="0.2">
      <c r="B490" s="535"/>
      <c r="C490" s="534"/>
      <c r="D490" s="534"/>
      <c r="E490" s="534"/>
      <c r="F490" s="534"/>
      <c r="G490" s="534"/>
      <c r="H490" s="534"/>
      <c r="I490" s="534"/>
      <c r="J490" s="534"/>
      <c r="K490" s="534"/>
      <c r="L490" s="534"/>
      <c r="M490" s="534"/>
      <c r="N490" s="534"/>
      <c r="O490" s="534"/>
      <c r="P490" s="534"/>
      <c r="Q490" s="534"/>
      <c r="R490" s="534"/>
      <c r="S490" s="534"/>
      <c r="T490" s="534"/>
      <c r="U490" s="534"/>
      <c r="V490" s="534"/>
      <c r="W490" s="534"/>
      <c r="X490" s="534"/>
      <c r="Y490" s="534"/>
      <c r="Z490" s="534"/>
      <c r="AA490" s="534"/>
      <c r="AB490" s="534"/>
      <c r="AC490" s="534"/>
      <c r="AD490" s="534"/>
      <c r="AE490" s="534"/>
      <c r="AF490" s="534"/>
      <c r="AG490" s="534"/>
      <c r="AH490" s="534"/>
      <c r="AI490" s="534"/>
      <c r="AJ490" s="534"/>
      <c r="AK490" s="534"/>
      <c r="AL490" s="534"/>
      <c r="AM490" s="534"/>
      <c r="AN490" s="534"/>
      <c r="AO490" s="534"/>
      <c r="AP490" s="545"/>
    </row>
    <row r="491" spans="1:42" ht="12.75" customHeight="1" x14ac:dyDescent="0.2">
      <c r="B491" s="688" t="s">
        <v>561</v>
      </c>
      <c r="C491" s="534"/>
      <c r="D491" s="696"/>
      <c r="E491" s="696"/>
      <c r="F491" s="696"/>
      <c r="G491" s="696"/>
      <c r="H491" s="696"/>
      <c r="I491" s="696"/>
      <c r="J491" s="696"/>
      <c r="K491" s="696"/>
      <c r="L491" s="696"/>
      <c r="M491" s="696"/>
      <c r="N491" s="696"/>
      <c r="O491" s="696"/>
      <c r="P491" s="696"/>
      <c r="Q491" s="696"/>
      <c r="R491" s="696"/>
      <c r="S491" s="696"/>
      <c r="T491" s="696"/>
      <c r="U491" s="696"/>
      <c r="V491" s="696"/>
      <c r="W491" s="696"/>
      <c r="X491" s="696"/>
      <c r="Y491" s="696"/>
      <c r="Z491" s="696"/>
      <c r="AA491" s="696"/>
      <c r="AB491" s="696"/>
      <c r="AC491" s="696"/>
      <c r="AD491" s="696"/>
      <c r="AE491" s="696"/>
      <c r="AF491" s="696"/>
      <c r="AG491" s="696"/>
      <c r="AH491" s="696"/>
      <c r="AI491" s="696"/>
      <c r="AJ491" s="696"/>
      <c r="AK491" s="696"/>
      <c r="AL491" s="696"/>
      <c r="AM491" s="696"/>
      <c r="AN491" s="696"/>
      <c r="AO491" s="696"/>
      <c r="AP491" s="545"/>
    </row>
    <row r="492" spans="1:42" ht="12.75" customHeight="1" x14ac:dyDescent="0.2">
      <c r="B492" s="686" t="s">
        <v>619</v>
      </c>
      <c r="C492" s="534"/>
      <c r="D492" s="696"/>
      <c r="E492" s="696"/>
      <c r="F492" s="696"/>
      <c r="G492" s="696"/>
      <c r="H492" s="696"/>
      <c r="I492" s="696"/>
      <c r="J492" s="696"/>
      <c r="K492" s="696"/>
      <c r="L492" s="696"/>
      <c r="M492" s="696"/>
      <c r="N492" s="696"/>
      <c r="O492" s="696"/>
      <c r="P492" s="696"/>
      <c r="Q492" s="696"/>
      <c r="R492" s="696"/>
      <c r="S492" s="696"/>
      <c r="T492" s="696"/>
      <c r="U492" s="696"/>
      <c r="V492" s="696"/>
      <c r="W492" s="696"/>
      <c r="X492" s="696"/>
      <c r="Y492" s="696"/>
      <c r="Z492" s="696"/>
      <c r="AA492" s="696"/>
      <c r="AB492" s="696"/>
      <c r="AC492" s="696"/>
      <c r="AD492" s="696"/>
      <c r="AE492" s="696"/>
      <c r="AF492" s="696"/>
      <c r="AG492" s="696"/>
      <c r="AH492" s="696"/>
      <c r="AI492" s="696"/>
      <c r="AJ492" s="696"/>
      <c r="AK492" s="696"/>
      <c r="AL492" s="696"/>
      <c r="AM492" s="696"/>
      <c r="AN492" s="696"/>
      <c r="AO492" s="696"/>
      <c r="AP492" s="545"/>
    </row>
    <row r="493" spans="1:42" ht="12.75" customHeight="1" thickBot="1" x14ac:dyDescent="0.25">
      <c r="B493" s="694" t="s">
        <v>620</v>
      </c>
      <c r="C493" s="739"/>
      <c r="D493" s="797"/>
      <c r="E493" s="797"/>
      <c r="F493" s="797"/>
      <c r="G493" s="797"/>
      <c r="H493" s="797"/>
      <c r="I493" s="797"/>
      <c r="J493" s="797"/>
      <c r="K493" s="797"/>
      <c r="L493" s="797"/>
      <c r="M493" s="797"/>
      <c r="N493" s="797"/>
      <c r="O493" s="797"/>
      <c r="P493" s="797"/>
      <c r="Q493" s="797"/>
      <c r="R493" s="797"/>
      <c r="S493" s="797"/>
      <c r="T493" s="797"/>
      <c r="U493" s="797"/>
      <c r="V493" s="797"/>
      <c r="W493" s="797"/>
      <c r="X493" s="797"/>
      <c r="Y493" s="797"/>
      <c r="Z493" s="797"/>
      <c r="AA493" s="797"/>
      <c r="AB493" s="797"/>
      <c r="AC493" s="797"/>
      <c r="AD493" s="797"/>
      <c r="AE493" s="797"/>
      <c r="AF493" s="797"/>
      <c r="AG493" s="797"/>
      <c r="AH493" s="797"/>
      <c r="AI493" s="797"/>
      <c r="AJ493" s="797"/>
      <c r="AK493" s="797"/>
      <c r="AL493" s="797"/>
      <c r="AM493" s="797"/>
      <c r="AN493" s="797"/>
      <c r="AO493" s="797"/>
      <c r="AP493" s="545"/>
    </row>
    <row r="494" spans="1:42" ht="12.75" customHeight="1" x14ac:dyDescent="0.2">
      <c r="B494" s="686" t="s">
        <v>56</v>
      </c>
      <c r="C494" s="534"/>
      <c r="D494" s="696"/>
      <c r="E494" s="696"/>
      <c r="F494" s="696"/>
      <c r="G494" s="696"/>
      <c r="H494" s="696"/>
      <c r="I494" s="696"/>
      <c r="J494" s="696"/>
      <c r="K494" s="696"/>
      <c r="L494" s="696"/>
      <c r="M494" s="696"/>
      <c r="N494" s="696"/>
      <c r="O494" s="696"/>
      <c r="P494" s="696"/>
      <c r="Q494" s="696"/>
      <c r="R494" s="696"/>
      <c r="S494" s="696"/>
      <c r="T494" s="696"/>
      <c r="U494" s="696"/>
      <c r="V494" s="696"/>
      <c r="W494" s="696"/>
      <c r="X494" s="696"/>
      <c r="Y494" s="696"/>
      <c r="Z494" s="696"/>
      <c r="AA494" s="696"/>
      <c r="AB494" s="696"/>
      <c r="AC494" s="696"/>
      <c r="AD494" s="696"/>
      <c r="AE494" s="696"/>
      <c r="AF494" s="696"/>
      <c r="AG494" s="696"/>
      <c r="AH494" s="696"/>
      <c r="AI494" s="696"/>
      <c r="AJ494" s="696"/>
      <c r="AK494" s="696"/>
      <c r="AL494" s="696"/>
      <c r="AM494" s="696"/>
      <c r="AN494" s="696"/>
      <c r="AO494" s="696"/>
      <c r="AP494" s="545"/>
    </row>
    <row r="495" spans="1:42" ht="12.6" customHeight="1" x14ac:dyDescent="0.2">
      <c r="B495" s="687" t="s">
        <v>147</v>
      </c>
      <c r="C495" s="534"/>
      <c r="D495" s="696"/>
      <c r="E495" s="696"/>
      <c r="F495" s="696"/>
      <c r="G495" s="696"/>
      <c r="H495" s="696"/>
      <c r="I495" s="696"/>
      <c r="J495" s="696"/>
      <c r="K495" s="696"/>
      <c r="L495" s="696"/>
      <c r="M495" s="696"/>
      <c r="N495" s="696"/>
      <c r="O495" s="696"/>
      <c r="P495" s="696"/>
      <c r="Q495" s="696"/>
      <c r="R495" s="696"/>
      <c r="S495" s="696"/>
      <c r="T495" s="696"/>
      <c r="U495" s="696"/>
      <c r="V495" s="696"/>
      <c r="W495" s="696"/>
      <c r="X495" s="696"/>
      <c r="Y495" s="696"/>
      <c r="Z495" s="696"/>
      <c r="AA495" s="696"/>
      <c r="AB495" s="696"/>
      <c r="AC495" s="696"/>
      <c r="AD495" s="696"/>
      <c r="AE495" s="696"/>
      <c r="AF495" s="696"/>
      <c r="AG495" s="696"/>
      <c r="AH495" s="696"/>
      <c r="AI495" s="696"/>
      <c r="AJ495" s="696"/>
      <c r="AK495" s="696"/>
      <c r="AL495" s="696"/>
      <c r="AM495" s="696"/>
      <c r="AN495" s="696"/>
      <c r="AO495" s="696"/>
      <c r="AP495" s="545"/>
    </row>
    <row r="496" spans="1:42" ht="12.75" customHeight="1" x14ac:dyDescent="0.2">
      <c r="B496" s="685" t="s">
        <v>621</v>
      </c>
      <c r="C496" s="534"/>
      <c r="D496" s="696"/>
      <c r="E496" s="696"/>
      <c r="F496" s="696"/>
      <c r="G496" s="696"/>
      <c r="H496" s="696"/>
      <c r="I496" s="696"/>
      <c r="J496" s="696"/>
      <c r="K496" s="696"/>
      <c r="L496" s="696"/>
      <c r="M496" s="696"/>
      <c r="N496" s="696"/>
      <c r="O496" s="696"/>
      <c r="P496" s="696"/>
      <c r="Q496" s="696"/>
      <c r="R496" s="696"/>
      <c r="S496" s="696"/>
      <c r="T496" s="696"/>
      <c r="U496" s="696"/>
      <c r="V496" s="696"/>
      <c r="W496" s="696"/>
      <c r="X496" s="696"/>
      <c r="Y496" s="696"/>
      <c r="Z496" s="696"/>
      <c r="AA496" s="696"/>
      <c r="AB496" s="696"/>
      <c r="AC496" s="696"/>
      <c r="AD496" s="696"/>
      <c r="AE496" s="696"/>
      <c r="AF496" s="696"/>
      <c r="AG496" s="696"/>
      <c r="AH496" s="696"/>
      <c r="AI496" s="696"/>
      <c r="AJ496" s="696"/>
      <c r="AK496" s="696"/>
      <c r="AL496" s="696"/>
      <c r="AM496" s="696"/>
      <c r="AN496" s="696"/>
      <c r="AO496" s="696"/>
      <c r="AP496" s="545"/>
    </row>
    <row r="497" spans="1:42" s="126" customFormat="1" ht="12.75" customHeight="1" x14ac:dyDescent="0.2">
      <c r="A497" s="2"/>
      <c r="B497" s="693" t="s">
        <v>572</v>
      </c>
      <c r="C497" s="534"/>
      <c r="D497" s="749"/>
      <c r="E497" s="749"/>
      <c r="F497" s="749"/>
      <c r="G497" s="749"/>
      <c r="H497" s="749"/>
      <c r="I497" s="749"/>
      <c r="J497" s="749"/>
      <c r="K497" s="749"/>
      <c r="L497" s="749"/>
      <c r="M497" s="749"/>
      <c r="N497" s="749"/>
      <c r="O497" s="749"/>
      <c r="P497" s="749"/>
      <c r="Q497" s="749"/>
      <c r="R497" s="749"/>
      <c r="S497" s="749"/>
      <c r="T497" s="749"/>
      <c r="U497" s="749"/>
      <c r="V497" s="749"/>
      <c r="W497" s="749"/>
      <c r="X497" s="749"/>
      <c r="Y497" s="749"/>
      <c r="Z497" s="749"/>
      <c r="AA497" s="749"/>
      <c r="AB497" s="749"/>
      <c r="AC497" s="749"/>
      <c r="AD497" s="749"/>
      <c r="AE497" s="749"/>
      <c r="AF497" s="749"/>
      <c r="AG497" s="749"/>
      <c r="AH497" s="749"/>
      <c r="AI497" s="749"/>
      <c r="AJ497" s="749"/>
      <c r="AK497" s="749"/>
      <c r="AL497" s="749"/>
      <c r="AM497" s="749"/>
      <c r="AN497" s="749"/>
      <c r="AO497" s="749"/>
      <c r="AP497" s="709"/>
    </row>
    <row r="498" spans="1:42" ht="12.75" customHeight="1" x14ac:dyDescent="0.2">
      <c r="B498" s="535"/>
      <c r="C498" s="534"/>
      <c r="D498" s="534"/>
      <c r="E498" s="534"/>
      <c r="F498" s="534"/>
      <c r="G498" s="534"/>
      <c r="H498" s="534"/>
      <c r="I498" s="534"/>
      <c r="J498" s="534"/>
      <c r="K498" s="534"/>
      <c r="L498" s="534"/>
      <c r="M498" s="534"/>
      <c r="N498" s="534"/>
      <c r="O498" s="534"/>
      <c r="P498" s="534"/>
      <c r="Q498" s="534"/>
      <c r="R498" s="534"/>
      <c r="S498" s="534"/>
      <c r="T498" s="534"/>
      <c r="U498" s="534"/>
      <c r="V498" s="534"/>
      <c r="W498" s="534"/>
      <c r="X498" s="534"/>
      <c r="Y498" s="534"/>
      <c r="Z498" s="534"/>
      <c r="AA498" s="534"/>
      <c r="AB498" s="534"/>
      <c r="AC498" s="534"/>
      <c r="AD498" s="534"/>
      <c r="AE498" s="534"/>
      <c r="AF498" s="534"/>
      <c r="AG498" s="534"/>
      <c r="AH498" s="534"/>
      <c r="AI498" s="534"/>
      <c r="AJ498" s="534"/>
      <c r="AK498" s="534"/>
      <c r="AL498" s="534"/>
      <c r="AM498" s="534"/>
      <c r="AN498" s="534"/>
      <c r="AO498" s="534"/>
      <c r="AP498" s="545"/>
    </row>
    <row r="499" spans="1:42" ht="12.75" customHeight="1" x14ac:dyDescent="0.2">
      <c r="B499" s="688" t="s">
        <v>622</v>
      </c>
      <c r="C499" s="534"/>
      <c r="D499" s="696"/>
      <c r="E499" s="696"/>
      <c r="F499" s="696"/>
      <c r="G499" s="696"/>
      <c r="H499" s="696"/>
      <c r="I499" s="696"/>
      <c r="J499" s="696"/>
      <c r="K499" s="696"/>
      <c r="L499" s="696"/>
      <c r="M499" s="696"/>
      <c r="N499" s="696"/>
      <c r="O499" s="696"/>
      <c r="P499" s="696"/>
      <c r="Q499" s="696"/>
      <c r="R499" s="696"/>
      <c r="S499" s="696"/>
      <c r="T499" s="696"/>
      <c r="U499" s="696"/>
      <c r="V499" s="696"/>
      <c r="W499" s="696"/>
      <c r="X499" s="696"/>
      <c r="Y499" s="696"/>
      <c r="Z499" s="696"/>
      <c r="AA499" s="696"/>
      <c r="AB499" s="696"/>
      <c r="AC499" s="696"/>
      <c r="AD499" s="696"/>
      <c r="AE499" s="696"/>
      <c r="AF499" s="696"/>
      <c r="AG499" s="696"/>
      <c r="AH499" s="696"/>
      <c r="AI499" s="696"/>
      <c r="AJ499" s="696"/>
      <c r="AK499" s="696"/>
      <c r="AL499" s="696"/>
      <c r="AM499" s="696"/>
      <c r="AN499" s="696"/>
      <c r="AO499" s="696"/>
      <c r="AP499" s="545"/>
    </row>
    <row r="500" spans="1:42" ht="12.75" customHeight="1" x14ac:dyDescent="0.2">
      <c r="B500" s="685" t="s">
        <v>548</v>
      </c>
      <c r="C500" s="534"/>
      <c r="D500" s="790"/>
      <c r="E500" s="790"/>
      <c r="F500" s="790"/>
      <c r="G500" s="790"/>
      <c r="H500" s="790"/>
      <c r="I500" s="791"/>
      <c r="J500" s="790"/>
      <c r="K500" s="790"/>
      <c r="L500" s="790"/>
      <c r="M500" s="790"/>
      <c r="N500" s="790"/>
      <c r="O500" s="790"/>
      <c r="P500" s="790"/>
      <c r="Q500" s="790"/>
      <c r="R500" s="790"/>
      <c r="S500" s="790"/>
      <c r="T500" s="790"/>
      <c r="U500" s="790"/>
      <c r="V500" s="790"/>
      <c r="W500" s="790"/>
      <c r="X500" s="790"/>
      <c r="Y500" s="790"/>
      <c r="Z500" s="790"/>
      <c r="AA500" s="790"/>
      <c r="AB500" s="790"/>
      <c r="AC500" s="790"/>
      <c r="AD500" s="790"/>
      <c r="AE500" s="790"/>
      <c r="AF500" s="790"/>
      <c r="AG500" s="790"/>
      <c r="AH500" s="790"/>
      <c r="AI500" s="790"/>
      <c r="AJ500" s="790"/>
      <c r="AK500" s="790"/>
      <c r="AL500" s="790"/>
      <c r="AM500" s="790"/>
      <c r="AN500" s="790"/>
      <c r="AO500" s="790"/>
      <c r="AP500" s="545"/>
    </row>
    <row r="501" spans="1:42" ht="12.75" customHeight="1" x14ac:dyDescent="0.2">
      <c r="B501" s="687" t="s">
        <v>623</v>
      </c>
      <c r="C501" s="534"/>
      <c r="D501" s="534"/>
      <c r="E501" s="534"/>
      <c r="F501" s="534"/>
      <c r="G501" s="534"/>
      <c r="H501" s="534"/>
      <c r="I501" s="534"/>
      <c r="J501" s="534"/>
      <c r="K501" s="534"/>
      <c r="L501" s="534"/>
      <c r="M501" s="534"/>
      <c r="N501" s="534"/>
      <c r="O501" s="534"/>
      <c r="P501" s="534"/>
      <c r="Q501" s="534"/>
      <c r="R501" s="534"/>
      <c r="S501" s="534"/>
      <c r="T501" s="534"/>
      <c r="U501" s="534"/>
      <c r="V501" s="534"/>
      <c r="W501" s="534"/>
      <c r="X501" s="534"/>
      <c r="Y501" s="534"/>
      <c r="Z501" s="534"/>
      <c r="AA501" s="534"/>
      <c r="AB501" s="534"/>
      <c r="AC501" s="534"/>
      <c r="AD501" s="534"/>
      <c r="AE501" s="534"/>
      <c r="AF501" s="534"/>
      <c r="AG501" s="534"/>
      <c r="AH501" s="534"/>
      <c r="AI501" s="534"/>
      <c r="AJ501" s="534"/>
      <c r="AK501" s="534"/>
      <c r="AL501" s="534"/>
      <c r="AM501" s="534"/>
      <c r="AN501" s="534"/>
      <c r="AO501" s="534"/>
      <c r="AP501" s="545"/>
    </row>
    <row r="502" spans="1:42" ht="12.75" customHeight="1" x14ac:dyDescent="0.2">
      <c r="B502" s="687" t="s">
        <v>624</v>
      </c>
      <c r="C502" s="534"/>
      <c r="D502" s="534"/>
      <c r="E502" s="534"/>
      <c r="F502" s="534"/>
      <c r="G502" s="534"/>
      <c r="H502" s="534"/>
      <c r="I502" s="534"/>
      <c r="J502" s="534"/>
      <c r="K502" s="534"/>
      <c r="L502" s="534"/>
      <c r="M502" s="534"/>
      <c r="N502" s="534"/>
      <c r="O502" s="534"/>
      <c r="P502" s="534"/>
      <c r="Q502" s="534"/>
      <c r="R502" s="534"/>
      <c r="S502" s="534"/>
      <c r="T502" s="534"/>
      <c r="U502" s="534"/>
      <c r="V502" s="534"/>
      <c r="W502" s="534"/>
      <c r="X502" s="534"/>
      <c r="Y502" s="534"/>
      <c r="Z502" s="534"/>
      <c r="AA502" s="534"/>
      <c r="AB502" s="534"/>
      <c r="AC502" s="534"/>
      <c r="AD502" s="534"/>
      <c r="AE502" s="534"/>
      <c r="AF502" s="534"/>
      <c r="AG502" s="534"/>
      <c r="AH502" s="534"/>
      <c r="AI502" s="534"/>
      <c r="AJ502" s="534"/>
      <c r="AK502" s="534"/>
      <c r="AL502" s="534"/>
      <c r="AM502" s="534"/>
      <c r="AN502" s="534"/>
      <c r="AO502" s="534"/>
      <c r="AP502" s="545"/>
    </row>
    <row r="503" spans="1:42" ht="12.75" customHeight="1" x14ac:dyDescent="0.2">
      <c r="B503" s="690" t="s">
        <v>551</v>
      </c>
      <c r="C503" s="534"/>
      <c r="D503" s="534"/>
      <c r="E503" s="534"/>
      <c r="F503" s="534"/>
      <c r="G503" s="534"/>
      <c r="H503" s="534"/>
      <c r="I503" s="534"/>
      <c r="J503" s="534"/>
      <c r="K503" s="534"/>
      <c r="L503" s="534"/>
      <c r="M503" s="534"/>
      <c r="N503" s="534"/>
      <c r="O503" s="534"/>
      <c r="P503" s="534"/>
      <c r="Q503" s="534"/>
      <c r="R503" s="534"/>
      <c r="S503" s="534"/>
      <c r="T503" s="534"/>
      <c r="U503" s="534"/>
      <c r="V503" s="534"/>
      <c r="W503" s="534"/>
      <c r="X503" s="534"/>
      <c r="Y503" s="534"/>
      <c r="Z503" s="534"/>
      <c r="AA503" s="534"/>
      <c r="AB503" s="534"/>
      <c r="AC503" s="534"/>
      <c r="AD503" s="534"/>
      <c r="AE503" s="534"/>
      <c r="AF503" s="534"/>
      <c r="AG503" s="534"/>
      <c r="AH503" s="534"/>
      <c r="AI503" s="534"/>
      <c r="AJ503" s="534"/>
      <c r="AK503" s="534"/>
      <c r="AL503" s="534"/>
      <c r="AM503" s="534"/>
      <c r="AN503" s="534"/>
      <c r="AO503" s="534"/>
      <c r="AP503" s="545"/>
    </row>
    <row r="504" spans="1:42" ht="12.75" customHeight="1" x14ac:dyDescent="0.2">
      <c r="B504" s="685" t="s">
        <v>552</v>
      </c>
      <c r="C504" s="696"/>
      <c r="D504" s="696"/>
      <c r="E504" s="696"/>
      <c r="F504" s="696"/>
      <c r="G504" s="696"/>
      <c r="H504" s="696"/>
      <c r="I504" s="696"/>
      <c r="J504" s="696"/>
      <c r="K504" s="696"/>
      <c r="L504" s="696"/>
      <c r="M504" s="696"/>
      <c r="N504" s="696"/>
      <c r="O504" s="696"/>
      <c r="P504" s="696"/>
      <c r="Q504" s="696"/>
      <c r="R504" s="696"/>
      <c r="S504" s="696"/>
      <c r="T504" s="696"/>
      <c r="U504" s="696"/>
      <c r="V504" s="696"/>
      <c r="W504" s="696"/>
      <c r="X504" s="696"/>
      <c r="Y504" s="696"/>
      <c r="Z504" s="696"/>
      <c r="AA504" s="696"/>
      <c r="AB504" s="696"/>
      <c r="AC504" s="696"/>
      <c r="AD504" s="696"/>
      <c r="AE504" s="696"/>
      <c r="AF504" s="696"/>
      <c r="AG504" s="696"/>
      <c r="AH504" s="696"/>
      <c r="AI504" s="696"/>
      <c r="AJ504" s="696"/>
      <c r="AK504" s="696"/>
      <c r="AL504" s="696"/>
      <c r="AM504" s="696"/>
      <c r="AN504" s="696"/>
      <c r="AO504" s="696"/>
      <c r="AP504" s="545"/>
    </row>
    <row r="505" spans="1:42" ht="12.75" customHeight="1" thickBot="1" x14ac:dyDescent="0.25">
      <c r="B505" s="691" t="s">
        <v>553</v>
      </c>
      <c r="C505" s="797"/>
      <c r="D505" s="797"/>
      <c r="E505" s="797"/>
      <c r="F505" s="797"/>
      <c r="G505" s="797"/>
      <c r="H505" s="797"/>
      <c r="I505" s="797"/>
      <c r="J505" s="797"/>
      <c r="K505" s="797"/>
      <c r="L505" s="797"/>
      <c r="M505" s="797"/>
      <c r="N505" s="797"/>
      <c r="O505" s="797"/>
      <c r="P505" s="797"/>
      <c r="Q505" s="797"/>
      <c r="R505" s="797"/>
      <c r="S505" s="797"/>
      <c r="T505" s="797"/>
      <c r="U505" s="797"/>
      <c r="V505" s="797"/>
      <c r="W505" s="797"/>
      <c r="X505" s="797"/>
      <c r="Y505" s="797"/>
      <c r="Z505" s="797"/>
      <c r="AA505" s="797"/>
      <c r="AB505" s="797"/>
      <c r="AC505" s="797"/>
      <c r="AD505" s="797"/>
      <c r="AE505" s="797"/>
      <c r="AF505" s="797"/>
      <c r="AG505" s="797"/>
      <c r="AH505" s="797"/>
      <c r="AI505" s="797"/>
      <c r="AJ505" s="797"/>
      <c r="AK505" s="797"/>
      <c r="AL505" s="797"/>
      <c r="AM505" s="797"/>
      <c r="AN505" s="797"/>
      <c r="AO505" s="797"/>
      <c r="AP505" s="545"/>
    </row>
    <row r="506" spans="1:42" ht="12.75" customHeight="1" x14ac:dyDescent="0.2">
      <c r="B506" s="692" t="s">
        <v>564</v>
      </c>
      <c r="C506" s="534"/>
      <c r="D506" s="534"/>
      <c r="E506" s="534"/>
      <c r="F506" s="534"/>
      <c r="G506" s="534"/>
      <c r="H506" s="534"/>
      <c r="I506" s="534"/>
      <c r="J506" s="534"/>
      <c r="K506" s="534"/>
      <c r="L506" s="534"/>
      <c r="M506" s="534"/>
      <c r="N506" s="534"/>
      <c r="O506" s="534"/>
      <c r="P506" s="534"/>
      <c r="Q506" s="534"/>
      <c r="R506" s="534"/>
      <c r="S506" s="534"/>
      <c r="T506" s="534"/>
      <c r="U506" s="534"/>
      <c r="V506" s="534"/>
      <c r="W506" s="534"/>
      <c r="X506" s="534"/>
      <c r="Y506" s="534"/>
      <c r="Z506" s="534"/>
      <c r="AA506" s="534"/>
      <c r="AB506" s="534"/>
      <c r="AC506" s="534"/>
      <c r="AD506" s="534"/>
      <c r="AE506" s="534"/>
      <c r="AF506" s="534"/>
      <c r="AG506" s="534"/>
      <c r="AH506" s="534"/>
      <c r="AI506" s="534"/>
      <c r="AJ506" s="534"/>
      <c r="AK506" s="534"/>
      <c r="AL506" s="534"/>
      <c r="AM506" s="534"/>
      <c r="AN506" s="534"/>
      <c r="AO506" s="534"/>
      <c r="AP506" s="545"/>
    </row>
    <row r="507" spans="1:42" ht="12.75" customHeight="1" thickBot="1" x14ac:dyDescent="0.25">
      <c r="B507" s="694" t="s">
        <v>625</v>
      </c>
      <c r="C507" s="739"/>
      <c r="D507" s="797"/>
      <c r="E507" s="797"/>
      <c r="F507" s="797"/>
      <c r="G507" s="797"/>
      <c r="H507" s="797"/>
      <c r="I507" s="797"/>
      <c r="J507" s="797"/>
      <c r="K507" s="797"/>
      <c r="L507" s="797"/>
      <c r="M507" s="797"/>
      <c r="N507" s="797"/>
      <c r="O507" s="797"/>
      <c r="P507" s="797"/>
      <c r="Q507" s="797"/>
      <c r="R507" s="797"/>
      <c r="S507" s="797"/>
      <c r="T507" s="797"/>
      <c r="U507" s="797"/>
      <c r="V507" s="797"/>
      <c r="W507" s="797"/>
      <c r="X507" s="797"/>
      <c r="Y507" s="797"/>
      <c r="Z507" s="797"/>
      <c r="AA507" s="797"/>
      <c r="AB507" s="797"/>
      <c r="AC507" s="797"/>
      <c r="AD507" s="797"/>
      <c r="AE507" s="797"/>
      <c r="AF507" s="797"/>
      <c r="AG507" s="797"/>
      <c r="AH507" s="797"/>
      <c r="AI507" s="797"/>
      <c r="AJ507" s="797"/>
      <c r="AK507" s="797"/>
      <c r="AL507" s="797"/>
      <c r="AM507" s="797"/>
      <c r="AN507" s="797"/>
      <c r="AO507" s="797"/>
      <c r="AP507" s="545"/>
    </row>
    <row r="508" spans="1:42" ht="12.75" customHeight="1" x14ac:dyDescent="0.2">
      <c r="B508" s="692" t="s">
        <v>626</v>
      </c>
      <c r="C508" s="534"/>
      <c r="D508" s="534"/>
      <c r="E508" s="534"/>
      <c r="F508" s="534"/>
      <c r="G508" s="534"/>
      <c r="H508" s="534"/>
      <c r="I508" s="534"/>
      <c r="J508" s="534"/>
      <c r="K508" s="534"/>
      <c r="L508" s="534"/>
      <c r="M508" s="534"/>
      <c r="N508" s="534"/>
      <c r="O508" s="534"/>
      <c r="P508" s="534"/>
      <c r="Q508" s="534"/>
      <c r="R508" s="534"/>
      <c r="S508" s="534"/>
      <c r="T508" s="534"/>
      <c r="U508" s="534"/>
      <c r="V508" s="534"/>
      <c r="W508" s="534"/>
      <c r="X508" s="534"/>
      <c r="Y508" s="534"/>
      <c r="Z508" s="534"/>
      <c r="AA508" s="534"/>
      <c r="AB508" s="534"/>
      <c r="AC508" s="534"/>
      <c r="AD508" s="534"/>
      <c r="AE508" s="534"/>
      <c r="AF508" s="534"/>
      <c r="AG508" s="534"/>
      <c r="AH508" s="534"/>
      <c r="AI508" s="534"/>
      <c r="AJ508" s="534"/>
      <c r="AK508" s="534"/>
      <c r="AL508" s="534"/>
      <c r="AM508" s="534"/>
      <c r="AN508" s="534"/>
      <c r="AO508" s="534"/>
      <c r="AP508" s="545"/>
    </row>
    <row r="509" spans="1:42" ht="12.6" customHeight="1" x14ac:dyDescent="0.2">
      <c r="B509" s="687" t="s">
        <v>147</v>
      </c>
      <c r="C509" s="534"/>
      <c r="D509" s="696"/>
      <c r="E509" s="696"/>
      <c r="F509" s="696"/>
      <c r="G509" s="696"/>
      <c r="H509" s="696"/>
      <c r="I509" s="696"/>
      <c r="J509" s="696"/>
      <c r="K509" s="696"/>
      <c r="L509" s="696"/>
      <c r="M509" s="696"/>
      <c r="N509" s="696"/>
      <c r="O509" s="696"/>
      <c r="P509" s="696"/>
      <c r="Q509" s="696"/>
      <c r="R509" s="696"/>
      <c r="S509" s="696"/>
      <c r="T509" s="696"/>
      <c r="U509" s="696"/>
      <c r="V509" s="696"/>
      <c r="W509" s="696"/>
      <c r="X509" s="696"/>
      <c r="Y509" s="696"/>
      <c r="Z509" s="696"/>
      <c r="AA509" s="696"/>
      <c r="AB509" s="696"/>
      <c r="AC509" s="696"/>
      <c r="AD509" s="696"/>
      <c r="AE509" s="696"/>
      <c r="AF509" s="696"/>
      <c r="AG509" s="696"/>
      <c r="AH509" s="696"/>
      <c r="AI509" s="696"/>
      <c r="AJ509" s="696"/>
      <c r="AK509" s="696"/>
      <c r="AL509" s="696"/>
      <c r="AM509" s="696"/>
      <c r="AN509" s="696"/>
      <c r="AO509" s="696"/>
      <c r="AP509" s="545"/>
    </row>
    <row r="510" spans="1:42" ht="12.75" customHeight="1" x14ac:dyDescent="0.2">
      <c r="B510" s="690" t="s">
        <v>627</v>
      </c>
      <c r="C510" s="534"/>
      <c r="D510" s="792"/>
      <c r="E510" s="792"/>
      <c r="F510" s="792"/>
      <c r="G510" s="792"/>
      <c r="H510" s="792"/>
      <c r="I510" s="792"/>
      <c r="J510" s="792"/>
      <c r="K510" s="792"/>
      <c r="L510" s="792"/>
      <c r="M510" s="792"/>
      <c r="N510" s="792"/>
      <c r="O510" s="792"/>
      <c r="P510" s="792"/>
      <c r="Q510" s="792"/>
      <c r="R510" s="792"/>
      <c r="S510" s="792"/>
      <c r="T510" s="792"/>
      <c r="U510" s="792"/>
      <c r="V510" s="792"/>
      <c r="W510" s="792"/>
      <c r="X510" s="792"/>
      <c r="Y510" s="792"/>
      <c r="Z510" s="792"/>
      <c r="AA510" s="792"/>
      <c r="AB510" s="792"/>
      <c r="AC510" s="792"/>
      <c r="AD510" s="792"/>
      <c r="AE510" s="792"/>
      <c r="AF510" s="792"/>
      <c r="AG510" s="792"/>
      <c r="AH510" s="792"/>
      <c r="AI510" s="792"/>
      <c r="AJ510" s="792"/>
      <c r="AK510" s="792"/>
      <c r="AL510" s="792"/>
      <c r="AM510" s="792"/>
      <c r="AN510" s="792"/>
      <c r="AO510" s="792"/>
      <c r="AP510" s="545"/>
    </row>
    <row r="511" spans="1:42" ht="12.75" customHeight="1" x14ac:dyDescent="0.2">
      <c r="B511" s="685" t="s">
        <v>628</v>
      </c>
      <c r="C511" s="534"/>
      <c r="D511" s="755"/>
      <c r="E511" s="755"/>
      <c r="F511" s="755"/>
      <c r="G511" s="755"/>
      <c r="H511" s="755"/>
      <c r="I511" s="755"/>
      <c r="J511" s="755"/>
      <c r="K511" s="755"/>
      <c r="L511" s="755"/>
      <c r="M511" s="755"/>
      <c r="N511" s="755"/>
      <c r="O511" s="755"/>
      <c r="P511" s="755"/>
      <c r="Q511" s="755"/>
      <c r="R511" s="755"/>
      <c r="S511" s="755"/>
      <c r="T511" s="755"/>
      <c r="U511" s="755"/>
      <c r="V511" s="755"/>
      <c r="W511" s="755"/>
      <c r="X511" s="755"/>
      <c r="Y511" s="755"/>
      <c r="Z511" s="755"/>
      <c r="AA511" s="755"/>
      <c r="AB511" s="755"/>
      <c r="AC511" s="755"/>
      <c r="AD511" s="755"/>
      <c r="AE511" s="755"/>
      <c r="AF511" s="755"/>
      <c r="AG511" s="755"/>
      <c r="AH511" s="755"/>
      <c r="AI511" s="755"/>
      <c r="AJ511" s="755"/>
      <c r="AK511" s="755"/>
      <c r="AL511" s="755"/>
      <c r="AM511" s="755"/>
      <c r="AN511" s="755"/>
      <c r="AO511" s="755"/>
      <c r="AP511" s="545"/>
    </row>
    <row r="512" spans="1:42" ht="12.75" customHeight="1" x14ac:dyDescent="0.2">
      <c r="B512" s="686" t="s">
        <v>541</v>
      </c>
      <c r="C512" s="534"/>
      <c r="D512" s="696"/>
      <c r="E512" s="696"/>
      <c r="F512" s="696"/>
      <c r="G512" s="696"/>
      <c r="H512" s="696"/>
      <c r="I512" s="696"/>
      <c r="J512" s="696"/>
      <c r="K512" s="696"/>
      <c r="L512" s="696"/>
      <c r="M512" s="696"/>
      <c r="N512" s="696"/>
      <c r="O512" s="696"/>
      <c r="P512" s="696"/>
      <c r="Q512" s="696"/>
      <c r="R512" s="696"/>
      <c r="S512" s="696"/>
      <c r="T512" s="696"/>
      <c r="U512" s="696"/>
      <c r="V512" s="696"/>
      <c r="W512" s="696"/>
      <c r="X512" s="696"/>
      <c r="Y512" s="696"/>
      <c r="Z512" s="696"/>
      <c r="AA512" s="696"/>
      <c r="AB512" s="696"/>
      <c r="AC512" s="696"/>
      <c r="AD512" s="696"/>
      <c r="AE512" s="696"/>
      <c r="AF512" s="696"/>
      <c r="AG512" s="696"/>
      <c r="AH512" s="696"/>
      <c r="AI512" s="696"/>
      <c r="AJ512" s="696"/>
      <c r="AK512" s="696"/>
      <c r="AL512" s="696"/>
      <c r="AM512" s="696"/>
      <c r="AN512" s="696"/>
      <c r="AO512" s="696"/>
      <c r="AP512" s="545"/>
    </row>
    <row r="513" spans="1:42" ht="12.75" customHeight="1" x14ac:dyDescent="0.2">
      <c r="B513" s="686"/>
      <c r="C513" s="534"/>
      <c r="D513" s="696"/>
      <c r="E513" s="696"/>
      <c r="F513" s="696"/>
      <c r="G513" s="696"/>
      <c r="H513" s="696"/>
      <c r="I513" s="696"/>
      <c r="J513" s="696"/>
      <c r="K513" s="696"/>
      <c r="L513" s="696"/>
      <c r="M513" s="696"/>
      <c r="N513" s="696"/>
      <c r="O513" s="696"/>
      <c r="P513" s="696"/>
      <c r="Q513" s="696"/>
      <c r="R513" s="696"/>
      <c r="S513" s="696"/>
      <c r="T513" s="696"/>
      <c r="U513" s="696"/>
      <c r="V513" s="696"/>
      <c r="W513" s="696"/>
      <c r="X513" s="696"/>
      <c r="Y513" s="696"/>
      <c r="Z513" s="696"/>
      <c r="AA513" s="696"/>
      <c r="AB513" s="696"/>
      <c r="AC513" s="696"/>
      <c r="AD513" s="696"/>
      <c r="AE513" s="696"/>
      <c r="AF513" s="696"/>
      <c r="AG513" s="696"/>
      <c r="AH513" s="696"/>
      <c r="AI513" s="696"/>
      <c r="AJ513" s="696"/>
      <c r="AK513" s="696"/>
      <c r="AL513" s="696"/>
      <c r="AM513" s="696"/>
      <c r="AN513" s="696"/>
      <c r="AO513" s="696"/>
      <c r="AP513" s="545"/>
    </row>
    <row r="514" spans="1:42" ht="12.75" customHeight="1" x14ac:dyDescent="0.2">
      <c r="B514" s="686" t="s">
        <v>629</v>
      </c>
      <c r="C514" s="534"/>
      <c r="D514" s="767"/>
      <c r="E514" s="767"/>
      <c r="F514" s="767"/>
      <c r="G514" s="767"/>
      <c r="H514" s="767"/>
      <c r="I514" s="767"/>
      <c r="J514" s="767"/>
      <c r="K514" s="767"/>
      <c r="L514" s="767"/>
      <c r="M514" s="767"/>
      <c r="N514" s="767"/>
      <c r="O514" s="767"/>
      <c r="P514" s="767"/>
      <c r="Q514" s="767"/>
      <c r="R514" s="767"/>
      <c r="S514" s="767"/>
      <c r="T514" s="767"/>
      <c r="U514" s="767"/>
      <c r="V514" s="767"/>
      <c r="W514" s="767"/>
      <c r="X514" s="767"/>
      <c r="Y514" s="767"/>
      <c r="Z514" s="767"/>
      <c r="AA514" s="767"/>
      <c r="AB514" s="767"/>
      <c r="AC514" s="767"/>
      <c r="AD514" s="767"/>
      <c r="AE514" s="767"/>
      <c r="AF514" s="767"/>
      <c r="AG514" s="767"/>
      <c r="AH514" s="767"/>
      <c r="AI514" s="767"/>
      <c r="AJ514" s="767"/>
      <c r="AK514" s="767"/>
      <c r="AL514" s="767"/>
      <c r="AM514" s="767"/>
      <c r="AN514" s="767"/>
      <c r="AO514" s="767"/>
      <c r="AP514" s="545"/>
    </row>
    <row r="515" spans="1:42" s="126" customFormat="1" ht="12.75" customHeight="1" x14ac:dyDescent="0.2">
      <c r="A515" s="2"/>
      <c r="B515" s="688" t="s">
        <v>630</v>
      </c>
      <c r="C515" s="534"/>
      <c r="D515" s="743"/>
      <c r="E515" s="743"/>
      <c r="F515" s="743"/>
      <c r="G515" s="743"/>
      <c r="H515" s="743"/>
      <c r="I515" s="743"/>
      <c r="J515" s="743"/>
      <c r="K515" s="743"/>
      <c r="L515" s="743"/>
      <c r="M515" s="743"/>
      <c r="N515" s="743"/>
      <c r="O515" s="743"/>
      <c r="P515" s="743"/>
      <c r="Q515" s="743"/>
      <c r="R515" s="743"/>
      <c r="S515" s="743"/>
      <c r="T515" s="743"/>
      <c r="U515" s="743"/>
      <c r="V515" s="743"/>
      <c r="W515" s="743"/>
      <c r="X515" s="743"/>
      <c r="Y515" s="743"/>
      <c r="Z515" s="743"/>
      <c r="AA515" s="743"/>
      <c r="AB515" s="743"/>
      <c r="AC515" s="743"/>
      <c r="AD515" s="743"/>
      <c r="AE515" s="743"/>
      <c r="AF515" s="743"/>
      <c r="AG515" s="743"/>
      <c r="AH515" s="743"/>
      <c r="AI515" s="743"/>
      <c r="AJ515" s="743"/>
      <c r="AK515" s="743"/>
      <c r="AL515" s="743"/>
      <c r="AM515" s="743"/>
      <c r="AN515" s="743"/>
      <c r="AO515" s="743"/>
      <c r="AP515" s="709"/>
    </row>
    <row r="516" spans="1:42" ht="12.75" customHeight="1" x14ac:dyDescent="0.2">
      <c r="B516" s="686"/>
      <c r="C516" s="534"/>
      <c r="D516" s="696"/>
      <c r="E516" s="696"/>
      <c r="F516" s="696"/>
      <c r="G516" s="696"/>
      <c r="H516" s="696"/>
      <c r="I516" s="696"/>
      <c r="J516" s="696"/>
      <c r="K516" s="696"/>
      <c r="L516" s="696"/>
      <c r="M516" s="696"/>
      <c r="N516" s="696"/>
      <c r="O516" s="696"/>
      <c r="P516" s="696"/>
      <c r="Q516" s="696"/>
      <c r="R516" s="696"/>
      <c r="S516" s="696"/>
      <c r="T516" s="696"/>
      <c r="U516" s="696"/>
      <c r="V516" s="696"/>
      <c r="W516" s="696"/>
      <c r="X516" s="696"/>
      <c r="Y516" s="696"/>
      <c r="Z516" s="696"/>
      <c r="AA516" s="696"/>
      <c r="AB516" s="696"/>
      <c r="AC516" s="696"/>
      <c r="AD516" s="696"/>
      <c r="AE516" s="696"/>
      <c r="AF516" s="696"/>
      <c r="AG516" s="696"/>
      <c r="AH516" s="696"/>
      <c r="AI516" s="696"/>
      <c r="AJ516" s="696"/>
      <c r="AK516" s="696"/>
      <c r="AL516" s="696"/>
      <c r="AM516" s="696"/>
      <c r="AN516" s="696"/>
      <c r="AO516" s="696"/>
      <c r="AP516" s="545"/>
    </row>
    <row r="517" spans="1:42" ht="12.75" customHeight="1" x14ac:dyDescent="0.2">
      <c r="B517" s="688" t="s">
        <v>125</v>
      </c>
      <c r="C517" s="534"/>
      <c r="D517" s="696"/>
      <c r="E517" s="696"/>
      <c r="F517" s="696"/>
      <c r="G517" s="696"/>
      <c r="H517" s="696"/>
      <c r="I517" s="696"/>
      <c r="J517" s="696"/>
      <c r="K517" s="696"/>
      <c r="L517" s="696"/>
      <c r="M517" s="696"/>
      <c r="N517" s="696"/>
      <c r="O517" s="696"/>
      <c r="P517" s="696"/>
      <c r="Q517" s="696"/>
      <c r="R517" s="696"/>
      <c r="S517" s="696"/>
      <c r="T517" s="696"/>
      <c r="U517" s="696"/>
      <c r="V517" s="696"/>
      <c r="W517" s="696"/>
      <c r="X517" s="696"/>
      <c r="Y517" s="696"/>
      <c r="Z517" s="696"/>
      <c r="AA517" s="696"/>
      <c r="AB517" s="696"/>
      <c r="AC517" s="696"/>
      <c r="AD517" s="696"/>
      <c r="AE517" s="696"/>
      <c r="AF517" s="696"/>
      <c r="AG517" s="696"/>
      <c r="AH517" s="696"/>
      <c r="AI517" s="696"/>
      <c r="AJ517" s="696"/>
      <c r="AK517" s="696"/>
      <c r="AL517" s="696"/>
      <c r="AM517" s="696"/>
      <c r="AN517" s="696"/>
      <c r="AO517" s="696"/>
      <c r="AP517" s="545"/>
    </row>
    <row r="518" spans="1:42" ht="12.75" customHeight="1" x14ac:dyDescent="0.2">
      <c r="B518" s="535" t="s">
        <v>631</v>
      </c>
      <c r="C518" s="534"/>
      <c r="D518" s="696"/>
      <c r="E518" s="696"/>
      <c r="F518" s="696"/>
      <c r="G518" s="696"/>
      <c r="H518" s="696"/>
      <c r="I518" s="696"/>
      <c r="J518" s="696"/>
      <c r="K518" s="696"/>
      <c r="L518" s="696"/>
      <c r="M518" s="696"/>
      <c r="N518" s="696"/>
      <c r="O518" s="696"/>
      <c r="P518" s="696"/>
      <c r="Q518" s="696"/>
      <c r="R518" s="696"/>
      <c r="S518" s="696"/>
      <c r="T518" s="696"/>
      <c r="U518" s="696"/>
      <c r="V518" s="696"/>
      <c r="W518" s="696"/>
      <c r="X518" s="696"/>
      <c r="Y518" s="696"/>
      <c r="Z518" s="696"/>
      <c r="AA518" s="696"/>
      <c r="AB518" s="696"/>
      <c r="AC518" s="696"/>
      <c r="AD518" s="696"/>
      <c r="AE518" s="696"/>
      <c r="AF518" s="696"/>
      <c r="AG518" s="696"/>
      <c r="AH518" s="696"/>
      <c r="AI518" s="696"/>
      <c r="AJ518" s="696"/>
      <c r="AK518" s="696"/>
      <c r="AL518" s="696"/>
      <c r="AM518" s="696"/>
      <c r="AN518" s="696"/>
      <c r="AO518" s="696"/>
      <c r="AP518" s="545"/>
    </row>
    <row r="519" spans="1:42" ht="12.75" customHeight="1" x14ac:dyDescent="0.2">
      <c r="B519" s="535" t="s">
        <v>632</v>
      </c>
      <c r="C519" s="534"/>
      <c r="D519" s="767"/>
      <c r="E519" s="767"/>
      <c r="F519" s="767"/>
      <c r="G519" s="767"/>
      <c r="H519" s="767"/>
      <c r="I519" s="767"/>
      <c r="J519" s="767"/>
      <c r="K519" s="767"/>
      <c r="L519" s="767"/>
      <c r="M519" s="767"/>
      <c r="N519" s="767"/>
      <c r="O519" s="767"/>
      <c r="P519" s="767"/>
      <c r="Q519" s="767"/>
      <c r="R519" s="767"/>
      <c r="S519" s="767"/>
      <c r="T519" s="767"/>
      <c r="U519" s="767"/>
      <c r="V519" s="767"/>
      <c r="W519" s="767"/>
      <c r="X519" s="767"/>
      <c r="Y519" s="767"/>
      <c r="Z519" s="767"/>
      <c r="AA519" s="767"/>
      <c r="AB519" s="767"/>
      <c r="AC519" s="767"/>
      <c r="AD519" s="767"/>
      <c r="AE519" s="767"/>
      <c r="AF519" s="767"/>
      <c r="AG519" s="767"/>
      <c r="AH519" s="767"/>
      <c r="AI519" s="767"/>
      <c r="AJ519" s="767"/>
      <c r="AK519" s="767"/>
      <c r="AL519" s="767"/>
      <c r="AM519" s="767"/>
      <c r="AN519" s="767"/>
      <c r="AO519" s="767"/>
      <c r="AP519" s="545"/>
    </row>
    <row r="520" spans="1:42" ht="12.75" customHeight="1" x14ac:dyDescent="0.2">
      <c r="B520" s="686" t="s">
        <v>633</v>
      </c>
      <c r="C520" s="534"/>
      <c r="D520" s="696"/>
      <c r="E520" s="696"/>
      <c r="F520" s="696"/>
      <c r="G520" s="696"/>
      <c r="H520" s="696"/>
      <c r="I520" s="696"/>
      <c r="J520" s="696"/>
      <c r="K520" s="696"/>
      <c r="L520" s="696"/>
      <c r="M520" s="696"/>
      <c r="N520" s="696"/>
      <c r="O520" s="696"/>
      <c r="P520" s="696"/>
      <c r="Q520" s="696"/>
      <c r="R520" s="696"/>
      <c r="S520" s="696"/>
      <c r="T520" s="696"/>
      <c r="U520" s="696"/>
      <c r="V520" s="696"/>
      <c r="W520" s="696"/>
      <c r="X520" s="696"/>
      <c r="Y520" s="696"/>
      <c r="Z520" s="696"/>
      <c r="AA520" s="696"/>
      <c r="AB520" s="696"/>
      <c r="AC520" s="696"/>
      <c r="AD520" s="696"/>
      <c r="AE520" s="696"/>
      <c r="AF520" s="696"/>
      <c r="AG520" s="696"/>
      <c r="AH520" s="696"/>
      <c r="AI520" s="696"/>
      <c r="AJ520" s="696"/>
      <c r="AK520" s="696"/>
      <c r="AL520" s="696"/>
      <c r="AM520" s="696"/>
      <c r="AN520" s="696"/>
      <c r="AO520" s="696"/>
      <c r="AP520" s="545"/>
    </row>
    <row r="521" spans="1:42" ht="12.6" customHeight="1" x14ac:dyDescent="0.2">
      <c r="B521" s="687" t="s">
        <v>147</v>
      </c>
      <c r="C521" s="534"/>
      <c r="D521" s="696"/>
      <c r="E521" s="696"/>
      <c r="F521" s="696"/>
      <c r="G521" s="696"/>
      <c r="H521" s="696"/>
      <c r="I521" s="696"/>
      <c r="J521" s="696"/>
      <c r="K521" s="696"/>
      <c r="L521" s="696"/>
      <c r="M521" s="696"/>
      <c r="N521" s="696"/>
      <c r="O521" s="696"/>
      <c r="P521" s="696"/>
      <c r="Q521" s="696"/>
      <c r="R521" s="696"/>
      <c r="S521" s="696"/>
      <c r="T521" s="696"/>
      <c r="U521" s="696"/>
      <c r="V521" s="696"/>
      <c r="W521" s="696"/>
      <c r="X521" s="696"/>
      <c r="Y521" s="696"/>
      <c r="Z521" s="696"/>
      <c r="AA521" s="696"/>
      <c r="AB521" s="696"/>
      <c r="AC521" s="696"/>
      <c r="AD521" s="696"/>
      <c r="AE521" s="696"/>
      <c r="AF521" s="696"/>
      <c r="AG521" s="696"/>
      <c r="AH521" s="696"/>
      <c r="AI521" s="696"/>
      <c r="AJ521" s="696"/>
      <c r="AK521" s="696"/>
      <c r="AL521" s="696"/>
      <c r="AM521" s="696"/>
      <c r="AN521" s="696"/>
      <c r="AO521" s="696"/>
      <c r="AP521" s="545"/>
    </row>
    <row r="522" spans="1:42" ht="12.75" customHeight="1" x14ac:dyDescent="0.2">
      <c r="B522" s="695" t="s">
        <v>634</v>
      </c>
      <c r="C522" s="534"/>
      <c r="D522" s="696"/>
      <c r="E522" s="696"/>
      <c r="F522" s="696"/>
      <c r="G522" s="696"/>
      <c r="H522" s="696"/>
      <c r="I522" s="696"/>
      <c r="J522" s="696"/>
      <c r="K522" s="696"/>
      <c r="L522" s="696"/>
      <c r="M522" s="696"/>
      <c r="N522" s="696"/>
      <c r="O522" s="696"/>
      <c r="P522" s="696"/>
      <c r="Q522" s="696"/>
      <c r="R522" s="696"/>
      <c r="S522" s="696"/>
      <c r="T522" s="696"/>
      <c r="U522" s="696"/>
      <c r="V522" s="696"/>
      <c r="W522" s="696"/>
      <c r="X522" s="696"/>
      <c r="Y522" s="696"/>
      <c r="Z522" s="696"/>
      <c r="AA522" s="696"/>
      <c r="AB522" s="696"/>
      <c r="AC522" s="696"/>
      <c r="AD522" s="696"/>
      <c r="AE522" s="696"/>
      <c r="AF522" s="696"/>
      <c r="AG522" s="696"/>
      <c r="AH522" s="696"/>
      <c r="AI522" s="696"/>
      <c r="AJ522" s="696"/>
      <c r="AK522" s="696"/>
      <c r="AL522" s="696"/>
      <c r="AM522" s="696"/>
      <c r="AN522" s="696"/>
      <c r="AO522" s="696"/>
      <c r="AP522" s="545"/>
    </row>
    <row r="523" spans="1:42" ht="12.75" customHeight="1" x14ac:dyDescent="0.2">
      <c r="B523" s="695" t="s">
        <v>635</v>
      </c>
      <c r="C523" s="534"/>
      <c r="D523" s="696"/>
      <c r="E523" s="696"/>
      <c r="F523" s="696"/>
      <c r="G523" s="696"/>
      <c r="H523" s="696"/>
      <c r="I523" s="696"/>
      <c r="J523" s="696"/>
      <c r="K523" s="696"/>
      <c r="L523" s="696"/>
      <c r="M523" s="696"/>
      <c r="N523" s="696"/>
      <c r="O523" s="696"/>
      <c r="P523" s="696"/>
      <c r="Q523" s="696"/>
      <c r="R523" s="696"/>
      <c r="S523" s="696"/>
      <c r="T523" s="696"/>
      <c r="U523" s="696"/>
      <c r="V523" s="696"/>
      <c r="W523" s="696"/>
      <c r="X523" s="696"/>
      <c r="Y523" s="696"/>
      <c r="Z523" s="696"/>
      <c r="AA523" s="696"/>
      <c r="AB523" s="696"/>
      <c r="AC523" s="696"/>
      <c r="AD523" s="696"/>
      <c r="AE523" s="696"/>
      <c r="AF523" s="696"/>
      <c r="AG523" s="696"/>
      <c r="AH523" s="696"/>
      <c r="AI523" s="696"/>
      <c r="AJ523" s="696"/>
      <c r="AK523" s="696"/>
      <c r="AL523" s="696"/>
      <c r="AM523" s="696"/>
      <c r="AN523" s="696"/>
      <c r="AO523" s="696"/>
      <c r="AP523" s="545"/>
    </row>
    <row r="524" spans="1:42" ht="12.6" customHeight="1" x14ac:dyDescent="0.2">
      <c r="B524" s="687"/>
      <c r="C524" s="534"/>
      <c r="D524" s="696"/>
      <c r="E524" s="696"/>
      <c r="F524" s="696"/>
      <c r="G524" s="696"/>
      <c r="H524" s="696"/>
      <c r="I524" s="696"/>
      <c r="J524" s="696"/>
      <c r="K524" s="696"/>
      <c r="L524" s="696"/>
      <c r="M524" s="696"/>
      <c r="N524" s="696"/>
      <c r="O524" s="696"/>
      <c r="P524" s="696"/>
      <c r="Q524" s="696"/>
      <c r="R524" s="696"/>
      <c r="S524" s="696"/>
      <c r="T524" s="696"/>
      <c r="U524" s="696"/>
      <c r="V524" s="696"/>
      <c r="W524" s="696"/>
      <c r="X524" s="696"/>
      <c r="Y524" s="696"/>
      <c r="Z524" s="696"/>
      <c r="AA524" s="696"/>
      <c r="AB524" s="696"/>
      <c r="AC524" s="696"/>
      <c r="AD524" s="696"/>
      <c r="AE524" s="696"/>
      <c r="AF524" s="696"/>
      <c r="AG524" s="696"/>
      <c r="AH524" s="696"/>
      <c r="AI524" s="696"/>
      <c r="AJ524" s="696"/>
      <c r="AK524" s="696"/>
      <c r="AL524" s="696"/>
      <c r="AM524" s="696"/>
      <c r="AN524" s="696"/>
      <c r="AO524" s="696"/>
      <c r="AP524" s="545"/>
    </row>
    <row r="525" spans="1:42" s="126" customFormat="1" ht="12.75" customHeight="1" x14ac:dyDescent="0.2">
      <c r="A525" s="2"/>
      <c r="B525" s="688" t="s">
        <v>636</v>
      </c>
      <c r="C525" s="743"/>
      <c r="D525" s="749"/>
      <c r="E525" s="749"/>
      <c r="F525" s="749"/>
      <c r="G525" s="749"/>
      <c r="H525" s="749"/>
      <c r="I525" s="749"/>
      <c r="J525" s="749"/>
      <c r="K525" s="749"/>
      <c r="L525" s="749"/>
      <c r="M525" s="749"/>
      <c r="N525" s="749"/>
      <c r="O525" s="749"/>
      <c r="P525" s="749"/>
      <c r="Q525" s="749"/>
      <c r="R525" s="749"/>
      <c r="S525" s="749"/>
      <c r="T525" s="749"/>
      <c r="U525" s="749"/>
      <c r="V525" s="749"/>
      <c r="W525" s="749"/>
      <c r="X525" s="749"/>
      <c r="Y525" s="749"/>
      <c r="Z525" s="749"/>
      <c r="AA525" s="749"/>
      <c r="AB525" s="749"/>
      <c r="AC525" s="749"/>
      <c r="AD525" s="749"/>
      <c r="AE525" s="749"/>
      <c r="AF525" s="749"/>
      <c r="AG525" s="749"/>
      <c r="AH525" s="749"/>
      <c r="AI525" s="749"/>
      <c r="AJ525" s="749"/>
      <c r="AK525" s="749"/>
      <c r="AL525" s="749"/>
      <c r="AM525" s="749"/>
      <c r="AN525" s="749"/>
      <c r="AO525" s="749"/>
      <c r="AP525" s="709"/>
    </row>
    <row r="526" spans="1:42" ht="12.75" customHeight="1" x14ac:dyDescent="0.2">
      <c r="C526" s="33"/>
    </row>
    <row r="527" spans="1:42" ht="12.75" customHeight="1" x14ac:dyDescent="0.2">
      <c r="C527" s="428"/>
    </row>
    <row r="528" spans="1:42" ht="12.75" customHeight="1" x14ac:dyDescent="0.2">
      <c r="B528" s="40"/>
      <c r="C528" s="428"/>
    </row>
    <row r="529" spans="2:9" ht="12.75" customHeight="1" x14ac:dyDescent="0.2">
      <c r="B529" s="40"/>
      <c r="C529" s="428"/>
    </row>
    <row r="537" spans="2:9" s="3" customFormat="1" ht="12.75" customHeight="1" x14ac:dyDescent="0.2">
      <c r="D537" s="2"/>
      <c r="E537" s="2"/>
      <c r="F537" s="3" t="str">
        <f>IF(ISNUMBER(F453)=TRUE,F453-F368,"")</f>
        <v/>
      </c>
      <c r="I537" s="4"/>
    </row>
    <row r="539" spans="2:9" s="3" customFormat="1" ht="12.75" customHeight="1" x14ac:dyDescent="0.2">
      <c r="C539" s="3" t="s">
        <v>79</v>
      </c>
      <c r="D539" s="2"/>
      <c r="E539" s="2"/>
      <c r="I539" s="4"/>
    </row>
  </sheetData>
  <mergeCells count="8">
    <mergeCell ref="D154:E154"/>
    <mergeCell ref="D155:E155"/>
    <mergeCell ref="D149:E150"/>
    <mergeCell ref="F149:I149"/>
    <mergeCell ref="P149:Q149"/>
    <mergeCell ref="D151:E151"/>
    <mergeCell ref="D152:E152"/>
    <mergeCell ref="D153:E153"/>
  </mergeCells>
  <pageMargins left="0.75" right="0.75" top="1" bottom="1" header="0.5" footer="0.5"/>
  <pageSetup paperSize="9" scale="30" orientation="portrait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611D9B-B2A0-488C-BB53-00D58A239DEF}">
  <sheetPr codeName="Taul62">
    <tabColor theme="7"/>
    <pageSetUpPr autoPageBreaks="0"/>
  </sheetPr>
  <dimension ref="A1:XFC548"/>
  <sheetViews>
    <sheetView workbookViewId="0">
      <selection activeCell="C15" sqref="C14:C15"/>
    </sheetView>
  </sheetViews>
  <sheetFormatPr defaultColWidth="1.7109375" defaultRowHeight="12.75" x14ac:dyDescent="0.2"/>
  <cols>
    <col min="1" max="1" width="3.7109375" style="2" customWidth="1"/>
    <col min="2" max="2" width="56" style="2" customWidth="1"/>
    <col min="3" max="3" width="13" style="2" customWidth="1"/>
    <col min="4" max="16383" width="1.7109375" style="2"/>
    <col min="16384" max="16384" width="1.7109375" style="2" hidden="1" customWidth="1"/>
  </cols>
  <sheetData>
    <row r="1" spans="2:3" ht="12.75" customHeight="1" x14ac:dyDescent="0.2"/>
    <row r="2" spans="2:3" s="5" customFormat="1" ht="25.35" customHeight="1" x14ac:dyDescent="0.25">
      <c r="B2" s="6" t="s">
        <v>637</v>
      </c>
    </row>
    <row r="3" spans="2:3" s="5" customFormat="1" ht="12.75" customHeight="1" x14ac:dyDescent="0.2">
      <c r="B3" s="9"/>
      <c r="C3" s="9"/>
    </row>
    <row r="4" spans="2:3" ht="12.75" customHeight="1" x14ac:dyDescent="0.2"/>
    <row r="5" spans="2:3" ht="12.75" customHeight="1" x14ac:dyDescent="0.2">
      <c r="B5" s="126" t="s">
        <v>638</v>
      </c>
    </row>
    <row r="6" spans="2:3" ht="12.75" customHeight="1" x14ac:dyDescent="0.2">
      <c r="B6" s="286"/>
    </row>
    <row r="7" spans="2:3" ht="12.75" customHeight="1" x14ac:dyDescent="0.2">
      <c r="B7" s="106"/>
      <c r="C7" s="294" t="s">
        <v>27</v>
      </c>
    </row>
    <row r="8" spans="2:3" ht="12.75" customHeight="1" x14ac:dyDescent="0.2">
      <c r="B8" s="90" t="s">
        <v>639</v>
      </c>
      <c r="C8" s="13"/>
    </row>
    <row r="9" spans="2:3" ht="12.75" customHeight="1" x14ac:dyDescent="0.2">
      <c r="C9" s="294"/>
    </row>
    <row r="10" spans="2:3" s="126" customFormat="1" ht="12.75" customHeight="1" x14ac:dyDescent="0.2">
      <c r="B10" s="14" t="s">
        <v>640</v>
      </c>
      <c r="C10" s="54"/>
    </row>
    <row r="11" spans="2:3" ht="12.75" customHeight="1" x14ac:dyDescent="0.2">
      <c r="B11" s="15" t="s">
        <v>641</v>
      </c>
      <c r="C11" s="62"/>
    </row>
    <row r="12" spans="2:3" ht="12.75" customHeight="1" x14ac:dyDescent="0.2">
      <c r="B12" s="15" t="s">
        <v>642</v>
      </c>
      <c r="C12" s="62"/>
    </row>
    <row r="13" spans="2:3" ht="12.75" customHeight="1" x14ac:dyDescent="0.2">
      <c r="B13" s="15" t="s">
        <v>643</v>
      </c>
      <c r="C13" s="62"/>
    </row>
    <row r="14" spans="2:3" ht="12.75" customHeight="1" x14ac:dyDescent="0.2">
      <c r="B14" s="15" t="s">
        <v>644</v>
      </c>
      <c r="C14" s="62"/>
    </row>
    <row r="15" spans="2:3" ht="12.75" customHeight="1" x14ac:dyDescent="0.2">
      <c r="B15" s="15" t="s">
        <v>645</v>
      </c>
      <c r="C15" s="62"/>
    </row>
    <row r="16" spans="2:3" ht="12.75" customHeight="1" thickBot="1" x14ac:dyDescent="0.25">
      <c r="B16" s="152" t="s">
        <v>646</v>
      </c>
      <c r="C16" s="69"/>
    </row>
    <row r="17" spans="2:3" ht="12.75" customHeight="1" x14ac:dyDescent="0.2">
      <c r="B17" s="136" t="s">
        <v>647</v>
      </c>
      <c r="C17" s="139"/>
    </row>
    <row r="18" spans="2:3" ht="12.75" customHeight="1" x14ac:dyDescent="0.2">
      <c r="B18" s="312" t="s">
        <v>319</v>
      </c>
      <c r="C18" s="139"/>
    </row>
    <row r="19" spans="2:3" ht="12.75" customHeight="1" x14ac:dyDescent="0.2">
      <c r="B19" s="136"/>
      <c r="C19" s="139"/>
    </row>
    <row r="20" spans="2:3" ht="12.75" customHeight="1" x14ac:dyDescent="0.2">
      <c r="B20" s="136"/>
      <c r="C20" s="139"/>
    </row>
    <row r="21" spans="2:3" s="126" customFormat="1" ht="12.75" customHeight="1" x14ac:dyDescent="0.2">
      <c r="B21" s="14" t="s">
        <v>648</v>
      </c>
      <c r="C21" s="54"/>
    </row>
    <row r="22" spans="2:3" ht="12.75" customHeight="1" x14ac:dyDescent="0.2">
      <c r="B22" s="136" t="s">
        <v>647</v>
      </c>
      <c r="C22" s="139"/>
    </row>
    <row r="23" spans="2:3" ht="12.75" customHeight="1" x14ac:dyDescent="0.2">
      <c r="B23" s="312" t="s">
        <v>319</v>
      </c>
      <c r="C23" s="139"/>
    </row>
    <row r="24" spans="2:3" ht="12.75" customHeight="1" x14ac:dyDescent="0.2">
      <c r="B24" s="312"/>
      <c r="C24" s="139"/>
    </row>
    <row r="25" spans="2:3" ht="12.75" customHeight="1" x14ac:dyDescent="0.2">
      <c r="B25" s="312"/>
      <c r="C25" s="139"/>
    </row>
    <row r="26" spans="2:3" s="126" customFormat="1" ht="12.75" customHeight="1" x14ac:dyDescent="0.2">
      <c r="B26" s="14" t="s">
        <v>649</v>
      </c>
      <c r="C26" s="54"/>
    </row>
    <row r="27" spans="2:3" ht="12.75" customHeight="1" x14ac:dyDescent="0.2">
      <c r="B27" s="136" t="s">
        <v>647</v>
      </c>
      <c r="C27" s="139"/>
    </row>
    <row r="28" spans="2:3" ht="12.75" customHeight="1" x14ac:dyDescent="0.2">
      <c r="B28" s="312" t="s">
        <v>319</v>
      </c>
      <c r="C28" s="139"/>
    </row>
    <row r="29" spans="2:3" ht="12.75" customHeight="1" x14ac:dyDescent="0.2">
      <c r="B29" s="312"/>
      <c r="C29" s="139"/>
    </row>
    <row r="30" spans="2:3" ht="12.75" customHeight="1" x14ac:dyDescent="0.2">
      <c r="B30" s="312"/>
      <c r="C30" s="139"/>
    </row>
    <row r="31" spans="2:3" s="126" customFormat="1" ht="12.75" customHeight="1" x14ac:dyDescent="0.2">
      <c r="B31" s="14" t="s">
        <v>650</v>
      </c>
      <c r="C31" s="54"/>
    </row>
    <row r="32" spans="2:3" ht="12.75" customHeight="1" x14ac:dyDescent="0.2">
      <c r="B32" s="136" t="s">
        <v>647</v>
      </c>
      <c r="C32" s="139"/>
    </row>
    <row r="33" spans="2:3" ht="12.75" customHeight="1" x14ac:dyDescent="0.2">
      <c r="B33" s="312" t="s">
        <v>319</v>
      </c>
      <c r="C33" s="139"/>
    </row>
    <row r="34" spans="2:3" ht="12.75" customHeight="1" x14ac:dyDescent="0.2">
      <c r="B34" s="312"/>
      <c r="C34" s="139"/>
    </row>
    <row r="35" spans="2:3" ht="12.75" customHeight="1" x14ac:dyDescent="0.2">
      <c r="B35" s="312"/>
      <c r="C35" s="139"/>
    </row>
    <row r="36" spans="2:3" s="126" customFormat="1" ht="12.6" customHeight="1" x14ac:dyDescent="0.2">
      <c r="B36" s="14" t="s">
        <v>651</v>
      </c>
      <c r="C36" s="54"/>
    </row>
    <row r="37" spans="2:3" ht="12.75" customHeight="1" x14ac:dyDescent="0.2">
      <c r="B37" s="136" t="s">
        <v>647</v>
      </c>
      <c r="C37" s="139"/>
    </row>
    <row r="38" spans="2:3" ht="12.75" customHeight="1" x14ac:dyDescent="0.2">
      <c r="B38" s="312" t="s">
        <v>319</v>
      </c>
      <c r="C38" s="139"/>
    </row>
    <row r="39" spans="2:3" ht="12.75" customHeight="1" x14ac:dyDescent="0.2">
      <c r="B39" s="312"/>
      <c r="C39" s="139"/>
    </row>
    <row r="40" spans="2:3" ht="12.75" customHeight="1" x14ac:dyDescent="0.2">
      <c r="B40" s="312"/>
      <c r="C40" s="139"/>
    </row>
    <row r="41" spans="2:3" s="126" customFormat="1" ht="12.6" customHeight="1" x14ac:dyDescent="0.2">
      <c r="B41" s="14" t="s">
        <v>652</v>
      </c>
      <c r="C41" s="54"/>
    </row>
    <row r="42" spans="2:3" ht="12.75" customHeight="1" x14ac:dyDescent="0.2">
      <c r="B42" s="136" t="s">
        <v>647</v>
      </c>
      <c r="C42" s="139"/>
    </row>
    <row r="43" spans="2:3" ht="12.75" customHeight="1" x14ac:dyDescent="0.2">
      <c r="B43" s="312" t="s">
        <v>319</v>
      </c>
      <c r="C43" s="139"/>
    </row>
    <row r="44" spans="2:3" ht="12.75" customHeight="1" x14ac:dyDescent="0.2">
      <c r="B44" s="312"/>
      <c r="C44" s="139"/>
    </row>
    <row r="45" spans="2:3" ht="12.75" customHeight="1" x14ac:dyDescent="0.2">
      <c r="B45" s="15"/>
      <c r="C45" s="62"/>
    </row>
    <row r="46" spans="2:3" s="126" customFormat="1" x14ac:dyDescent="0.2">
      <c r="B46" s="168" t="s">
        <v>653</v>
      </c>
      <c r="C46" s="54"/>
    </row>
    <row r="47" spans="2:3" s="126" customFormat="1" x14ac:dyDescent="0.2">
      <c r="B47" s="157" t="s">
        <v>361</v>
      </c>
      <c r="C47" s="54"/>
    </row>
    <row r="48" spans="2:3" s="126" customFormat="1" x14ac:dyDescent="0.2">
      <c r="B48" s="157" t="s">
        <v>362</v>
      </c>
      <c r="C48" s="54"/>
    </row>
    <row r="49" spans="2:3" x14ac:dyDescent="0.2">
      <c r="B49" s="53"/>
      <c r="C49" s="62"/>
    </row>
    <row r="537" spans="3:3" s="3" customFormat="1" x14ac:dyDescent="0.2">
      <c r="C537" s="2" t="b">
        <f>ISNUMBER(#REF!)</f>
        <v>0</v>
      </c>
    </row>
    <row r="548" spans="3:3" x14ac:dyDescent="0.2">
      <c r="C548" s="2" t="b">
        <f>ISNUMBER(#REF!)</f>
        <v>0</v>
      </c>
    </row>
  </sheetData>
  <pageMargins left="0.75" right="0.75" top="1" bottom="1" header="0.5" footer="0.5"/>
  <pageSetup paperSize="9" scale="30" orientation="portrait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EE6F5E-B7BB-44E3-9927-B0CFDB4B704A}">
  <sheetPr codeName="Sheet22">
    <tabColor theme="7"/>
  </sheetPr>
  <dimension ref="A1:AQ559"/>
  <sheetViews>
    <sheetView topLeftCell="C1" workbookViewId="0">
      <selection activeCell="K2" sqref="K2"/>
    </sheetView>
  </sheetViews>
  <sheetFormatPr defaultColWidth="0" defaultRowHeight="12.75" customHeight="1" zeroHeight="1" x14ac:dyDescent="0.2"/>
  <cols>
    <col min="1" max="1" width="9.42578125" customWidth="1"/>
    <col min="2" max="2" width="13.7109375" customWidth="1"/>
    <col min="3" max="3" width="35.85546875" customWidth="1"/>
    <col min="4" max="4" width="32.7109375" customWidth="1"/>
    <col min="5" max="5" width="33.140625" customWidth="1"/>
    <col min="6" max="11" width="18.85546875" customWidth="1"/>
    <col min="12" max="12" width="14.28515625" customWidth="1"/>
    <col min="13" max="13" width="16.42578125" customWidth="1"/>
    <col min="14" max="18" width="17.140625" customWidth="1"/>
    <col min="19" max="19" width="27.42578125" customWidth="1"/>
    <col min="20" max="20" width="17.140625" customWidth="1"/>
    <col min="21" max="21" width="14" customWidth="1"/>
    <col min="22" max="22" width="13.140625" customWidth="1"/>
    <col min="23" max="25" width="13.7109375" customWidth="1"/>
    <col min="26" max="26" width="16.42578125" customWidth="1"/>
    <col min="27" max="29" width="13.7109375" customWidth="1"/>
    <col min="30" max="31" width="11.42578125" customWidth="1"/>
    <col min="32" max="42" width="8.85546875" customWidth="1"/>
    <col min="43" max="43" width="11.85546875" customWidth="1"/>
    <col min="44" max="16384" width="8.85546875" hidden="1"/>
  </cols>
  <sheetData>
    <row r="1" spans="2:43" x14ac:dyDescent="0.2"/>
    <row r="2" spans="2:43" ht="18" x14ac:dyDescent="0.25">
      <c r="C2" s="6" t="s">
        <v>654</v>
      </c>
      <c r="K2" s="124"/>
    </row>
    <row r="3" spans="2:43" x14ac:dyDescent="0.2"/>
    <row r="4" spans="2:43" x14ac:dyDescent="0.2"/>
    <row r="5" spans="2:43" ht="15.75" x14ac:dyDescent="0.25">
      <c r="C5" s="199" t="s">
        <v>655</v>
      </c>
    </row>
    <row r="6" spans="2:43" x14ac:dyDescent="0.2">
      <c r="F6" s="200"/>
    </row>
    <row r="7" spans="2:43" x14ac:dyDescent="0.2">
      <c r="D7" s="201" t="s">
        <v>656</v>
      </c>
      <c r="E7" s="202"/>
      <c r="F7" s="202"/>
      <c r="G7" s="202"/>
      <c r="H7" s="20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2:43" x14ac:dyDescent="0.2">
      <c r="D8" s="203" t="s">
        <v>657</v>
      </c>
      <c r="E8" s="204"/>
      <c r="F8" s="204"/>
      <c r="G8" s="204"/>
      <c r="H8" s="20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2:43" x14ac:dyDescent="0.2">
      <c r="B9" s="529"/>
      <c r="D9" s="201" t="s">
        <v>658</v>
      </c>
      <c r="E9" s="205"/>
      <c r="F9" s="206"/>
      <c r="G9" s="204"/>
      <c r="H9" s="20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2:43" x14ac:dyDescent="0.2">
      <c r="B10" s="699"/>
      <c r="C10" s="177" t="s">
        <v>659</v>
      </c>
      <c r="D10" s="208" t="s">
        <v>660</v>
      </c>
      <c r="E10" s="209" t="s">
        <v>173</v>
      </c>
      <c r="F10" s="209" t="s">
        <v>174</v>
      </c>
      <c r="G10" s="209" t="s">
        <v>175</v>
      </c>
      <c r="H10" s="209" t="s">
        <v>176</v>
      </c>
      <c r="I10" s="209" t="s">
        <v>177</v>
      </c>
      <c r="J10" s="209" t="s">
        <v>178</v>
      </c>
      <c r="K10" s="209" t="s">
        <v>179</v>
      </c>
      <c r="L10" s="209" t="s">
        <v>180</v>
      </c>
      <c r="M10" s="209" t="s">
        <v>181</v>
      </c>
      <c r="N10" s="209" t="s">
        <v>182</v>
      </c>
      <c r="O10" s="209" t="s">
        <v>183</v>
      </c>
      <c r="P10" s="209" t="s">
        <v>184</v>
      </c>
      <c r="Q10" s="209" t="s">
        <v>185</v>
      </c>
      <c r="R10" s="209" t="s">
        <v>186</v>
      </c>
      <c r="S10" s="209" t="s">
        <v>187</v>
      </c>
      <c r="T10" s="209" t="s">
        <v>188</v>
      </c>
      <c r="U10" s="209" t="s">
        <v>189</v>
      </c>
      <c r="V10" s="209" t="s">
        <v>190</v>
      </c>
      <c r="W10" s="209" t="s">
        <v>191</v>
      </c>
      <c r="X10" s="209" t="s">
        <v>192</v>
      </c>
      <c r="Y10" s="209" t="s">
        <v>193</v>
      </c>
      <c r="Z10" s="209" t="s">
        <v>194</v>
      </c>
      <c r="AA10" s="209" t="s">
        <v>195</v>
      </c>
      <c r="AB10" s="209" t="s">
        <v>196</v>
      </c>
      <c r="AC10" s="209" t="s">
        <v>197</v>
      </c>
      <c r="AD10" s="209" t="s">
        <v>198</v>
      </c>
      <c r="AE10" s="209" t="s">
        <v>199</v>
      </c>
      <c r="AF10" s="209" t="s">
        <v>200</v>
      </c>
      <c r="AG10" s="209" t="s">
        <v>201</v>
      </c>
      <c r="AH10" s="209" t="s">
        <v>202</v>
      </c>
      <c r="AI10" s="209" t="s">
        <v>203</v>
      </c>
      <c r="AJ10" s="209" t="s">
        <v>204</v>
      </c>
      <c r="AK10" s="209" t="s">
        <v>205</v>
      </c>
      <c r="AL10" s="209" t="s">
        <v>206</v>
      </c>
      <c r="AM10" s="209" t="s">
        <v>207</v>
      </c>
      <c r="AN10" s="209" t="s">
        <v>208</v>
      </c>
      <c r="AO10" s="209" t="s">
        <v>209</v>
      </c>
      <c r="AP10" s="209" t="s">
        <v>210</v>
      </c>
      <c r="AQ10" s="210"/>
    </row>
    <row r="11" spans="2:43" x14ac:dyDescent="0.2">
      <c r="B11" s="529"/>
      <c r="C11" s="177" t="s">
        <v>661</v>
      </c>
      <c r="D11" s="211" t="s">
        <v>662</v>
      </c>
      <c r="E11" s="212">
        <v>254</v>
      </c>
      <c r="F11" s="212">
        <v>245</v>
      </c>
      <c r="G11" s="212">
        <v>256</v>
      </c>
      <c r="H11" s="212">
        <v>196</v>
      </c>
      <c r="I11" s="212">
        <v>238</v>
      </c>
      <c r="J11" s="212">
        <v>75</v>
      </c>
      <c r="K11" s="212">
        <v>140</v>
      </c>
      <c r="L11" s="212">
        <v>148</v>
      </c>
      <c r="M11" s="212">
        <v>250</v>
      </c>
      <c r="N11" s="212">
        <v>44</v>
      </c>
      <c r="O11" s="212">
        <v>260</v>
      </c>
      <c r="P11" s="212">
        <v>97</v>
      </c>
      <c r="Q11" s="212">
        <v>220</v>
      </c>
      <c r="R11" s="212">
        <v>149</v>
      </c>
      <c r="S11" s="212">
        <v>247</v>
      </c>
      <c r="T11" s="212">
        <v>69</v>
      </c>
      <c r="U11" s="212">
        <v>265</v>
      </c>
      <c r="V11" s="212">
        <v>251</v>
      </c>
      <c r="W11" s="212">
        <v>146</v>
      </c>
      <c r="X11" s="212">
        <v>240</v>
      </c>
      <c r="Y11" s="212">
        <v>149</v>
      </c>
      <c r="Z11" s="212">
        <v>255</v>
      </c>
      <c r="AA11" s="212">
        <v>167</v>
      </c>
      <c r="AB11" s="212">
        <v>195</v>
      </c>
      <c r="AC11" s="212">
        <v>147</v>
      </c>
      <c r="AD11" s="212">
        <v>175</v>
      </c>
      <c r="AE11" s="212">
        <v>89</v>
      </c>
      <c r="AF11" s="212">
        <v>190</v>
      </c>
      <c r="AG11" s="212">
        <v>143</v>
      </c>
      <c r="AH11" s="212">
        <v>240</v>
      </c>
      <c r="AI11" s="212">
        <v>265</v>
      </c>
      <c r="AJ11" s="212">
        <v>254</v>
      </c>
      <c r="AK11" s="212">
        <v>66</v>
      </c>
      <c r="AL11" s="212">
        <v>98</v>
      </c>
      <c r="AM11" s="212">
        <v>250</v>
      </c>
      <c r="AN11" s="212">
        <v>51</v>
      </c>
      <c r="AO11" s="212">
        <v>55</v>
      </c>
      <c r="AP11" s="212">
        <v>152</v>
      </c>
    </row>
    <row r="12" spans="2:43" x14ac:dyDescent="0.2">
      <c r="B12" s="529"/>
      <c r="C12" s="177"/>
      <c r="D12" s="213" t="s">
        <v>663</v>
      </c>
      <c r="E12" s="214" t="s">
        <v>664</v>
      </c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</row>
    <row r="13" spans="2:43" x14ac:dyDescent="0.2">
      <c r="B13" s="674"/>
      <c r="C13" s="177"/>
      <c r="D13" s="211">
        <v>60</v>
      </c>
      <c r="E13" s="212" t="s">
        <v>332</v>
      </c>
      <c r="F13" s="212">
        <v>1792.1823827604228</v>
      </c>
      <c r="G13" s="212" t="s">
        <v>332</v>
      </c>
      <c r="H13" s="212" t="s">
        <v>332</v>
      </c>
      <c r="I13" s="212" t="s">
        <v>332</v>
      </c>
      <c r="J13" s="212" t="s">
        <v>332</v>
      </c>
      <c r="K13" s="212" t="s">
        <v>332</v>
      </c>
      <c r="L13" s="212" t="s">
        <v>332</v>
      </c>
      <c r="M13" s="212" t="s">
        <v>332</v>
      </c>
      <c r="N13" s="212" t="s">
        <v>332</v>
      </c>
      <c r="O13" s="212" t="s">
        <v>332</v>
      </c>
      <c r="P13" s="212" t="s">
        <v>332</v>
      </c>
      <c r="Q13" s="212" t="s">
        <v>332</v>
      </c>
      <c r="R13" s="212">
        <v>1910.6209504955257</v>
      </c>
      <c r="S13" s="212" t="s">
        <v>332</v>
      </c>
      <c r="T13" s="212" t="s">
        <v>332</v>
      </c>
      <c r="U13" s="212" t="s">
        <v>332</v>
      </c>
      <c r="V13" s="212">
        <v>2304.9342483751498</v>
      </c>
      <c r="W13" s="212" t="s">
        <v>332</v>
      </c>
      <c r="X13" s="212" t="s">
        <v>332</v>
      </c>
      <c r="Y13" s="212" t="s">
        <v>332</v>
      </c>
      <c r="Z13" s="212" t="s">
        <v>332</v>
      </c>
      <c r="AA13" s="212" t="s">
        <v>332</v>
      </c>
      <c r="AB13" s="212" t="s">
        <v>332</v>
      </c>
      <c r="AC13" s="212" t="s">
        <v>332</v>
      </c>
      <c r="AD13" s="212" t="s">
        <v>332</v>
      </c>
      <c r="AE13" s="212" t="s">
        <v>332</v>
      </c>
      <c r="AF13" s="212">
        <v>2009.4752140459329</v>
      </c>
      <c r="AG13" s="212" t="s">
        <v>332</v>
      </c>
      <c r="AH13" s="212">
        <v>2101.0308528323571</v>
      </c>
      <c r="AI13" s="212" t="s">
        <v>332</v>
      </c>
      <c r="AJ13" s="212" t="s">
        <v>332</v>
      </c>
      <c r="AK13" s="212" t="s">
        <v>332</v>
      </c>
      <c r="AL13" s="212" t="s">
        <v>332</v>
      </c>
      <c r="AM13" s="212">
        <v>2535.820765878917</v>
      </c>
      <c r="AN13" s="212" t="s">
        <v>332</v>
      </c>
      <c r="AO13" s="212" t="s">
        <v>332</v>
      </c>
      <c r="AP13" s="212" t="s">
        <v>332</v>
      </c>
      <c r="AQ13" s="148"/>
    </row>
    <row r="14" spans="2:43" x14ac:dyDescent="0.2">
      <c r="B14" s="674"/>
      <c r="C14" s="177"/>
      <c r="D14" s="213">
        <v>50</v>
      </c>
      <c r="E14" s="215" t="s">
        <v>332</v>
      </c>
      <c r="F14" s="215" t="s">
        <v>332</v>
      </c>
      <c r="G14" s="215" t="s">
        <v>332</v>
      </c>
      <c r="H14" s="215" t="s">
        <v>332</v>
      </c>
      <c r="I14" s="215" t="s">
        <v>332</v>
      </c>
      <c r="J14" s="215" t="s">
        <v>332</v>
      </c>
      <c r="K14" s="215">
        <v>1875.0854088512108</v>
      </c>
      <c r="L14" s="215" t="s">
        <v>332</v>
      </c>
      <c r="M14" s="215" t="s">
        <v>332</v>
      </c>
      <c r="N14" s="215" t="s">
        <v>332</v>
      </c>
      <c r="O14" s="215" t="s">
        <v>332</v>
      </c>
      <c r="P14" s="215" t="s">
        <v>332</v>
      </c>
      <c r="Q14" s="215" t="s">
        <v>332</v>
      </c>
      <c r="R14" s="215" t="s">
        <v>332</v>
      </c>
      <c r="S14" s="215">
        <v>2706.3382205740068</v>
      </c>
      <c r="T14" s="215" t="s">
        <v>332</v>
      </c>
      <c r="U14" s="215">
        <v>2446.3896387876671</v>
      </c>
      <c r="V14" s="215" t="s">
        <v>332</v>
      </c>
      <c r="W14" s="215" t="s">
        <v>332</v>
      </c>
      <c r="X14" s="215">
        <v>3169.0910674224033</v>
      </c>
      <c r="Y14" s="215" t="s">
        <v>332</v>
      </c>
      <c r="Z14" s="215">
        <v>2598.9005006661478</v>
      </c>
      <c r="AA14" s="215" t="s">
        <v>332</v>
      </c>
      <c r="AB14" s="215">
        <v>3633.5808301125921</v>
      </c>
      <c r="AC14" s="215" t="s">
        <v>332</v>
      </c>
      <c r="AD14" s="215" t="s">
        <v>332</v>
      </c>
      <c r="AE14" s="215" t="s">
        <v>332</v>
      </c>
      <c r="AF14" s="215" t="s">
        <v>332</v>
      </c>
      <c r="AG14" s="215" t="s">
        <v>332</v>
      </c>
      <c r="AH14" s="215" t="s">
        <v>332</v>
      </c>
      <c r="AI14" s="215" t="s">
        <v>332</v>
      </c>
      <c r="AJ14" s="215">
        <v>1537.0961133648727</v>
      </c>
      <c r="AK14" s="215" t="s">
        <v>332</v>
      </c>
      <c r="AL14" s="215" t="s">
        <v>332</v>
      </c>
      <c r="AM14" s="215" t="s">
        <v>332</v>
      </c>
      <c r="AN14" s="215" t="s">
        <v>332</v>
      </c>
      <c r="AO14" s="215" t="s">
        <v>332</v>
      </c>
      <c r="AP14" s="215" t="s">
        <v>332</v>
      </c>
      <c r="AQ14" s="148"/>
    </row>
    <row r="15" spans="2:43" x14ac:dyDescent="0.2">
      <c r="B15" s="674"/>
      <c r="C15" s="177"/>
      <c r="D15" s="211">
        <v>40</v>
      </c>
      <c r="E15" s="212" t="s">
        <v>332</v>
      </c>
      <c r="F15" s="212" t="s">
        <v>332</v>
      </c>
      <c r="G15" s="212" t="s">
        <v>332</v>
      </c>
      <c r="H15" s="212" t="s">
        <v>332</v>
      </c>
      <c r="I15" s="212" t="s">
        <v>332</v>
      </c>
      <c r="J15" s="212" t="s">
        <v>332</v>
      </c>
      <c r="K15" s="212" t="s">
        <v>332</v>
      </c>
      <c r="L15" s="212" t="s">
        <v>332</v>
      </c>
      <c r="M15" s="212" t="s">
        <v>332</v>
      </c>
      <c r="N15" s="212" t="s">
        <v>332</v>
      </c>
      <c r="O15" s="212" t="s">
        <v>332</v>
      </c>
      <c r="P15" s="212" t="s">
        <v>332</v>
      </c>
      <c r="Q15" s="212" t="s">
        <v>332</v>
      </c>
      <c r="R15" s="212" t="s">
        <v>332</v>
      </c>
      <c r="S15" s="212" t="s">
        <v>332</v>
      </c>
      <c r="T15" s="212" t="s">
        <v>332</v>
      </c>
      <c r="U15" s="212">
        <v>2081.7273945457086</v>
      </c>
      <c r="V15" s="212" t="s">
        <v>332</v>
      </c>
      <c r="W15" s="212" t="s">
        <v>332</v>
      </c>
      <c r="X15" s="212" t="s">
        <v>332</v>
      </c>
      <c r="Y15" s="212" t="s">
        <v>332</v>
      </c>
      <c r="Z15" s="212">
        <v>2142.2839816575024</v>
      </c>
      <c r="AA15" s="212" t="s">
        <v>332</v>
      </c>
      <c r="AB15" s="212" t="s">
        <v>332</v>
      </c>
      <c r="AC15" s="212" t="s">
        <v>332</v>
      </c>
      <c r="AD15" s="212" t="s">
        <v>332</v>
      </c>
      <c r="AE15" s="212" t="s">
        <v>332</v>
      </c>
      <c r="AF15" s="212" t="s">
        <v>332</v>
      </c>
      <c r="AG15" s="212" t="s">
        <v>332</v>
      </c>
      <c r="AH15" s="212" t="s">
        <v>332</v>
      </c>
      <c r="AI15" s="212" t="s">
        <v>332</v>
      </c>
      <c r="AJ15" s="212" t="s">
        <v>332</v>
      </c>
      <c r="AK15" s="212" t="s">
        <v>332</v>
      </c>
      <c r="AL15" s="212" t="s">
        <v>332</v>
      </c>
      <c r="AM15" s="212" t="s">
        <v>332</v>
      </c>
      <c r="AN15" s="212" t="s">
        <v>332</v>
      </c>
      <c r="AO15" s="212">
        <v>2225.0510581843514</v>
      </c>
      <c r="AP15" s="212" t="s">
        <v>332</v>
      </c>
      <c r="AQ15" s="148"/>
    </row>
    <row r="16" spans="2:43" x14ac:dyDescent="0.2">
      <c r="B16" s="674"/>
      <c r="C16" s="177"/>
      <c r="D16" s="213">
        <v>30</v>
      </c>
      <c r="E16" s="215">
        <v>1734.7014403650655</v>
      </c>
      <c r="F16" s="215" t="s">
        <v>332</v>
      </c>
      <c r="G16" s="215">
        <v>2039.5102337839714</v>
      </c>
      <c r="H16" s="215" t="s">
        <v>332</v>
      </c>
      <c r="I16" s="215">
        <v>2226.0378102363898</v>
      </c>
      <c r="J16" s="215" t="s">
        <v>332</v>
      </c>
      <c r="K16" s="215" t="s">
        <v>332</v>
      </c>
      <c r="L16" s="215">
        <v>1762.2129096860274</v>
      </c>
      <c r="M16" s="215">
        <v>2026.881163330263</v>
      </c>
      <c r="N16" s="215" t="s">
        <v>332</v>
      </c>
      <c r="O16" s="215">
        <v>2059.2530818659593</v>
      </c>
      <c r="P16" s="215" t="s">
        <v>332</v>
      </c>
      <c r="Q16" s="215" t="s">
        <v>332</v>
      </c>
      <c r="R16" s="215">
        <v>1212.2701018630162</v>
      </c>
      <c r="S16" s="215" t="s">
        <v>332</v>
      </c>
      <c r="T16" s="215" t="s">
        <v>332</v>
      </c>
      <c r="U16" s="215" t="s">
        <v>332</v>
      </c>
      <c r="V16" s="215" t="s">
        <v>332</v>
      </c>
      <c r="W16" s="215">
        <v>1939.8579733791514</v>
      </c>
      <c r="X16" s="215" t="s">
        <v>332</v>
      </c>
      <c r="Y16" s="215" t="s">
        <v>332</v>
      </c>
      <c r="Z16" s="215" t="s">
        <v>332</v>
      </c>
      <c r="AA16" s="215">
        <v>2097.7303939147951</v>
      </c>
      <c r="AB16" s="215" t="s">
        <v>332</v>
      </c>
      <c r="AC16" s="215">
        <v>1368.9089379381639</v>
      </c>
      <c r="AD16" s="215">
        <v>2505.2455138720575</v>
      </c>
      <c r="AE16" s="215" t="s">
        <v>332</v>
      </c>
      <c r="AF16" s="215" t="s">
        <v>332</v>
      </c>
      <c r="AG16" s="215" t="s">
        <v>332</v>
      </c>
      <c r="AH16" s="215" t="s">
        <v>332</v>
      </c>
      <c r="AI16" s="215">
        <v>2064.4059126278539</v>
      </c>
      <c r="AJ16" s="215" t="s">
        <v>332</v>
      </c>
      <c r="AK16" s="215" t="s">
        <v>332</v>
      </c>
      <c r="AL16" s="215" t="s">
        <v>332</v>
      </c>
      <c r="AM16" s="215" t="s">
        <v>332</v>
      </c>
      <c r="AN16" s="215" t="s">
        <v>332</v>
      </c>
      <c r="AO16" s="215" t="s">
        <v>332</v>
      </c>
      <c r="AP16" s="215" t="s">
        <v>332</v>
      </c>
      <c r="AQ16" s="148"/>
    </row>
    <row r="17" spans="2:43" x14ac:dyDescent="0.2">
      <c r="B17" s="674"/>
      <c r="C17" s="177"/>
      <c r="D17" s="211">
        <v>25</v>
      </c>
      <c r="E17" s="212">
        <v>1503.7293816493236</v>
      </c>
      <c r="F17" s="212" t="s">
        <v>332</v>
      </c>
      <c r="G17" s="212" t="s">
        <v>332</v>
      </c>
      <c r="H17" s="212" t="s">
        <v>332</v>
      </c>
      <c r="I17" s="212" t="s">
        <v>332</v>
      </c>
      <c r="J17" s="212" t="s">
        <v>332</v>
      </c>
      <c r="K17" s="212" t="s">
        <v>332</v>
      </c>
      <c r="L17" s="212" t="s">
        <v>332</v>
      </c>
      <c r="M17" s="212" t="s">
        <v>332</v>
      </c>
      <c r="N17" s="212" t="s">
        <v>332</v>
      </c>
      <c r="O17" s="212">
        <v>1763.2164626878139</v>
      </c>
      <c r="P17" s="212" t="s">
        <v>332</v>
      </c>
      <c r="Q17" s="212">
        <v>2198.0687532122424</v>
      </c>
      <c r="R17" s="212" t="s">
        <v>332</v>
      </c>
      <c r="S17" s="212" t="s">
        <v>332</v>
      </c>
      <c r="T17" s="212" t="s">
        <v>332</v>
      </c>
      <c r="U17" s="212" t="s">
        <v>332</v>
      </c>
      <c r="V17" s="212" t="s">
        <v>332</v>
      </c>
      <c r="W17" s="212" t="s">
        <v>332</v>
      </c>
      <c r="X17" s="212" t="s">
        <v>332</v>
      </c>
      <c r="Y17" s="212" t="s">
        <v>332</v>
      </c>
      <c r="Z17" s="212" t="s">
        <v>332</v>
      </c>
      <c r="AA17" s="212" t="s">
        <v>332</v>
      </c>
      <c r="AB17" s="212" t="s">
        <v>332</v>
      </c>
      <c r="AC17" s="212" t="s">
        <v>332</v>
      </c>
      <c r="AD17" s="212" t="s">
        <v>332</v>
      </c>
      <c r="AE17" s="212" t="s">
        <v>332</v>
      </c>
      <c r="AF17" s="212" t="s">
        <v>332</v>
      </c>
      <c r="AG17" s="212" t="s">
        <v>332</v>
      </c>
      <c r="AH17" s="212" t="s">
        <v>332</v>
      </c>
      <c r="AI17" s="212" t="s">
        <v>332</v>
      </c>
      <c r="AJ17" s="212" t="s">
        <v>332</v>
      </c>
      <c r="AK17" s="212" t="s">
        <v>332</v>
      </c>
      <c r="AL17" s="212" t="s">
        <v>332</v>
      </c>
      <c r="AM17" s="212" t="s">
        <v>332</v>
      </c>
      <c r="AN17" s="212" t="s">
        <v>332</v>
      </c>
      <c r="AO17" s="212" t="s">
        <v>332</v>
      </c>
      <c r="AP17" s="212" t="s">
        <v>332</v>
      </c>
      <c r="AQ17" s="148"/>
    </row>
    <row r="18" spans="2:43" x14ac:dyDescent="0.2">
      <c r="B18" s="674"/>
      <c r="C18" s="177"/>
      <c r="D18" s="213">
        <v>15</v>
      </c>
      <c r="E18" s="215" t="s">
        <v>332</v>
      </c>
      <c r="F18" s="215" t="s">
        <v>332</v>
      </c>
      <c r="G18" s="215" t="s">
        <v>332</v>
      </c>
      <c r="H18" s="215" t="s">
        <v>332</v>
      </c>
      <c r="I18" s="215" t="s">
        <v>332</v>
      </c>
      <c r="J18" s="215" t="s">
        <v>332</v>
      </c>
      <c r="K18" s="215" t="s">
        <v>332</v>
      </c>
      <c r="L18" s="215" t="s">
        <v>332</v>
      </c>
      <c r="M18" s="215" t="s">
        <v>332</v>
      </c>
      <c r="N18" s="215" t="s">
        <v>332</v>
      </c>
      <c r="O18" s="215" t="s">
        <v>332</v>
      </c>
      <c r="P18" s="215" t="s">
        <v>332</v>
      </c>
      <c r="Q18" s="215" t="s">
        <v>332</v>
      </c>
      <c r="R18" s="215" t="s">
        <v>332</v>
      </c>
      <c r="S18" s="215" t="s">
        <v>332</v>
      </c>
      <c r="T18" s="215" t="s">
        <v>332</v>
      </c>
      <c r="U18" s="215" t="s">
        <v>332</v>
      </c>
      <c r="V18" s="215" t="s">
        <v>332</v>
      </c>
      <c r="W18" s="215">
        <v>1262.1739462545663</v>
      </c>
      <c r="X18" s="215" t="s">
        <v>332</v>
      </c>
      <c r="Y18" s="215" t="s">
        <v>332</v>
      </c>
      <c r="Z18" s="215" t="s">
        <v>332</v>
      </c>
      <c r="AA18" s="215" t="s">
        <v>332</v>
      </c>
      <c r="AB18" s="215" t="s">
        <v>332</v>
      </c>
      <c r="AC18" s="215" t="s">
        <v>332</v>
      </c>
      <c r="AD18" s="215" t="s">
        <v>332</v>
      </c>
      <c r="AE18" s="215" t="s">
        <v>332</v>
      </c>
      <c r="AF18" s="215" t="s">
        <v>332</v>
      </c>
      <c r="AG18" s="215" t="s">
        <v>332</v>
      </c>
      <c r="AH18" s="215" t="s">
        <v>332</v>
      </c>
      <c r="AI18" s="215" t="s">
        <v>332</v>
      </c>
      <c r="AJ18" s="215" t="s">
        <v>332</v>
      </c>
      <c r="AK18" s="215" t="s">
        <v>332</v>
      </c>
      <c r="AL18" s="215" t="s">
        <v>332</v>
      </c>
      <c r="AM18" s="215" t="s">
        <v>332</v>
      </c>
      <c r="AN18" s="215" t="s">
        <v>332</v>
      </c>
      <c r="AO18" s="215" t="s">
        <v>332</v>
      </c>
      <c r="AP18" s="215" t="s">
        <v>332</v>
      </c>
      <c r="AQ18" s="148"/>
    </row>
    <row r="19" spans="2:43" x14ac:dyDescent="0.2">
      <c r="B19" s="674"/>
      <c r="C19" s="177"/>
      <c r="D19" s="211">
        <v>10</v>
      </c>
      <c r="E19" s="212" t="s">
        <v>332</v>
      </c>
      <c r="F19" s="212" t="s">
        <v>332</v>
      </c>
      <c r="G19" s="212" t="s">
        <v>332</v>
      </c>
      <c r="H19" s="212" t="s">
        <v>332</v>
      </c>
      <c r="I19" s="212" t="s">
        <v>332</v>
      </c>
      <c r="J19" s="212" t="s">
        <v>332</v>
      </c>
      <c r="K19" s="212" t="s">
        <v>332</v>
      </c>
      <c r="L19" s="212" t="s">
        <v>332</v>
      </c>
      <c r="M19" s="212" t="s">
        <v>332</v>
      </c>
      <c r="N19" s="212" t="s">
        <v>332</v>
      </c>
      <c r="O19" s="212" t="s">
        <v>332</v>
      </c>
      <c r="P19" s="212" t="s">
        <v>332</v>
      </c>
      <c r="Q19" s="212" t="s">
        <v>332</v>
      </c>
      <c r="R19" s="212" t="s">
        <v>332</v>
      </c>
      <c r="S19" s="212" t="s">
        <v>332</v>
      </c>
      <c r="T19" s="212" t="s">
        <v>332</v>
      </c>
      <c r="U19" s="212" t="s">
        <v>332</v>
      </c>
      <c r="V19" s="212">
        <v>894.62511409158662</v>
      </c>
      <c r="W19" s="212" t="s">
        <v>332</v>
      </c>
      <c r="X19" s="212" t="s">
        <v>332</v>
      </c>
      <c r="Y19" s="212" t="s">
        <v>332</v>
      </c>
      <c r="Z19" s="212" t="s">
        <v>332</v>
      </c>
      <c r="AA19" s="212" t="s">
        <v>332</v>
      </c>
      <c r="AB19" s="212" t="s">
        <v>332</v>
      </c>
      <c r="AC19" s="212" t="s">
        <v>332</v>
      </c>
      <c r="AD19" s="212" t="s">
        <v>332</v>
      </c>
      <c r="AE19" s="212" t="s">
        <v>332</v>
      </c>
      <c r="AF19" s="212" t="s">
        <v>332</v>
      </c>
      <c r="AG19" s="212">
        <v>2850.9703749614132</v>
      </c>
      <c r="AH19" s="212" t="s">
        <v>332</v>
      </c>
      <c r="AI19" s="212" t="s">
        <v>332</v>
      </c>
      <c r="AJ19" s="212" t="s">
        <v>332</v>
      </c>
      <c r="AK19" s="212" t="s">
        <v>332</v>
      </c>
      <c r="AL19" s="212" t="s">
        <v>332</v>
      </c>
      <c r="AM19" s="212" t="s">
        <v>332</v>
      </c>
      <c r="AN19" s="212" t="s">
        <v>332</v>
      </c>
      <c r="AO19" s="212" t="s">
        <v>332</v>
      </c>
      <c r="AP19" s="212" t="s">
        <v>332</v>
      </c>
      <c r="AQ19" s="148"/>
    </row>
    <row r="20" spans="2:43" x14ac:dyDescent="0.2">
      <c r="B20" s="674"/>
      <c r="C20" s="177"/>
      <c r="D20" s="213">
        <v>7.5</v>
      </c>
      <c r="E20" s="215" t="s">
        <v>332</v>
      </c>
      <c r="F20" s="215" t="s">
        <v>332</v>
      </c>
      <c r="G20" s="215" t="s">
        <v>332</v>
      </c>
      <c r="H20" s="215" t="s">
        <v>332</v>
      </c>
      <c r="I20" s="215" t="s">
        <v>332</v>
      </c>
      <c r="J20" s="215" t="s">
        <v>332</v>
      </c>
      <c r="K20" s="215" t="s">
        <v>332</v>
      </c>
      <c r="L20" s="215" t="s">
        <v>332</v>
      </c>
      <c r="M20" s="215" t="s">
        <v>332</v>
      </c>
      <c r="N20" s="215" t="s">
        <v>332</v>
      </c>
      <c r="O20" s="215" t="s">
        <v>332</v>
      </c>
      <c r="P20" s="215" t="s">
        <v>332</v>
      </c>
      <c r="Q20" s="215" t="s">
        <v>332</v>
      </c>
      <c r="R20" s="215" t="s">
        <v>332</v>
      </c>
      <c r="S20" s="215" t="s">
        <v>332</v>
      </c>
      <c r="T20" s="215" t="s">
        <v>332</v>
      </c>
      <c r="U20" s="215" t="s">
        <v>332</v>
      </c>
      <c r="V20" s="215" t="s">
        <v>332</v>
      </c>
      <c r="W20" s="215" t="s">
        <v>332</v>
      </c>
      <c r="X20" s="215" t="s">
        <v>332</v>
      </c>
      <c r="Y20" s="215" t="s">
        <v>332</v>
      </c>
      <c r="Z20" s="215" t="s">
        <v>332</v>
      </c>
      <c r="AA20" s="215" t="s">
        <v>332</v>
      </c>
      <c r="AB20" s="215" t="s">
        <v>332</v>
      </c>
      <c r="AC20" s="215" t="s">
        <v>332</v>
      </c>
      <c r="AD20" s="215">
        <v>1062.236051284721</v>
      </c>
      <c r="AE20" s="215" t="s">
        <v>332</v>
      </c>
      <c r="AF20" s="215" t="s">
        <v>332</v>
      </c>
      <c r="AG20" s="215" t="s">
        <v>332</v>
      </c>
      <c r="AH20" s="215">
        <v>566.15467614976421</v>
      </c>
      <c r="AI20" s="215" t="s">
        <v>332</v>
      </c>
      <c r="AJ20" s="215" t="s">
        <v>332</v>
      </c>
      <c r="AK20" s="215" t="s">
        <v>332</v>
      </c>
      <c r="AL20" s="215" t="s">
        <v>332</v>
      </c>
      <c r="AM20" s="215" t="s">
        <v>332</v>
      </c>
      <c r="AN20" s="215" t="s">
        <v>332</v>
      </c>
      <c r="AO20" s="215" t="s">
        <v>332</v>
      </c>
      <c r="AP20" s="215" t="s">
        <v>332</v>
      </c>
      <c r="AQ20" s="148"/>
    </row>
    <row r="21" spans="2:43" x14ac:dyDescent="0.2">
      <c r="B21" s="674"/>
      <c r="C21" s="177"/>
      <c r="D21" s="211">
        <v>5</v>
      </c>
      <c r="E21" s="212" t="s">
        <v>332</v>
      </c>
      <c r="F21" s="212" t="s">
        <v>332</v>
      </c>
      <c r="G21" s="212" t="s">
        <v>332</v>
      </c>
      <c r="H21" s="212" t="s">
        <v>332</v>
      </c>
      <c r="I21" s="212" t="s">
        <v>332</v>
      </c>
      <c r="J21" s="212" t="s">
        <v>332</v>
      </c>
      <c r="K21" s="212" t="s">
        <v>332</v>
      </c>
      <c r="L21" s="212" t="s">
        <v>332</v>
      </c>
      <c r="M21" s="212">
        <v>539.08299423415133</v>
      </c>
      <c r="N21" s="212" t="s">
        <v>332</v>
      </c>
      <c r="O21" s="212" t="s">
        <v>332</v>
      </c>
      <c r="P21" s="212">
        <v>1998.0315368588447</v>
      </c>
      <c r="Q21" s="212" t="s">
        <v>332</v>
      </c>
      <c r="R21" s="212" t="s">
        <v>332</v>
      </c>
      <c r="S21" s="212">
        <v>666.73969031959052</v>
      </c>
      <c r="T21" s="212" t="s">
        <v>332</v>
      </c>
      <c r="U21" s="212" t="s">
        <v>332</v>
      </c>
      <c r="V21" s="212" t="s">
        <v>332</v>
      </c>
      <c r="W21" s="212" t="s">
        <v>332</v>
      </c>
      <c r="X21" s="212">
        <v>739.75423511894223</v>
      </c>
      <c r="Y21" s="212" t="s">
        <v>332</v>
      </c>
      <c r="Z21" s="212" t="s">
        <v>332</v>
      </c>
      <c r="AA21" s="212" t="s">
        <v>332</v>
      </c>
      <c r="AB21" s="212" t="s">
        <v>332</v>
      </c>
      <c r="AC21" s="212" t="s">
        <v>332</v>
      </c>
      <c r="AD21" s="212">
        <v>901.90166655279484</v>
      </c>
      <c r="AE21" s="212" t="s">
        <v>332</v>
      </c>
      <c r="AF21" s="212" t="s">
        <v>332</v>
      </c>
      <c r="AG21" s="212">
        <v>1604.6753777553388</v>
      </c>
      <c r="AH21" s="212" t="s">
        <v>332</v>
      </c>
      <c r="AI21" s="212" t="s">
        <v>332</v>
      </c>
      <c r="AJ21" s="212">
        <v>490.56281880180421</v>
      </c>
      <c r="AK21" s="212" t="s">
        <v>332</v>
      </c>
      <c r="AL21" s="212" t="s">
        <v>332</v>
      </c>
      <c r="AM21" s="212" t="s">
        <v>332</v>
      </c>
      <c r="AN21" s="212" t="s">
        <v>332</v>
      </c>
      <c r="AO21" s="212" t="s">
        <v>332</v>
      </c>
      <c r="AP21" s="212" t="s">
        <v>332</v>
      </c>
      <c r="AQ21" s="148"/>
    </row>
    <row r="22" spans="2:43" x14ac:dyDescent="0.2">
      <c r="B22" s="674"/>
      <c r="C22" s="177"/>
      <c r="D22" s="213">
        <v>3</v>
      </c>
      <c r="E22" s="215" t="s">
        <v>332</v>
      </c>
      <c r="F22" s="215" t="s">
        <v>332</v>
      </c>
      <c r="G22" s="215">
        <v>501.03240015198213</v>
      </c>
      <c r="H22" s="215">
        <v>1179.3980354794678</v>
      </c>
      <c r="I22" s="215" t="s">
        <v>332</v>
      </c>
      <c r="J22" s="215" t="s">
        <v>332</v>
      </c>
      <c r="K22" s="215" t="s">
        <v>332</v>
      </c>
      <c r="L22" s="215" t="s">
        <v>332</v>
      </c>
      <c r="M22" s="215">
        <v>420.05914070646241</v>
      </c>
      <c r="N22" s="215" t="s">
        <v>332</v>
      </c>
      <c r="O22" s="215" t="s">
        <v>332</v>
      </c>
      <c r="P22" s="215" t="s">
        <v>332</v>
      </c>
      <c r="Q22" s="215" t="s">
        <v>332</v>
      </c>
      <c r="R22" s="215" t="s">
        <v>332</v>
      </c>
      <c r="S22" s="215" t="s">
        <v>332</v>
      </c>
      <c r="T22" s="215">
        <v>963.55085618387693</v>
      </c>
      <c r="U22" s="215" t="s">
        <v>332</v>
      </c>
      <c r="V22" s="215" t="s">
        <v>332</v>
      </c>
      <c r="W22" s="215" t="s">
        <v>332</v>
      </c>
      <c r="X22" s="215" t="s">
        <v>332</v>
      </c>
      <c r="Y22" s="215">
        <v>1404.4182317513905</v>
      </c>
      <c r="Z22" s="215" t="s">
        <v>332</v>
      </c>
      <c r="AA22" s="215" t="s">
        <v>332</v>
      </c>
      <c r="AB22" s="215" t="s">
        <v>332</v>
      </c>
      <c r="AC22" s="215" t="s">
        <v>332</v>
      </c>
      <c r="AD22" s="215" t="s">
        <v>332</v>
      </c>
      <c r="AE22" s="215">
        <v>1009.731160622768</v>
      </c>
      <c r="AF22" s="215" t="s">
        <v>332</v>
      </c>
      <c r="AG22" s="215" t="s">
        <v>332</v>
      </c>
      <c r="AH22" s="215" t="s">
        <v>332</v>
      </c>
      <c r="AI22" s="215" t="s">
        <v>332</v>
      </c>
      <c r="AJ22" s="215" t="s">
        <v>332</v>
      </c>
      <c r="AK22" s="215" t="s">
        <v>332</v>
      </c>
      <c r="AL22" s="215" t="s">
        <v>332</v>
      </c>
      <c r="AM22" s="215" t="s">
        <v>332</v>
      </c>
      <c r="AN22" s="215">
        <v>655.52569957274659</v>
      </c>
      <c r="AO22" s="215" t="s">
        <v>332</v>
      </c>
      <c r="AP22" s="215">
        <v>1836.846361080844</v>
      </c>
      <c r="AQ22" s="148"/>
    </row>
    <row r="23" spans="2:43" x14ac:dyDescent="0.2">
      <c r="B23" s="674"/>
      <c r="C23" s="177"/>
      <c r="D23" s="211">
        <v>2.5</v>
      </c>
      <c r="E23" s="212" t="s">
        <v>332</v>
      </c>
      <c r="F23" s="212" t="s">
        <v>332</v>
      </c>
      <c r="G23" s="212" t="s">
        <v>332</v>
      </c>
      <c r="H23" s="212" t="s">
        <v>332</v>
      </c>
      <c r="I23" s="212" t="s">
        <v>332</v>
      </c>
      <c r="J23" s="212" t="s">
        <v>332</v>
      </c>
      <c r="K23" s="212" t="s">
        <v>332</v>
      </c>
      <c r="L23" s="212" t="s">
        <v>332</v>
      </c>
      <c r="M23" s="212" t="s">
        <v>332</v>
      </c>
      <c r="N23" s="212" t="s">
        <v>332</v>
      </c>
      <c r="O23" s="212" t="s">
        <v>332</v>
      </c>
      <c r="P23" s="212" t="s">
        <v>332</v>
      </c>
      <c r="Q23" s="212" t="s">
        <v>332</v>
      </c>
      <c r="R23" s="212" t="s">
        <v>332</v>
      </c>
      <c r="S23" s="212" t="s">
        <v>332</v>
      </c>
      <c r="T23" s="212" t="s">
        <v>332</v>
      </c>
      <c r="U23" s="212" t="s">
        <v>332</v>
      </c>
      <c r="V23" s="212" t="s">
        <v>332</v>
      </c>
      <c r="W23" s="212" t="s">
        <v>332</v>
      </c>
      <c r="X23" s="212" t="s">
        <v>332</v>
      </c>
      <c r="Y23" s="212" t="s">
        <v>332</v>
      </c>
      <c r="Z23" s="212">
        <v>429.97203537508238</v>
      </c>
      <c r="AA23" s="212" t="s">
        <v>332</v>
      </c>
      <c r="AB23" s="212" t="s">
        <v>332</v>
      </c>
      <c r="AC23" s="212" t="s">
        <v>332</v>
      </c>
      <c r="AD23" s="212" t="s">
        <v>332</v>
      </c>
      <c r="AE23" s="212" t="s">
        <v>332</v>
      </c>
      <c r="AF23" s="212" t="s">
        <v>332</v>
      </c>
      <c r="AG23" s="212" t="s">
        <v>332</v>
      </c>
      <c r="AH23" s="212" t="s">
        <v>332</v>
      </c>
      <c r="AI23" s="212" t="s">
        <v>332</v>
      </c>
      <c r="AJ23" s="212" t="s">
        <v>332</v>
      </c>
      <c r="AK23" s="212" t="s">
        <v>332</v>
      </c>
      <c r="AL23" s="212" t="s">
        <v>332</v>
      </c>
      <c r="AM23" s="212" t="s">
        <v>332</v>
      </c>
      <c r="AN23" s="212" t="s">
        <v>332</v>
      </c>
      <c r="AO23" s="212" t="s">
        <v>332</v>
      </c>
      <c r="AP23" s="212" t="s">
        <v>332</v>
      </c>
      <c r="AQ23" s="148"/>
    </row>
    <row r="24" spans="2:43" x14ac:dyDescent="0.2">
      <c r="B24" s="674"/>
      <c r="C24" s="177"/>
      <c r="D24" s="213">
        <v>2</v>
      </c>
      <c r="E24" s="215" t="s">
        <v>332</v>
      </c>
      <c r="F24" s="215" t="s">
        <v>332</v>
      </c>
      <c r="G24" s="215" t="s">
        <v>332</v>
      </c>
      <c r="H24" s="215" t="s">
        <v>332</v>
      </c>
      <c r="I24" s="215" t="s">
        <v>332</v>
      </c>
      <c r="J24" s="215">
        <v>928.95782692456521</v>
      </c>
      <c r="K24" s="215" t="s">
        <v>332</v>
      </c>
      <c r="L24" s="215" t="s">
        <v>332</v>
      </c>
      <c r="M24" s="215">
        <v>360.54721394261793</v>
      </c>
      <c r="N24" s="215">
        <v>814.41139384233963</v>
      </c>
      <c r="O24" s="215" t="s">
        <v>332</v>
      </c>
      <c r="P24" s="215" t="s">
        <v>332</v>
      </c>
      <c r="Q24" s="215" t="s">
        <v>332</v>
      </c>
      <c r="R24" s="215" t="s">
        <v>332</v>
      </c>
      <c r="S24" s="215" t="s">
        <v>332</v>
      </c>
      <c r="T24" s="215" t="s">
        <v>332</v>
      </c>
      <c r="U24" s="215" t="s">
        <v>332</v>
      </c>
      <c r="V24" s="215" t="s">
        <v>332</v>
      </c>
      <c r="W24" s="215" t="s">
        <v>332</v>
      </c>
      <c r="X24" s="215" t="s">
        <v>332</v>
      </c>
      <c r="Y24" s="215" t="s">
        <v>332</v>
      </c>
      <c r="Z24" s="215" t="s">
        <v>332</v>
      </c>
      <c r="AA24" s="215" t="s">
        <v>332</v>
      </c>
      <c r="AB24" s="215" t="s">
        <v>332</v>
      </c>
      <c r="AC24" s="215" t="s">
        <v>332</v>
      </c>
      <c r="AD24" s="215" t="s">
        <v>332</v>
      </c>
      <c r="AE24" s="215">
        <v>809.875589113827</v>
      </c>
      <c r="AF24" s="215" t="s">
        <v>332</v>
      </c>
      <c r="AG24" s="215" t="s">
        <v>332</v>
      </c>
      <c r="AH24" s="215" t="s">
        <v>332</v>
      </c>
      <c r="AI24" s="215" t="s">
        <v>332</v>
      </c>
      <c r="AJ24" s="215" t="s">
        <v>332</v>
      </c>
      <c r="AK24" s="215">
        <v>1122.1722118505777</v>
      </c>
      <c r="AL24" s="215" t="s">
        <v>332</v>
      </c>
      <c r="AM24" s="215" t="s">
        <v>332</v>
      </c>
      <c r="AN24" s="215" t="s">
        <v>332</v>
      </c>
      <c r="AO24" s="215" t="s">
        <v>332</v>
      </c>
      <c r="AP24" s="215" t="s">
        <v>332</v>
      </c>
      <c r="AQ24" s="148"/>
    </row>
    <row r="25" spans="2:43" x14ac:dyDescent="0.2">
      <c r="B25" s="674"/>
      <c r="C25" s="177"/>
      <c r="D25" s="211">
        <v>1</v>
      </c>
      <c r="E25" s="212" t="s">
        <v>332</v>
      </c>
      <c r="F25" s="212" t="s">
        <v>332</v>
      </c>
      <c r="G25" s="212" t="s">
        <v>332</v>
      </c>
      <c r="H25" s="212">
        <v>461.68957156153994</v>
      </c>
      <c r="I25" s="212" t="s">
        <v>332</v>
      </c>
      <c r="J25" s="212" t="s">
        <v>332</v>
      </c>
      <c r="K25" s="212" t="s">
        <v>332</v>
      </c>
      <c r="L25" s="212" t="s">
        <v>332</v>
      </c>
      <c r="M25" s="212" t="s">
        <v>332</v>
      </c>
      <c r="N25" s="212" t="s">
        <v>332</v>
      </c>
      <c r="O25" s="212" t="s">
        <v>332</v>
      </c>
      <c r="P25" s="212" t="s">
        <v>332</v>
      </c>
      <c r="Q25" s="212" t="s">
        <v>332</v>
      </c>
      <c r="R25" s="212" t="s">
        <v>332</v>
      </c>
      <c r="S25" s="212" t="s">
        <v>332</v>
      </c>
      <c r="T25" s="212" t="s">
        <v>332</v>
      </c>
      <c r="U25" s="212" t="s">
        <v>332</v>
      </c>
      <c r="V25" s="212" t="s">
        <v>332</v>
      </c>
      <c r="W25" s="212" t="s">
        <v>332</v>
      </c>
      <c r="X25" s="212" t="s">
        <v>332</v>
      </c>
      <c r="Y25" s="212" t="s">
        <v>332</v>
      </c>
      <c r="Z25" s="212">
        <v>361.47955752378556</v>
      </c>
      <c r="AA25" s="212" t="s">
        <v>332</v>
      </c>
      <c r="AB25" s="212" t="s">
        <v>332</v>
      </c>
      <c r="AC25" s="212" t="s">
        <v>332</v>
      </c>
      <c r="AD25" s="212" t="s">
        <v>332</v>
      </c>
      <c r="AE25" s="212" t="s">
        <v>332</v>
      </c>
      <c r="AF25" s="212" t="s">
        <v>332</v>
      </c>
      <c r="AG25" s="212" t="s">
        <v>332</v>
      </c>
      <c r="AH25" s="212" t="s">
        <v>332</v>
      </c>
      <c r="AI25" s="212" t="s">
        <v>332</v>
      </c>
      <c r="AJ25" s="212" t="s">
        <v>332</v>
      </c>
      <c r="AK25" s="212" t="s">
        <v>332</v>
      </c>
      <c r="AL25" s="212">
        <v>1171.7757530523629</v>
      </c>
      <c r="AM25" s="212" t="s">
        <v>332</v>
      </c>
      <c r="AN25" s="212" t="s">
        <v>332</v>
      </c>
      <c r="AO25" s="212" t="s">
        <v>332</v>
      </c>
      <c r="AP25" s="212" t="s">
        <v>332</v>
      </c>
      <c r="AQ25" s="148"/>
    </row>
    <row r="26" spans="2:43" x14ac:dyDescent="0.2">
      <c r="B26" s="674"/>
      <c r="C26" s="177"/>
      <c r="D26" s="213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</row>
    <row r="27" spans="2:43" x14ac:dyDescent="0.2">
      <c r="B27" s="674"/>
      <c r="C27" s="177" t="s">
        <v>665</v>
      </c>
      <c r="D27" s="211" t="s">
        <v>662</v>
      </c>
      <c r="E27" s="212">
        <v>205</v>
      </c>
      <c r="F27" s="212" t="s">
        <v>332</v>
      </c>
      <c r="G27" s="212" t="s">
        <v>332</v>
      </c>
      <c r="H27" s="212" t="s">
        <v>332</v>
      </c>
      <c r="I27" s="212" t="s">
        <v>332</v>
      </c>
      <c r="J27" s="212" t="s">
        <v>332</v>
      </c>
      <c r="K27" s="212" t="s">
        <v>332</v>
      </c>
      <c r="L27" s="212">
        <v>136</v>
      </c>
      <c r="M27" s="212" t="s">
        <v>332</v>
      </c>
      <c r="N27" s="212" t="s">
        <v>332</v>
      </c>
      <c r="O27" s="212">
        <v>177</v>
      </c>
      <c r="P27" s="212">
        <v>87</v>
      </c>
      <c r="Q27" s="212" t="s">
        <v>332</v>
      </c>
      <c r="R27" s="212" t="s">
        <v>332</v>
      </c>
      <c r="S27" s="212" t="s">
        <v>332</v>
      </c>
      <c r="T27" s="212" t="s">
        <v>332</v>
      </c>
      <c r="U27" s="212" t="s">
        <v>332</v>
      </c>
      <c r="V27" s="212" t="s">
        <v>332</v>
      </c>
      <c r="W27" s="212">
        <v>180</v>
      </c>
      <c r="X27" s="212" t="s">
        <v>332</v>
      </c>
      <c r="Y27" s="212">
        <v>126</v>
      </c>
      <c r="Z27" s="212" t="s">
        <v>332</v>
      </c>
      <c r="AA27" s="212" t="s">
        <v>332</v>
      </c>
      <c r="AB27" s="212" t="s">
        <v>332</v>
      </c>
      <c r="AC27" s="212">
        <v>138</v>
      </c>
      <c r="AD27" s="212" t="s">
        <v>332</v>
      </c>
      <c r="AE27" s="212" t="s">
        <v>332</v>
      </c>
      <c r="AF27" s="212">
        <v>167</v>
      </c>
      <c r="AG27" s="212">
        <v>134</v>
      </c>
      <c r="AH27" s="212" t="s">
        <v>332</v>
      </c>
      <c r="AI27" s="212" t="s">
        <v>332</v>
      </c>
      <c r="AJ27" s="212" t="s">
        <v>332</v>
      </c>
      <c r="AK27" s="212" t="s">
        <v>332</v>
      </c>
      <c r="AL27" s="212">
        <v>121</v>
      </c>
      <c r="AM27" s="212" t="s">
        <v>332</v>
      </c>
      <c r="AN27" s="212">
        <v>64</v>
      </c>
      <c r="AO27" s="212" t="s">
        <v>332</v>
      </c>
      <c r="AP27" s="212" t="s">
        <v>332</v>
      </c>
    </row>
    <row r="28" spans="2:43" x14ac:dyDescent="0.2">
      <c r="B28" s="674"/>
      <c r="C28" s="177"/>
      <c r="D28" s="213" t="s">
        <v>663</v>
      </c>
      <c r="E28" s="214" t="s">
        <v>664</v>
      </c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</row>
    <row r="29" spans="2:43" x14ac:dyDescent="0.2">
      <c r="B29" s="674"/>
      <c r="C29" s="177"/>
      <c r="D29" s="211">
        <v>30</v>
      </c>
      <c r="E29" s="212" t="s">
        <v>332</v>
      </c>
      <c r="F29" s="212" t="s">
        <v>332</v>
      </c>
      <c r="G29" s="212" t="s">
        <v>332</v>
      </c>
      <c r="H29" s="212" t="s">
        <v>332</v>
      </c>
      <c r="I29" s="212" t="s">
        <v>332</v>
      </c>
      <c r="J29" s="212" t="s">
        <v>332</v>
      </c>
      <c r="K29" s="212" t="s">
        <v>332</v>
      </c>
      <c r="L29" s="212" t="s">
        <v>332</v>
      </c>
      <c r="M29" s="212" t="s">
        <v>332</v>
      </c>
      <c r="N29" s="212" t="s">
        <v>332</v>
      </c>
      <c r="O29" s="212" t="s">
        <v>332</v>
      </c>
      <c r="P29" s="212" t="s">
        <v>332</v>
      </c>
      <c r="Q29" s="212" t="s">
        <v>332</v>
      </c>
      <c r="R29" s="212" t="s">
        <v>332</v>
      </c>
      <c r="S29" s="212" t="s">
        <v>332</v>
      </c>
      <c r="T29" s="212" t="s">
        <v>332</v>
      </c>
      <c r="U29" s="212" t="s">
        <v>332</v>
      </c>
      <c r="V29" s="212" t="s">
        <v>332</v>
      </c>
      <c r="W29" s="212" t="s">
        <v>332</v>
      </c>
      <c r="X29" s="212" t="s">
        <v>332</v>
      </c>
      <c r="Y29" s="212" t="s">
        <v>332</v>
      </c>
      <c r="Z29" s="212" t="s">
        <v>332</v>
      </c>
      <c r="AA29" s="212" t="s">
        <v>332</v>
      </c>
      <c r="AB29" s="212" t="s">
        <v>332</v>
      </c>
      <c r="AC29" s="212">
        <v>1810.9655463530892</v>
      </c>
      <c r="AD29" s="212" t="s">
        <v>332</v>
      </c>
      <c r="AE29" s="212" t="s">
        <v>332</v>
      </c>
      <c r="AF29" s="212" t="s">
        <v>332</v>
      </c>
      <c r="AG29" s="212" t="s">
        <v>332</v>
      </c>
      <c r="AH29" s="212" t="s">
        <v>332</v>
      </c>
      <c r="AI29" s="212" t="s">
        <v>332</v>
      </c>
      <c r="AJ29" s="212" t="s">
        <v>332</v>
      </c>
      <c r="AK29" s="212" t="s">
        <v>332</v>
      </c>
      <c r="AL29" s="212" t="s">
        <v>332</v>
      </c>
      <c r="AM29" s="212" t="s">
        <v>332</v>
      </c>
      <c r="AN29" s="212" t="s">
        <v>332</v>
      </c>
      <c r="AO29" s="212" t="s">
        <v>332</v>
      </c>
      <c r="AP29" s="212" t="s">
        <v>332</v>
      </c>
      <c r="AQ29" s="148"/>
    </row>
    <row r="30" spans="2:43" x14ac:dyDescent="0.2">
      <c r="B30" s="674"/>
      <c r="C30" s="177"/>
      <c r="D30" s="213">
        <v>25</v>
      </c>
      <c r="E30" s="215">
        <v>2340.6946656713867</v>
      </c>
      <c r="F30" s="215" t="s">
        <v>332</v>
      </c>
      <c r="G30" s="215" t="s">
        <v>332</v>
      </c>
      <c r="H30" s="215" t="s">
        <v>332</v>
      </c>
      <c r="I30" s="215" t="s">
        <v>332</v>
      </c>
      <c r="J30" s="215" t="s">
        <v>332</v>
      </c>
      <c r="K30" s="215" t="s">
        <v>332</v>
      </c>
      <c r="L30" s="215" t="s">
        <v>332</v>
      </c>
      <c r="M30" s="215" t="s">
        <v>332</v>
      </c>
      <c r="N30" s="215" t="s">
        <v>332</v>
      </c>
      <c r="O30" s="215" t="s">
        <v>332</v>
      </c>
      <c r="P30" s="215" t="s">
        <v>332</v>
      </c>
      <c r="Q30" s="215" t="s">
        <v>332</v>
      </c>
      <c r="R30" s="215" t="s">
        <v>332</v>
      </c>
      <c r="S30" s="215" t="s">
        <v>332</v>
      </c>
      <c r="T30" s="215" t="s">
        <v>332</v>
      </c>
      <c r="U30" s="215" t="s">
        <v>332</v>
      </c>
      <c r="V30" s="215" t="s">
        <v>332</v>
      </c>
      <c r="W30" s="215" t="s">
        <v>332</v>
      </c>
      <c r="X30" s="215" t="s">
        <v>332</v>
      </c>
      <c r="Y30" s="215" t="s">
        <v>332</v>
      </c>
      <c r="Z30" s="215" t="s">
        <v>332</v>
      </c>
      <c r="AA30" s="215" t="s">
        <v>332</v>
      </c>
      <c r="AB30" s="215" t="s">
        <v>332</v>
      </c>
      <c r="AC30" s="215" t="s">
        <v>332</v>
      </c>
      <c r="AD30" s="215" t="s">
        <v>332</v>
      </c>
      <c r="AE30" s="215" t="s">
        <v>332</v>
      </c>
      <c r="AF30" s="215" t="s">
        <v>332</v>
      </c>
      <c r="AG30" s="215" t="s">
        <v>332</v>
      </c>
      <c r="AH30" s="215" t="s">
        <v>332</v>
      </c>
      <c r="AI30" s="215" t="s">
        <v>332</v>
      </c>
      <c r="AJ30" s="215" t="s">
        <v>332</v>
      </c>
      <c r="AK30" s="215" t="s">
        <v>332</v>
      </c>
      <c r="AL30" s="215" t="s">
        <v>332</v>
      </c>
      <c r="AM30" s="215" t="s">
        <v>332</v>
      </c>
      <c r="AN30" s="215" t="s">
        <v>332</v>
      </c>
      <c r="AO30" s="215" t="s">
        <v>332</v>
      </c>
      <c r="AP30" s="215" t="s">
        <v>332</v>
      </c>
      <c r="AQ30" s="148"/>
    </row>
    <row r="31" spans="2:43" x14ac:dyDescent="0.2">
      <c r="B31" s="674"/>
      <c r="C31" s="177"/>
      <c r="D31" s="211">
        <v>7.5</v>
      </c>
      <c r="E31" s="212" t="s">
        <v>332</v>
      </c>
      <c r="F31" s="212" t="s">
        <v>332</v>
      </c>
      <c r="G31" s="212" t="s">
        <v>332</v>
      </c>
      <c r="H31" s="212" t="s">
        <v>332</v>
      </c>
      <c r="I31" s="212" t="s">
        <v>332</v>
      </c>
      <c r="J31" s="212" t="s">
        <v>332</v>
      </c>
      <c r="K31" s="212" t="s">
        <v>332</v>
      </c>
      <c r="L31" s="212" t="s">
        <v>332</v>
      </c>
      <c r="M31" s="212" t="s">
        <v>332</v>
      </c>
      <c r="N31" s="212" t="s">
        <v>332</v>
      </c>
      <c r="O31" s="212">
        <v>1213.5901601799219</v>
      </c>
      <c r="P31" s="212" t="s">
        <v>332</v>
      </c>
      <c r="Q31" s="212" t="s">
        <v>332</v>
      </c>
      <c r="R31" s="212" t="s">
        <v>332</v>
      </c>
      <c r="S31" s="212" t="s">
        <v>332</v>
      </c>
      <c r="T31" s="212" t="s">
        <v>332</v>
      </c>
      <c r="U31" s="212" t="s">
        <v>332</v>
      </c>
      <c r="V31" s="212" t="s">
        <v>332</v>
      </c>
      <c r="W31" s="212" t="s">
        <v>332</v>
      </c>
      <c r="X31" s="212" t="s">
        <v>332</v>
      </c>
      <c r="Y31" s="212" t="s">
        <v>332</v>
      </c>
      <c r="Z31" s="212" t="s">
        <v>332</v>
      </c>
      <c r="AA31" s="212" t="s">
        <v>332</v>
      </c>
      <c r="AB31" s="212" t="s">
        <v>332</v>
      </c>
      <c r="AC31" s="212" t="s">
        <v>332</v>
      </c>
      <c r="AD31" s="212" t="s">
        <v>332</v>
      </c>
      <c r="AE31" s="212" t="s">
        <v>332</v>
      </c>
      <c r="AF31" s="212" t="s">
        <v>332</v>
      </c>
      <c r="AG31" s="212" t="s">
        <v>332</v>
      </c>
      <c r="AH31" s="212" t="s">
        <v>332</v>
      </c>
      <c r="AI31" s="212" t="s">
        <v>332</v>
      </c>
      <c r="AJ31" s="212" t="s">
        <v>332</v>
      </c>
      <c r="AK31" s="212" t="s">
        <v>332</v>
      </c>
      <c r="AL31" s="212" t="s">
        <v>332</v>
      </c>
      <c r="AM31" s="212" t="s">
        <v>332</v>
      </c>
      <c r="AN31" s="212" t="s">
        <v>332</v>
      </c>
      <c r="AO31" s="212" t="s">
        <v>332</v>
      </c>
      <c r="AP31" s="212" t="s">
        <v>332</v>
      </c>
      <c r="AQ31" s="148"/>
    </row>
    <row r="32" spans="2:43" x14ac:dyDescent="0.2">
      <c r="B32" s="674"/>
      <c r="C32" s="177"/>
      <c r="D32" s="213">
        <v>3</v>
      </c>
      <c r="E32" s="215" t="s">
        <v>332</v>
      </c>
      <c r="F32" s="215" t="s">
        <v>332</v>
      </c>
      <c r="G32" s="215" t="s">
        <v>332</v>
      </c>
      <c r="H32" s="215" t="s">
        <v>332</v>
      </c>
      <c r="I32" s="215" t="s">
        <v>332</v>
      </c>
      <c r="J32" s="215" t="s">
        <v>332</v>
      </c>
      <c r="K32" s="215" t="s">
        <v>332</v>
      </c>
      <c r="L32" s="215" t="s">
        <v>332</v>
      </c>
      <c r="M32" s="215" t="s">
        <v>332</v>
      </c>
      <c r="N32" s="215" t="s">
        <v>332</v>
      </c>
      <c r="O32" s="215" t="s">
        <v>332</v>
      </c>
      <c r="P32" s="215" t="s">
        <v>332</v>
      </c>
      <c r="Q32" s="215" t="s">
        <v>332</v>
      </c>
      <c r="R32" s="215" t="s">
        <v>332</v>
      </c>
      <c r="S32" s="215" t="s">
        <v>332</v>
      </c>
      <c r="T32" s="215" t="s">
        <v>332</v>
      </c>
      <c r="U32" s="215" t="s">
        <v>332</v>
      </c>
      <c r="V32" s="215" t="s">
        <v>332</v>
      </c>
      <c r="W32" s="215">
        <v>2733.157052536329</v>
      </c>
      <c r="X32" s="215" t="s">
        <v>332</v>
      </c>
      <c r="Y32" s="215">
        <v>496.37282177117117</v>
      </c>
      <c r="Z32" s="215" t="s">
        <v>332</v>
      </c>
      <c r="AA32" s="215" t="s">
        <v>332</v>
      </c>
      <c r="AB32" s="215" t="s">
        <v>332</v>
      </c>
      <c r="AC32" s="215" t="s">
        <v>332</v>
      </c>
      <c r="AD32" s="215" t="s">
        <v>332</v>
      </c>
      <c r="AE32" s="215" t="s">
        <v>332</v>
      </c>
      <c r="AF32" s="215" t="s">
        <v>332</v>
      </c>
      <c r="AG32" s="215">
        <v>2132.5674626621412</v>
      </c>
      <c r="AH32" s="215" t="s">
        <v>332</v>
      </c>
      <c r="AI32" s="215" t="s">
        <v>332</v>
      </c>
      <c r="AJ32" s="215" t="s">
        <v>332</v>
      </c>
      <c r="AK32" s="215" t="s">
        <v>332</v>
      </c>
      <c r="AL32" s="215" t="s">
        <v>332</v>
      </c>
      <c r="AM32" s="215" t="s">
        <v>332</v>
      </c>
      <c r="AN32" s="215">
        <v>260.74996755174124</v>
      </c>
      <c r="AO32" s="215" t="s">
        <v>332</v>
      </c>
      <c r="AP32" s="215" t="s">
        <v>332</v>
      </c>
      <c r="AQ32" s="148"/>
    </row>
    <row r="33" spans="2:43" x14ac:dyDescent="0.2">
      <c r="B33" s="674"/>
      <c r="C33" s="177"/>
      <c r="D33" s="211">
        <v>2</v>
      </c>
      <c r="E33" s="212" t="s">
        <v>332</v>
      </c>
      <c r="F33" s="212" t="s">
        <v>332</v>
      </c>
      <c r="G33" s="212" t="s">
        <v>332</v>
      </c>
      <c r="H33" s="212" t="s">
        <v>332</v>
      </c>
      <c r="I33" s="212" t="s">
        <v>332</v>
      </c>
      <c r="J33" s="212" t="s">
        <v>332</v>
      </c>
      <c r="K33" s="212" t="s">
        <v>332</v>
      </c>
      <c r="L33" s="212">
        <v>1724.7534499160631</v>
      </c>
      <c r="M33" s="212" t="s">
        <v>332</v>
      </c>
      <c r="N33" s="212" t="s">
        <v>332</v>
      </c>
      <c r="O33" s="212" t="s">
        <v>332</v>
      </c>
      <c r="P33" s="212" t="s">
        <v>332</v>
      </c>
      <c r="Q33" s="212" t="s">
        <v>332</v>
      </c>
      <c r="R33" s="212" t="s">
        <v>332</v>
      </c>
      <c r="S33" s="212" t="s">
        <v>332</v>
      </c>
      <c r="T33" s="212" t="s">
        <v>332</v>
      </c>
      <c r="U33" s="212" t="s">
        <v>332</v>
      </c>
      <c r="V33" s="212" t="s">
        <v>332</v>
      </c>
      <c r="W33" s="212" t="s">
        <v>332</v>
      </c>
      <c r="X33" s="212" t="s">
        <v>332</v>
      </c>
      <c r="Y33" s="212" t="s">
        <v>332</v>
      </c>
      <c r="Z33" s="212" t="s">
        <v>332</v>
      </c>
      <c r="AA33" s="212" t="s">
        <v>332</v>
      </c>
      <c r="AB33" s="212" t="s">
        <v>332</v>
      </c>
      <c r="AC33" s="212" t="s">
        <v>332</v>
      </c>
      <c r="AD33" s="212" t="s">
        <v>332</v>
      </c>
      <c r="AE33" s="212" t="s">
        <v>332</v>
      </c>
      <c r="AF33" s="212" t="s">
        <v>332</v>
      </c>
      <c r="AG33" s="212" t="s">
        <v>332</v>
      </c>
      <c r="AH33" s="212" t="s">
        <v>332</v>
      </c>
      <c r="AI33" s="212" t="s">
        <v>332</v>
      </c>
      <c r="AJ33" s="212" t="s">
        <v>332</v>
      </c>
      <c r="AK33" s="212" t="s">
        <v>332</v>
      </c>
      <c r="AL33" s="212" t="s">
        <v>332</v>
      </c>
      <c r="AM33" s="212" t="s">
        <v>332</v>
      </c>
      <c r="AN33" s="212" t="s">
        <v>332</v>
      </c>
      <c r="AO33" s="212" t="s">
        <v>332</v>
      </c>
      <c r="AP33" s="212" t="s">
        <v>332</v>
      </c>
      <c r="AQ33" s="148"/>
    </row>
    <row r="34" spans="2:43" x14ac:dyDescent="0.2">
      <c r="B34" s="674"/>
      <c r="C34" s="177"/>
      <c r="D34" s="213">
        <v>1</v>
      </c>
      <c r="E34" s="215" t="s">
        <v>332</v>
      </c>
      <c r="F34" s="215" t="s">
        <v>332</v>
      </c>
      <c r="G34" s="215" t="s">
        <v>332</v>
      </c>
      <c r="H34" s="215" t="s">
        <v>332</v>
      </c>
      <c r="I34" s="215" t="s">
        <v>332</v>
      </c>
      <c r="J34" s="215" t="s">
        <v>332</v>
      </c>
      <c r="K34" s="215" t="s">
        <v>332</v>
      </c>
      <c r="L34" s="215" t="s">
        <v>332</v>
      </c>
      <c r="M34" s="215" t="s">
        <v>332</v>
      </c>
      <c r="N34" s="215" t="s">
        <v>332</v>
      </c>
      <c r="O34" s="215" t="s">
        <v>332</v>
      </c>
      <c r="P34" s="215">
        <v>1178.1227360820633</v>
      </c>
      <c r="Q34" s="215" t="s">
        <v>332</v>
      </c>
      <c r="R34" s="215" t="s">
        <v>332</v>
      </c>
      <c r="S34" s="215" t="s">
        <v>332</v>
      </c>
      <c r="T34" s="215" t="s">
        <v>332</v>
      </c>
      <c r="U34" s="215" t="s">
        <v>332</v>
      </c>
      <c r="V34" s="215" t="s">
        <v>332</v>
      </c>
      <c r="W34" s="215" t="s">
        <v>332</v>
      </c>
      <c r="X34" s="215" t="s">
        <v>332</v>
      </c>
      <c r="Y34" s="215" t="s">
        <v>332</v>
      </c>
      <c r="Z34" s="215" t="s">
        <v>332</v>
      </c>
      <c r="AA34" s="215" t="s">
        <v>332</v>
      </c>
      <c r="AB34" s="215" t="s">
        <v>332</v>
      </c>
      <c r="AC34" s="215" t="s">
        <v>332</v>
      </c>
      <c r="AD34" s="215" t="s">
        <v>332</v>
      </c>
      <c r="AE34" s="215" t="s">
        <v>332</v>
      </c>
      <c r="AF34" s="215">
        <v>1367.0728113919313</v>
      </c>
      <c r="AG34" s="215" t="s">
        <v>332</v>
      </c>
      <c r="AH34" s="215" t="s">
        <v>332</v>
      </c>
      <c r="AI34" s="215" t="s">
        <v>332</v>
      </c>
      <c r="AJ34" s="215" t="s">
        <v>332</v>
      </c>
      <c r="AK34" s="215" t="s">
        <v>332</v>
      </c>
      <c r="AL34" s="215">
        <v>581.90312288008784</v>
      </c>
      <c r="AM34" s="215" t="s">
        <v>332</v>
      </c>
      <c r="AN34" s="215" t="s">
        <v>332</v>
      </c>
      <c r="AO34" s="215" t="s">
        <v>332</v>
      </c>
      <c r="AP34" s="215" t="s">
        <v>332</v>
      </c>
      <c r="AQ34" s="148"/>
    </row>
    <row r="35" spans="2:43" x14ac:dyDescent="0.2">
      <c r="B35" s="674"/>
      <c r="C35" s="177"/>
      <c r="D35" s="213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</row>
    <row r="36" spans="2:43" x14ac:dyDescent="0.2">
      <c r="B36" s="674"/>
      <c r="C36" s="177" t="s">
        <v>666</v>
      </c>
      <c r="D36" s="211" t="s">
        <v>662</v>
      </c>
      <c r="E36" s="212" t="s">
        <v>332</v>
      </c>
      <c r="F36" s="212" t="s">
        <v>332</v>
      </c>
      <c r="G36" s="212" t="s">
        <v>332</v>
      </c>
      <c r="H36" s="212" t="s">
        <v>332</v>
      </c>
      <c r="I36" s="212" t="s">
        <v>332</v>
      </c>
      <c r="J36" s="212" t="s">
        <v>332</v>
      </c>
      <c r="K36" s="212" t="s">
        <v>332</v>
      </c>
      <c r="L36" s="212" t="s">
        <v>332</v>
      </c>
      <c r="M36" s="212" t="s">
        <v>332</v>
      </c>
      <c r="N36" s="212" t="s">
        <v>332</v>
      </c>
      <c r="O36" s="212" t="s">
        <v>332</v>
      </c>
      <c r="P36" s="212" t="s">
        <v>332</v>
      </c>
      <c r="Q36" s="212" t="s">
        <v>332</v>
      </c>
      <c r="R36" s="212" t="s">
        <v>332</v>
      </c>
      <c r="S36" s="212" t="s">
        <v>332</v>
      </c>
      <c r="T36" s="212" t="s">
        <v>332</v>
      </c>
      <c r="U36" s="212" t="s">
        <v>332</v>
      </c>
      <c r="V36" s="212" t="s">
        <v>332</v>
      </c>
      <c r="W36" s="212" t="s">
        <v>332</v>
      </c>
      <c r="X36" s="212" t="s">
        <v>332</v>
      </c>
      <c r="Y36" s="212">
        <v>132</v>
      </c>
      <c r="Z36" s="212"/>
      <c r="AA36" s="212" t="s">
        <v>332</v>
      </c>
      <c r="AB36" s="212" t="s">
        <v>332</v>
      </c>
      <c r="AC36" s="212" t="s">
        <v>332</v>
      </c>
      <c r="AD36" s="212" t="s">
        <v>332</v>
      </c>
      <c r="AE36" s="212" t="s">
        <v>332</v>
      </c>
      <c r="AF36" s="212" t="s">
        <v>332</v>
      </c>
      <c r="AG36" s="212" t="s">
        <v>332</v>
      </c>
      <c r="AH36" s="212" t="s">
        <v>332</v>
      </c>
      <c r="AI36" s="212" t="s">
        <v>332</v>
      </c>
      <c r="AJ36" s="212" t="s">
        <v>332</v>
      </c>
      <c r="AK36" s="212" t="s">
        <v>332</v>
      </c>
      <c r="AL36" s="212" t="s">
        <v>332</v>
      </c>
      <c r="AM36" s="212" t="s">
        <v>332</v>
      </c>
      <c r="AN36" s="212" t="s">
        <v>332</v>
      </c>
      <c r="AO36" s="212" t="s">
        <v>332</v>
      </c>
      <c r="AP36" s="212" t="s">
        <v>332</v>
      </c>
    </row>
    <row r="37" spans="2:43" x14ac:dyDescent="0.2">
      <c r="B37" s="674"/>
      <c r="C37" s="177"/>
      <c r="D37" s="213" t="s">
        <v>663</v>
      </c>
      <c r="E37" s="214" t="s">
        <v>664</v>
      </c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</row>
    <row r="38" spans="2:43" x14ac:dyDescent="0.2">
      <c r="B38" s="674"/>
      <c r="C38" s="177"/>
      <c r="D38" s="211">
        <v>0.5</v>
      </c>
      <c r="E38" s="212" t="s">
        <v>332</v>
      </c>
      <c r="F38" s="212" t="s">
        <v>332</v>
      </c>
      <c r="G38" s="212" t="s">
        <v>332</v>
      </c>
      <c r="H38" s="212" t="s">
        <v>332</v>
      </c>
      <c r="I38" s="212" t="s">
        <v>332</v>
      </c>
      <c r="J38" s="212" t="s">
        <v>332</v>
      </c>
      <c r="K38" s="212" t="s">
        <v>332</v>
      </c>
      <c r="L38" s="212" t="s">
        <v>332</v>
      </c>
      <c r="M38" s="212" t="s">
        <v>332</v>
      </c>
      <c r="N38" s="212" t="s">
        <v>332</v>
      </c>
      <c r="O38" s="212" t="s">
        <v>332</v>
      </c>
      <c r="P38" s="212" t="s">
        <v>332</v>
      </c>
      <c r="Q38" s="212" t="s">
        <v>332</v>
      </c>
      <c r="R38" s="212" t="s">
        <v>332</v>
      </c>
      <c r="S38" s="212" t="s">
        <v>332</v>
      </c>
      <c r="T38" s="212" t="s">
        <v>332</v>
      </c>
      <c r="U38" s="212" t="s">
        <v>332</v>
      </c>
      <c r="V38" s="212" t="s">
        <v>332</v>
      </c>
      <c r="W38" s="212" t="s">
        <v>332</v>
      </c>
      <c r="X38" s="212" t="s">
        <v>332</v>
      </c>
      <c r="Y38" s="212">
        <v>1527.9981759175389</v>
      </c>
      <c r="Z38" s="212" t="s">
        <v>332</v>
      </c>
      <c r="AA38" s="212" t="s">
        <v>332</v>
      </c>
      <c r="AB38" s="212" t="s">
        <v>332</v>
      </c>
      <c r="AC38" s="212" t="s">
        <v>332</v>
      </c>
      <c r="AD38" s="212" t="s">
        <v>332</v>
      </c>
      <c r="AE38" s="212" t="s">
        <v>332</v>
      </c>
      <c r="AF38" s="212" t="s">
        <v>332</v>
      </c>
      <c r="AG38" s="212" t="s">
        <v>332</v>
      </c>
      <c r="AH38" s="212" t="s">
        <v>332</v>
      </c>
      <c r="AI38" s="212" t="s">
        <v>332</v>
      </c>
      <c r="AJ38" s="212" t="s">
        <v>332</v>
      </c>
      <c r="AK38" s="212" t="s">
        <v>332</v>
      </c>
      <c r="AL38" s="212" t="s">
        <v>332</v>
      </c>
      <c r="AM38" s="212" t="s">
        <v>332</v>
      </c>
      <c r="AN38" s="212" t="s">
        <v>332</v>
      </c>
      <c r="AO38" s="212" t="s">
        <v>332</v>
      </c>
      <c r="AP38" s="212" t="s">
        <v>332</v>
      </c>
      <c r="AQ38" s="148"/>
    </row>
    <row r="39" spans="2:43" x14ac:dyDescent="0.2">
      <c r="B39" s="674"/>
      <c r="C39" s="177"/>
      <c r="D39" s="213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</row>
    <row r="40" spans="2:43" x14ac:dyDescent="0.2">
      <c r="B40" s="674"/>
      <c r="C40" s="177" t="s">
        <v>667</v>
      </c>
      <c r="D40" s="211" t="s">
        <v>662</v>
      </c>
      <c r="E40" s="212">
        <v>170</v>
      </c>
      <c r="F40" s="212">
        <v>175</v>
      </c>
      <c r="G40" s="212" t="s">
        <v>332</v>
      </c>
      <c r="H40" s="212">
        <v>168</v>
      </c>
      <c r="I40" s="212">
        <v>167</v>
      </c>
      <c r="J40" s="212">
        <v>83</v>
      </c>
      <c r="K40" s="212">
        <v>111</v>
      </c>
      <c r="L40" s="212">
        <v>170</v>
      </c>
      <c r="M40" s="212">
        <v>220</v>
      </c>
      <c r="N40" s="212" t="s">
        <v>332</v>
      </c>
      <c r="O40" s="212">
        <v>169</v>
      </c>
      <c r="P40" s="212" t="s">
        <v>332</v>
      </c>
      <c r="Q40" s="212">
        <v>190</v>
      </c>
      <c r="R40" s="212">
        <v>88</v>
      </c>
      <c r="S40" s="212">
        <v>228</v>
      </c>
      <c r="T40" s="212" t="s">
        <v>332</v>
      </c>
      <c r="U40" s="212">
        <v>115</v>
      </c>
      <c r="V40" s="212">
        <v>192</v>
      </c>
      <c r="W40" s="212">
        <v>118</v>
      </c>
      <c r="X40" s="212">
        <v>150</v>
      </c>
      <c r="Y40" s="212" t="s">
        <v>332</v>
      </c>
      <c r="Z40" s="212">
        <v>175</v>
      </c>
      <c r="AA40" s="212" t="s">
        <v>332</v>
      </c>
      <c r="AB40" s="212">
        <v>143</v>
      </c>
      <c r="AC40" s="212">
        <v>95</v>
      </c>
      <c r="AD40" s="212">
        <v>87</v>
      </c>
      <c r="AE40" s="212">
        <v>69</v>
      </c>
      <c r="AF40" s="212">
        <v>104</v>
      </c>
      <c r="AG40" s="212">
        <v>162</v>
      </c>
      <c r="AH40" s="212">
        <v>180</v>
      </c>
      <c r="AI40" s="212">
        <v>178</v>
      </c>
      <c r="AJ40" s="212">
        <v>115</v>
      </c>
      <c r="AK40" s="212" t="s">
        <v>332</v>
      </c>
      <c r="AL40" s="212">
        <v>88</v>
      </c>
      <c r="AM40" s="212">
        <v>176</v>
      </c>
      <c r="AN40" s="212" t="s">
        <v>332</v>
      </c>
      <c r="AO40" s="212">
        <v>98</v>
      </c>
      <c r="AP40" s="212">
        <v>124</v>
      </c>
    </row>
    <row r="41" spans="2:43" x14ac:dyDescent="0.2">
      <c r="B41" s="674"/>
      <c r="C41" s="177"/>
      <c r="D41" s="213" t="s">
        <v>663</v>
      </c>
      <c r="E41" s="214" t="s">
        <v>664</v>
      </c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</row>
    <row r="42" spans="2:43" x14ac:dyDescent="0.2">
      <c r="B42" s="674"/>
      <c r="C42" s="177"/>
      <c r="D42" s="211">
        <v>5</v>
      </c>
      <c r="E42" s="212" t="s">
        <v>332</v>
      </c>
      <c r="F42" s="212" t="s">
        <v>332</v>
      </c>
      <c r="G42" s="212" t="s">
        <v>332</v>
      </c>
      <c r="H42" s="212" t="s">
        <v>332</v>
      </c>
      <c r="I42" s="212" t="s">
        <v>332</v>
      </c>
      <c r="J42" s="212" t="s">
        <v>332</v>
      </c>
      <c r="K42" s="212" t="s">
        <v>332</v>
      </c>
      <c r="L42" s="212" t="s">
        <v>332</v>
      </c>
      <c r="M42" s="212">
        <v>721.91431989689625</v>
      </c>
      <c r="N42" s="212" t="s">
        <v>332</v>
      </c>
      <c r="O42" s="212" t="s">
        <v>332</v>
      </c>
      <c r="P42" s="212" t="s">
        <v>332</v>
      </c>
      <c r="Q42" s="212">
        <v>839.46036595080238</v>
      </c>
      <c r="R42" s="212" t="s">
        <v>332</v>
      </c>
      <c r="S42" s="212" t="s">
        <v>332</v>
      </c>
      <c r="T42" s="212" t="s">
        <v>332</v>
      </c>
      <c r="U42" s="212" t="s">
        <v>332</v>
      </c>
      <c r="V42" s="212">
        <v>571.7783433052615</v>
      </c>
      <c r="W42" s="212" t="s">
        <v>332</v>
      </c>
      <c r="X42" s="212" t="s">
        <v>332</v>
      </c>
      <c r="Y42" s="212" t="s">
        <v>332</v>
      </c>
      <c r="Z42" s="212" t="s">
        <v>332</v>
      </c>
      <c r="AA42" s="212" t="s">
        <v>332</v>
      </c>
      <c r="AB42" s="212" t="s">
        <v>332</v>
      </c>
      <c r="AC42" s="212" t="s">
        <v>332</v>
      </c>
      <c r="AD42" s="212" t="s">
        <v>332</v>
      </c>
      <c r="AE42" s="212" t="s">
        <v>332</v>
      </c>
      <c r="AF42" s="212" t="s">
        <v>332</v>
      </c>
      <c r="AG42" s="212" t="s">
        <v>332</v>
      </c>
      <c r="AH42" s="212" t="s">
        <v>332</v>
      </c>
      <c r="AI42" s="212" t="s">
        <v>332</v>
      </c>
      <c r="AJ42" s="212" t="s">
        <v>332</v>
      </c>
      <c r="AK42" s="212" t="s">
        <v>332</v>
      </c>
      <c r="AL42" s="212" t="s">
        <v>332</v>
      </c>
      <c r="AM42" s="212" t="s">
        <v>332</v>
      </c>
      <c r="AN42" s="212" t="s">
        <v>332</v>
      </c>
      <c r="AO42" s="212" t="s">
        <v>332</v>
      </c>
      <c r="AP42" s="212" t="s">
        <v>332</v>
      </c>
      <c r="AQ42" s="148"/>
    </row>
    <row r="43" spans="2:43" x14ac:dyDescent="0.2">
      <c r="B43" s="674"/>
      <c r="C43" s="177"/>
      <c r="D43" s="213">
        <v>3</v>
      </c>
      <c r="E43" s="215">
        <v>568.67278707227126</v>
      </c>
      <c r="F43" s="215">
        <v>699.43863817678709</v>
      </c>
      <c r="G43" s="215" t="s">
        <v>332</v>
      </c>
      <c r="H43" s="215" t="s">
        <v>332</v>
      </c>
      <c r="I43" s="215">
        <v>157.89361079294798</v>
      </c>
      <c r="J43" s="215" t="s">
        <v>332</v>
      </c>
      <c r="K43" s="215" t="s">
        <v>332</v>
      </c>
      <c r="L43" s="215" t="s">
        <v>332</v>
      </c>
      <c r="M43" s="215">
        <v>481.27621326459735</v>
      </c>
      <c r="N43" s="215" t="s">
        <v>332</v>
      </c>
      <c r="O43" s="215">
        <v>944.9525432092687</v>
      </c>
      <c r="P43" s="215" t="s">
        <v>332</v>
      </c>
      <c r="Q43" s="215" t="s">
        <v>332</v>
      </c>
      <c r="R43" s="215" t="s">
        <v>332</v>
      </c>
      <c r="S43" s="215">
        <v>663.3731989909187</v>
      </c>
      <c r="T43" s="215" t="s">
        <v>332</v>
      </c>
      <c r="U43" s="215" t="s">
        <v>332</v>
      </c>
      <c r="V43" s="215" t="s">
        <v>332</v>
      </c>
      <c r="W43" s="215" t="s">
        <v>332</v>
      </c>
      <c r="X43" s="215">
        <v>231.70435438872605</v>
      </c>
      <c r="Y43" s="215" t="s">
        <v>332</v>
      </c>
      <c r="Z43" s="215">
        <v>383.34255895813368</v>
      </c>
      <c r="AA43" s="215" t="s">
        <v>332</v>
      </c>
      <c r="AB43" s="215" t="s">
        <v>332</v>
      </c>
      <c r="AC43" s="215" t="s">
        <v>332</v>
      </c>
      <c r="AD43" s="215" t="s">
        <v>332</v>
      </c>
      <c r="AE43" s="215" t="s">
        <v>332</v>
      </c>
      <c r="AF43" s="215" t="s">
        <v>332</v>
      </c>
      <c r="AG43" s="215">
        <v>404.93964294762071</v>
      </c>
      <c r="AH43" s="215" t="s">
        <v>332</v>
      </c>
      <c r="AI43" s="215">
        <v>630.85946176799212</v>
      </c>
      <c r="AJ43" s="215">
        <v>256.99259107673419</v>
      </c>
      <c r="AK43" s="215" t="s">
        <v>332</v>
      </c>
      <c r="AL43" s="215" t="s">
        <v>332</v>
      </c>
      <c r="AM43" s="215">
        <v>357.76902551899644</v>
      </c>
      <c r="AN43" s="215" t="s">
        <v>332</v>
      </c>
      <c r="AO43" s="215" t="s">
        <v>332</v>
      </c>
      <c r="AP43" s="215" t="s">
        <v>332</v>
      </c>
      <c r="AQ43" s="148"/>
    </row>
    <row r="44" spans="2:43" x14ac:dyDescent="0.2">
      <c r="B44" s="674"/>
      <c r="C44" s="177"/>
      <c r="D44" s="211">
        <v>2.5</v>
      </c>
      <c r="E44" s="212" t="s">
        <v>332</v>
      </c>
      <c r="F44" s="212">
        <v>610.14859926060149</v>
      </c>
      <c r="G44" s="212" t="s">
        <v>332</v>
      </c>
      <c r="H44" s="212" t="s">
        <v>332</v>
      </c>
      <c r="I44" s="212" t="s">
        <v>332</v>
      </c>
      <c r="J44" s="212" t="s">
        <v>332</v>
      </c>
      <c r="K44" s="212" t="s">
        <v>332</v>
      </c>
      <c r="L44" s="212" t="s">
        <v>332</v>
      </c>
      <c r="M44" s="212" t="s">
        <v>332</v>
      </c>
      <c r="N44" s="212" t="s">
        <v>332</v>
      </c>
      <c r="O44" s="212" t="s">
        <v>332</v>
      </c>
      <c r="P44" s="212" t="s">
        <v>332</v>
      </c>
      <c r="Q44" s="212" t="s">
        <v>332</v>
      </c>
      <c r="R44" s="212" t="s">
        <v>332</v>
      </c>
      <c r="S44" s="212" t="s">
        <v>332</v>
      </c>
      <c r="T44" s="212" t="s">
        <v>332</v>
      </c>
      <c r="U44" s="212" t="s">
        <v>332</v>
      </c>
      <c r="V44" s="212" t="s">
        <v>332</v>
      </c>
      <c r="W44" s="212" t="s">
        <v>332</v>
      </c>
      <c r="X44" s="212" t="s">
        <v>332</v>
      </c>
      <c r="Y44" s="212" t="s">
        <v>332</v>
      </c>
      <c r="Z44" s="212" t="s">
        <v>332</v>
      </c>
      <c r="AA44" s="212" t="s">
        <v>332</v>
      </c>
      <c r="AB44" s="212" t="s">
        <v>332</v>
      </c>
      <c r="AC44" s="212" t="s">
        <v>332</v>
      </c>
      <c r="AD44" s="212" t="s">
        <v>332</v>
      </c>
      <c r="AE44" s="212" t="s">
        <v>332</v>
      </c>
      <c r="AF44" s="212" t="s">
        <v>332</v>
      </c>
      <c r="AG44" s="212" t="s">
        <v>332</v>
      </c>
      <c r="AH44" s="212" t="s">
        <v>332</v>
      </c>
      <c r="AI44" s="212" t="s">
        <v>332</v>
      </c>
      <c r="AJ44" s="212" t="s">
        <v>332</v>
      </c>
      <c r="AK44" s="212" t="s">
        <v>332</v>
      </c>
      <c r="AL44" s="212" t="s">
        <v>332</v>
      </c>
      <c r="AM44" s="212" t="s">
        <v>332</v>
      </c>
      <c r="AN44" s="212" t="s">
        <v>332</v>
      </c>
      <c r="AO44" s="212" t="s">
        <v>332</v>
      </c>
      <c r="AP44" s="212" t="s">
        <v>332</v>
      </c>
      <c r="AQ44" s="148"/>
    </row>
    <row r="45" spans="2:43" x14ac:dyDescent="0.2">
      <c r="B45" s="674"/>
      <c r="C45" s="177"/>
      <c r="D45" s="213">
        <v>2</v>
      </c>
      <c r="E45" s="215" t="s">
        <v>332</v>
      </c>
      <c r="F45" s="215" t="s">
        <v>332</v>
      </c>
      <c r="G45" s="215" t="s">
        <v>332</v>
      </c>
      <c r="H45" s="215" t="s">
        <v>332</v>
      </c>
      <c r="I45" s="215" t="s">
        <v>332</v>
      </c>
      <c r="J45" s="215" t="s">
        <v>332</v>
      </c>
      <c r="K45" s="215" t="s">
        <v>332</v>
      </c>
      <c r="L45" s="215" t="s">
        <v>332</v>
      </c>
      <c r="M45" s="215" t="s">
        <v>332</v>
      </c>
      <c r="N45" s="215" t="s">
        <v>332</v>
      </c>
      <c r="O45" s="215" t="s">
        <v>332</v>
      </c>
      <c r="P45" s="215" t="s">
        <v>332</v>
      </c>
      <c r="Q45" s="215" t="s">
        <v>332</v>
      </c>
      <c r="R45" s="215">
        <v>273.78641861734337</v>
      </c>
      <c r="S45" s="215" t="s">
        <v>332</v>
      </c>
      <c r="T45" s="215" t="s">
        <v>332</v>
      </c>
      <c r="U45" s="215" t="s">
        <v>332</v>
      </c>
      <c r="V45" s="215" t="s">
        <v>332</v>
      </c>
      <c r="W45" s="215" t="s">
        <v>332</v>
      </c>
      <c r="X45" s="215">
        <v>167.34203372519104</v>
      </c>
      <c r="Y45" s="215" t="s">
        <v>332</v>
      </c>
      <c r="Z45" s="215" t="s">
        <v>332</v>
      </c>
      <c r="AA45" s="215" t="s">
        <v>332</v>
      </c>
      <c r="AB45" s="215" t="s">
        <v>332</v>
      </c>
      <c r="AC45" s="215" t="s">
        <v>332</v>
      </c>
      <c r="AD45" s="215" t="s">
        <v>332</v>
      </c>
      <c r="AE45" s="215" t="s">
        <v>332</v>
      </c>
      <c r="AF45" s="215">
        <v>257.98655789646722</v>
      </c>
      <c r="AG45" s="215" t="s">
        <v>332</v>
      </c>
      <c r="AH45" s="215" t="s">
        <v>332</v>
      </c>
      <c r="AI45" s="215">
        <v>466.28742826329858</v>
      </c>
      <c r="AJ45" s="215" t="s">
        <v>332</v>
      </c>
      <c r="AK45" s="215" t="s">
        <v>332</v>
      </c>
      <c r="AL45" s="215" t="s">
        <v>332</v>
      </c>
      <c r="AM45" s="215" t="s">
        <v>332</v>
      </c>
      <c r="AN45" s="215" t="s">
        <v>332</v>
      </c>
      <c r="AO45" s="215" t="s">
        <v>332</v>
      </c>
      <c r="AP45" s="215" t="s">
        <v>332</v>
      </c>
      <c r="AQ45" s="148"/>
    </row>
    <row r="46" spans="2:43" x14ac:dyDescent="0.2">
      <c r="B46" s="674"/>
      <c r="C46" s="177"/>
      <c r="D46" s="211">
        <v>1</v>
      </c>
      <c r="E46" s="212">
        <v>258.48763048739602</v>
      </c>
      <c r="F46" s="212" t="s">
        <v>332</v>
      </c>
      <c r="G46" s="212" t="s">
        <v>332</v>
      </c>
      <c r="H46" s="212">
        <v>213.95390883621212</v>
      </c>
      <c r="I46" s="212">
        <v>71.769823087703614</v>
      </c>
      <c r="J46" s="212">
        <v>84.006265839697718</v>
      </c>
      <c r="K46" s="212" t="s">
        <v>332</v>
      </c>
      <c r="L46" s="212">
        <v>1086.9879803639462</v>
      </c>
      <c r="M46" s="212">
        <v>240.63810663229867</v>
      </c>
      <c r="N46" s="212" t="s">
        <v>332</v>
      </c>
      <c r="O46" s="212" t="s">
        <v>332</v>
      </c>
      <c r="P46" s="212" t="s">
        <v>332</v>
      </c>
      <c r="Q46" s="212">
        <v>279.8201219836007</v>
      </c>
      <c r="R46" s="212" t="s">
        <v>332</v>
      </c>
      <c r="S46" s="212">
        <v>290.22577455852701</v>
      </c>
      <c r="T46" s="212" t="s">
        <v>332</v>
      </c>
      <c r="U46" s="212">
        <v>309.15312514932447</v>
      </c>
      <c r="V46" s="212">
        <v>175.93179794008043</v>
      </c>
      <c r="W46" s="212">
        <v>268.89455407296276</v>
      </c>
      <c r="X46" s="212">
        <v>102.97971306165603</v>
      </c>
      <c r="Y46" s="212" t="s">
        <v>332</v>
      </c>
      <c r="Z46" s="212">
        <v>174.24661770824261</v>
      </c>
      <c r="AA46" s="212" t="s">
        <v>332</v>
      </c>
      <c r="AB46" s="212">
        <v>257.27928715130901</v>
      </c>
      <c r="AC46" s="212" t="s">
        <v>332</v>
      </c>
      <c r="AD46" s="212">
        <v>100.35959571038882</v>
      </c>
      <c r="AE46" s="212" t="s">
        <v>332</v>
      </c>
      <c r="AF46" s="212" t="s">
        <v>332</v>
      </c>
      <c r="AG46" s="212">
        <v>184.06347406710032</v>
      </c>
      <c r="AH46" s="212" t="s">
        <v>332</v>
      </c>
      <c r="AI46" s="212" t="s">
        <v>332</v>
      </c>
      <c r="AJ46" s="212">
        <v>116.81481412578826</v>
      </c>
      <c r="AK46" s="212" t="s">
        <v>332</v>
      </c>
      <c r="AL46" s="212">
        <v>133.56682068922098</v>
      </c>
      <c r="AM46" s="212" t="s">
        <v>332</v>
      </c>
      <c r="AN46" s="212" t="s">
        <v>332</v>
      </c>
      <c r="AO46" s="212">
        <v>376.78236414023127</v>
      </c>
      <c r="AP46" s="212">
        <v>234.42358189611073</v>
      </c>
      <c r="AQ46" s="148"/>
    </row>
    <row r="47" spans="2:43" x14ac:dyDescent="0.2">
      <c r="B47" s="674"/>
      <c r="C47" s="177"/>
      <c r="D47" s="213">
        <v>0.5</v>
      </c>
      <c r="E47" s="215" t="s">
        <v>332</v>
      </c>
      <c r="F47" s="215" t="s">
        <v>332</v>
      </c>
      <c r="G47" s="215" t="s">
        <v>332</v>
      </c>
      <c r="H47" s="215">
        <v>130.23281407421609</v>
      </c>
      <c r="I47" s="215" t="s">
        <v>332</v>
      </c>
      <c r="J47" s="215">
        <v>51.48771132110506</v>
      </c>
      <c r="K47" s="215" t="s">
        <v>332</v>
      </c>
      <c r="L47" s="215" t="s">
        <v>332</v>
      </c>
      <c r="M47" s="215" t="s">
        <v>332</v>
      </c>
      <c r="N47" s="215" t="s">
        <v>332</v>
      </c>
      <c r="O47" s="215" t="s">
        <v>332</v>
      </c>
      <c r="P47" s="215" t="s">
        <v>332</v>
      </c>
      <c r="Q47" s="215" t="s">
        <v>332</v>
      </c>
      <c r="R47" s="215">
        <v>103.85002085485439</v>
      </c>
      <c r="S47" s="215" t="s">
        <v>332</v>
      </c>
      <c r="T47" s="215" t="s">
        <v>332</v>
      </c>
      <c r="U47" s="215" t="s">
        <v>332</v>
      </c>
      <c r="V47" s="215" t="s">
        <v>332</v>
      </c>
      <c r="W47" s="215" t="s">
        <v>332</v>
      </c>
      <c r="X47" s="215" t="s">
        <v>332</v>
      </c>
      <c r="Y47" s="215" t="s">
        <v>332</v>
      </c>
      <c r="Z47" s="215" t="s">
        <v>332</v>
      </c>
      <c r="AA47" s="215" t="s">
        <v>332</v>
      </c>
      <c r="AB47" s="215" t="s">
        <v>332</v>
      </c>
      <c r="AC47" s="215" t="s">
        <v>332</v>
      </c>
      <c r="AD47" s="215" t="s">
        <v>332</v>
      </c>
      <c r="AE47" s="215">
        <v>307.10880090567906</v>
      </c>
      <c r="AF47" s="215" t="s">
        <v>332</v>
      </c>
      <c r="AG47" s="215" t="s">
        <v>332</v>
      </c>
      <c r="AH47" s="215" t="s">
        <v>332</v>
      </c>
      <c r="AI47" s="215" t="s">
        <v>332</v>
      </c>
      <c r="AJ47" s="215" t="s">
        <v>332</v>
      </c>
      <c r="AK47" s="215" t="s">
        <v>332</v>
      </c>
      <c r="AL47" s="215" t="s">
        <v>332</v>
      </c>
      <c r="AM47" s="215" t="s">
        <v>332</v>
      </c>
      <c r="AN47" s="215" t="s">
        <v>332</v>
      </c>
      <c r="AO47" s="215" t="s">
        <v>332</v>
      </c>
      <c r="AP47" s="215">
        <v>142.69261506719783</v>
      </c>
      <c r="AQ47" s="148"/>
    </row>
    <row r="48" spans="2:43" x14ac:dyDescent="0.2">
      <c r="B48" s="674"/>
      <c r="C48" s="177"/>
      <c r="D48" s="211">
        <v>0.3</v>
      </c>
      <c r="E48" s="212" t="s">
        <v>332</v>
      </c>
      <c r="F48" s="212" t="s">
        <v>332</v>
      </c>
      <c r="G48" s="212" t="s">
        <v>332</v>
      </c>
      <c r="H48" s="212" t="s">
        <v>332</v>
      </c>
      <c r="I48" s="212" t="s">
        <v>332</v>
      </c>
      <c r="J48" s="212" t="s">
        <v>332</v>
      </c>
      <c r="K48" s="212" t="s">
        <v>332</v>
      </c>
      <c r="L48" s="212" t="s">
        <v>332</v>
      </c>
      <c r="M48" s="212" t="s">
        <v>332</v>
      </c>
      <c r="N48" s="212" t="s">
        <v>332</v>
      </c>
      <c r="O48" s="212" t="s">
        <v>332</v>
      </c>
      <c r="P48" s="212" t="s">
        <v>332</v>
      </c>
      <c r="Q48" s="212" t="s">
        <v>332</v>
      </c>
      <c r="R48" s="212" t="s">
        <v>332</v>
      </c>
      <c r="S48" s="212" t="s">
        <v>332</v>
      </c>
      <c r="T48" s="212" t="s">
        <v>332</v>
      </c>
      <c r="U48" s="212" t="s">
        <v>332</v>
      </c>
      <c r="V48" s="212" t="s">
        <v>332</v>
      </c>
      <c r="W48" s="212" t="s">
        <v>332</v>
      </c>
      <c r="X48" s="212" t="s">
        <v>332</v>
      </c>
      <c r="Y48" s="212" t="s">
        <v>332</v>
      </c>
      <c r="Z48" s="212" t="s">
        <v>332</v>
      </c>
      <c r="AA48" s="212" t="s">
        <v>332</v>
      </c>
      <c r="AB48" s="212" t="s">
        <v>332</v>
      </c>
      <c r="AC48" s="212">
        <v>390.35438434690394</v>
      </c>
      <c r="AD48" s="212" t="s">
        <v>332</v>
      </c>
      <c r="AE48" s="212" t="s">
        <v>332</v>
      </c>
      <c r="AF48" s="212" t="s">
        <v>332</v>
      </c>
      <c r="AG48" s="212" t="s">
        <v>332</v>
      </c>
      <c r="AH48" s="212" t="s">
        <v>332</v>
      </c>
      <c r="AI48" s="212" t="s">
        <v>332</v>
      </c>
      <c r="AJ48" s="212" t="s">
        <v>332</v>
      </c>
      <c r="AK48" s="212" t="s">
        <v>332</v>
      </c>
      <c r="AL48" s="212" t="s">
        <v>332</v>
      </c>
      <c r="AM48" s="212" t="s">
        <v>332</v>
      </c>
      <c r="AN48" s="212" t="s">
        <v>332</v>
      </c>
      <c r="AO48" s="212" t="s">
        <v>332</v>
      </c>
      <c r="AP48" s="212" t="s">
        <v>332</v>
      </c>
      <c r="AQ48" s="148"/>
    </row>
    <row r="49" spans="2:43" x14ac:dyDescent="0.2">
      <c r="B49" s="674"/>
      <c r="C49" s="177"/>
      <c r="D49" s="213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</row>
    <row r="50" spans="2:43" x14ac:dyDescent="0.2">
      <c r="B50" s="674"/>
      <c r="C50" s="177" t="s">
        <v>668</v>
      </c>
      <c r="D50" s="211" t="s">
        <v>662</v>
      </c>
      <c r="E50" s="212">
        <v>228</v>
      </c>
      <c r="F50" s="212">
        <v>215</v>
      </c>
      <c r="G50" s="212">
        <v>191</v>
      </c>
      <c r="H50" s="212">
        <v>170</v>
      </c>
      <c r="I50" s="212">
        <v>175</v>
      </c>
      <c r="J50" s="212" t="s">
        <v>332</v>
      </c>
      <c r="K50" s="212" t="s">
        <v>332</v>
      </c>
      <c r="L50" s="212" t="s">
        <v>332</v>
      </c>
      <c r="M50" s="212">
        <v>230</v>
      </c>
      <c r="N50" s="212" t="s">
        <v>332</v>
      </c>
      <c r="O50" s="212">
        <v>229</v>
      </c>
      <c r="P50" s="212" t="s">
        <v>332</v>
      </c>
      <c r="Q50" s="212">
        <v>205</v>
      </c>
      <c r="R50" s="212">
        <v>102</v>
      </c>
      <c r="S50" s="212" t="s">
        <v>332</v>
      </c>
      <c r="T50" s="212" t="s">
        <v>332</v>
      </c>
      <c r="U50" s="212">
        <v>130</v>
      </c>
      <c r="V50" s="212">
        <v>202</v>
      </c>
      <c r="W50" s="212">
        <v>130</v>
      </c>
      <c r="X50" s="212">
        <v>163</v>
      </c>
      <c r="Y50" s="212" t="s">
        <v>332</v>
      </c>
      <c r="Z50" s="212">
        <v>185</v>
      </c>
      <c r="AA50" s="212" t="s">
        <v>332</v>
      </c>
      <c r="AB50" s="212" t="s">
        <v>332</v>
      </c>
      <c r="AC50" s="212">
        <v>128</v>
      </c>
      <c r="AD50" s="212">
        <v>137</v>
      </c>
      <c r="AE50" s="212">
        <v>73</v>
      </c>
      <c r="AF50" s="212" t="s">
        <v>332</v>
      </c>
      <c r="AG50" s="212" t="s">
        <v>332</v>
      </c>
      <c r="AH50" s="212">
        <v>215</v>
      </c>
      <c r="AI50" s="212" t="s">
        <v>332</v>
      </c>
      <c r="AJ50" s="212">
        <v>135</v>
      </c>
      <c r="AK50" s="212" t="s">
        <v>332</v>
      </c>
      <c r="AL50" s="212" t="s">
        <v>332</v>
      </c>
      <c r="AM50" s="212">
        <v>185</v>
      </c>
      <c r="AN50" s="212" t="s">
        <v>332</v>
      </c>
      <c r="AO50" s="212" t="s">
        <v>332</v>
      </c>
      <c r="AP50" s="212">
        <v>140</v>
      </c>
    </row>
    <row r="51" spans="2:43" x14ac:dyDescent="0.2">
      <c r="B51" s="674"/>
      <c r="C51" s="177"/>
      <c r="D51" s="213" t="s">
        <v>663</v>
      </c>
      <c r="E51" s="214" t="s">
        <v>664</v>
      </c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</row>
    <row r="52" spans="2:43" x14ac:dyDescent="0.2">
      <c r="B52" s="674"/>
      <c r="C52" s="177"/>
      <c r="D52" s="211">
        <v>10</v>
      </c>
      <c r="E52" s="212">
        <v>978.28104559308201</v>
      </c>
      <c r="F52" s="212" t="s">
        <v>332</v>
      </c>
      <c r="G52" s="212" t="s">
        <v>332</v>
      </c>
      <c r="H52" s="212" t="s">
        <v>332</v>
      </c>
      <c r="I52" s="212" t="s">
        <v>332</v>
      </c>
      <c r="J52" s="212" t="s">
        <v>332</v>
      </c>
      <c r="K52" s="212" t="s">
        <v>332</v>
      </c>
      <c r="L52" s="212" t="s">
        <v>332</v>
      </c>
      <c r="M52" s="212" t="s">
        <v>332</v>
      </c>
      <c r="N52" s="212" t="s">
        <v>332</v>
      </c>
      <c r="O52" s="212" t="s">
        <v>332</v>
      </c>
      <c r="P52" s="212" t="s">
        <v>332</v>
      </c>
      <c r="Q52" s="212" t="s">
        <v>332</v>
      </c>
      <c r="R52" s="212" t="s">
        <v>332</v>
      </c>
      <c r="S52" s="212" t="s">
        <v>332</v>
      </c>
      <c r="T52" s="212" t="s">
        <v>332</v>
      </c>
      <c r="U52" s="212" t="s">
        <v>332</v>
      </c>
      <c r="V52" s="212" t="s">
        <v>332</v>
      </c>
      <c r="W52" s="212" t="s">
        <v>332</v>
      </c>
      <c r="X52" s="212" t="s">
        <v>332</v>
      </c>
      <c r="Y52" s="212" t="s">
        <v>332</v>
      </c>
      <c r="Z52" s="212" t="s">
        <v>332</v>
      </c>
      <c r="AA52" s="212" t="s">
        <v>332</v>
      </c>
      <c r="AB52" s="212" t="s">
        <v>332</v>
      </c>
      <c r="AC52" s="212" t="s">
        <v>332</v>
      </c>
      <c r="AD52" s="212" t="s">
        <v>332</v>
      </c>
      <c r="AE52" s="212" t="s">
        <v>332</v>
      </c>
      <c r="AF52" s="212" t="s">
        <v>332</v>
      </c>
      <c r="AG52" s="212" t="s">
        <v>332</v>
      </c>
      <c r="AH52" s="212" t="s">
        <v>332</v>
      </c>
      <c r="AI52" s="212" t="s">
        <v>332</v>
      </c>
      <c r="AJ52" s="212" t="s">
        <v>332</v>
      </c>
      <c r="AK52" s="212" t="s">
        <v>332</v>
      </c>
      <c r="AL52" s="212" t="s">
        <v>332</v>
      </c>
      <c r="AM52" s="212" t="s">
        <v>332</v>
      </c>
      <c r="AN52" s="212" t="s">
        <v>332</v>
      </c>
      <c r="AO52" s="212" t="s">
        <v>332</v>
      </c>
      <c r="AP52" s="212" t="s">
        <v>332</v>
      </c>
      <c r="AQ52" s="148"/>
    </row>
    <row r="53" spans="2:43" x14ac:dyDescent="0.2">
      <c r="B53" s="674"/>
      <c r="C53" s="177"/>
      <c r="D53" s="213">
        <v>5</v>
      </c>
      <c r="E53" s="215" t="s">
        <v>332</v>
      </c>
      <c r="F53" s="215" t="s">
        <v>332</v>
      </c>
      <c r="G53" s="215" t="s">
        <v>332</v>
      </c>
      <c r="H53" s="215" t="s">
        <v>332</v>
      </c>
      <c r="I53" s="215" t="s">
        <v>332</v>
      </c>
      <c r="J53" s="215" t="s">
        <v>332</v>
      </c>
      <c r="K53" s="215" t="s">
        <v>332</v>
      </c>
      <c r="L53" s="215" t="s">
        <v>332</v>
      </c>
      <c r="M53" s="215" t="s">
        <v>332</v>
      </c>
      <c r="N53" s="215" t="s">
        <v>332</v>
      </c>
      <c r="O53" s="215" t="s">
        <v>332</v>
      </c>
      <c r="P53" s="215" t="s">
        <v>332</v>
      </c>
      <c r="Q53" s="215">
        <v>527.73052295774767</v>
      </c>
      <c r="R53" s="215" t="s">
        <v>332</v>
      </c>
      <c r="S53" s="215" t="s">
        <v>332</v>
      </c>
      <c r="T53" s="215" t="s">
        <v>332</v>
      </c>
      <c r="U53" s="215" t="s">
        <v>332</v>
      </c>
      <c r="V53" s="215" t="s">
        <v>332</v>
      </c>
      <c r="W53" s="215" t="s">
        <v>332</v>
      </c>
      <c r="X53" s="215" t="s">
        <v>332</v>
      </c>
      <c r="Y53" s="215" t="s">
        <v>332</v>
      </c>
      <c r="Z53" s="215" t="s">
        <v>332</v>
      </c>
      <c r="AA53" s="215" t="s">
        <v>332</v>
      </c>
      <c r="AB53" s="215" t="s">
        <v>332</v>
      </c>
      <c r="AC53" s="215" t="s">
        <v>332</v>
      </c>
      <c r="AD53" s="215" t="s">
        <v>332</v>
      </c>
      <c r="AE53" s="215" t="s">
        <v>332</v>
      </c>
      <c r="AF53" s="215" t="s">
        <v>332</v>
      </c>
      <c r="AG53" s="215" t="s">
        <v>332</v>
      </c>
      <c r="AH53" s="215" t="s">
        <v>332</v>
      </c>
      <c r="AI53" s="215" t="s">
        <v>332</v>
      </c>
      <c r="AJ53" s="215" t="s">
        <v>332</v>
      </c>
      <c r="AK53" s="215" t="s">
        <v>332</v>
      </c>
      <c r="AL53" s="215" t="s">
        <v>332</v>
      </c>
      <c r="AM53" s="215" t="s">
        <v>332</v>
      </c>
      <c r="AN53" s="215" t="s">
        <v>332</v>
      </c>
      <c r="AO53" s="215" t="s">
        <v>332</v>
      </c>
      <c r="AP53" s="215" t="s">
        <v>332</v>
      </c>
      <c r="AQ53" s="148"/>
    </row>
    <row r="54" spans="2:43" x14ac:dyDescent="0.2">
      <c r="B54" s="674"/>
      <c r="C54" s="177"/>
      <c r="D54" s="211">
        <v>3</v>
      </c>
      <c r="E54" s="212" t="s">
        <v>332</v>
      </c>
      <c r="F54" s="212">
        <v>1520.9241167849984</v>
      </c>
      <c r="G54" s="212">
        <v>593.07182675463457</v>
      </c>
      <c r="H54" s="212" t="s">
        <v>332</v>
      </c>
      <c r="I54" s="212" t="s">
        <v>332</v>
      </c>
      <c r="J54" s="212">
        <v>100.84580936863354</v>
      </c>
      <c r="K54" s="212" t="s">
        <v>332</v>
      </c>
      <c r="L54" s="212" t="s">
        <v>332</v>
      </c>
      <c r="M54" s="212" t="s">
        <v>332</v>
      </c>
      <c r="N54" s="212" t="s">
        <v>332</v>
      </c>
      <c r="O54" s="212">
        <v>360.1802396865894</v>
      </c>
      <c r="P54" s="212" t="s">
        <v>332</v>
      </c>
      <c r="Q54" s="212" t="s">
        <v>332</v>
      </c>
      <c r="R54" s="212" t="s">
        <v>332</v>
      </c>
      <c r="S54" s="212" t="s">
        <v>332</v>
      </c>
      <c r="T54" s="212" t="s">
        <v>332</v>
      </c>
      <c r="U54" s="212" t="s">
        <v>332</v>
      </c>
      <c r="V54" s="212" t="s">
        <v>332</v>
      </c>
      <c r="W54" s="212">
        <v>246.2201414390679</v>
      </c>
      <c r="X54" s="212" t="s">
        <v>332</v>
      </c>
      <c r="Y54" s="212" t="s">
        <v>332</v>
      </c>
      <c r="Z54" s="212" t="s">
        <v>332</v>
      </c>
      <c r="AA54" s="212" t="s">
        <v>332</v>
      </c>
      <c r="AB54" s="212" t="s">
        <v>332</v>
      </c>
      <c r="AC54" s="212" t="s">
        <v>332</v>
      </c>
      <c r="AD54" s="212" t="s">
        <v>332</v>
      </c>
      <c r="AE54" s="212" t="s">
        <v>332</v>
      </c>
      <c r="AF54" s="212" t="s">
        <v>332</v>
      </c>
      <c r="AG54" s="212" t="s">
        <v>332</v>
      </c>
      <c r="AH54" s="212">
        <v>567.8458161256284</v>
      </c>
      <c r="AI54" s="212" t="s">
        <v>332</v>
      </c>
      <c r="AJ54" s="212" t="s">
        <v>332</v>
      </c>
      <c r="AK54" s="212" t="s">
        <v>332</v>
      </c>
      <c r="AL54" s="212" t="s">
        <v>332</v>
      </c>
      <c r="AM54" s="212">
        <v>505.18288013273855</v>
      </c>
      <c r="AN54" s="212" t="s">
        <v>332</v>
      </c>
      <c r="AO54" s="212" t="s">
        <v>332</v>
      </c>
      <c r="AP54" s="212">
        <v>652.51762869523145</v>
      </c>
      <c r="AQ54" s="148"/>
    </row>
    <row r="55" spans="2:43" x14ac:dyDescent="0.2">
      <c r="B55" s="674"/>
      <c r="C55" s="177"/>
      <c r="D55" s="213">
        <v>2.5</v>
      </c>
      <c r="E55" s="215" t="s">
        <v>332</v>
      </c>
      <c r="F55" s="215" t="s">
        <v>332</v>
      </c>
      <c r="G55" s="215" t="s">
        <v>332</v>
      </c>
      <c r="H55" s="215" t="s">
        <v>332</v>
      </c>
      <c r="I55" s="215" t="s">
        <v>332</v>
      </c>
      <c r="J55" s="215" t="s">
        <v>332</v>
      </c>
      <c r="K55" s="215" t="s">
        <v>332</v>
      </c>
      <c r="L55" s="215" t="s">
        <v>332</v>
      </c>
      <c r="M55" s="215" t="s">
        <v>332</v>
      </c>
      <c r="N55" s="215" t="s">
        <v>332</v>
      </c>
      <c r="O55" s="215">
        <v>313.70537004961017</v>
      </c>
      <c r="P55" s="215" t="s">
        <v>332</v>
      </c>
      <c r="Q55" s="215" t="s">
        <v>332</v>
      </c>
      <c r="R55" s="215" t="s">
        <v>332</v>
      </c>
      <c r="S55" s="215" t="s">
        <v>332</v>
      </c>
      <c r="T55" s="215" t="s">
        <v>332</v>
      </c>
      <c r="U55" s="215" t="s">
        <v>332</v>
      </c>
      <c r="V55" s="215" t="s">
        <v>332</v>
      </c>
      <c r="W55" s="215" t="s">
        <v>332</v>
      </c>
      <c r="X55" s="215">
        <v>159.7387766606486</v>
      </c>
      <c r="Y55" s="215" t="s">
        <v>332</v>
      </c>
      <c r="Z55" s="215" t="s">
        <v>332</v>
      </c>
      <c r="AA55" s="215" t="s">
        <v>332</v>
      </c>
      <c r="AB55" s="215" t="s">
        <v>332</v>
      </c>
      <c r="AC55" s="215" t="s">
        <v>332</v>
      </c>
      <c r="AD55" s="215" t="s">
        <v>332</v>
      </c>
      <c r="AE55" s="215" t="s">
        <v>332</v>
      </c>
      <c r="AF55" s="215" t="s">
        <v>332</v>
      </c>
      <c r="AG55" s="215" t="s">
        <v>332</v>
      </c>
      <c r="AH55" s="215">
        <v>495.35486087554818</v>
      </c>
      <c r="AI55" s="215" t="s">
        <v>332</v>
      </c>
      <c r="AJ55" s="215" t="s">
        <v>332</v>
      </c>
      <c r="AK55" s="215" t="s">
        <v>332</v>
      </c>
      <c r="AL55" s="215" t="s">
        <v>332</v>
      </c>
      <c r="AM55" s="215" t="s">
        <v>332</v>
      </c>
      <c r="AN55" s="215" t="s">
        <v>332</v>
      </c>
      <c r="AO55" s="215" t="s">
        <v>332</v>
      </c>
      <c r="AP55" s="215" t="s">
        <v>332</v>
      </c>
      <c r="AQ55" s="148"/>
    </row>
    <row r="56" spans="2:43" x14ac:dyDescent="0.2">
      <c r="B56" s="674"/>
      <c r="C56" s="177"/>
      <c r="D56" s="211">
        <v>2</v>
      </c>
      <c r="E56" s="212" t="s">
        <v>332</v>
      </c>
      <c r="F56" s="212" t="s">
        <v>332</v>
      </c>
      <c r="G56" s="212" t="s">
        <v>332</v>
      </c>
      <c r="H56" s="212" t="s">
        <v>332</v>
      </c>
      <c r="I56" s="212" t="s">
        <v>332</v>
      </c>
      <c r="J56" s="212" t="s">
        <v>332</v>
      </c>
      <c r="K56" s="212" t="s">
        <v>332</v>
      </c>
      <c r="L56" s="212" t="s">
        <v>332</v>
      </c>
      <c r="M56" s="212">
        <v>750.25679653657437</v>
      </c>
      <c r="N56" s="212" t="s">
        <v>332</v>
      </c>
      <c r="O56" s="212">
        <v>267.23050041263087</v>
      </c>
      <c r="P56" s="212" t="s">
        <v>332</v>
      </c>
      <c r="Q56" s="212" t="s">
        <v>332</v>
      </c>
      <c r="R56" s="212" t="s">
        <v>332</v>
      </c>
      <c r="S56" s="212" t="s">
        <v>332</v>
      </c>
      <c r="T56" s="212" t="s">
        <v>332</v>
      </c>
      <c r="U56" s="212" t="s">
        <v>332</v>
      </c>
      <c r="V56" s="212" t="s">
        <v>332</v>
      </c>
      <c r="W56" s="212">
        <v>176.97072665933004</v>
      </c>
      <c r="X56" s="212">
        <v>134.18057239494482</v>
      </c>
      <c r="Y56" s="212" t="s">
        <v>332</v>
      </c>
      <c r="Z56" s="212">
        <v>512.64152965029655</v>
      </c>
      <c r="AA56" s="212" t="s">
        <v>332</v>
      </c>
      <c r="AB56" s="212" t="s">
        <v>332</v>
      </c>
      <c r="AC56" s="212">
        <v>219.93785663362101</v>
      </c>
      <c r="AD56" s="212" t="s">
        <v>332</v>
      </c>
      <c r="AE56" s="212" t="s">
        <v>332</v>
      </c>
      <c r="AF56" s="212" t="s">
        <v>332</v>
      </c>
      <c r="AG56" s="212" t="s">
        <v>332</v>
      </c>
      <c r="AH56" s="212" t="s">
        <v>332</v>
      </c>
      <c r="AI56" s="212" t="s">
        <v>332</v>
      </c>
      <c r="AJ56" s="212" t="s">
        <v>332</v>
      </c>
      <c r="AK56" s="212" t="s">
        <v>332</v>
      </c>
      <c r="AL56" s="212" t="s">
        <v>332</v>
      </c>
      <c r="AM56" s="212">
        <v>367.40573100562807</v>
      </c>
      <c r="AN56" s="212" t="s">
        <v>332</v>
      </c>
      <c r="AO56" s="212" t="s">
        <v>332</v>
      </c>
      <c r="AP56" s="212" t="s">
        <v>332</v>
      </c>
      <c r="AQ56" s="148"/>
    </row>
    <row r="57" spans="2:43" x14ac:dyDescent="0.2">
      <c r="B57" s="674"/>
      <c r="C57" s="177"/>
      <c r="D57" s="213">
        <v>1</v>
      </c>
      <c r="E57" s="215">
        <v>234.23630669130137</v>
      </c>
      <c r="F57" s="215" t="s">
        <v>332</v>
      </c>
      <c r="G57" s="215" t="s">
        <v>332</v>
      </c>
      <c r="H57" s="215">
        <v>216.09193159677261</v>
      </c>
      <c r="I57" s="215">
        <v>455.80345850002959</v>
      </c>
      <c r="J57" s="215">
        <v>48.230604480650832</v>
      </c>
      <c r="K57" s="215" t="s">
        <v>332</v>
      </c>
      <c r="L57" s="215" t="s">
        <v>332</v>
      </c>
      <c r="M57" s="215" t="s">
        <v>332</v>
      </c>
      <c r="N57" s="215" t="s">
        <v>332</v>
      </c>
      <c r="O57" s="215" t="s">
        <v>332</v>
      </c>
      <c r="P57" s="215" t="s">
        <v>332</v>
      </c>
      <c r="Q57" s="215">
        <v>175.91017431924919</v>
      </c>
      <c r="R57" s="215">
        <v>259.37105809400606</v>
      </c>
      <c r="S57" s="215" t="s">
        <v>332</v>
      </c>
      <c r="T57" s="215" t="s">
        <v>332</v>
      </c>
      <c r="U57" s="215">
        <v>447.54337303122765</v>
      </c>
      <c r="V57" s="215">
        <v>339.90273037470291</v>
      </c>
      <c r="W57" s="215">
        <v>107.72131187959222</v>
      </c>
      <c r="X57" s="215">
        <v>83.064163863537274</v>
      </c>
      <c r="Y57" s="215" t="s">
        <v>332</v>
      </c>
      <c r="Z57" s="215" t="s">
        <v>332</v>
      </c>
      <c r="AA57" s="215" t="s">
        <v>332</v>
      </c>
      <c r="AB57" s="215" t="s">
        <v>332</v>
      </c>
      <c r="AC57" s="215">
        <v>130.77386070107192</v>
      </c>
      <c r="AD57" s="215">
        <v>173.5806564841221</v>
      </c>
      <c r="AE57" s="215">
        <v>188.74331510019945</v>
      </c>
      <c r="AF57" s="215" t="s">
        <v>332</v>
      </c>
      <c r="AG57" s="215" t="s">
        <v>332</v>
      </c>
      <c r="AH57" s="215" t="s">
        <v>332</v>
      </c>
      <c r="AI57" s="215" t="s">
        <v>332</v>
      </c>
      <c r="AJ57" s="215">
        <v>138.96990443727745</v>
      </c>
      <c r="AK57" s="215" t="s">
        <v>332</v>
      </c>
      <c r="AL57" s="215">
        <v>215.74290185270289</v>
      </c>
      <c r="AM57" s="215">
        <v>229.62858187851751</v>
      </c>
      <c r="AN57" s="215" t="s">
        <v>332</v>
      </c>
      <c r="AO57" s="215" t="s">
        <v>332</v>
      </c>
      <c r="AP57" s="215">
        <v>268.68372946274241</v>
      </c>
      <c r="AQ57" s="148"/>
    </row>
    <row r="58" spans="2:43" x14ac:dyDescent="0.2">
      <c r="B58" s="674"/>
      <c r="C58" s="177"/>
      <c r="D58" s="211">
        <v>0.5</v>
      </c>
      <c r="E58" s="212" t="s">
        <v>332</v>
      </c>
      <c r="F58" s="212" t="s">
        <v>332</v>
      </c>
      <c r="G58" s="212" t="s">
        <v>332</v>
      </c>
      <c r="H58" s="212">
        <v>126.67458059121155</v>
      </c>
      <c r="I58" s="212" t="s">
        <v>332</v>
      </c>
      <c r="J58" s="212" t="s">
        <v>332</v>
      </c>
      <c r="K58" s="212" t="s">
        <v>332</v>
      </c>
      <c r="L58" s="212" t="s">
        <v>332</v>
      </c>
      <c r="M58" s="212" t="s">
        <v>332</v>
      </c>
      <c r="N58" s="212" t="s">
        <v>332</v>
      </c>
      <c r="O58" s="212" t="s">
        <v>332</v>
      </c>
      <c r="P58" s="212" t="s">
        <v>332</v>
      </c>
      <c r="Q58" s="212" t="s">
        <v>332</v>
      </c>
      <c r="R58" s="212" t="s">
        <v>332</v>
      </c>
      <c r="S58" s="212" t="s">
        <v>332</v>
      </c>
      <c r="T58" s="212" t="s">
        <v>332</v>
      </c>
      <c r="U58" s="212" t="s">
        <v>332</v>
      </c>
      <c r="V58" s="212" t="s">
        <v>332</v>
      </c>
      <c r="W58" s="212" t="s">
        <v>332</v>
      </c>
      <c r="X58" s="212" t="s">
        <v>332</v>
      </c>
      <c r="Y58" s="212" t="s">
        <v>332</v>
      </c>
      <c r="Z58" s="212" t="s">
        <v>332</v>
      </c>
      <c r="AA58" s="212" t="s">
        <v>332</v>
      </c>
      <c r="AB58" s="212" t="s">
        <v>332</v>
      </c>
      <c r="AC58" s="212" t="s">
        <v>332</v>
      </c>
      <c r="AD58" s="212">
        <v>106.81886552869052</v>
      </c>
      <c r="AE58" s="212" t="s">
        <v>332</v>
      </c>
      <c r="AF58" s="212" t="s">
        <v>332</v>
      </c>
      <c r="AG58" s="212" t="s">
        <v>332</v>
      </c>
      <c r="AH58" s="212" t="s">
        <v>332</v>
      </c>
      <c r="AI58" s="212" t="s">
        <v>332</v>
      </c>
      <c r="AJ58" s="212" t="s">
        <v>332</v>
      </c>
      <c r="AK58" s="212" t="s">
        <v>332</v>
      </c>
      <c r="AL58" s="212" t="s">
        <v>332</v>
      </c>
      <c r="AM58" s="212" t="s">
        <v>332</v>
      </c>
      <c r="AN58" s="212" t="s">
        <v>332</v>
      </c>
      <c r="AO58" s="212" t="s">
        <v>332</v>
      </c>
      <c r="AP58" s="212">
        <v>172.72525465462013</v>
      </c>
      <c r="AQ58" s="148"/>
    </row>
    <row r="59" spans="2:43" x14ac:dyDescent="0.2">
      <c r="B59" s="674"/>
      <c r="C59" s="177"/>
      <c r="D59" s="213">
        <v>0.3</v>
      </c>
      <c r="E59" s="215" t="s">
        <v>332</v>
      </c>
      <c r="F59" s="215" t="s">
        <v>332</v>
      </c>
      <c r="G59" s="215" t="s">
        <v>332</v>
      </c>
      <c r="H59" s="215" t="s">
        <v>332</v>
      </c>
      <c r="I59" s="215" t="s">
        <v>332</v>
      </c>
      <c r="J59" s="215" t="s">
        <v>332</v>
      </c>
      <c r="K59" s="215" t="s">
        <v>332</v>
      </c>
      <c r="L59" s="215" t="s">
        <v>332</v>
      </c>
      <c r="M59" s="215" t="s">
        <v>332</v>
      </c>
      <c r="N59" s="215" t="s">
        <v>332</v>
      </c>
      <c r="O59" s="215" t="s">
        <v>332</v>
      </c>
      <c r="P59" s="215" t="s">
        <v>332</v>
      </c>
      <c r="Q59" s="215" t="s">
        <v>332</v>
      </c>
      <c r="R59" s="215" t="s">
        <v>332</v>
      </c>
      <c r="S59" s="215" t="s">
        <v>332</v>
      </c>
      <c r="T59" s="215" t="s">
        <v>332</v>
      </c>
      <c r="U59" s="215" t="s">
        <v>332</v>
      </c>
      <c r="V59" s="215" t="s">
        <v>332</v>
      </c>
      <c r="W59" s="215" t="s">
        <v>332</v>
      </c>
      <c r="X59" s="215" t="s">
        <v>332</v>
      </c>
      <c r="Y59" s="215" t="s">
        <v>332</v>
      </c>
      <c r="Z59" s="215" t="s">
        <v>332</v>
      </c>
      <c r="AA59" s="215" t="s">
        <v>332</v>
      </c>
      <c r="AB59" s="215" t="s">
        <v>332</v>
      </c>
      <c r="AC59" s="215" t="s">
        <v>332</v>
      </c>
      <c r="AD59" s="215" t="s">
        <v>332</v>
      </c>
      <c r="AE59" s="215" t="s">
        <v>332</v>
      </c>
      <c r="AF59" s="215" t="s">
        <v>332</v>
      </c>
      <c r="AG59" s="215" t="s">
        <v>332</v>
      </c>
      <c r="AH59" s="215" t="s">
        <v>332</v>
      </c>
      <c r="AI59" s="215" t="s">
        <v>332</v>
      </c>
      <c r="AJ59" s="215" t="s">
        <v>332</v>
      </c>
      <c r="AK59" s="215" t="s">
        <v>332</v>
      </c>
      <c r="AL59" s="215" t="s">
        <v>332</v>
      </c>
      <c r="AM59" s="215" t="s">
        <v>332</v>
      </c>
      <c r="AN59" s="215" t="s">
        <v>332</v>
      </c>
      <c r="AO59" s="215" t="s">
        <v>332</v>
      </c>
      <c r="AP59" s="215">
        <v>134.34186473137117</v>
      </c>
      <c r="AQ59" s="148"/>
    </row>
    <row r="60" spans="2:43" x14ac:dyDescent="0.2">
      <c r="B60" s="674"/>
      <c r="C60" s="177"/>
      <c r="D60" s="213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</row>
    <row r="61" spans="2:43" x14ac:dyDescent="0.2">
      <c r="B61" s="674"/>
      <c r="C61" s="177" t="s">
        <v>669</v>
      </c>
      <c r="D61" s="211" t="s">
        <v>662</v>
      </c>
      <c r="E61" s="212" t="s">
        <v>332</v>
      </c>
      <c r="F61" s="212">
        <v>216</v>
      </c>
      <c r="G61" s="212">
        <v>200</v>
      </c>
      <c r="H61" s="212" t="s">
        <v>332</v>
      </c>
      <c r="I61" s="212">
        <v>185</v>
      </c>
      <c r="J61" s="212" t="s">
        <v>332</v>
      </c>
      <c r="K61" s="212" t="s">
        <v>332</v>
      </c>
      <c r="L61" s="212" t="s">
        <v>332</v>
      </c>
      <c r="M61" s="212">
        <v>133</v>
      </c>
      <c r="N61" s="212" t="s">
        <v>332</v>
      </c>
      <c r="O61" s="212" t="s">
        <v>332</v>
      </c>
      <c r="P61" s="212" t="s">
        <v>332</v>
      </c>
      <c r="Q61" s="212" t="s">
        <v>332</v>
      </c>
      <c r="R61" s="212">
        <v>123</v>
      </c>
      <c r="S61" s="212" t="s">
        <v>332</v>
      </c>
      <c r="T61" s="212" t="s">
        <v>332</v>
      </c>
      <c r="U61" s="212">
        <v>140</v>
      </c>
      <c r="V61" s="212">
        <v>230</v>
      </c>
      <c r="W61" s="212" t="s">
        <v>332</v>
      </c>
      <c r="X61" s="212">
        <v>178</v>
      </c>
      <c r="Y61" s="212" t="s">
        <v>332</v>
      </c>
      <c r="Z61" s="212">
        <v>206</v>
      </c>
      <c r="AA61" s="212" t="s">
        <v>332</v>
      </c>
      <c r="AB61" s="212" t="s">
        <v>332</v>
      </c>
      <c r="AC61" s="212" t="s">
        <v>332</v>
      </c>
      <c r="AD61" s="212" t="s">
        <v>332</v>
      </c>
      <c r="AE61" s="212" t="s">
        <v>332</v>
      </c>
      <c r="AF61" s="212" t="s">
        <v>332</v>
      </c>
      <c r="AG61" s="212" t="s">
        <v>332</v>
      </c>
      <c r="AH61" s="212" t="s">
        <v>332</v>
      </c>
      <c r="AI61" s="212" t="s">
        <v>332</v>
      </c>
      <c r="AJ61" s="212">
        <v>152</v>
      </c>
      <c r="AK61" s="212" t="s">
        <v>332</v>
      </c>
      <c r="AL61" s="212" t="s">
        <v>332</v>
      </c>
      <c r="AM61" s="212">
        <v>192</v>
      </c>
      <c r="AN61" s="212" t="s">
        <v>332</v>
      </c>
      <c r="AO61" s="212" t="s">
        <v>332</v>
      </c>
      <c r="AP61" s="212" t="s">
        <v>332</v>
      </c>
    </row>
    <row r="62" spans="2:43" x14ac:dyDescent="0.2">
      <c r="B62" s="674"/>
      <c r="C62" s="177"/>
      <c r="D62" s="213" t="s">
        <v>663</v>
      </c>
      <c r="E62" s="214" t="s">
        <v>664</v>
      </c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</row>
    <row r="63" spans="2:43" x14ac:dyDescent="0.2">
      <c r="B63" s="674"/>
      <c r="C63" s="177"/>
      <c r="D63" s="211">
        <v>5</v>
      </c>
      <c r="E63" s="212" t="s">
        <v>332</v>
      </c>
      <c r="F63" s="212" t="s">
        <v>332</v>
      </c>
      <c r="G63" s="212" t="s">
        <v>332</v>
      </c>
      <c r="H63" s="212" t="s">
        <v>332</v>
      </c>
      <c r="I63" s="212" t="s">
        <v>332</v>
      </c>
      <c r="J63" s="212" t="s">
        <v>332</v>
      </c>
      <c r="K63" s="212" t="s">
        <v>332</v>
      </c>
      <c r="L63" s="212" t="s">
        <v>332</v>
      </c>
      <c r="M63" s="212" t="s">
        <v>332</v>
      </c>
      <c r="N63" s="212" t="s">
        <v>332</v>
      </c>
      <c r="O63" s="212" t="s">
        <v>332</v>
      </c>
      <c r="P63" s="212" t="s">
        <v>332</v>
      </c>
      <c r="Q63" s="212" t="s">
        <v>332</v>
      </c>
      <c r="R63" s="212" t="s">
        <v>332</v>
      </c>
      <c r="S63" s="212" t="s">
        <v>332</v>
      </c>
      <c r="T63" s="212" t="s">
        <v>332</v>
      </c>
      <c r="U63" s="212" t="s">
        <v>332</v>
      </c>
      <c r="V63" s="212" t="s">
        <v>332</v>
      </c>
      <c r="W63" s="212" t="s">
        <v>332</v>
      </c>
      <c r="X63" s="212" t="s">
        <v>332</v>
      </c>
      <c r="Y63" s="212" t="s">
        <v>332</v>
      </c>
      <c r="Z63" s="212" t="s">
        <v>332</v>
      </c>
      <c r="AA63" s="212" t="s">
        <v>332</v>
      </c>
      <c r="AB63" s="212" t="s">
        <v>332</v>
      </c>
      <c r="AC63" s="212" t="s">
        <v>332</v>
      </c>
      <c r="AD63" s="212" t="s">
        <v>332</v>
      </c>
      <c r="AE63" s="212" t="s">
        <v>332</v>
      </c>
      <c r="AF63" s="212" t="s">
        <v>332</v>
      </c>
      <c r="AG63" s="212" t="s">
        <v>332</v>
      </c>
      <c r="AH63" s="212" t="s">
        <v>332</v>
      </c>
      <c r="AI63" s="212" t="s">
        <v>332</v>
      </c>
      <c r="AJ63" s="212" t="s">
        <v>332</v>
      </c>
      <c r="AK63" s="212" t="s">
        <v>332</v>
      </c>
      <c r="AL63" s="212">
        <v>414.33583106818304</v>
      </c>
      <c r="AM63" s="212" t="s">
        <v>332</v>
      </c>
      <c r="AN63" s="212" t="s">
        <v>332</v>
      </c>
      <c r="AO63" s="212" t="s">
        <v>332</v>
      </c>
      <c r="AP63" s="212" t="s">
        <v>332</v>
      </c>
      <c r="AQ63" s="148"/>
    </row>
    <row r="64" spans="2:43" x14ac:dyDescent="0.2">
      <c r="B64" s="674"/>
      <c r="C64" s="177"/>
      <c r="D64" s="213">
        <v>3</v>
      </c>
      <c r="E64" s="215" t="s">
        <v>332</v>
      </c>
      <c r="F64" s="215" t="s">
        <v>332</v>
      </c>
      <c r="G64" s="215" t="s">
        <v>332</v>
      </c>
      <c r="H64" s="215" t="s">
        <v>332</v>
      </c>
      <c r="I64" s="215">
        <v>445.96721641059327</v>
      </c>
      <c r="J64" s="215" t="s">
        <v>332</v>
      </c>
      <c r="K64" s="215" t="s">
        <v>332</v>
      </c>
      <c r="L64" s="215" t="s">
        <v>332</v>
      </c>
      <c r="M64" s="215" t="s">
        <v>332</v>
      </c>
      <c r="N64" s="215" t="s">
        <v>332</v>
      </c>
      <c r="O64" s="215" t="s">
        <v>332</v>
      </c>
      <c r="P64" s="215" t="s">
        <v>332</v>
      </c>
      <c r="Q64" s="215" t="s">
        <v>332</v>
      </c>
      <c r="R64" s="215" t="s">
        <v>332</v>
      </c>
      <c r="S64" s="215" t="s">
        <v>332</v>
      </c>
      <c r="T64" s="215" t="s">
        <v>332</v>
      </c>
      <c r="U64" s="215" t="s">
        <v>332</v>
      </c>
      <c r="V64" s="215" t="s">
        <v>332</v>
      </c>
      <c r="W64" s="215" t="s">
        <v>332</v>
      </c>
      <c r="X64" s="215">
        <v>157.04568045871966</v>
      </c>
      <c r="Y64" s="215" t="s">
        <v>332</v>
      </c>
      <c r="Z64" s="215" t="s">
        <v>332</v>
      </c>
      <c r="AA64" s="215" t="s">
        <v>332</v>
      </c>
      <c r="AB64" s="215" t="s">
        <v>332</v>
      </c>
      <c r="AC64" s="215" t="s">
        <v>332</v>
      </c>
      <c r="AD64" s="215" t="s">
        <v>332</v>
      </c>
      <c r="AE64" s="215" t="s">
        <v>332</v>
      </c>
      <c r="AF64" s="215" t="s">
        <v>332</v>
      </c>
      <c r="AG64" s="215" t="s">
        <v>332</v>
      </c>
      <c r="AH64" s="215" t="s">
        <v>332</v>
      </c>
      <c r="AI64" s="215" t="s">
        <v>332</v>
      </c>
      <c r="AJ64" s="215">
        <v>127.73555150110387</v>
      </c>
      <c r="AK64" s="215" t="s">
        <v>332</v>
      </c>
      <c r="AL64" s="215">
        <v>283.49293704665155</v>
      </c>
      <c r="AM64" s="215">
        <v>601.60345632971189</v>
      </c>
      <c r="AN64" s="215" t="s">
        <v>332</v>
      </c>
      <c r="AO64" s="215" t="s">
        <v>332</v>
      </c>
      <c r="AP64" s="215" t="s">
        <v>332</v>
      </c>
      <c r="AQ64" s="148"/>
    </row>
    <row r="65" spans="2:43" x14ac:dyDescent="0.2">
      <c r="B65" s="674"/>
      <c r="C65" s="177"/>
      <c r="D65" s="211">
        <v>2.5</v>
      </c>
      <c r="E65" s="212" t="s">
        <v>332</v>
      </c>
      <c r="F65" s="212" t="s">
        <v>332</v>
      </c>
      <c r="G65" s="212" t="s">
        <v>332</v>
      </c>
      <c r="H65" s="212" t="s">
        <v>332</v>
      </c>
      <c r="I65" s="212" t="s">
        <v>332</v>
      </c>
      <c r="J65" s="212" t="s">
        <v>332</v>
      </c>
      <c r="K65" s="212" t="s">
        <v>332</v>
      </c>
      <c r="L65" s="212" t="s">
        <v>332</v>
      </c>
      <c r="M65" s="212" t="s">
        <v>332</v>
      </c>
      <c r="N65" s="212" t="s">
        <v>332</v>
      </c>
      <c r="O65" s="212" t="s">
        <v>332</v>
      </c>
      <c r="P65" s="212" t="s">
        <v>332</v>
      </c>
      <c r="Q65" s="212" t="s">
        <v>332</v>
      </c>
      <c r="R65" s="212" t="s">
        <v>332</v>
      </c>
      <c r="S65" s="212" t="s">
        <v>332</v>
      </c>
      <c r="T65" s="212" t="s">
        <v>332</v>
      </c>
      <c r="U65" s="212" t="s">
        <v>332</v>
      </c>
      <c r="V65" s="212">
        <v>579.82911934322726</v>
      </c>
      <c r="W65" s="212" t="s">
        <v>332</v>
      </c>
      <c r="X65" s="212">
        <v>135.82329120754133</v>
      </c>
      <c r="Y65" s="212" t="s">
        <v>332</v>
      </c>
      <c r="Z65" s="212">
        <v>240.61902435528836</v>
      </c>
      <c r="AA65" s="212" t="s">
        <v>332</v>
      </c>
      <c r="AB65" s="212" t="s">
        <v>332</v>
      </c>
      <c r="AC65" s="212" t="s">
        <v>332</v>
      </c>
      <c r="AD65" s="212" t="s">
        <v>332</v>
      </c>
      <c r="AE65" s="212" t="s">
        <v>332</v>
      </c>
      <c r="AF65" s="212" t="s">
        <v>332</v>
      </c>
      <c r="AG65" s="212" t="s">
        <v>332</v>
      </c>
      <c r="AH65" s="212" t="s">
        <v>332</v>
      </c>
      <c r="AI65" s="212" t="s">
        <v>332</v>
      </c>
      <c r="AJ65" s="212" t="s">
        <v>332</v>
      </c>
      <c r="AK65" s="212" t="s">
        <v>332</v>
      </c>
      <c r="AL65" s="212" t="s">
        <v>332</v>
      </c>
      <c r="AM65" s="212">
        <v>524.80301509613162</v>
      </c>
      <c r="AN65" s="212" t="s">
        <v>332</v>
      </c>
      <c r="AO65" s="212" t="s">
        <v>332</v>
      </c>
      <c r="AP65" s="212" t="s">
        <v>332</v>
      </c>
      <c r="AQ65" s="148"/>
    </row>
    <row r="66" spans="2:43" x14ac:dyDescent="0.2">
      <c r="B66" s="674"/>
      <c r="C66" s="177"/>
      <c r="D66" s="213">
        <v>2</v>
      </c>
      <c r="E66" s="215" t="s">
        <v>332</v>
      </c>
      <c r="F66" s="215">
        <v>1545.5883183062494</v>
      </c>
      <c r="G66" s="215" t="s">
        <v>332</v>
      </c>
      <c r="H66" s="215" t="s">
        <v>332</v>
      </c>
      <c r="I66" s="215" t="s">
        <v>332</v>
      </c>
      <c r="J66" s="215" t="s">
        <v>332</v>
      </c>
      <c r="K66" s="215" t="s">
        <v>332</v>
      </c>
      <c r="L66" s="215" t="s">
        <v>332</v>
      </c>
      <c r="M66" s="215" t="s">
        <v>332</v>
      </c>
      <c r="N66" s="215" t="s">
        <v>332</v>
      </c>
      <c r="O66" s="215" t="s">
        <v>332</v>
      </c>
      <c r="P66" s="215" t="s">
        <v>332</v>
      </c>
      <c r="Q66" s="215" t="s">
        <v>332</v>
      </c>
      <c r="R66" s="215" t="s">
        <v>332</v>
      </c>
      <c r="S66" s="215" t="s">
        <v>332</v>
      </c>
      <c r="T66" s="215" t="s">
        <v>332</v>
      </c>
      <c r="U66" s="215" t="s">
        <v>332</v>
      </c>
      <c r="V66" s="215" t="s">
        <v>332</v>
      </c>
      <c r="W66" s="215" t="s">
        <v>332</v>
      </c>
      <c r="X66" s="215" t="s">
        <v>332</v>
      </c>
      <c r="Y66" s="215" t="s">
        <v>332</v>
      </c>
      <c r="Z66" s="215">
        <v>201.9481097267599</v>
      </c>
      <c r="AA66" s="215" t="s">
        <v>332</v>
      </c>
      <c r="AB66" s="215" t="s">
        <v>332</v>
      </c>
      <c r="AC66" s="215" t="s">
        <v>332</v>
      </c>
      <c r="AD66" s="215" t="s">
        <v>332</v>
      </c>
      <c r="AE66" s="215" t="s">
        <v>332</v>
      </c>
      <c r="AF66" s="215" t="s">
        <v>332</v>
      </c>
      <c r="AG66" s="215" t="s">
        <v>332</v>
      </c>
      <c r="AH66" s="215" t="s">
        <v>332</v>
      </c>
      <c r="AI66" s="215" t="s">
        <v>332</v>
      </c>
      <c r="AJ66" s="215" t="s">
        <v>332</v>
      </c>
      <c r="AK66" s="215" t="s">
        <v>332</v>
      </c>
      <c r="AL66" s="215" t="s">
        <v>332</v>
      </c>
      <c r="AM66" s="215" t="s">
        <v>332</v>
      </c>
      <c r="AN66" s="215" t="s">
        <v>332</v>
      </c>
      <c r="AO66" s="215" t="s">
        <v>332</v>
      </c>
      <c r="AP66" s="215" t="s">
        <v>332</v>
      </c>
      <c r="AQ66" s="148"/>
    </row>
    <row r="67" spans="2:43" x14ac:dyDescent="0.2">
      <c r="B67" s="674"/>
      <c r="C67" s="177"/>
      <c r="D67" s="211">
        <v>1</v>
      </c>
      <c r="E67" s="212" t="s">
        <v>332</v>
      </c>
      <c r="F67" s="212" t="s">
        <v>332</v>
      </c>
      <c r="G67" s="212">
        <v>835.75047721139333</v>
      </c>
      <c r="H67" s="212" t="s">
        <v>332</v>
      </c>
      <c r="I67" s="212">
        <v>195.11065717963459</v>
      </c>
      <c r="J67" s="212" t="s">
        <v>332</v>
      </c>
      <c r="K67" s="212" t="s">
        <v>332</v>
      </c>
      <c r="L67" s="212" t="s">
        <v>332</v>
      </c>
      <c r="M67" s="212" t="s">
        <v>332</v>
      </c>
      <c r="N67" s="212" t="s">
        <v>332</v>
      </c>
      <c r="O67" s="212" t="s">
        <v>332</v>
      </c>
      <c r="P67" s="212" t="s">
        <v>332</v>
      </c>
      <c r="Q67" s="212" t="s">
        <v>332</v>
      </c>
      <c r="R67" s="212">
        <v>200.20542715724582</v>
      </c>
      <c r="S67" s="212" t="s">
        <v>332</v>
      </c>
      <c r="T67" s="212" t="s">
        <v>332</v>
      </c>
      <c r="U67" s="212">
        <v>791.99953494934243</v>
      </c>
      <c r="V67" s="212">
        <v>289.91455967161357</v>
      </c>
      <c r="W67" s="212" t="s">
        <v>332</v>
      </c>
      <c r="X67" s="212">
        <v>72.156123454006334</v>
      </c>
      <c r="Y67" s="212" t="s">
        <v>332</v>
      </c>
      <c r="Z67" s="212">
        <v>124.60628046970292</v>
      </c>
      <c r="AA67" s="212" t="s">
        <v>332</v>
      </c>
      <c r="AB67" s="212" t="s">
        <v>332</v>
      </c>
      <c r="AC67" s="212" t="s">
        <v>332</v>
      </c>
      <c r="AD67" s="212" t="s">
        <v>332</v>
      </c>
      <c r="AE67" s="212" t="s">
        <v>332</v>
      </c>
      <c r="AF67" s="212" t="s">
        <v>332</v>
      </c>
      <c r="AG67" s="212" t="s">
        <v>332</v>
      </c>
      <c r="AH67" s="212" t="s">
        <v>332</v>
      </c>
      <c r="AI67" s="212" t="s">
        <v>332</v>
      </c>
      <c r="AJ67" s="212">
        <v>60.110847765225351</v>
      </c>
      <c r="AK67" s="212" t="s">
        <v>332</v>
      </c>
      <c r="AL67" s="212" t="s">
        <v>332</v>
      </c>
      <c r="AM67" s="212" t="s">
        <v>332</v>
      </c>
      <c r="AN67" s="212" t="s">
        <v>332</v>
      </c>
      <c r="AO67" s="212" t="s">
        <v>332</v>
      </c>
      <c r="AP67" s="212" t="s">
        <v>332</v>
      </c>
      <c r="AQ67" s="148"/>
    </row>
    <row r="68" spans="2:43" x14ac:dyDescent="0.2">
      <c r="B68" s="674"/>
      <c r="C68" s="177"/>
      <c r="D68" s="213">
        <v>0.5</v>
      </c>
      <c r="E68" s="215" t="s">
        <v>332</v>
      </c>
      <c r="F68" s="215" t="s">
        <v>332</v>
      </c>
      <c r="G68" s="215" t="s">
        <v>332</v>
      </c>
      <c r="H68" s="215" t="s">
        <v>332</v>
      </c>
      <c r="I68" s="215" t="s">
        <v>332</v>
      </c>
      <c r="J68" s="215" t="s">
        <v>332</v>
      </c>
      <c r="K68" s="215" t="s">
        <v>332</v>
      </c>
      <c r="L68" s="215" t="s">
        <v>332</v>
      </c>
      <c r="M68" s="215" t="s">
        <v>332</v>
      </c>
      <c r="N68" s="215" t="s">
        <v>332</v>
      </c>
      <c r="O68" s="215" t="s">
        <v>332</v>
      </c>
      <c r="P68" s="215" t="s">
        <v>332</v>
      </c>
      <c r="Q68" s="215" t="s">
        <v>332</v>
      </c>
      <c r="R68" s="215">
        <v>120.12325629434751</v>
      </c>
      <c r="S68" s="215" t="s">
        <v>332</v>
      </c>
      <c r="T68" s="215" t="s">
        <v>332</v>
      </c>
      <c r="U68" s="215" t="s">
        <v>332</v>
      </c>
      <c r="V68" s="215" t="s">
        <v>332</v>
      </c>
      <c r="W68" s="215" t="s">
        <v>332</v>
      </c>
      <c r="X68" s="215" t="s">
        <v>332</v>
      </c>
      <c r="Y68" s="215" t="s">
        <v>332</v>
      </c>
      <c r="Z68" s="215" t="s">
        <v>332</v>
      </c>
      <c r="AA68" s="215" t="s">
        <v>332</v>
      </c>
      <c r="AB68" s="215" t="s">
        <v>332</v>
      </c>
      <c r="AC68" s="215" t="s">
        <v>332</v>
      </c>
      <c r="AD68" s="215" t="s">
        <v>332</v>
      </c>
      <c r="AE68" s="215" t="s">
        <v>332</v>
      </c>
      <c r="AF68" s="215" t="s">
        <v>332</v>
      </c>
      <c r="AG68" s="215" t="s">
        <v>332</v>
      </c>
      <c r="AH68" s="215" t="s">
        <v>332</v>
      </c>
      <c r="AI68" s="215" t="s">
        <v>332</v>
      </c>
      <c r="AJ68" s="215" t="s">
        <v>332</v>
      </c>
      <c r="AK68" s="215" t="s">
        <v>332</v>
      </c>
      <c r="AL68" s="215" t="s">
        <v>332</v>
      </c>
      <c r="AM68" s="215" t="s">
        <v>332</v>
      </c>
      <c r="AN68" s="215" t="s">
        <v>332</v>
      </c>
      <c r="AO68" s="215" t="s">
        <v>332</v>
      </c>
      <c r="AP68" s="215" t="s">
        <v>332</v>
      </c>
      <c r="AQ68" s="148"/>
    </row>
    <row r="69" spans="2:43" x14ac:dyDescent="0.2">
      <c r="B69" s="674"/>
      <c r="C69" s="177"/>
      <c r="D69" s="213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</row>
    <row r="70" spans="2:43" x14ac:dyDescent="0.2">
      <c r="B70" s="674"/>
      <c r="C70" s="177" t="s">
        <v>670</v>
      </c>
      <c r="D70" s="211" t="s">
        <v>662</v>
      </c>
      <c r="E70" s="212" t="s">
        <v>332</v>
      </c>
      <c r="F70" s="212" t="s">
        <v>332</v>
      </c>
      <c r="G70" s="212">
        <v>209</v>
      </c>
      <c r="H70" s="212" t="s">
        <v>332</v>
      </c>
      <c r="I70" s="212" t="s">
        <v>332</v>
      </c>
      <c r="J70" s="212" t="s">
        <v>332</v>
      </c>
      <c r="K70" s="212" t="s">
        <v>332</v>
      </c>
      <c r="L70" s="212" t="s">
        <v>332</v>
      </c>
      <c r="M70" s="212" t="s">
        <v>332</v>
      </c>
      <c r="N70" s="212" t="s">
        <v>332</v>
      </c>
      <c r="O70" s="212" t="s">
        <v>332</v>
      </c>
      <c r="P70" s="212" t="s">
        <v>332</v>
      </c>
      <c r="Q70" s="212" t="s">
        <v>332</v>
      </c>
      <c r="R70" s="212" t="s">
        <v>332</v>
      </c>
      <c r="S70" s="212" t="s">
        <v>332</v>
      </c>
      <c r="T70" s="212" t="s">
        <v>332</v>
      </c>
      <c r="U70" s="212">
        <v>220</v>
      </c>
      <c r="V70" s="212" t="s">
        <v>332</v>
      </c>
      <c r="W70" s="212" t="s">
        <v>332</v>
      </c>
      <c r="X70" s="212" t="s">
        <v>332</v>
      </c>
      <c r="Y70" s="212" t="s">
        <v>332</v>
      </c>
      <c r="Z70" s="212" t="s">
        <v>332</v>
      </c>
      <c r="AA70" s="212" t="s">
        <v>332</v>
      </c>
      <c r="AB70" s="212" t="s">
        <v>332</v>
      </c>
      <c r="AC70" s="212" t="s">
        <v>332</v>
      </c>
      <c r="AD70" s="212" t="s">
        <v>332</v>
      </c>
      <c r="AE70" s="212" t="s">
        <v>332</v>
      </c>
      <c r="AF70" s="212" t="s">
        <v>332</v>
      </c>
      <c r="AG70" s="212" t="s">
        <v>332</v>
      </c>
      <c r="AH70" s="212" t="s">
        <v>332</v>
      </c>
      <c r="AI70" s="212" t="s">
        <v>332</v>
      </c>
      <c r="AJ70" s="212">
        <v>172.8</v>
      </c>
      <c r="AK70" s="212" t="s">
        <v>332</v>
      </c>
      <c r="AL70" s="212" t="s">
        <v>332</v>
      </c>
      <c r="AM70" s="212" t="s">
        <v>332</v>
      </c>
      <c r="AN70" s="212" t="s">
        <v>332</v>
      </c>
      <c r="AO70" s="212" t="s">
        <v>332</v>
      </c>
      <c r="AP70" s="212" t="s">
        <v>332</v>
      </c>
    </row>
    <row r="71" spans="2:43" x14ac:dyDescent="0.2">
      <c r="B71" s="674"/>
      <c r="C71" s="177"/>
      <c r="D71" s="213" t="s">
        <v>663</v>
      </c>
      <c r="E71" s="214" t="s">
        <v>664</v>
      </c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</row>
    <row r="72" spans="2:43" x14ac:dyDescent="0.2">
      <c r="B72" s="674"/>
      <c r="C72" s="177"/>
      <c r="D72" s="211">
        <v>3</v>
      </c>
      <c r="E72" s="212" t="s">
        <v>332</v>
      </c>
      <c r="F72" s="212" t="s">
        <v>332</v>
      </c>
      <c r="G72" s="212">
        <v>1284.5979357059516</v>
      </c>
      <c r="H72" s="212" t="s">
        <v>332</v>
      </c>
      <c r="I72" s="212" t="s">
        <v>332</v>
      </c>
      <c r="J72" s="212" t="s">
        <v>332</v>
      </c>
      <c r="K72" s="212" t="s">
        <v>332</v>
      </c>
      <c r="L72" s="212" t="s">
        <v>332</v>
      </c>
      <c r="M72" s="212" t="s">
        <v>332</v>
      </c>
      <c r="N72" s="212" t="s">
        <v>332</v>
      </c>
      <c r="O72" s="212" t="s">
        <v>332</v>
      </c>
      <c r="P72" s="212" t="s">
        <v>332</v>
      </c>
      <c r="Q72" s="212" t="s">
        <v>332</v>
      </c>
      <c r="R72" s="212" t="s">
        <v>332</v>
      </c>
      <c r="S72" s="212" t="s">
        <v>332</v>
      </c>
      <c r="T72" s="212" t="s">
        <v>332</v>
      </c>
      <c r="U72" s="212" t="s">
        <v>332</v>
      </c>
      <c r="V72" s="212" t="s">
        <v>332</v>
      </c>
      <c r="W72" s="212" t="s">
        <v>332</v>
      </c>
      <c r="X72" s="212" t="s">
        <v>332</v>
      </c>
      <c r="Y72" s="212" t="s">
        <v>332</v>
      </c>
      <c r="Z72" s="212" t="s">
        <v>332</v>
      </c>
      <c r="AA72" s="212" t="s">
        <v>332</v>
      </c>
      <c r="AB72" s="212" t="s">
        <v>332</v>
      </c>
      <c r="AC72" s="212" t="s">
        <v>332</v>
      </c>
      <c r="AD72" s="212" t="s">
        <v>332</v>
      </c>
      <c r="AE72" s="212" t="s">
        <v>332</v>
      </c>
      <c r="AF72" s="212" t="s">
        <v>332</v>
      </c>
      <c r="AG72" s="212" t="s">
        <v>332</v>
      </c>
      <c r="AH72" s="212" t="s">
        <v>332</v>
      </c>
      <c r="AI72" s="212" t="s">
        <v>332</v>
      </c>
      <c r="AJ72" s="212">
        <v>202.72329266062013</v>
      </c>
      <c r="AK72" s="212" t="s">
        <v>332</v>
      </c>
      <c r="AL72" s="212" t="s">
        <v>332</v>
      </c>
      <c r="AM72" s="212" t="s">
        <v>332</v>
      </c>
      <c r="AN72" s="212" t="s">
        <v>332</v>
      </c>
      <c r="AO72" s="212" t="s">
        <v>332</v>
      </c>
      <c r="AP72" s="212" t="s">
        <v>332</v>
      </c>
      <c r="AQ72" s="148"/>
    </row>
    <row r="73" spans="2:43" x14ac:dyDescent="0.2">
      <c r="B73" s="674"/>
      <c r="C73" s="177"/>
      <c r="D73" s="213">
        <v>2.5</v>
      </c>
      <c r="E73" s="215" t="s">
        <v>332</v>
      </c>
      <c r="F73" s="215" t="s">
        <v>332</v>
      </c>
      <c r="G73" s="215" t="s">
        <v>332</v>
      </c>
      <c r="H73" s="215" t="s">
        <v>332</v>
      </c>
      <c r="I73" s="215" t="s">
        <v>332</v>
      </c>
      <c r="J73" s="215" t="s">
        <v>332</v>
      </c>
      <c r="K73" s="215" t="s">
        <v>332</v>
      </c>
      <c r="L73" s="215" t="s">
        <v>332</v>
      </c>
      <c r="M73" s="215" t="s">
        <v>332</v>
      </c>
      <c r="N73" s="215" t="s">
        <v>332</v>
      </c>
      <c r="O73" s="215" t="s">
        <v>332</v>
      </c>
      <c r="P73" s="215" t="s">
        <v>332</v>
      </c>
      <c r="Q73" s="215" t="s">
        <v>332</v>
      </c>
      <c r="R73" s="215" t="s">
        <v>332</v>
      </c>
      <c r="S73" s="215" t="s">
        <v>332</v>
      </c>
      <c r="T73" s="215" t="s">
        <v>332</v>
      </c>
      <c r="U73" s="215" t="s">
        <v>332</v>
      </c>
      <c r="V73" s="215" t="s">
        <v>332</v>
      </c>
      <c r="W73" s="215" t="s">
        <v>332</v>
      </c>
      <c r="X73" s="215" t="s">
        <v>332</v>
      </c>
      <c r="Y73" s="215" t="s">
        <v>332</v>
      </c>
      <c r="Z73" s="215" t="s">
        <v>332</v>
      </c>
      <c r="AA73" s="215" t="s">
        <v>332</v>
      </c>
      <c r="AB73" s="215" t="s">
        <v>332</v>
      </c>
      <c r="AC73" s="215" t="s">
        <v>332</v>
      </c>
      <c r="AD73" s="215" t="s">
        <v>332</v>
      </c>
      <c r="AE73" s="215" t="s">
        <v>332</v>
      </c>
      <c r="AF73" s="215" t="s">
        <v>332</v>
      </c>
      <c r="AG73" s="215" t="s">
        <v>332</v>
      </c>
      <c r="AH73" s="215" t="s">
        <v>332</v>
      </c>
      <c r="AI73" s="215" t="s">
        <v>332</v>
      </c>
      <c r="AJ73" s="215">
        <v>175.38981499851408</v>
      </c>
      <c r="AK73" s="215" t="s">
        <v>332</v>
      </c>
      <c r="AL73" s="215" t="s">
        <v>332</v>
      </c>
      <c r="AM73" s="215" t="s">
        <v>332</v>
      </c>
      <c r="AN73" s="215" t="s">
        <v>332</v>
      </c>
      <c r="AO73" s="215" t="s">
        <v>332</v>
      </c>
      <c r="AP73" s="215" t="s">
        <v>332</v>
      </c>
      <c r="AQ73" s="148"/>
    </row>
    <row r="74" spans="2:43" x14ac:dyDescent="0.2">
      <c r="B74" s="674"/>
      <c r="C74" s="177"/>
      <c r="D74" s="211">
        <v>2</v>
      </c>
      <c r="E74" s="212" t="s">
        <v>332</v>
      </c>
      <c r="F74" s="212" t="s">
        <v>332</v>
      </c>
      <c r="G74" s="212" t="s">
        <v>332</v>
      </c>
      <c r="H74" s="212" t="s">
        <v>332</v>
      </c>
      <c r="I74" s="212" t="s">
        <v>332</v>
      </c>
      <c r="J74" s="212" t="s">
        <v>332</v>
      </c>
      <c r="K74" s="212" t="s">
        <v>332</v>
      </c>
      <c r="L74" s="212" t="s">
        <v>332</v>
      </c>
      <c r="M74" s="212" t="s">
        <v>332</v>
      </c>
      <c r="N74" s="212" t="s">
        <v>332</v>
      </c>
      <c r="O74" s="212" t="s">
        <v>332</v>
      </c>
      <c r="P74" s="212" t="s">
        <v>332</v>
      </c>
      <c r="Q74" s="212" t="s">
        <v>332</v>
      </c>
      <c r="R74" s="212" t="s">
        <v>332</v>
      </c>
      <c r="S74" s="212" t="s">
        <v>332</v>
      </c>
      <c r="T74" s="212" t="s">
        <v>332</v>
      </c>
      <c r="U74" s="212" t="s">
        <v>332</v>
      </c>
      <c r="V74" s="212" t="s">
        <v>332</v>
      </c>
      <c r="W74" s="212" t="s">
        <v>332</v>
      </c>
      <c r="X74" s="212" t="s">
        <v>332</v>
      </c>
      <c r="Y74" s="212" t="s">
        <v>332</v>
      </c>
      <c r="Z74" s="212" t="s">
        <v>332</v>
      </c>
      <c r="AA74" s="212" t="s">
        <v>332</v>
      </c>
      <c r="AB74" s="212" t="s">
        <v>332</v>
      </c>
      <c r="AC74" s="212" t="s">
        <v>332</v>
      </c>
      <c r="AD74" s="212" t="s">
        <v>332</v>
      </c>
      <c r="AE74" s="212" t="s">
        <v>332</v>
      </c>
      <c r="AF74" s="212" t="s">
        <v>332</v>
      </c>
      <c r="AG74" s="212" t="s">
        <v>332</v>
      </c>
      <c r="AH74" s="212" t="s">
        <v>332</v>
      </c>
      <c r="AI74" s="212" t="s">
        <v>332</v>
      </c>
      <c r="AJ74" s="212">
        <v>148.05633733640798</v>
      </c>
      <c r="AK74" s="212" t="s">
        <v>332</v>
      </c>
      <c r="AL74" s="212" t="s">
        <v>332</v>
      </c>
      <c r="AM74" s="212" t="s">
        <v>332</v>
      </c>
      <c r="AN74" s="212" t="s">
        <v>332</v>
      </c>
      <c r="AO74" s="212" t="s">
        <v>332</v>
      </c>
      <c r="AP74" s="212" t="s">
        <v>332</v>
      </c>
      <c r="AQ74" s="148"/>
    </row>
    <row r="75" spans="2:43" x14ac:dyDescent="0.2">
      <c r="B75" s="674"/>
      <c r="C75" s="177"/>
      <c r="D75" s="213">
        <v>1</v>
      </c>
      <c r="E75" s="215" t="s">
        <v>332</v>
      </c>
      <c r="F75" s="215" t="s">
        <v>332</v>
      </c>
      <c r="G75" s="215" t="s">
        <v>332</v>
      </c>
      <c r="H75" s="215" t="s">
        <v>332</v>
      </c>
      <c r="I75" s="215" t="s">
        <v>332</v>
      </c>
      <c r="J75" s="215" t="s">
        <v>332</v>
      </c>
      <c r="K75" s="215" t="s">
        <v>332</v>
      </c>
      <c r="L75" s="215" t="s">
        <v>332</v>
      </c>
      <c r="M75" s="215" t="s">
        <v>332</v>
      </c>
      <c r="N75" s="215" t="s">
        <v>332</v>
      </c>
      <c r="O75" s="215" t="s">
        <v>332</v>
      </c>
      <c r="P75" s="215" t="s">
        <v>332</v>
      </c>
      <c r="Q75" s="215" t="s">
        <v>332</v>
      </c>
      <c r="R75" s="215" t="s">
        <v>332</v>
      </c>
      <c r="S75" s="215" t="s">
        <v>332</v>
      </c>
      <c r="T75" s="215" t="s">
        <v>332</v>
      </c>
      <c r="U75" s="215">
        <v>1020.6162700709045</v>
      </c>
      <c r="V75" s="215">
        <v>538.4410892773692</v>
      </c>
      <c r="W75" s="215" t="s">
        <v>332</v>
      </c>
      <c r="X75" s="215" t="s">
        <v>332</v>
      </c>
      <c r="Y75" s="215" t="s">
        <v>332</v>
      </c>
      <c r="Z75" s="215" t="s">
        <v>332</v>
      </c>
      <c r="AA75" s="215" t="s">
        <v>332</v>
      </c>
      <c r="AB75" s="215" t="s">
        <v>332</v>
      </c>
      <c r="AC75" s="215" t="s">
        <v>332</v>
      </c>
      <c r="AD75" s="215" t="s">
        <v>332</v>
      </c>
      <c r="AE75" s="215" t="s">
        <v>332</v>
      </c>
      <c r="AF75" s="215" t="s">
        <v>332</v>
      </c>
      <c r="AG75" s="215" t="s">
        <v>332</v>
      </c>
      <c r="AH75" s="215" t="s">
        <v>332</v>
      </c>
      <c r="AI75" s="215" t="s">
        <v>332</v>
      </c>
      <c r="AJ75" s="215">
        <v>93.38938201219581</v>
      </c>
      <c r="AK75" s="215" t="s">
        <v>332</v>
      </c>
      <c r="AL75" s="215" t="s">
        <v>332</v>
      </c>
      <c r="AM75" s="215" t="s">
        <v>332</v>
      </c>
      <c r="AN75" s="215" t="s">
        <v>332</v>
      </c>
      <c r="AO75" s="215" t="s">
        <v>332</v>
      </c>
      <c r="AP75" s="215" t="s">
        <v>332</v>
      </c>
      <c r="AQ75" s="148"/>
    </row>
    <row r="76" spans="2:43" x14ac:dyDescent="0.2">
      <c r="B76" s="674"/>
      <c r="C76" s="177"/>
      <c r="D76" s="213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</row>
    <row r="77" spans="2:43" x14ac:dyDescent="0.2">
      <c r="B77" s="674"/>
      <c r="C77" s="177" t="s">
        <v>671</v>
      </c>
      <c r="D77" s="211" t="s">
        <v>662</v>
      </c>
      <c r="E77" s="212" t="s">
        <v>332</v>
      </c>
      <c r="F77" s="212" t="s">
        <v>332</v>
      </c>
      <c r="G77" s="212">
        <v>235</v>
      </c>
      <c r="H77" s="212" t="s">
        <v>332</v>
      </c>
      <c r="I77" s="212" t="s">
        <v>332</v>
      </c>
      <c r="J77" s="212" t="s">
        <v>332</v>
      </c>
      <c r="K77" s="212" t="s">
        <v>332</v>
      </c>
      <c r="L77" s="212" t="s">
        <v>332</v>
      </c>
      <c r="M77" s="212" t="s">
        <v>332</v>
      </c>
      <c r="N77" s="212" t="s">
        <v>332</v>
      </c>
      <c r="O77" s="212" t="s">
        <v>332</v>
      </c>
      <c r="P77" s="212" t="s">
        <v>332</v>
      </c>
      <c r="Q77" s="212" t="s">
        <v>332</v>
      </c>
      <c r="R77" s="212" t="s">
        <v>332</v>
      </c>
      <c r="S77" s="212" t="s">
        <v>332</v>
      </c>
      <c r="T77" s="212" t="s">
        <v>332</v>
      </c>
      <c r="U77" s="212">
        <v>191</v>
      </c>
      <c r="V77" s="212" t="s">
        <v>332</v>
      </c>
      <c r="W77" s="212" t="s">
        <v>332</v>
      </c>
      <c r="X77" s="212" t="s">
        <v>332</v>
      </c>
      <c r="Y77" s="212" t="s">
        <v>332</v>
      </c>
      <c r="Z77" s="212" t="s">
        <v>332</v>
      </c>
      <c r="AA77" s="212" t="s">
        <v>332</v>
      </c>
      <c r="AB77" s="212" t="s">
        <v>332</v>
      </c>
      <c r="AC77" s="212" t="s">
        <v>332</v>
      </c>
      <c r="AD77" s="212" t="s">
        <v>332</v>
      </c>
      <c r="AE77" s="212" t="s">
        <v>332</v>
      </c>
      <c r="AF77" s="212" t="s">
        <v>332</v>
      </c>
      <c r="AG77" s="212" t="s">
        <v>332</v>
      </c>
      <c r="AH77" s="212" t="s">
        <v>332</v>
      </c>
      <c r="AI77" s="212" t="s">
        <v>332</v>
      </c>
      <c r="AJ77" s="212" t="s">
        <v>332</v>
      </c>
      <c r="AK77" s="212" t="s">
        <v>332</v>
      </c>
      <c r="AL77" s="212" t="s">
        <v>332</v>
      </c>
      <c r="AM77" s="212" t="s">
        <v>332</v>
      </c>
      <c r="AN77" s="212" t="s">
        <v>332</v>
      </c>
      <c r="AO77" s="212" t="s">
        <v>332</v>
      </c>
      <c r="AP77" s="212" t="s">
        <v>332</v>
      </c>
    </row>
    <row r="78" spans="2:43" x14ac:dyDescent="0.2">
      <c r="B78" s="674"/>
      <c r="C78" s="177"/>
      <c r="D78" s="213" t="s">
        <v>663</v>
      </c>
      <c r="E78" s="214" t="s">
        <v>664</v>
      </c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148"/>
    </row>
    <row r="79" spans="2:43" x14ac:dyDescent="0.2">
      <c r="B79" s="674"/>
      <c r="C79" s="177"/>
      <c r="D79" s="211">
        <v>3</v>
      </c>
      <c r="E79" s="212" t="s">
        <v>332</v>
      </c>
      <c r="F79" s="212" t="s">
        <v>332</v>
      </c>
      <c r="G79" s="212">
        <v>745.99298772790542</v>
      </c>
      <c r="H79" s="212" t="s">
        <v>332</v>
      </c>
      <c r="I79" s="212" t="s">
        <v>332</v>
      </c>
      <c r="J79" s="212" t="s">
        <v>332</v>
      </c>
      <c r="K79" s="212" t="s">
        <v>332</v>
      </c>
      <c r="L79" s="212" t="s">
        <v>332</v>
      </c>
      <c r="M79" s="212" t="s">
        <v>332</v>
      </c>
      <c r="N79" s="212" t="s">
        <v>332</v>
      </c>
      <c r="O79" s="212" t="s">
        <v>332</v>
      </c>
      <c r="P79" s="212" t="s">
        <v>332</v>
      </c>
      <c r="Q79" s="212" t="s">
        <v>332</v>
      </c>
      <c r="R79" s="212" t="s">
        <v>332</v>
      </c>
      <c r="S79" s="212" t="s">
        <v>332</v>
      </c>
      <c r="T79" s="212" t="s">
        <v>332</v>
      </c>
      <c r="U79" s="212">
        <v>926.91474646567167</v>
      </c>
      <c r="V79" s="212" t="s">
        <v>332</v>
      </c>
      <c r="W79" s="212" t="s">
        <v>332</v>
      </c>
      <c r="X79" s="212" t="s">
        <v>332</v>
      </c>
      <c r="Y79" s="212" t="s">
        <v>332</v>
      </c>
      <c r="Z79" s="212" t="s">
        <v>332</v>
      </c>
      <c r="AA79" s="212" t="s">
        <v>332</v>
      </c>
      <c r="AB79" s="212" t="s">
        <v>332</v>
      </c>
      <c r="AC79" s="212" t="s">
        <v>332</v>
      </c>
      <c r="AD79" s="212" t="s">
        <v>332</v>
      </c>
      <c r="AE79" s="212" t="s">
        <v>332</v>
      </c>
      <c r="AF79" s="212" t="s">
        <v>332</v>
      </c>
      <c r="AG79" s="212" t="s">
        <v>332</v>
      </c>
      <c r="AH79" s="212" t="s">
        <v>332</v>
      </c>
      <c r="AI79" s="212" t="s">
        <v>332</v>
      </c>
      <c r="AJ79" s="212" t="s">
        <v>332</v>
      </c>
      <c r="AK79" s="212" t="s">
        <v>332</v>
      </c>
      <c r="AL79" s="212" t="s">
        <v>332</v>
      </c>
      <c r="AM79" s="212" t="s">
        <v>332</v>
      </c>
      <c r="AN79" s="212" t="s">
        <v>332</v>
      </c>
      <c r="AO79" s="212" t="s">
        <v>332</v>
      </c>
      <c r="AP79" s="212" t="s">
        <v>332</v>
      </c>
      <c r="AQ79" s="148"/>
    </row>
    <row r="80" spans="2:43" x14ac:dyDescent="0.2">
      <c r="B80" s="674"/>
      <c r="C80" s="177"/>
      <c r="D80" s="213">
        <v>2.5</v>
      </c>
      <c r="E80" s="215" t="s">
        <v>332</v>
      </c>
      <c r="F80" s="215" t="s">
        <v>332</v>
      </c>
      <c r="G80" s="215">
        <v>650.75984035838553</v>
      </c>
      <c r="H80" s="215" t="s">
        <v>332</v>
      </c>
      <c r="I80" s="215" t="s">
        <v>332</v>
      </c>
      <c r="J80" s="215" t="s">
        <v>332</v>
      </c>
      <c r="K80" s="215" t="s">
        <v>332</v>
      </c>
      <c r="L80" s="215" t="s">
        <v>332</v>
      </c>
      <c r="M80" s="215" t="s">
        <v>332</v>
      </c>
      <c r="N80" s="215" t="s">
        <v>332</v>
      </c>
      <c r="O80" s="215" t="s">
        <v>332</v>
      </c>
      <c r="P80" s="215" t="s">
        <v>332</v>
      </c>
      <c r="Q80" s="215" t="s">
        <v>332</v>
      </c>
      <c r="R80" s="215" t="s">
        <v>332</v>
      </c>
      <c r="S80" s="215" t="s">
        <v>332</v>
      </c>
      <c r="T80" s="215" t="s">
        <v>332</v>
      </c>
      <c r="U80" s="215" t="s">
        <v>332</v>
      </c>
      <c r="V80" s="215" t="s">
        <v>332</v>
      </c>
      <c r="W80" s="215" t="s">
        <v>332</v>
      </c>
      <c r="X80" s="215" t="s">
        <v>332</v>
      </c>
      <c r="Y80" s="215" t="s">
        <v>332</v>
      </c>
      <c r="Z80" s="215" t="s">
        <v>332</v>
      </c>
      <c r="AA80" s="215" t="s">
        <v>332</v>
      </c>
      <c r="AB80" s="215" t="s">
        <v>332</v>
      </c>
      <c r="AC80" s="215" t="s">
        <v>332</v>
      </c>
      <c r="AD80" s="215" t="s">
        <v>332</v>
      </c>
      <c r="AE80" s="215" t="s">
        <v>332</v>
      </c>
      <c r="AF80" s="215" t="s">
        <v>332</v>
      </c>
      <c r="AG80" s="215" t="s">
        <v>332</v>
      </c>
      <c r="AH80" s="215" t="s">
        <v>332</v>
      </c>
      <c r="AI80" s="215" t="s">
        <v>332</v>
      </c>
      <c r="AJ80" s="215" t="s">
        <v>332</v>
      </c>
      <c r="AK80" s="215" t="s">
        <v>332</v>
      </c>
      <c r="AL80" s="215" t="s">
        <v>332</v>
      </c>
      <c r="AM80" s="215" t="s">
        <v>332</v>
      </c>
      <c r="AN80" s="215" t="s">
        <v>332</v>
      </c>
      <c r="AO80" s="215" t="s">
        <v>332</v>
      </c>
      <c r="AP80" s="215" t="s">
        <v>332</v>
      </c>
      <c r="AQ80" s="148"/>
    </row>
    <row r="81" spans="1:43" x14ac:dyDescent="0.2">
      <c r="B81" s="674"/>
      <c r="C81" s="177"/>
      <c r="D81" s="211">
        <v>0.5</v>
      </c>
      <c r="E81" s="212" t="s">
        <v>332</v>
      </c>
      <c r="F81" s="212" t="s">
        <v>332</v>
      </c>
      <c r="G81" s="212" t="s">
        <v>332</v>
      </c>
      <c r="H81" s="212" t="s">
        <v>332</v>
      </c>
      <c r="I81" s="212" t="s">
        <v>332</v>
      </c>
      <c r="J81" s="212" t="s">
        <v>332</v>
      </c>
      <c r="K81" s="212" t="s">
        <v>332</v>
      </c>
      <c r="L81" s="212" t="s">
        <v>332</v>
      </c>
      <c r="M81" s="212" t="s">
        <v>332</v>
      </c>
      <c r="N81" s="212" t="s">
        <v>332</v>
      </c>
      <c r="O81" s="212" t="s">
        <v>332</v>
      </c>
      <c r="P81" s="212" t="s">
        <v>332</v>
      </c>
      <c r="Q81" s="212" t="s">
        <v>332</v>
      </c>
      <c r="R81" s="212" t="s">
        <v>332</v>
      </c>
      <c r="S81" s="212" t="s">
        <v>332</v>
      </c>
      <c r="T81" s="212" t="s">
        <v>332</v>
      </c>
      <c r="U81" s="212" t="s">
        <v>332</v>
      </c>
      <c r="V81" s="212" t="s">
        <v>332</v>
      </c>
      <c r="W81" s="212" t="s">
        <v>332</v>
      </c>
      <c r="X81" s="212" t="s">
        <v>332</v>
      </c>
      <c r="Y81" s="212" t="s">
        <v>332</v>
      </c>
      <c r="Z81" s="212" t="s">
        <v>332</v>
      </c>
      <c r="AA81" s="212" t="s">
        <v>332</v>
      </c>
      <c r="AB81" s="212" t="s">
        <v>332</v>
      </c>
      <c r="AC81" s="212" t="s">
        <v>332</v>
      </c>
      <c r="AD81" s="212" t="s">
        <v>332</v>
      </c>
      <c r="AE81" s="212" t="s">
        <v>332</v>
      </c>
      <c r="AF81" s="212" t="s">
        <v>332</v>
      </c>
      <c r="AG81" s="212" t="s">
        <v>332</v>
      </c>
      <c r="AH81" s="212" t="s">
        <v>332</v>
      </c>
      <c r="AI81" s="212" t="s">
        <v>332</v>
      </c>
      <c r="AJ81" s="212">
        <v>279.26615457845185</v>
      </c>
      <c r="AK81" s="212" t="s">
        <v>332</v>
      </c>
      <c r="AL81" s="212" t="s">
        <v>332</v>
      </c>
      <c r="AM81" s="212" t="s">
        <v>332</v>
      </c>
      <c r="AN81" s="212" t="s">
        <v>332</v>
      </c>
      <c r="AO81" s="212" t="s">
        <v>332</v>
      </c>
      <c r="AP81" s="212" t="s">
        <v>332</v>
      </c>
    </row>
    <row r="82" spans="1:43" x14ac:dyDescent="0.2">
      <c r="B82" s="674"/>
      <c r="C82" s="177"/>
      <c r="D82" s="213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148"/>
    </row>
    <row r="83" spans="1:43" x14ac:dyDescent="0.2">
      <c r="B83" s="674"/>
      <c r="C83" s="177" t="s">
        <v>672</v>
      </c>
      <c r="D83" s="211" t="s">
        <v>662</v>
      </c>
      <c r="E83" s="212" t="s">
        <v>332</v>
      </c>
      <c r="F83" s="212" t="s">
        <v>332</v>
      </c>
      <c r="G83" s="212" t="s">
        <v>332</v>
      </c>
      <c r="H83" s="212" t="s">
        <v>332</v>
      </c>
      <c r="I83" s="212" t="s">
        <v>332</v>
      </c>
      <c r="J83" s="212" t="s">
        <v>332</v>
      </c>
      <c r="K83" s="212" t="s">
        <v>332</v>
      </c>
      <c r="L83" s="212" t="s">
        <v>332</v>
      </c>
      <c r="M83" s="212" t="s">
        <v>332</v>
      </c>
      <c r="N83" s="212" t="s">
        <v>332</v>
      </c>
      <c r="O83" s="212" t="s">
        <v>332</v>
      </c>
      <c r="P83" s="212" t="s">
        <v>332</v>
      </c>
      <c r="Q83" s="212" t="s">
        <v>332</v>
      </c>
      <c r="R83" s="212" t="s">
        <v>332</v>
      </c>
      <c r="S83" s="212" t="s">
        <v>332</v>
      </c>
      <c r="T83" s="212" t="s">
        <v>332</v>
      </c>
      <c r="U83" s="212">
        <v>150</v>
      </c>
      <c r="V83" s="212" t="s">
        <v>332</v>
      </c>
      <c r="W83" s="212" t="s">
        <v>332</v>
      </c>
      <c r="X83" s="212" t="s">
        <v>332</v>
      </c>
      <c r="Y83" s="212" t="s">
        <v>332</v>
      </c>
      <c r="Z83" s="212" t="s">
        <v>332</v>
      </c>
      <c r="AA83" s="212" t="s">
        <v>332</v>
      </c>
      <c r="AB83" s="212" t="s">
        <v>332</v>
      </c>
      <c r="AC83" s="212" t="s">
        <v>332</v>
      </c>
      <c r="AD83" s="212" t="s">
        <v>332</v>
      </c>
      <c r="AE83" s="212" t="s">
        <v>332</v>
      </c>
      <c r="AF83" s="212" t="s">
        <v>332</v>
      </c>
      <c r="AG83" s="212" t="s">
        <v>332</v>
      </c>
      <c r="AH83" s="212" t="s">
        <v>332</v>
      </c>
      <c r="AI83" s="212" t="s">
        <v>332</v>
      </c>
      <c r="AJ83" s="212" t="s">
        <v>332</v>
      </c>
      <c r="AK83" s="212" t="s">
        <v>332</v>
      </c>
      <c r="AL83" s="212" t="s">
        <v>332</v>
      </c>
      <c r="AM83" s="212" t="s">
        <v>332</v>
      </c>
      <c r="AN83" s="212" t="s">
        <v>332</v>
      </c>
      <c r="AO83" s="212" t="s">
        <v>332</v>
      </c>
      <c r="AP83" s="212" t="s">
        <v>332</v>
      </c>
      <c r="AQ83" s="148"/>
    </row>
    <row r="84" spans="1:43" x14ac:dyDescent="0.2">
      <c r="B84" s="674"/>
      <c r="C84" s="177"/>
      <c r="D84" s="213" t="s">
        <v>663</v>
      </c>
      <c r="E84" s="214" t="s">
        <v>664</v>
      </c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148"/>
    </row>
    <row r="85" spans="1:43" x14ac:dyDescent="0.2">
      <c r="B85" s="674"/>
      <c r="C85" s="177"/>
      <c r="D85" s="211">
        <v>5</v>
      </c>
      <c r="E85" s="212" t="s">
        <v>332</v>
      </c>
      <c r="F85" s="212" t="s">
        <v>332</v>
      </c>
      <c r="G85" s="212" t="s">
        <v>332</v>
      </c>
      <c r="H85" s="212" t="s">
        <v>332</v>
      </c>
      <c r="I85" s="212" t="s">
        <v>332</v>
      </c>
      <c r="J85" s="212" t="s">
        <v>332</v>
      </c>
      <c r="K85" s="212" t="s">
        <v>332</v>
      </c>
      <c r="L85" s="212" t="s">
        <v>332</v>
      </c>
      <c r="M85" s="212" t="s">
        <v>332</v>
      </c>
      <c r="N85" s="212" t="s">
        <v>332</v>
      </c>
      <c r="O85" s="212" t="s">
        <v>332</v>
      </c>
      <c r="P85" s="212" t="s">
        <v>332</v>
      </c>
      <c r="Q85" s="212" t="s">
        <v>332</v>
      </c>
      <c r="R85" s="212" t="s">
        <v>332</v>
      </c>
      <c r="S85" s="212" t="s">
        <v>332</v>
      </c>
      <c r="T85" s="212" t="s">
        <v>332</v>
      </c>
      <c r="U85" s="212">
        <v>473.75289083081253</v>
      </c>
      <c r="V85" s="212" t="s">
        <v>332</v>
      </c>
      <c r="W85" s="212" t="s">
        <v>332</v>
      </c>
      <c r="X85" s="212" t="s">
        <v>332</v>
      </c>
      <c r="Y85" s="212" t="s">
        <v>332</v>
      </c>
      <c r="Z85" s="212" t="s">
        <v>332</v>
      </c>
      <c r="AA85" s="212" t="s">
        <v>332</v>
      </c>
      <c r="AB85" s="212" t="s">
        <v>332</v>
      </c>
      <c r="AC85" s="212" t="s">
        <v>332</v>
      </c>
      <c r="AD85" s="212" t="s">
        <v>332</v>
      </c>
      <c r="AE85" s="212" t="s">
        <v>332</v>
      </c>
      <c r="AF85" s="212" t="s">
        <v>332</v>
      </c>
      <c r="AG85" s="212" t="s">
        <v>332</v>
      </c>
      <c r="AH85" s="212" t="s">
        <v>332</v>
      </c>
      <c r="AI85" s="212" t="s">
        <v>332</v>
      </c>
      <c r="AJ85" s="212" t="s">
        <v>332</v>
      </c>
      <c r="AK85" s="212" t="s">
        <v>332</v>
      </c>
      <c r="AL85" s="212" t="s">
        <v>332</v>
      </c>
      <c r="AM85" s="212" t="s">
        <v>332</v>
      </c>
      <c r="AN85" s="212" t="s">
        <v>332</v>
      </c>
      <c r="AO85" s="212" t="s">
        <v>332</v>
      </c>
      <c r="AP85" s="212" t="s">
        <v>332</v>
      </c>
    </row>
    <row r="86" spans="1:43" x14ac:dyDescent="0.2">
      <c r="A86" s="529"/>
      <c r="B86" s="674"/>
      <c r="C86" s="674"/>
      <c r="D86" s="529"/>
      <c r="E86" s="528"/>
      <c r="F86" s="528"/>
      <c r="G86" s="528"/>
      <c r="H86" s="528"/>
      <c r="I86" s="528"/>
      <c r="J86" s="528"/>
      <c r="K86" s="528"/>
      <c r="L86" s="528"/>
      <c r="M86" s="528"/>
      <c r="N86" s="528"/>
      <c r="O86" s="528"/>
      <c r="P86" s="528"/>
      <c r="Q86" s="528"/>
      <c r="R86" s="528"/>
      <c r="S86" s="528"/>
      <c r="T86" s="528"/>
      <c r="U86" s="528"/>
      <c r="V86" s="528"/>
      <c r="W86" s="528"/>
      <c r="X86" s="528"/>
      <c r="Y86" s="528"/>
      <c r="Z86" s="528"/>
      <c r="AA86" s="528"/>
      <c r="AB86" s="528"/>
      <c r="AC86" s="528"/>
      <c r="AD86" s="528"/>
      <c r="AE86" s="528"/>
      <c r="AF86" s="528"/>
      <c r="AG86" s="528"/>
      <c r="AH86" s="528"/>
      <c r="AI86" s="528"/>
      <c r="AJ86" s="528"/>
      <c r="AK86" s="528"/>
      <c r="AL86" s="528"/>
      <c r="AM86" s="528"/>
      <c r="AN86" s="528"/>
      <c r="AO86" s="528"/>
      <c r="AP86" s="528"/>
    </row>
    <row r="87" spans="1:43" x14ac:dyDescent="0.2">
      <c r="B87" s="674"/>
      <c r="C87" s="210" t="s">
        <v>673</v>
      </c>
      <c r="D87" t="s">
        <v>674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</row>
    <row r="88" spans="1:43" x14ac:dyDescent="0.2">
      <c r="B88" s="674"/>
      <c r="C88" s="177"/>
      <c r="E88" s="148"/>
      <c r="F88" s="148"/>
      <c r="G88" s="148"/>
      <c r="H88" s="148"/>
      <c r="I88" s="148"/>
      <c r="J88" s="148"/>
      <c r="K88" s="148"/>
      <c r="L88" s="148"/>
      <c r="M88" s="148"/>
      <c r="N88" s="148"/>
      <c r="O88" s="148"/>
      <c r="P88" s="148"/>
      <c r="Q88" s="148"/>
      <c r="R88" s="148"/>
      <c r="S88" s="148"/>
      <c r="T88" s="148"/>
      <c r="U88" s="148"/>
      <c r="V88" s="148"/>
      <c r="W88" s="148"/>
      <c r="X88" s="148"/>
      <c r="Y88" s="148"/>
      <c r="Z88" s="148"/>
      <c r="AA88" s="148"/>
      <c r="AB88" s="148"/>
      <c r="AC88" s="148"/>
      <c r="AD88" s="148"/>
      <c r="AE88" s="148"/>
      <c r="AF88" s="148"/>
      <c r="AG88" s="148"/>
      <c r="AH88" s="148"/>
      <c r="AI88" s="148"/>
      <c r="AJ88" s="148"/>
      <c r="AK88" s="148"/>
      <c r="AL88" s="148"/>
      <c r="AM88" s="148"/>
      <c r="AN88" s="148"/>
      <c r="AO88" s="148"/>
      <c r="AP88" s="148"/>
    </row>
    <row r="89" spans="1:43" x14ac:dyDescent="0.2">
      <c r="B89" s="674"/>
      <c r="C89" s="177"/>
      <c r="D89" s="216" t="s">
        <v>656</v>
      </c>
      <c r="E89" s="41"/>
      <c r="F89" s="41"/>
      <c r="G89" s="4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</row>
    <row r="90" spans="1:43" x14ac:dyDescent="0.2">
      <c r="B90" s="674"/>
      <c r="C90" s="177"/>
      <c r="D90" s="4"/>
      <c r="E90" s="41"/>
      <c r="F90" s="41"/>
      <c r="G90" s="4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</row>
    <row r="91" spans="1:43" x14ac:dyDescent="0.2">
      <c r="B91" s="674"/>
      <c r="C91" s="177" t="s">
        <v>659</v>
      </c>
      <c r="D91" s="208" t="s">
        <v>660</v>
      </c>
      <c r="E91" s="217" t="s">
        <v>173</v>
      </c>
      <c r="F91" s="217" t="s">
        <v>174</v>
      </c>
      <c r="G91" s="217" t="s">
        <v>175</v>
      </c>
      <c r="H91" s="217" t="s">
        <v>176</v>
      </c>
      <c r="I91" s="217" t="s">
        <v>177</v>
      </c>
      <c r="J91" s="217" t="s">
        <v>178</v>
      </c>
      <c r="K91" s="217" t="s">
        <v>179</v>
      </c>
      <c r="L91" s="217" t="s">
        <v>180</v>
      </c>
      <c r="M91" s="217" t="s">
        <v>181</v>
      </c>
      <c r="N91" s="217" t="s">
        <v>182</v>
      </c>
      <c r="O91" s="217" t="s">
        <v>183</v>
      </c>
      <c r="P91" s="217" t="s">
        <v>184</v>
      </c>
      <c r="Q91" s="217" t="s">
        <v>185</v>
      </c>
      <c r="R91" s="217" t="s">
        <v>186</v>
      </c>
      <c r="S91" s="217" t="s">
        <v>187</v>
      </c>
      <c r="T91" s="217" t="s">
        <v>188</v>
      </c>
      <c r="U91" s="217" t="s">
        <v>189</v>
      </c>
      <c r="V91" s="217" t="s">
        <v>190</v>
      </c>
      <c r="W91" s="217" t="s">
        <v>191</v>
      </c>
      <c r="X91" s="217" t="s">
        <v>192</v>
      </c>
      <c r="Y91" s="217" t="s">
        <v>193</v>
      </c>
      <c r="Z91" s="217" t="s">
        <v>194</v>
      </c>
      <c r="AA91" s="217" t="s">
        <v>195</v>
      </c>
      <c r="AB91" s="217" t="s">
        <v>196</v>
      </c>
      <c r="AC91" s="217" t="s">
        <v>197</v>
      </c>
      <c r="AD91" s="217" t="s">
        <v>198</v>
      </c>
      <c r="AE91" s="217" t="s">
        <v>199</v>
      </c>
      <c r="AF91" s="217" t="s">
        <v>200</v>
      </c>
      <c r="AG91" s="217" t="s">
        <v>201</v>
      </c>
      <c r="AH91" s="217" t="s">
        <v>202</v>
      </c>
      <c r="AI91" s="217" t="s">
        <v>203</v>
      </c>
      <c r="AJ91" s="217" t="s">
        <v>204</v>
      </c>
      <c r="AK91" s="217" t="s">
        <v>205</v>
      </c>
      <c r="AL91" s="217" t="s">
        <v>206</v>
      </c>
      <c r="AM91" s="217" t="s">
        <v>207</v>
      </c>
      <c r="AN91" s="217" t="s">
        <v>208</v>
      </c>
      <c r="AO91" s="217" t="s">
        <v>209</v>
      </c>
      <c r="AP91" s="217" t="s">
        <v>210</v>
      </c>
    </row>
    <row r="92" spans="1:43" x14ac:dyDescent="0.2">
      <c r="B92" s="674"/>
      <c r="C92" s="177" t="str">
        <f>C11</f>
        <v>#1.1</v>
      </c>
      <c r="D92" s="211" t="s">
        <v>662</v>
      </c>
      <c r="E92" s="212">
        <v>254</v>
      </c>
      <c r="F92" s="212">
        <v>245</v>
      </c>
      <c r="G92" s="212">
        <v>256</v>
      </c>
      <c r="H92" s="212">
        <v>196</v>
      </c>
      <c r="I92" s="212">
        <v>238</v>
      </c>
      <c r="J92" s="212">
        <v>75</v>
      </c>
      <c r="K92" s="212">
        <v>140</v>
      </c>
      <c r="L92" s="212">
        <v>148</v>
      </c>
      <c r="M92" s="212">
        <v>250</v>
      </c>
      <c r="N92" s="212">
        <v>44</v>
      </c>
      <c r="O92" s="212">
        <v>260</v>
      </c>
      <c r="P92" s="212">
        <v>97</v>
      </c>
      <c r="Q92" s="212">
        <v>220</v>
      </c>
      <c r="R92" s="212">
        <v>149</v>
      </c>
      <c r="S92" s="212">
        <v>247</v>
      </c>
      <c r="T92" s="212">
        <v>69</v>
      </c>
      <c r="U92" s="212">
        <v>265</v>
      </c>
      <c r="V92" s="212">
        <v>251</v>
      </c>
      <c r="W92" s="212">
        <v>146</v>
      </c>
      <c r="X92" s="212">
        <v>240</v>
      </c>
      <c r="Y92" s="212">
        <v>149</v>
      </c>
      <c r="Z92" s="212">
        <v>255</v>
      </c>
      <c r="AA92" s="212">
        <v>167</v>
      </c>
      <c r="AB92" s="212">
        <v>195</v>
      </c>
      <c r="AC92" s="212">
        <v>147</v>
      </c>
      <c r="AD92" s="212">
        <v>175</v>
      </c>
      <c r="AE92" s="212">
        <v>89</v>
      </c>
      <c r="AF92" s="212">
        <v>190</v>
      </c>
      <c r="AG92" s="212">
        <v>143</v>
      </c>
      <c r="AH92" s="212">
        <v>240</v>
      </c>
      <c r="AI92" s="212">
        <v>265</v>
      </c>
      <c r="AJ92" s="212">
        <v>254</v>
      </c>
      <c r="AK92" s="212">
        <v>66</v>
      </c>
      <c r="AL92" s="212">
        <v>98</v>
      </c>
      <c r="AM92" s="212">
        <v>250</v>
      </c>
      <c r="AN92" s="212">
        <v>51</v>
      </c>
      <c r="AO92" s="212">
        <v>55</v>
      </c>
      <c r="AP92" s="212">
        <v>152</v>
      </c>
    </row>
    <row r="93" spans="1:43" x14ac:dyDescent="0.2">
      <c r="B93" s="674"/>
      <c r="C93" s="177"/>
      <c r="D93" s="213" t="s">
        <v>663</v>
      </c>
      <c r="E93" s="214" t="s">
        <v>664</v>
      </c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</row>
    <row r="94" spans="1:43" x14ac:dyDescent="0.2">
      <c r="B94" s="674"/>
      <c r="C94" s="177"/>
      <c r="D94" s="211">
        <v>60</v>
      </c>
      <c r="E94" s="212" t="str">
        <f>+IF('Antenna capacity SMP (TC)'!D352=0,"",'Antenna capacity SMP (TC)'!D352)</f>
        <v/>
      </c>
      <c r="F94" s="212" t="str">
        <f>+IF('Antenna capacity SMP (TC)'!E352=0,"",'Antenna capacity SMP (TC)'!E352)</f>
        <v/>
      </c>
      <c r="G94" s="212" t="str">
        <f>+IF('Antenna capacity SMP (TC)'!F352=0,"",'Antenna capacity SMP (TC)'!F352)</f>
        <v/>
      </c>
      <c r="H94" s="212" t="str">
        <f>+IF('Antenna capacity SMP (TC)'!G352=0,"",'Antenna capacity SMP (TC)'!G352)</f>
        <v/>
      </c>
      <c r="I94" s="212" t="str">
        <f>+IF('Antenna capacity SMP (TC)'!H352=0,"",'Antenna capacity SMP (TC)'!H352)</f>
        <v/>
      </c>
      <c r="J94" s="212" t="str">
        <f>+IF('Antenna capacity SMP (TC)'!I352=0,"",'Antenna capacity SMP (TC)'!I352)</f>
        <v/>
      </c>
      <c r="K94" s="212" t="str">
        <f>+IF('Antenna capacity SMP (TC)'!J352=0,"",'Antenna capacity SMP (TC)'!J352)</f>
        <v/>
      </c>
      <c r="L94" s="212" t="str">
        <f>+IF('Antenna capacity SMP (TC)'!K352=0,"",'Antenna capacity SMP (TC)'!K352)</f>
        <v/>
      </c>
      <c r="M94" s="212" t="str">
        <f>+IF('Antenna capacity SMP (TC)'!L352=0,"",'Antenna capacity SMP (TC)'!L352)</f>
        <v/>
      </c>
      <c r="N94" s="212" t="str">
        <f>+IF('Antenna capacity SMP (TC)'!M352=0,"",'Antenna capacity SMP (TC)'!M352)</f>
        <v/>
      </c>
      <c r="O94" s="212" t="str">
        <f>+IF('Antenna capacity SMP (TC)'!N352=0,"",'Antenna capacity SMP (TC)'!N352)</f>
        <v/>
      </c>
      <c r="P94" s="212" t="str">
        <f>+IF('Antenna capacity SMP (TC)'!O352=0,"",'Antenna capacity SMP (TC)'!O352)</f>
        <v/>
      </c>
      <c r="Q94" s="212" t="str">
        <f>+IF('Antenna capacity SMP (TC)'!P352=0,"",'Antenna capacity SMP (TC)'!P352)</f>
        <v/>
      </c>
      <c r="R94" s="212" t="str">
        <f>+IF('Antenna capacity SMP (TC)'!Q352=0,"",'Antenna capacity SMP (TC)'!Q352)</f>
        <v/>
      </c>
      <c r="S94" s="212" t="str">
        <f>+IF('Antenna capacity SMP (TC)'!R352=0,"",'Antenna capacity SMP (TC)'!R352)</f>
        <v/>
      </c>
      <c r="T94" s="212" t="str">
        <f>+IF('Antenna capacity SMP (TC)'!S352=0,"",'Antenna capacity SMP (TC)'!S352)</f>
        <v/>
      </c>
      <c r="U94" s="212" t="str">
        <f>+IF('Antenna capacity SMP (TC)'!T352=0,"",'Antenna capacity SMP (TC)'!T352)</f>
        <v/>
      </c>
      <c r="V94" s="212" t="str">
        <f>+IF('Antenna capacity SMP (TC)'!U352=0,"",'Antenna capacity SMP (TC)'!U352)</f>
        <v/>
      </c>
      <c r="W94" s="212" t="str">
        <f>+IF('Antenna capacity SMP (TC)'!V352=0,"",'Antenna capacity SMP (TC)'!V352)</f>
        <v/>
      </c>
      <c r="X94" s="212" t="str">
        <f>+IF('Antenna capacity SMP (TC)'!W352=0,"",'Antenna capacity SMP (TC)'!W352)</f>
        <v/>
      </c>
      <c r="Y94" s="212" t="str">
        <f>+IF('Antenna capacity SMP (TC)'!X352=0,"",'Antenna capacity SMP (TC)'!X352)</f>
        <v/>
      </c>
      <c r="Z94" s="212" t="str">
        <f>+IF('Antenna capacity SMP (TC)'!Y352=0,"",'Antenna capacity SMP (TC)'!Y352)</f>
        <v/>
      </c>
      <c r="AA94" s="212" t="str">
        <f>+IF('Antenna capacity SMP (TC)'!Z352=0,"",'Antenna capacity SMP (TC)'!Z352)</f>
        <v/>
      </c>
      <c r="AB94" s="212" t="str">
        <f>+IF('Antenna capacity SMP (TC)'!AA352=0,"",'Antenna capacity SMP (TC)'!AA352)</f>
        <v/>
      </c>
      <c r="AC94" s="212" t="str">
        <f>+IF('Antenna capacity SMP (TC)'!AB352=0,"",'Antenna capacity SMP (TC)'!AB352)</f>
        <v/>
      </c>
      <c r="AD94" s="212" t="str">
        <f>+IF('Antenna capacity SMP (TC)'!AC352=0,"",'Antenna capacity SMP (TC)'!AC352)</f>
        <v/>
      </c>
      <c r="AE94" s="212" t="str">
        <f>+IF('Antenna capacity SMP (TC)'!AD352=0,"",'Antenna capacity SMP (TC)'!AD352)</f>
        <v/>
      </c>
      <c r="AF94" s="212" t="str">
        <f>+IF('Antenna capacity SMP (TC)'!AE352=0,"",'Antenna capacity SMP (TC)'!AE352)</f>
        <v/>
      </c>
      <c r="AG94" s="212" t="str">
        <f>+IF('Antenna capacity SMP (TC)'!AF352=0,"",'Antenna capacity SMP (TC)'!AF352)</f>
        <v/>
      </c>
      <c r="AH94" s="212" t="str">
        <f>+IF('Antenna capacity SMP (TC)'!AG352=0,"",'Antenna capacity SMP (TC)'!AG352)</f>
        <v/>
      </c>
      <c r="AI94" s="212" t="str">
        <f>+IF('Antenna capacity SMP (TC)'!AH352=0,"",'Antenna capacity SMP (TC)'!AH352)</f>
        <v/>
      </c>
      <c r="AJ94" s="212" t="str">
        <f>+IF('Antenna capacity SMP (TC)'!AI352=0,"",'Antenna capacity SMP (TC)'!AI352)</f>
        <v/>
      </c>
      <c r="AK94" s="212" t="str">
        <f>+IF('Antenna capacity SMP (TC)'!AJ352=0,"",'Antenna capacity SMP (TC)'!AJ352)</f>
        <v/>
      </c>
      <c r="AL94" s="212" t="str">
        <f>+IF('Antenna capacity SMP (TC)'!AK352=0,"",'Antenna capacity SMP (TC)'!AK352)</f>
        <v/>
      </c>
      <c r="AM94" s="212" t="str">
        <f>+IF('Antenna capacity SMP (TC)'!AL352=0,"",'Antenna capacity SMP (TC)'!AL352)</f>
        <v/>
      </c>
      <c r="AN94" s="212" t="str">
        <f>+IF('Antenna capacity SMP (TC)'!AM352=0,"",'Antenna capacity SMP (TC)'!AM352)</f>
        <v/>
      </c>
      <c r="AO94" s="212" t="str">
        <f>+IF('Antenna capacity SMP (TC)'!AN352=0,"",'Antenna capacity SMP (TC)'!AN352)</f>
        <v/>
      </c>
      <c r="AP94" s="212" t="str">
        <f>+IF('Antenna capacity SMP (TC)'!AO352=0,"",'Antenna capacity SMP (TC)'!AO352)</f>
        <v/>
      </c>
      <c r="AQ94" s="148"/>
    </row>
    <row r="95" spans="1:43" x14ac:dyDescent="0.2">
      <c r="B95" s="674"/>
      <c r="C95" s="177"/>
      <c r="D95" s="213">
        <v>50</v>
      </c>
      <c r="E95" s="215" t="str">
        <f>+IF('Antenna capacity SMP (TC)'!D353=0,"",'Antenna capacity SMP (TC)'!D353)</f>
        <v/>
      </c>
      <c r="F95" s="215" t="str">
        <f>+IF('Antenna capacity SMP (TC)'!E353=0,"",'Antenna capacity SMP (TC)'!E353)</f>
        <v/>
      </c>
      <c r="G95" s="215" t="str">
        <f>+IF('Antenna capacity SMP (TC)'!F353=0,"",'Antenna capacity SMP (TC)'!F353)</f>
        <v/>
      </c>
      <c r="H95" s="215" t="str">
        <f>+IF('Antenna capacity SMP (TC)'!G353=0,"",'Antenna capacity SMP (TC)'!G353)</f>
        <v/>
      </c>
      <c r="I95" s="215" t="str">
        <f>+IF('Antenna capacity SMP (TC)'!H353=0,"",'Antenna capacity SMP (TC)'!H353)</f>
        <v/>
      </c>
      <c r="J95" s="215" t="str">
        <f>+IF('Antenna capacity SMP (TC)'!I353=0,"",'Antenna capacity SMP (TC)'!I353)</f>
        <v/>
      </c>
      <c r="K95" s="215" t="str">
        <f>+IF('Antenna capacity SMP (TC)'!J353=0,"",'Antenna capacity SMP (TC)'!J353)</f>
        <v/>
      </c>
      <c r="L95" s="215" t="str">
        <f>+IF('Antenna capacity SMP (TC)'!K353=0,"",'Antenna capacity SMP (TC)'!K353)</f>
        <v/>
      </c>
      <c r="M95" s="215" t="str">
        <f>+IF('Antenna capacity SMP (TC)'!L353=0,"",'Antenna capacity SMP (TC)'!L353)</f>
        <v/>
      </c>
      <c r="N95" s="215" t="str">
        <f>+IF('Antenna capacity SMP (TC)'!M353=0,"",'Antenna capacity SMP (TC)'!M353)</f>
        <v/>
      </c>
      <c r="O95" s="215" t="str">
        <f>+IF('Antenna capacity SMP (TC)'!N353=0,"",'Antenna capacity SMP (TC)'!N353)</f>
        <v/>
      </c>
      <c r="P95" s="215" t="str">
        <f>+IF('Antenna capacity SMP (TC)'!O353=0,"",'Antenna capacity SMP (TC)'!O353)</f>
        <v/>
      </c>
      <c r="Q95" s="215" t="str">
        <f>+IF('Antenna capacity SMP (TC)'!P353=0,"",'Antenna capacity SMP (TC)'!P353)</f>
        <v/>
      </c>
      <c r="R95" s="215" t="str">
        <f>+IF('Antenna capacity SMP (TC)'!Q353=0,"",'Antenna capacity SMP (TC)'!Q353)</f>
        <v/>
      </c>
      <c r="S95" s="215" t="str">
        <f>+IF('Antenna capacity SMP (TC)'!R353=0,"",'Antenna capacity SMP (TC)'!R353)</f>
        <v/>
      </c>
      <c r="T95" s="215" t="str">
        <f>+IF('Antenna capacity SMP (TC)'!S353=0,"",'Antenna capacity SMP (TC)'!S353)</f>
        <v/>
      </c>
      <c r="U95" s="215" t="str">
        <f>+IF('Antenna capacity SMP (TC)'!T353=0,"",'Antenna capacity SMP (TC)'!T353)</f>
        <v/>
      </c>
      <c r="V95" s="215" t="str">
        <f>+IF('Antenna capacity SMP (TC)'!U353=0,"",'Antenna capacity SMP (TC)'!U353)</f>
        <v/>
      </c>
      <c r="W95" s="215" t="str">
        <f>+IF('Antenna capacity SMP (TC)'!V353=0,"",'Antenna capacity SMP (TC)'!V353)</f>
        <v/>
      </c>
      <c r="X95" s="215" t="str">
        <f>+IF('Antenna capacity SMP (TC)'!W353=0,"",'Antenna capacity SMP (TC)'!W353)</f>
        <v/>
      </c>
      <c r="Y95" s="215" t="str">
        <f>+IF('Antenna capacity SMP (TC)'!X353=0,"",'Antenna capacity SMP (TC)'!X353)</f>
        <v/>
      </c>
      <c r="Z95" s="215" t="str">
        <f>+IF('Antenna capacity SMP (TC)'!Y353=0,"",'Antenna capacity SMP (TC)'!Y353)</f>
        <v/>
      </c>
      <c r="AA95" s="215" t="str">
        <f>+IF('Antenna capacity SMP (TC)'!Z353=0,"",'Antenna capacity SMP (TC)'!Z353)</f>
        <v/>
      </c>
      <c r="AB95" s="215" t="str">
        <f>+IF('Antenna capacity SMP (TC)'!AA353=0,"",'Antenna capacity SMP (TC)'!AA353)</f>
        <v/>
      </c>
      <c r="AC95" s="215" t="str">
        <f>+IF('Antenna capacity SMP (TC)'!AB353=0,"",'Antenna capacity SMP (TC)'!AB353)</f>
        <v/>
      </c>
      <c r="AD95" s="215" t="str">
        <f>+IF('Antenna capacity SMP (TC)'!AC353=0,"",'Antenna capacity SMP (TC)'!AC353)</f>
        <v/>
      </c>
      <c r="AE95" s="215" t="str">
        <f>+IF('Antenna capacity SMP (TC)'!AD353=0,"",'Antenna capacity SMP (TC)'!AD353)</f>
        <v/>
      </c>
      <c r="AF95" s="215" t="str">
        <f>+IF('Antenna capacity SMP (TC)'!AE353=0,"",'Antenna capacity SMP (TC)'!AE353)</f>
        <v/>
      </c>
      <c r="AG95" s="215" t="str">
        <f>+IF('Antenna capacity SMP (TC)'!AF353=0,"",'Antenna capacity SMP (TC)'!AF353)</f>
        <v/>
      </c>
      <c r="AH95" s="215" t="str">
        <f>+IF('Antenna capacity SMP (TC)'!AG353=0,"",'Antenna capacity SMP (TC)'!AG353)</f>
        <v/>
      </c>
      <c r="AI95" s="215" t="str">
        <f>+IF('Antenna capacity SMP (TC)'!AH353=0,"",'Antenna capacity SMP (TC)'!AH353)</f>
        <v/>
      </c>
      <c r="AJ95" s="215" t="str">
        <f>+IF('Antenna capacity SMP (TC)'!AI353=0,"",'Antenna capacity SMP (TC)'!AI353)</f>
        <v/>
      </c>
      <c r="AK95" s="215" t="str">
        <f>+IF('Antenna capacity SMP (TC)'!AJ353=0,"",'Antenna capacity SMP (TC)'!AJ353)</f>
        <v/>
      </c>
      <c r="AL95" s="215" t="str">
        <f>+IF('Antenna capacity SMP (TC)'!AK353=0,"",'Antenna capacity SMP (TC)'!AK353)</f>
        <v/>
      </c>
      <c r="AM95" s="215" t="str">
        <f>+IF('Antenna capacity SMP (TC)'!AL353=0,"",'Antenna capacity SMP (TC)'!AL353)</f>
        <v/>
      </c>
      <c r="AN95" s="215" t="str">
        <f>+IF('Antenna capacity SMP (TC)'!AM353=0,"",'Antenna capacity SMP (TC)'!AM353)</f>
        <v/>
      </c>
      <c r="AO95" s="215" t="str">
        <f>+IF('Antenna capacity SMP (TC)'!AN353=0,"",'Antenna capacity SMP (TC)'!AN353)</f>
        <v/>
      </c>
      <c r="AP95" s="215" t="str">
        <f>+IF('Antenna capacity SMP (TC)'!AO353=0,"",'Antenna capacity SMP (TC)'!AO353)</f>
        <v/>
      </c>
      <c r="AQ95" s="148"/>
    </row>
    <row r="96" spans="1:43" x14ac:dyDescent="0.2">
      <c r="B96" s="674"/>
      <c r="C96" s="177"/>
      <c r="D96" s="211">
        <v>40</v>
      </c>
      <c r="E96" s="212" t="str">
        <f>+IF('Antenna capacity SMP (TC)'!D354=0,"",'Antenna capacity SMP (TC)'!D354)</f>
        <v/>
      </c>
      <c r="F96" s="212" t="str">
        <f>+IF('Antenna capacity SMP (TC)'!E354=0,"",'Antenna capacity SMP (TC)'!E354)</f>
        <v/>
      </c>
      <c r="G96" s="212" t="str">
        <f>+IF('Antenna capacity SMP (TC)'!F354=0,"",'Antenna capacity SMP (TC)'!F354)</f>
        <v/>
      </c>
      <c r="H96" s="212" t="str">
        <f>+IF('Antenna capacity SMP (TC)'!G354=0,"",'Antenna capacity SMP (TC)'!G354)</f>
        <v/>
      </c>
      <c r="I96" s="212" t="str">
        <f>+IF('Antenna capacity SMP (TC)'!H354=0,"",'Antenna capacity SMP (TC)'!H354)</f>
        <v/>
      </c>
      <c r="J96" s="212" t="str">
        <f>+IF('Antenna capacity SMP (TC)'!I354=0,"",'Antenna capacity SMP (TC)'!I354)</f>
        <v/>
      </c>
      <c r="K96" s="212" t="str">
        <f>+IF('Antenna capacity SMP (TC)'!J354=0,"",'Antenna capacity SMP (TC)'!J354)</f>
        <v/>
      </c>
      <c r="L96" s="212" t="str">
        <f>+IF('Antenna capacity SMP (TC)'!K354=0,"",'Antenna capacity SMP (TC)'!K354)</f>
        <v/>
      </c>
      <c r="M96" s="212" t="str">
        <f>+IF('Antenna capacity SMP (TC)'!L354=0,"",'Antenna capacity SMP (TC)'!L354)</f>
        <v/>
      </c>
      <c r="N96" s="212" t="str">
        <f>+IF('Antenna capacity SMP (TC)'!M354=0,"",'Antenna capacity SMP (TC)'!M354)</f>
        <v/>
      </c>
      <c r="O96" s="212" t="str">
        <f>+IF('Antenna capacity SMP (TC)'!N354=0,"",'Antenna capacity SMP (TC)'!N354)</f>
        <v/>
      </c>
      <c r="P96" s="212" t="str">
        <f>+IF('Antenna capacity SMP (TC)'!O354=0,"",'Antenna capacity SMP (TC)'!O354)</f>
        <v/>
      </c>
      <c r="Q96" s="212" t="str">
        <f>+IF('Antenna capacity SMP (TC)'!P354=0,"",'Antenna capacity SMP (TC)'!P354)</f>
        <v/>
      </c>
      <c r="R96" s="212" t="str">
        <f>+IF('Antenna capacity SMP (TC)'!Q354=0,"",'Antenna capacity SMP (TC)'!Q354)</f>
        <v/>
      </c>
      <c r="S96" s="212" t="str">
        <f>+IF('Antenna capacity SMP (TC)'!R354=0,"",'Antenna capacity SMP (TC)'!R354)</f>
        <v/>
      </c>
      <c r="T96" s="212" t="str">
        <f>+IF('Antenna capacity SMP (TC)'!S354=0,"",'Antenna capacity SMP (TC)'!S354)</f>
        <v/>
      </c>
      <c r="U96" s="212" t="str">
        <f>+IF('Antenna capacity SMP (TC)'!T354=0,"",'Antenna capacity SMP (TC)'!T354)</f>
        <v/>
      </c>
      <c r="V96" s="212" t="str">
        <f>+IF('Antenna capacity SMP (TC)'!U354=0,"",'Antenna capacity SMP (TC)'!U354)</f>
        <v/>
      </c>
      <c r="W96" s="212" t="str">
        <f>+IF('Antenna capacity SMP (TC)'!V354=0,"",'Antenna capacity SMP (TC)'!V354)</f>
        <v/>
      </c>
      <c r="X96" s="212" t="str">
        <f>+IF('Antenna capacity SMP (TC)'!W354=0,"",'Antenna capacity SMP (TC)'!W354)</f>
        <v/>
      </c>
      <c r="Y96" s="212" t="str">
        <f>+IF('Antenna capacity SMP (TC)'!X354=0,"",'Antenna capacity SMP (TC)'!X354)</f>
        <v/>
      </c>
      <c r="Z96" s="212" t="str">
        <f>+IF('Antenna capacity SMP (TC)'!Y354=0,"",'Antenna capacity SMP (TC)'!Y354)</f>
        <v/>
      </c>
      <c r="AA96" s="212" t="str">
        <f>+IF('Antenna capacity SMP (TC)'!Z354=0,"",'Antenna capacity SMP (TC)'!Z354)</f>
        <v/>
      </c>
      <c r="AB96" s="212" t="str">
        <f>+IF('Antenna capacity SMP (TC)'!AA354=0,"",'Antenna capacity SMP (TC)'!AA354)</f>
        <v/>
      </c>
      <c r="AC96" s="212" t="str">
        <f>+IF('Antenna capacity SMP (TC)'!AB354=0,"",'Antenna capacity SMP (TC)'!AB354)</f>
        <v/>
      </c>
      <c r="AD96" s="212" t="str">
        <f>+IF('Antenna capacity SMP (TC)'!AC354=0,"",'Antenna capacity SMP (TC)'!AC354)</f>
        <v/>
      </c>
      <c r="AE96" s="212" t="str">
        <f>+IF('Antenna capacity SMP (TC)'!AD354=0,"",'Antenna capacity SMP (TC)'!AD354)</f>
        <v/>
      </c>
      <c r="AF96" s="212" t="str">
        <f>+IF('Antenna capacity SMP (TC)'!AE354=0,"",'Antenna capacity SMP (TC)'!AE354)</f>
        <v/>
      </c>
      <c r="AG96" s="212" t="str">
        <f>+IF('Antenna capacity SMP (TC)'!AF354=0,"",'Antenna capacity SMP (TC)'!AF354)</f>
        <v/>
      </c>
      <c r="AH96" s="212" t="str">
        <f>+IF('Antenna capacity SMP (TC)'!AG354=0,"",'Antenna capacity SMP (TC)'!AG354)</f>
        <v/>
      </c>
      <c r="AI96" s="212" t="str">
        <f>+IF('Antenna capacity SMP (TC)'!AH354=0,"",'Antenna capacity SMP (TC)'!AH354)</f>
        <v/>
      </c>
      <c r="AJ96" s="212" t="str">
        <f>+IF('Antenna capacity SMP (TC)'!AI354=0,"",'Antenna capacity SMP (TC)'!AI354)</f>
        <v/>
      </c>
      <c r="AK96" s="212" t="str">
        <f>+IF('Antenna capacity SMP (TC)'!AJ354=0,"",'Antenna capacity SMP (TC)'!AJ354)</f>
        <v/>
      </c>
      <c r="AL96" s="212" t="str">
        <f>+IF('Antenna capacity SMP (TC)'!AK354=0,"",'Antenna capacity SMP (TC)'!AK354)</f>
        <v/>
      </c>
      <c r="AM96" s="212" t="str">
        <f>+IF('Antenna capacity SMP (TC)'!AL354=0,"",'Antenna capacity SMP (TC)'!AL354)</f>
        <v/>
      </c>
      <c r="AN96" s="212" t="str">
        <f>+IF('Antenna capacity SMP (TC)'!AM354=0,"",'Antenna capacity SMP (TC)'!AM354)</f>
        <v/>
      </c>
      <c r="AO96" s="212" t="str">
        <f>+IF('Antenna capacity SMP (TC)'!AN354=0,"",'Antenna capacity SMP (TC)'!AN354)</f>
        <v/>
      </c>
      <c r="AP96" s="212" t="str">
        <f>+IF('Antenna capacity SMP (TC)'!AO354=0,"",'Antenna capacity SMP (TC)'!AO354)</f>
        <v/>
      </c>
      <c r="AQ96" s="148"/>
    </row>
    <row r="97" spans="2:43" x14ac:dyDescent="0.2">
      <c r="B97" s="674"/>
      <c r="C97" s="177"/>
      <c r="D97" s="213">
        <v>30</v>
      </c>
      <c r="E97" s="215" t="str">
        <f>+IF('Antenna capacity SMP (TC)'!D355=0,"",'Antenna capacity SMP (TC)'!D355)</f>
        <v/>
      </c>
      <c r="F97" s="215" t="str">
        <f>+IF('Antenna capacity SMP (TC)'!E355=0,"",'Antenna capacity SMP (TC)'!E355)</f>
        <v/>
      </c>
      <c r="G97" s="215" t="str">
        <f>+IF('Antenna capacity SMP (TC)'!F355=0,"",'Antenna capacity SMP (TC)'!F355)</f>
        <v/>
      </c>
      <c r="H97" s="215" t="str">
        <f>+IF('Antenna capacity SMP (TC)'!G355=0,"",'Antenna capacity SMP (TC)'!G355)</f>
        <v/>
      </c>
      <c r="I97" s="215" t="str">
        <f>+IF('Antenna capacity SMP (TC)'!H355=0,"",'Antenna capacity SMP (TC)'!H355)</f>
        <v/>
      </c>
      <c r="J97" s="215" t="str">
        <f>+IF('Antenna capacity SMP (TC)'!I355=0,"",'Antenna capacity SMP (TC)'!I355)</f>
        <v/>
      </c>
      <c r="K97" s="215" t="str">
        <f>+IF('Antenna capacity SMP (TC)'!J355=0,"",'Antenna capacity SMP (TC)'!J355)</f>
        <v/>
      </c>
      <c r="L97" s="215" t="str">
        <f>+IF('Antenna capacity SMP (TC)'!K355=0,"",'Antenna capacity SMP (TC)'!K355)</f>
        <v/>
      </c>
      <c r="M97" s="215" t="str">
        <f>+IF('Antenna capacity SMP (TC)'!L355=0,"",'Antenna capacity SMP (TC)'!L355)</f>
        <v/>
      </c>
      <c r="N97" s="215" t="str">
        <f>+IF('Antenna capacity SMP (TC)'!M355=0,"",'Antenna capacity SMP (TC)'!M355)</f>
        <v/>
      </c>
      <c r="O97" s="215" t="str">
        <f>+IF('Antenna capacity SMP (TC)'!N355=0,"",'Antenna capacity SMP (TC)'!N355)</f>
        <v/>
      </c>
      <c r="P97" s="215" t="str">
        <f>+IF('Antenna capacity SMP (TC)'!O355=0,"",'Antenna capacity SMP (TC)'!O355)</f>
        <v/>
      </c>
      <c r="Q97" s="215" t="str">
        <f>+IF('Antenna capacity SMP (TC)'!P355=0,"",'Antenna capacity SMP (TC)'!P355)</f>
        <v/>
      </c>
      <c r="R97" s="215" t="str">
        <f>+IF('Antenna capacity SMP (TC)'!Q355=0,"",'Antenna capacity SMP (TC)'!Q355)</f>
        <v/>
      </c>
      <c r="S97" s="215" t="str">
        <f>+IF('Antenna capacity SMP (TC)'!R355=0,"",'Antenna capacity SMP (TC)'!R355)</f>
        <v/>
      </c>
      <c r="T97" s="215" t="str">
        <f>+IF('Antenna capacity SMP (TC)'!S355=0,"",'Antenna capacity SMP (TC)'!S355)</f>
        <v/>
      </c>
      <c r="U97" s="215" t="str">
        <f>+IF('Antenna capacity SMP (TC)'!T355=0,"",'Antenna capacity SMP (TC)'!T355)</f>
        <v/>
      </c>
      <c r="V97" s="215" t="str">
        <f>+IF('Antenna capacity SMP (TC)'!U355=0,"",'Antenna capacity SMP (TC)'!U355)</f>
        <v/>
      </c>
      <c r="W97" s="215" t="str">
        <f>+IF('Antenna capacity SMP (TC)'!V355=0,"",'Antenna capacity SMP (TC)'!V355)</f>
        <v/>
      </c>
      <c r="X97" s="215" t="str">
        <f>+IF('Antenna capacity SMP (TC)'!W355=0,"",'Antenna capacity SMP (TC)'!W355)</f>
        <v/>
      </c>
      <c r="Y97" s="215" t="str">
        <f>+IF('Antenna capacity SMP (TC)'!X355=0,"",'Antenna capacity SMP (TC)'!X355)</f>
        <v/>
      </c>
      <c r="Z97" s="215" t="str">
        <f>+IF('Antenna capacity SMP (TC)'!Y355=0,"",'Antenna capacity SMP (TC)'!Y355)</f>
        <v/>
      </c>
      <c r="AA97" s="215" t="str">
        <f>+IF('Antenna capacity SMP (TC)'!Z355=0,"",'Antenna capacity SMP (TC)'!Z355)</f>
        <v/>
      </c>
      <c r="AB97" s="215" t="str">
        <f>+IF('Antenna capacity SMP (TC)'!AA355=0,"",'Antenna capacity SMP (TC)'!AA355)</f>
        <v/>
      </c>
      <c r="AC97" s="215" t="str">
        <f>+IF('Antenna capacity SMP (TC)'!AB355=0,"",'Antenna capacity SMP (TC)'!AB355)</f>
        <v/>
      </c>
      <c r="AD97" s="215" t="str">
        <f>+IF('Antenna capacity SMP (TC)'!AC355=0,"",'Antenna capacity SMP (TC)'!AC355)</f>
        <v/>
      </c>
      <c r="AE97" s="215" t="str">
        <f>+IF('Antenna capacity SMP (TC)'!AD355=0,"",'Antenna capacity SMP (TC)'!AD355)</f>
        <v/>
      </c>
      <c r="AF97" s="215" t="str">
        <f>+IF('Antenna capacity SMP (TC)'!AE355=0,"",'Antenna capacity SMP (TC)'!AE355)</f>
        <v/>
      </c>
      <c r="AG97" s="215" t="str">
        <f>+IF('Antenna capacity SMP (TC)'!AF355=0,"",'Antenna capacity SMP (TC)'!AF355)</f>
        <v/>
      </c>
      <c r="AH97" s="215" t="str">
        <f>+IF('Antenna capacity SMP (TC)'!AG355=0,"",'Antenna capacity SMP (TC)'!AG355)</f>
        <v/>
      </c>
      <c r="AI97" s="215" t="str">
        <f>+IF('Antenna capacity SMP (TC)'!AH355=0,"",'Antenna capacity SMP (TC)'!AH355)</f>
        <v/>
      </c>
      <c r="AJ97" s="215" t="str">
        <f>+IF('Antenna capacity SMP (TC)'!AI355=0,"",'Antenna capacity SMP (TC)'!AI355)</f>
        <v/>
      </c>
      <c r="AK97" s="215" t="str">
        <f>+IF('Antenna capacity SMP (TC)'!AJ355=0,"",'Antenna capacity SMP (TC)'!AJ355)</f>
        <v/>
      </c>
      <c r="AL97" s="215" t="str">
        <f>+IF('Antenna capacity SMP (TC)'!AK355=0,"",'Antenna capacity SMP (TC)'!AK355)</f>
        <v/>
      </c>
      <c r="AM97" s="215" t="str">
        <f>+IF('Antenna capacity SMP (TC)'!AL355=0,"",'Antenna capacity SMP (TC)'!AL355)</f>
        <v/>
      </c>
      <c r="AN97" s="215" t="str">
        <f>+IF('Antenna capacity SMP (TC)'!AM355=0,"",'Antenna capacity SMP (TC)'!AM355)</f>
        <v/>
      </c>
      <c r="AO97" s="215" t="str">
        <f>+IF('Antenna capacity SMP (TC)'!AN355=0,"",'Antenna capacity SMP (TC)'!AN355)</f>
        <v/>
      </c>
      <c r="AP97" s="215" t="str">
        <f>+IF('Antenna capacity SMP (TC)'!AO355=0,"",'Antenna capacity SMP (TC)'!AO355)</f>
        <v/>
      </c>
      <c r="AQ97" s="148"/>
    </row>
    <row r="98" spans="2:43" x14ac:dyDescent="0.2">
      <c r="B98" s="674"/>
      <c r="C98" s="177"/>
      <c r="D98" s="211">
        <v>25</v>
      </c>
      <c r="E98" s="212" t="str">
        <f>+IF('Antenna capacity SMP (TC)'!D356=0,"",'Antenna capacity SMP (TC)'!D356)</f>
        <v/>
      </c>
      <c r="F98" s="212" t="str">
        <f>+IF('Antenna capacity SMP (TC)'!E356=0,"",'Antenna capacity SMP (TC)'!E356)</f>
        <v/>
      </c>
      <c r="G98" s="212" t="str">
        <f>+IF('Antenna capacity SMP (TC)'!F356=0,"",'Antenna capacity SMP (TC)'!F356)</f>
        <v/>
      </c>
      <c r="H98" s="212" t="str">
        <f>+IF('Antenna capacity SMP (TC)'!G356=0,"",'Antenna capacity SMP (TC)'!G356)</f>
        <v/>
      </c>
      <c r="I98" s="212" t="str">
        <f>+IF('Antenna capacity SMP (TC)'!H356=0,"",'Antenna capacity SMP (TC)'!H356)</f>
        <v/>
      </c>
      <c r="J98" s="212" t="str">
        <f>+IF('Antenna capacity SMP (TC)'!I356=0,"",'Antenna capacity SMP (TC)'!I356)</f>
        <v/>
      </c>
      <c r="K98" s="212" t="str">
        <f>+IF('Antenna capacity SMP (TC)'!J356=0,"",'Antenna capacity SMP (TC)'!J356)</f>
        <v/>
      </c>
      <c r="L98" s="212" t="str">
        <f>+IF('Antenna capacity SMP (TC)'!K356=0,"",'Antenna capacity SMP (TC)'!K356)</f>
        <v/>
      </c>
      <c r="M98" s="212" t="str">
        <f>+IF('Antenna capacity SMP (TC)'!L356=0,"",'Antenna capacity SMP (TC)'!L356)</f>
        <v/>
      </c>
      <c r="N98" s="212" t="str">
        <f>+IF('Antenna capacity SMP (TC)'!M356=0,"",'Antenna capacity SMP (TC)'!M356)</f>
        <v/>
      </c>
      <c r="O98" s="212" t="str">
        <f>+IF('Antenna capacity SMP (TC)'!N356=0,"",'Antenna capacity SMP (TC)'!N356)</f>
        <v/>
      </c>
      <c r="P98" s="212" t="str">
        <f>+IF('Antenna capacity SMP (TC)'!O356=0,"",'Antenna capacity SMP (TC)'!O356)</f>
        <v/>
      </c>
      <c r="Q98" s="212" t="str">
        <f>+IF('Antenna capacity SMP (TC)'!P356=0,"",'Antenna capacity SMP (TC)'!P356)</f>
        <v/>
      </c>
      <c r="R98" s="212" t="str">
        <f>+IF('Antenna capacity SMP (TC)'!Q356=0,"",'Antenna capacity SMP (TC)'!Q356)</f>
        <v/>
      </c>
      <c r="S98" s="212" t="str">
        <f>+IF('Antenna capacity SMP (TC)'!R356=0,"",'Antenna capacity SMP (TC)'!R356)</f>
        <v/>
      </c>
      <c r="T98" s="212" t="str">
        <f>+IF('Antenna capacity SMP (TC)'!S356=0,"",'Antenna capacity SMP (TC)'!S356)</f>
        <v/>
      </c>
      <c r="U98" s="212" t="str">
        <f>+IF('Antenna capacity SMP (TC)'!T356=0,"",'Antenna capacity SMP (TC)'!T356)</f>
        <v/>
      </c>
      <c r="V98" s="212" t="str">
        <f>+IF('Antenna capacity SMP (TC)'!U356=0,"",'Antenna capacity SMP (TC)'!U356)</f>
        <v/>
      </c>
      <c r="W98" s="212" t="str">
        <f>+IF('Antenna capacity SMP (TC)'!V356=0,"",'Antenna capacity SMP (TC)'!V356)</f>
        <v/>
      </c>
      <c r="X98" s="212" t="str">
        <f>+IF('Antenna capacity SMP (TC)'!W356=0,"",'Antenna capacity SMP (TC)'!W356)</f>
        <v/>
      </c>
      <c r="Y98" s="212" t="str">
        <f>+IF('Antenna capacity SMP (TC)'!X356=0,"",'Antenna capacity SMP (TC)'!X356)</f>
        <v/>
      </c>
      <c r="Z98" s="212" t="str">
        <f>+IF('Antenna capacity SMP (TC)'!Y356=0,"",'Antenna capacity SMP (TC)'!Y356)</f>
        <v/>
      </c>
      <c r="AA98" s="212" t="str">
        <f>+IF('Antenna capacity SMP (TC)'!Z356=0,"",'Antenna capacity SMP (TC)'!Z356)</f>
        <v/>
      </c>
      <c r="AB98" s="212" t="str">
        <f>+IF('Antenna capacity SMP (TC)'!AA356=0,"",'Antenna capacity SMP (TC)'!AA356)</f>
        <v/>
      </c>
      <c r="AC98" s="212" t="str">
        <f>+IF('Antenna capacity SMP (TC)'!AB356=0,"",'Antenna capacity SMP (TC)'!AB356)</f>
        <v/>
      </c>
      <c r="AD98" s="212" t="str">
        <f>+IF('Antenna capacity SMP (TC)'!AC356=0,"",'Antenna capacity SMP (TC)'!AC356)</f>
        <v/>
      </c>
      <c r="AE98" s="212" t="str">
        <f>+IF('Antenna capacity SMP (TC)'!AD356=0,"",'Antenna capacity SMP (TC)'!AD356)</f>
        <v/>
      </c>
      <c r="AF98" s="212" t="str">
        <f>+IF('Antenna capacity SMP (TC)'!AE356=0,"",'Antenna capacity SMP (TC)'!AE356)</f>
        <v/>
      </c>
      <c r="AG98" s="212" t="str">
        <f>+IF('Antenna capacity SMP (TC)'!AF356=0,"",'Antenna capacity SMP (TC)'!AF356)</f>
        <v/>
      </c>
      <c r="AH98" s="212" t="str">
        <f>+IF('Antenna capacity SMP (TC)'!AG356=0,"",'Antenna capacity SMP (TC)'!AG356)</f>
        <v/>
      </c>
      <c r="AI98" s="212" t="str">
        <f>+IF('Antenna capacity SMP (TC)'!AH356=0,"",'Antenna capacity SMP (TC)'!AH356)</f>
        <v/>
      </c>
      <c r="AJ98" s="212" t="str">
        <f>+IF('Antenna capacity SMP (TC)'!AI356=0,"",'Antenna capacity SMP (TC)'!AI356)</f>
        <v/>
      </c>
      <c r="AK98" s="212" t="str">
        <f>+IF('Antenna capacity SMP (TC)'!AJ356=0,"",'Antenna capacity SMP (TC)'!AJ356)</f>
        <v/>
      </c>
      <c r="AL98" s="212" t="str">
        <f>+IF('Antenna capacity SMP (TC)'!AK356=0,"",'Antenna capacity SMP (TC)'!AK356)</f>
        <v/>
      </c>
      <c r="AM98" s="212" t="str">
        <f>+IF('Antenna capacity SMP (TC)'!AL356=0,"",'Antenna capacity SMP (TC)'!AL356)</f>
        <v/>
      </c>
      <c r="AN98" s="212" t="str">
        <f>+IF('Antenna capacity SMP (TC)'!AM356=0,"",'Antenna capacity SMP (TC)'!AM356)</f>
        <v/>
      </c>
      <c r="AO98" s="212" t="str">
        <f>+IF('Antenna capacity SMP (TC)'!AN356=0,"",'Antenna capacity SMP (TC)'!AN356)</f>
        <v/>
      </c>
      <c r="AP98" s="212" t="str">
        <f>+IF('Antenna capacity SMP (TC)'!AO356=0,"",'Antenna capacity SMP (TC)'!AO356)</f>
        <v/>
      </c>
      <c r="AQ98" s="148"/>
    </row>
    <row r="99" spans="2:43" x14ac:dyDescent="0.2">
      <c r="B99" s="674"/>
      <c r="C99" s="177"/>
      <c r="D99" s="213">
        <v>15</v>
      </c>
      <c r="E99" s="215" t="str">
        <f>+IF('Antenna capacity SMP (TC)'!D357=0,"",'Antenna capacity SMP (TC)'!D357)</f>
        <v/>
      </c>
      <c r="F99" s="215" t="str">
        <f>+IF('Antenna capacity SMP (TC)'!E357=0,"",'Antenna capacity SMP (TC)'!E357)</f>
        <v/>
      </c>
      <c r="G99" s="215" t="str">
        <f>+IF('Antenna capacity SMP (TC)'!F357=0,"",'Antenna capacity SMP (TC)'!F357)</f>
        <v/>
      </c>
      <c r="H99" s="215" t="str">
        <f>+IF('Antenna capacity SMP (TC)'!G357=0,"",'Antenna capacity SMP (TC)'!G357)</f>
        <v/>
      </c>
      <c r="I99" s="215" t="str">
        <f>+IF('Antenna capacity SMP (TC)'!H357=0,"",'Antenna capacity SMP (TC)'!H357)</f>
        <v/>
      </c>
      <c r="J99" s="215" t="str">
        <f>+IF('Antenna capacity SMP (TC)'!I357=0,"",'Antenna capacity SMP (TC)'!I357)</f>
        <v/>
      </c>
      <c r="K99" s="215" t="str">
        <f>+IF('Antenna capacity SMP (TC)'!J357=0,"",'Antenna capacity SMP (TC)'!J357)</f>
        <v/>
      </c>
      <c r="L99" s="215" t="str">
        <f>+IF('Antenna capacity SMP (TC)'!K357=0,"",'Antenna capacity SMP (TC)'!K357)</f>
        <v/>
      </c>
      <c r="M99" s="215" t="str">
        <f>+IF('Antenna capacity SMP (TC)'!L357=0,"",'Antenna capacity SMP (TC)'!L357)</f>
        <v/>
      </c>
      <c r="N99" s="215" t="str">
        <f>+IF('Antenna capacity SMP (TC)'!M357=0,"",'Antenna capacity SMP (TC)'!M357)</f>
        <v/>
      </c>
      <c r="O99" s="215" t="str">
        <f>+IF('Antenna capacity SMP (TC)'!N357=0,"",'Antenna capacity SMP (TC)'!N357)</f>
        <v/>
      </c>
      <c r="P99" s="215" t="str">
        <f>+IF('Antenna capacity SMP (TC)'!O357=0,"",'Antenna capacity SMP (TC)'!O357)</f>
        <v/>
      </c>
      <c r="Q99" s="215" t="str">
        <f>+IF('Antenna capacity SMP (TC)'!P357=0,"",'Antenna capacity SMP (TC)'!P357)</f>
        <v/>
      </c>
      <c r="R99" s="215" t="str">
        <f>+IF('Antenna capacity SMP (TC)'!Q357=0,"",'Antenna capacity SMP (TC)'!Q357)</f>
        <v/>
      </c>
      <c r="S99" s="215" t="str">
        <f>+IF('Antenna capacity SMP (TC)'!R357=0,"",'Antenna capacity SMP (TC)'!R357)</f>
        <v/>
      </c>
      <c r="T99" s="215" t="str">
        <f>+IF('Antenna capacity SMP (TC)'!S357=0,"",'Antenna capacity SMP (TC)'!S357)</f>
        <v/>
      </c>
      <c r="U99" s="215" t="str">
        <f>+IF('Antenna capacity SMP (TC)'!T357=0,"",'Antenna capacity SMP (TC)'!T357)</f>
        <v/>
      </c>
      <c r="V99" s="215" t="str">
        <f>+IF('Antenna capacity SMP (TC)'!U357=0,"",'Antenna capacity SMP (TC)'!U357)</f>
        <v/>
      </c>
      <c r="W99" s="215" t="str">
        <f>+IF('Antenna capacity SMP (TC)'!V357=0,"",'Antenna capacity SMP (TC)'!V357)</f>
        <v/>
      </c>
      <c r="X99" s="215" t="str">
        <f>+IF('Antenna capacity SMP (TC)'!W357=0,"",'Antenna capacity SMP (TC)'!W357)</f>
        <v/>
      </c>
      <c r="Y99" s="215" t="str">
        <f>+IF('Antenna capacity SMP (TC)'!X357=0,"",'Antenna capacity SMP (TC)'!X357)</f>
        <v/>
      </c>
      <c r="Z99" s="215" t="str">
        <f>+IF('Antenna capacity SMP (TC)'!Y357=0,"",'Antenna capacity SMP (TC)'!Y357)</f>
        <v/>
      </c>
      <c r="AA99" s="215" t="str">
        <f>+IF('Antenna capacity SMP (TC)'!Z357=0,"",'Antenna capacity SMP (TC)'!Z357)</f>
        <v/>
      </c>
      <c r="AB99" s="215" t="str">
        <f>+IF('Antenna capacity SMP (TC)'!AA357=0,"",'Antenna capacity SMP (TC)'!AA357)</f>
        <v/>
      </c>
      <c r="AC99" s="215" t="str">
        <f>+IF('Antenna capacity SMP (TC)'!AB357=0,"",'Antenna capacity SMP (TC)'!AB357)</f>
        <v/>
      </c>
      <c r="AD99" s="215" t="str">
        <f>+IF('Antenna capacity SMP (TC)'!AC357=0,"",'Antenna capacity SMP (TC)'!AC357)</f>
        <v/>
      </c>
      <c r="AE99" s="215" t="str">
        <f>+IF('Antenna capacity SMP (TC)'!AD357=0,"",'Antenna capacity SMP (TC)'!AD357)</f>
        <v/>
      </c>
      <c r="AF99" s="215" t="str">
        <f>+IF('Antenna capacity SMP (TC)'!AE357=0,"",'Antenna capacity SMP (TC)'!AE357)</f>
        <v/>
      </c>
      <c r="AG99" s="215" t="str">
        <f>+IF('Antenna capacity SMP (TC)'!AF357=0,"",'Antenna capacity SMP (TC)'!AF357)</f>
        <v/>
      </c>
      <c r="AH99" s="215" t="str">
        <f>+IF('Antenna capacity SMP (TC)'!AG357=0,"",'Antenna capacity SMP (TC)'!AG357)</f>
        <v/>
      </c>
      <c r="AI99" s="215" t="str">
        <f>+IF('Antenna capacity SMP (TC)'!AH357=0,"",'Antenna capacity SMP (TC)'!AH357)</f>
        <v/>
      </c>
      <c r="AJ99" s="215" t="str">
        <f>+IF('Antenna capacity SMP (TC)'!AI357=0,"",'Antenna capacity SMP (TC)'!AI357)</f>
        <v/>
      </c>
      <c r="AK99" s="215" t="str">
        <f>+IF('Antenna capacity SMP (TC)'!AJ357=0,"",'Antenna capacity SMP (TC)'!AJ357)</f>
        <v/>
      </c>
      <c r="AL99" s="215" t="str">
        <f>+IF('Antenna capacity SMP (TC)'!AK357=0,"",'Antenna capacity SMP (TC)'!AK357)</f>
        <v/>
      </c>
      <c r="AM99" s="215" t="str">
        <f>+IF('Antenna capacity SMP (TC)'!AL357=0,"",'Antenna capacity SMP (TC)'!AL357)</f>
        <v/>
      </c>
      <c r="AN99" s="215" t="str">
        <f>+IF('Antenna capacity SMP (TC)'!AM357=0,"",'Antenna capacity SMP (TC)'!AM357)</f>
        <v/>
      </c>
      <c r="AO99" s="215" t="str">
        <f>+IF('Antenna capacity SMP (TC)'!AN357=0,"",'Antenna capacity SMP (TC)'!AN357)</f>
        <v/>
      </c>
      <c r="AP99" s="215" t="str">
        <f>+IF('Antenna capacity SMP (TC)'!AO357=0,"",'Antenna capacity SMP (TC)'!AO357)</f>
        <v/>
      </c>
      <c r="AQ99" s="148"/>
    </row>
    <row r="100" spans="2:43" x14ac:dyDescent="0.2">
      <c r="B100" s="674"/>
      <c r="C100" s="177"/>
      <c r="D100" s="211">
        <v>10</v>
      </c>
      <c r="E100" s="212" t="str">
        <f>+IF('Antenna capacity SMP (TC)'!D358=0,"",'Antenna capacity SMP (TC)'!D358)</f>
        <v/>
      </c>
      <c r="F100" s="212" t="str">
        <f>+IF('Antenna capacity SMP (TC)'!E358=0,"",'Antenna capacity SMP (TC)'!E358)</f>
        <v/>
      </c>
      <c r="G100" s="212" t="str">
        <f>+IF('Antenna capacity SMP (TC)'!F358=0,"",'Antenna capacity SMP (TC)'!F358)</f>
        <v/>
      </c>
      <c r="H100" s="212" t="str">
        <f>+IF('Antenna capacity SMP (TC)'!G358=0,"",'Antenna capacity SMP (TC)'!G358)</f>
        <v/>
      </c>
      <c r="I100" s="212" t="str">
        <f>+IF('Antenna capacity SMP (TC)'!H358=0,"",'Antenna capacity SMP (TC)'!H358)</f>
        <v/>
      </c>
      <c r="J100" s="212" t="str">
        <f>+IF('Antenna capacity SMP (TC)'!I358=0,"",'Antenna capacity SMP (TC)'!I358)</f>
        <v/>
      </c>
      <c r="K100" s="212" t="str">
        <f>+IF('Antenna capacity SMP (TC)'!J358=0,"",'Antenna capacity SMP (TC)'!J358)</f>
        <v/>
      </c>
      <c r="L100" s="212" t="str">
        <f>+IF('Antenna capacity SMP (TC)'!K358=0,"",'Antenna capacity SMP (TC)'!K358)</f>
        <v/>
      </c>
      <c r="M100" s="212" t="str">
        <f>+IF('Antenna capacity SMP (TC)'!L358=0,"",'Antenna capacity SMP (TC)'!L358)</f>
        <v/>
      </c>
      <c r="N100" s="212" t="str">
        <f>+IF('Antenna capacity SMP (TC)'!M358=0,"",'Antenna capacity SMP (TC)'!M358)</f>
        <v/>
      </c>
      <c r="O100" s="212" t="str">
        <f>+IF('Antenna capacity SMP (TC)'!N358=0,"",'Antenna capacity SMP (TC)'!N358)</f>
        <v/>
      </c>
      <c r="P100" s="212" t="str">
        <f>+IF('Antenna capacity SMP (TC)'!O358=0,"",'Antenna capacity SMP (TC)'!O358)</f>
        <v/>
      </c>
      <c r="Q100" s="212" t="str">
        <f>+IF('Antenna capacity SMP (TC)'!P358=0,"",'Antenna capacity SMP (TC)'!P358)</f>
        <v/>
      </c>
      <c r="R100" s="212" t="str">
        <f>+IF('Antenna capacity SMP (TC)'!Q358=0,"",'Antenna capacity SMP (TC)'!Q358)</f>
        <v/>
      </c>
      <c r="S100" s="212" t="str">
        <f>+IF('Antenna capacity SMP (TC)'!R358=0,"",'Antenna capacity SMP (TC)'!R358)</f>
        <v/>
      </c>
      <c r="T100" s="212" t="str">
        <f>+IF('Antenna capacity SMP (TC)'!S358=0,"",'Antenna capacity SMP (TC)'!S358)</f>
        <v/>
      </c>
      <c r="U100" s="212" t="str">
        <f>+IF('Antenna capacity SMP (TC)'!T358=0,"",'Antenna capacity SMP (TC)'!T358)</f>
        <v/>
      </c>
      <c r="V100" s="212" t="str">
        <f>+IF('Antenna capacity SMP (TC)'!U358=0,"",'Antenna capacity SMP (TC)'!U358)</f>
        <v/>
      </c>
      <c r="W100" s="212" t="str">
        <f>+IF('Antenna capacity SMP (TC)'!V358=0,"",'Antenna capacity SMP (TC)'!V358)</f>
        <v/>
      </c>
      <c r="X100" s="212" t="str">
        <f>+IF('Antenna capacity SMP (TC)'!W358=0,"",'Antenna capacity SMP (TC)'!W358)</f>
        <v/>
      </c>
      <c r="Y100" s="212" t="str">
        <f>+IF('Antenna capacity SMP (TC)'!X358=0,"",'Antenna capacity SMP (TC)'!X358)</f>
        <v/>
      </c>
      <c r="Z100" s="212" t="str">
        <f>+IF('Antenna capacity SMP (TC)'!Y358=0,"",'Antenna capacity SMP (TC)'!Y358)</f>
        <v/>
      </c>
      <c r="AA100" s="212" t="str">
        <f>+IF('Antenna capacity SMP (TC)'!Z358=0,"",'Antenna capacity SMP (TC)'!Z358)</f>
        <v/>
      </c>
      <c r="AB100" s="212" t="str">
        <f>+IF('Antenna capacity SMP (TC)'!AA358=0,"",'Antenna capacity SMP (TC)'!AA358)</f>
        <v/>
      </c>
      <c r="AC100" s="212" t="str">
        <f>+IF('Antenna capacity SMP (TC)'!AB358=0,"",'Antenna capacity SMP (TC)'!AB358)</f>
        <v/>
      </c>
      <c r="AD100" s="212" t="str">
        <f>+IF('Antenna capacity SMP (TC)'!AC358=0,"",'Antenna capacity SMP (TC)'!AC358)</f>
        <v/>
      </c>
      <c r="AE100" s="212" t="str">
        <f>+IF('Antenna capacity SMP (TC)'!AD358=0,"",'Antenna capacity SMP (TC)'!AD358)</f>
        <v/>
      </c>
      <c r="AF100" s="212" t="str">
        <f>+IF('Antenna capacity SMP (TC)'!AE358=0,"",'Antenna capacity SMP (TC)'!AE358)</f>
        <v/>
      </c>
      <c r="AG100" s="212" t="str">
        <f>+IF('Antenna capacity SMP (TC)'!AF358=0,"",'Antenna capacity SMP (TC)'!AF358)</f>
        <v/>
      </c>
      <c r="AH100" s="212" t="str">
        <f>+IF('Antenna capacity SMP (TC)'!AG358=0,"",'Antenna capacity SMP (TC)'!AG358)</f>
        <v/>
      </c>
      <c r="AI100" s="212" t="str">
        <f>+IF('Antenna capacity SMP (TC)'!AH358=0,"",'Antenna capacity SMP (TC)'!AH358)</f>
        <v/>
      </c>
      <c r="AJ100" s="212" t="str">
        <f>+IF('Antenna capacity SMP (TC)'!AI358=0,"",'Antenna capacity SMP (TC)'!AI358)</f>
        <v/>
      </c>
      <c r="AK100" s="212" t="str">
        <f>+IF('Antenna capacity SMP (TC)'!AJ358=0,"",'Antenna capacity SMP (TC)'!AJ358)</f>
        <v/>
      </c>
      <c r="AL100" s="212" t="str">
        <f>+IF('Antenna capacity SMP (TC)'!AK358=0,"",'Antenna capacity SMP (TC)'!AK358)</f>
        <v/>
      </c>
      <c r="AM100" s="212" t="str">
        <f>+IF('Antenna capacity SMP (TC)'!AL358=0,"",'Antenna capacity SMP (TC)'!AL358)</f>
        <v/>
      </c>
      <c r="AN100" s="212" t="str">
        <f>+IF('Antenna capacity SMP (TC)'!AM358=0,"",'Antenna capacity SMP (TC)'!AM358)</f>
        <v/>
      </c>
      <c r="AO100" s="212" t="str">
        <f>+IF('Antenna capacity SMP (TC)'!AN358=0,"",'Antenna capacity SMP (TC)'!AN358)</f>
        <v/>
      </c>
      <c r="AP100" s="212" t="str">
        <f>+IF('Antenna capacity SMP (TC)'!AO358=0,"",'Antenna capacity SMP (TC)'!AO358)</f>
        <v/>
      </c>
      <c r="AQ100" s="148"/>
    </row>
    <row r="101" spans="2:43" x14ac:dyDescent="0.2">
      <c r="B101" s="674"/>
      <c r="C101" s="177"/>
      <c r="D101" s="213">
        <v>7.5</v>
      </c>
      <c r="E101" s="215" t="str">
        <f>+IF('Antenna capacity SMP (TC)'!D359=0,"",'Antenna capacity SMP (TC)'!D359)</f>
        <v/>
      </c>
      <c r="F101" s="215" t="str">
        <f>+IF('Antenna capacity SMP (TC)'!E359=0,"",'Antenna capacity SMP (TC)'!E359)</f>
        <v/>
      </c>
      <c r="G101" s="215" t="str">
        <f>+IF('Antenna capacity SMP (TC)'!F359=0,"",'Antenna capacity SMP (TC)'!F359)</f>
        <v/>
      </c>
      <c r="H101" s="215" t="str">
        <f>+IF('Antenna capacity SMP (TC)'!G359=0,"",'Antenna capacity SMP (TC)'!G359)</f>
        <v/>
      </c>
      <c r="I101" s="215" t="str">
        <f>+IF('Antenna capacity SMP (TC)'!H359=0,"",'Antenna capacity SMP (TC)'!H359)</f>
        <v/>
      </c>
      <c r="J101" s="215" t="str">
        <f>+IF('Antenna capacity SMP (TC)'!I359=0,"",'Antenna capacity SMP (TC)'!I359)</f>
        <v/>
      </c>
      <c r="K101" s="215" t="str">
        <f>+IF('Antenna capacity SMP (TC)'!J359=0,"",'Antenna capacity SMP (TC)'!J359)</f>
        <v/>
      </c>
      <c r="L101" s="215" t="str">
        <f>+IF('Antenna capacity SMP (TC)'!K359=0,"",'Antenna capacity SMP (TC)'!K359)</f>
        <v/>
      </c>
      <c r="M101" s="215" t="str">
        <f>+IF('Antenna capacity SMP (TC)'!L359=0,"",'Antenna capacity SMP (TC)'!L359)</f>
        <v/>
      </c>
      <c r="N101" s="215" t="str">
        <f>+IF('Antenna capacity SMP (TC)'!M359=0,"",'Antenna capacity SMP (TC)'!M359)</f>
        <v/>
      </c>
      <c r="O101" s="215" t="str">
        <f>+IF('Antenna capacity SMP (TC)'!N359=0,"",'Antenna capacity SMP (TC)'!N359)</f>
        <v/>
      </c>
      <c r="P101" s="215" t="str">
        <f>+IF('Antenna capacity SMP (TC)'!O359=0,"",'Antenna capacity SMP (TC)'!O359)</f>
        <v/>
      </c>
      <c r="Q101" s="215" t="str">
        <f>+IF('Antenna capacity SMP (TC)'!P359=0,"",'Antenna capacity SMP (TC)'!P359)</f>
        <v/>
      </c>
      <c r="R101" s="215" t="str">
        <f>+IF('Antenna capacity SMP (TC)'!Q359=0,"",'Antenna capacity SMP (TC)'!Q359)</f>
        <v/>
      </c>
      <c r="S101" s="215" t="str">
        <f>+IF('Antenna capacity SMP (TC)'!R359=0,"",'Antenna capacity SMP (TC)'!R359)</f>
        <v/>
      </c>
      <c r="T101" s="215" t="str">
        <f>+IF('Antenna capacity SMP (TC)'!S359=0,"",'Antenna capacity SMP (TC)'!S359)</f>
        <v/>
      </c>
      <c r="U101" s="215" t="str">
        <f>+IF('Antenna capacity SMP (TC)'!T359=0,"",'Antenna capacity SMP (TC)'!T359)</f>
        <v/>
      </c>
      <c r="V101" s="215" t="str">
        <f>+IF('Antenna capacity SMP (TC)'!U359=0,"",'Antenna capacity SMP (TC)'!U359)</f>
        <v/>
      </c>
      <c r="W101" s="215" t="str">
        <f>+IF('Antenna capacity SMP (TC)'!V359=0,"",'Antenna capacity SMP (TC)'!V359)</f>
        <v/>
      </c>
      <c r="X101" s="215" t="str">
        <f>+IF('Antenna capacity SMP (TC)'!W359=0,"",'Antenna capacity SMP (TC)'!W359)</f>
        <v/>
      </c>
      <c r="Y101" s="215" t="str">
        <f>+IF('Antenna capacity SMP (TC)'!X359=0,"",'Antenna capacity SMP (TC)'!X359)</f>
        <v/>
      </c>
      <c r="Z101" s="215" t="str">
        <f>+IF('Antenna capacity SMP (TC)'!Y359=0,"",'Antenna capacity SMP (TC)'!Y359)</f>
        <v/>
      </c>
      <c r="AA101" s="215" t="str">
        <f>+IF('Antenna capacity SMP (TC)'!Z359=0,"",'Antenna capacity SMP (TC)'!Z359)</f>
        <v/>
      </c>
      <c r="AB101" s="215" t="str">
        <f>+IF('Antenna capacity SMP (TC)'!AA359=0,"",'Antenna capacity SMP (TC)'!AA359)</f>
        <v/>
      </c>
      <c r="AC101" s="215" t="str">
        <f>+IF('Antenna capacity SMP (TC)'!AB359=0,"",'Antenna capacity SMP (TC)'!AB359)</f>
        <v/>
      </c>
      <c r="AD101" s="215" t="str">
        <f>+IF('Antenna capacity SMP (TC)'!AC359=0,"",'Antenna capacity SMP (TC)'!AC359)</f>
        <v/>
      </c>
      <c r="AE101" s="215" t="str">
        <f>+IF('Antenna capacity SMP (TC)'!AD359=0,"",'Antenna capacity SMP (TC)'!AD359)</f>
        <v/>
      </c>
      <c r="AF101" s="215" t="str">
        <f>+IF('Antenna capacity SMP (TC)'!AE359=0,"",'Antenna capacity SMP (TC)'!AE359)</f>
        <v/>
      </c>
      <c r="AG101" s="215" t="str">
        <f>+IF('Antenna capacity SMP (TC)'!AF359=0,"",'Antenna capacity SMP (TC)'!AF359)</f>
        <v/>
      </c>
      <c r="AH101" s="215" t="str">
        <f>+IF('Antenna capacity SMP (TC)'!AG359=0,"",'Antenna capacity SMP (TC)'!AG359)</f>
        <v/>
      </c>
      <c r="AI101" s="215" t="str">
        <f>+IF('Antenna capacity SMP (TC)'!AH359=0,"",'Antenna capacity SMP (TC)'!AH359)</f>
        <v/>
      </c>
      <c r="AJ101" s="215" t="str">
        <f>+IF('Antenna capacity SMP (TC)'!AI359=0,"",'Antenna capacity SMP (TC)'!AI359)</f>
        <v/>
      </c>
      <c r="AK101" s="215" t="str">
        <f>+IF('Antenna capacity SMP (TC)'!AJ359=0,"",'Antenna capacity SMP (TC)'!AJ359)</f>
        <v/>
      </c>
      <c r="AL101" s="215" t="str">
        <f>+IF('Antenna capacity SMP (TC)'!AK359=0,"",'Antenna capacity SMP (TC)'!AK359)</f>
        <v/>
      </c>
      <c r="AM101" s="215" t="str">
        <f>+IF('Antenna capacity SMP (TC)'!AL359=0,"",'Antenna capacity SMP (TC)'!AL359)</f>
        <v/>
      </c>
      <c r="AN101" s="215" t="str">
        <f>+IF('Antenna capacity SMP (TC)'!AM359=0,"",'Antenna capacity SMP (TC)'!AM359)</f>
        <v/>
      </c>
      <c r="AO101" s="215" t="str">
        <f>+IF('Antenna capacity SMP (TC)'!AN359=0,"",'Antenna capacity SMP (TC)'!AN359)</f>
        <v/>
      </c>
      <c r="AP101" s="215" t="str">
        <f>+IF('Antenna capacity SMP (TC)'!AO359=0,"",'Antenna capacity SMP (TC)'!AO359)</f>
        <v/>
      </c>
      <c r="AQ101" s="148"/>
    </row>
    <row r="102" spans="2:43" x14ac:dyDescent="0.2">
      <c r="B102" s="674"/>
      <c r="C102" s="177"/>
      <c r="D102" s="211">
        <v>5</v>
      </c>
      <c r="E102" s="212" t="str">
        <f>+IF('Antenna capacity SMP (TC)'!D360=0,"",'Antenna capacity SMP (TC)'!D360)</f>
        <v/>
      </c>
      <c r="F102" s="212" t="str">
        <f>+IF('Antenna capacity SMP (TC)'!E360=0,"",'Antenna capacity SMP (TC)'!E360)</f>
        <v/>
      </c>
      <c r="G102" s="212" t="str">
        <f>+IF('Antenna capacity SMP (TC)'!F360=0,"",'Antenna capacity SMP (TC)'!F360)</f>
        <v/>
      </c>
      <c r="H102" s="212" t="str">
        <f>+IF('Antenna capacity SMP (TC)'!G360=0,"",'Antenna capacity SMP (TC)'!G360)</f>
        <v/>
      </c>
      <c r="I102" s="212" t="str">
        <f>+IF('Antenna capacity SMP (TC)'!H360=0,"",'Antenna capacity SMP (TC)'!H360)</f>
        <v/>
      </c>
      <c r="J102" s="212" t="str">
        <f>+IF('Antenna capacity SMP (TC)'!I360=0,"",'Antenna capacity SMP (TC)'!I360)</f>
        <v/>
      </c>
      <c r="K102" s="212" t="str">
        <f>+IF('Antenna capacity SMP (TC)'!J360=0,"",'Antenna capacity SMP (TC)'!J360)</f>
        <v/>
      </c>
      <c r="L102" s="212" t="str">
        <f>+IF('Antenna capacity SMP (TC)'!K360=0,"",'Antenna capacity SMP (TC)'!K360)</f>
        <v/>
      </c>
      <c r="M102" s="212" t="str">
        <f>+IF('Antenna capacity SMP (TC)'!L360=0,"",'Antenna capacity SMP (TC)'!L360)</f>
        <v/>
      </c>
      <c r="N102" s="212" t="str">
        <f>+IF('Antenna capacity SMP (TC)'!M360=0,"",'Antenna capacity SMP (TC)'!M360)</f>
        <v/>
      </c>
      <c r="O102" s="212" t="str">
        <f>+IF('Antenna capacity SMP (TC)'!N360=0,"",'Antenna capacity SMP (TC)'!N360)</f>
        <v/>
      </c>
      <c r="P102" s="212" t="str">
        <f>+IF('Antenna capacity SMP (TC)'!O360=0,"",'Antenna capacity SMP (TC)'!O360)</f>
        <v/>
      </c>
      <c r="Q102" s="212" t="str">
        <f>+IF('Antenna capacity SMP (TC)'!P360=0,"",'Antenna capacity SMP (TC)'!P360)</f>
        <v/>
      </c>
      <c r="R102" s="212" t="str">
        <f>+IF('Antenna capacity SMP (TC)'!Q360=0,"",'Antenna capacity SMP (TC)'!Q360)</f>
        <v/>
      </c>
      <c r="S102" s="212" t="str">
        <f>+IF('Antenna capacity SMP (TC)'!R360=0,"",'Antenna capacity SMP (TC)'!R360)</f>
        <v/>
      </c>
      <c r="T102" s="212" t="str">
        <f>+IF('Antenna capacity SMP (TC)'!S360=0,"",'Antenna capacity SMP (TC)'!S360)</f>
        <v/>
      </c>
      <c r="U102" s="212" t="str">
        <f>+IF('Antenna capacity SMP (TC)'!T360=0,"",'Antenna capacity SMP (TC)'!T360)</f>
        <v/>
      </c>
      <c r="V102" s="212" t="str">
        <f>+IF('Antenna capacity SMP (TC)'!U360=0,"",'Antenna capacity SMP (TC)'!U360)</f>
        <v/>
      </c>
      <c r="W102" s="212" t="str">
        <f>+IF('Antenna capacity SMP (TC)'!V360=0,"",'Antenna capacity SMP (TC)'!V360)</f>
        <v/>
      </c>
      <c r="X102" s="212" t="str">
        <f>+IF('Antenna capacity SMP (TC)'!W360=0,"",'Antenna capacity SMP (TC)'!W360)</f>
        <v/>
      </c>
      <c r="Y102" s="212" t="str">
        <f>+IF('Antenna capacity SMP (TC)'!X360=0,"",'Antenna capacity SMP (TC)'!X360)</f>
        <v/>
      </c>
      <c r="Z102" s="212" t="str">
        <f>+IF('Antenna capacity SMP (TC)'!Y360=0,"",'Antenna capacity SMP (TC)'!Y360)</f>
        <v/>
      </c>
      <c r="AA102" s="212" t="str">
        <f>+IF('Antenna capacity SMP (TC)'!Z360=0,"",'Antenna capacity SMP (TC)'!Z360)</f>
        <v/>
      </c>
      <c r="AB102" s="212" t="str">
        <f>+IF('Antenna capacity SMP (TC)'!AA360=0,"",'Antenna capacity SMP (TC)'!AA360)</f>
        <v/>
      </c>
      <c r="AC102" s="212" t="str">
        <f>+IF('Antenna capacity SMP (TC)'!AB360=0,"",'Antenna capacity SMP (TC)'!AB360)</f>
        <v/>
      </c>
      <c r="AD102" s="212" t="str">
        <f>+IF('Antenna capacity SMP (TC)'!AC360=0,"",'Antenna capacity SMP (TC)'!AC360)</f>
        <v/>
      </c>
      <c r="AE102" s="212" t="str">
        <f>+IF('Antenna capacity SMP (TC)'!AD360=0,"",'Antenna capacity SMP (TC)'!AD360)</f>
        <v/>
      </c>
      <c r="AF102" s="212" t="str">
        <f>+IF('Antenna capacity SMP (TC)'!AE360=0,"",'Antenna capacity SMP (TC)'!AE360)</f>
        <v/>
      </c>
      <c r="AG102" s="212" t="str">
        <f>+IF('Antenna capacity SMP (TC)'!AF360=0,"",'Antenna capacity SMP (TC)'!AF360)</f>
        <v/>
      </c>
      <c r="AH102" s="212" t="str">
        <f>+IF('Antenna capacity SMP (TC)'!AG360=0,"",'Antenna capacity SMP (TC)'!AG360)</f>
        <v/>
      </c>
      <c r="AI102" s="212" t="str">
        <f>+IF('Antenna capacity SMP (TC)'!AH360=0,"",'Antenna capacity SMP (TC)'!AH360)</f>
        <v/>
      </c>
      <c r="AJ102" s="212" t="str">
        <f>+IF('Antenna capacity SMP (TC)'!AI360=0,"",'Antenna capacity SMP (TC)'!AI360)</f>
        <v/>
      </c>
      <c r="AK102" s="212" t="str">
        <f>+IF('Antenna capacity SMP (TC)'!AJ360=0,"",'Antenna capacity SMP (TC)'!AJ360)</f>
        <v/>
      </c>
      <c r="AL102" s="212" t="str">
        <f>+IF('Antenna capacity SMP (TC)'!AK360=0,"",'Antenna capacity SMP (TC)'!AK360)</f>
        <v/>
      </c>
      <c r="AM102" s="212" t="str">
        <f>+IF('Antenna capacity SMP (TC)'!AL360=0,"",'Antenna capacity SMP (TC)'!AL360)</f>
        <v/>
      </c>
      <c r="AN102" s="212" t="str">
        <f>+IF('Antenna capacity SMP (TC)'!AM360=0,"",'Antenna capacity SMP (TC)'!AM360)</f>
        <v/>
      </c>
      <c r="AO102" s="212" t="str">
        <f>+IF('Antenna capacity SMP (TC)'!AN360=0,"",'Antenna capacity SMP (TC)'!AN360)</f>
        <v/>
      </c>
      <c r="AP102" s="212" t="str">
        <f>+IF('Antenna capacity SMP (TC)'!AO360=0,"",'Antenna capacity SMP (TC)'!AO360)</f>
        <v/>
      </c>
      <c r="AQ102" s="148"/>
    </row>
    <row r="103" spans="2:43" x14ac:dyDescent="0.2">
      <c r="B103" s="674"/>
      <c r="C103" s="177"/>
      <c r="D103" s="213">
        <v>3</v>
      </c>
      <c r="E103" s="215" t="str">
        <f>+IF('Antenna capacity SMP (TC)'!D361=0,"",'Antenna capacity SMP (TC)'!D361)</f>
        <v/>
      </c>
      <c r="F103" s="215" t="str">
        <f>+IF('Antenna capacity SMP (TC)'!E361=0,"",'Antenna capacity SMP (TC)'!E361)</f>
        <v/>
      </c>
      <c r="G103" s="215" t="str">
        <f>+IF('Antenna capacity SMP (TC)'!F361=0,"",'Antenna capacity SMP (TC)'!F361)</f>
        <v/>
      </c>
      <c r="H103" s="215" t="str">
        <f>+IF('Antenna capacity SMP (TC)'!G361=0,"",'Antenna capacity SMP (TC)'!G361)</f>
        <v/>
      </c>
      <c r="I103" s="215" t="str">
        <f>+IF('Antenna capacity SMP (TC)'!H361=0,"",'Antenna capacity SMP (TC)'!H361)</f>
        <v/>
      </c>
      <c r="J103" s="215" t="str">
        <f>+IF('Antenna capacity SMP (TC)'!I361=0,"",'Antenna capacity SMP (TC)'!I361)</f>
        <v/>
      </c>
      <c r="K103" s="215" t="str">
        <f>+IF('Antenna capacity SMP (TC)'!J361=0,"",'Antenna capacity SMP (TC)'!J361)</f>
        <v/>
      </c>
      <c r="L103" s="215" t="str">
        <f>+IF('Antenna capacity SMP (TC)'!K361=0,"",'Antenna capacity SMP (TC)'!K361)</f>
        <v/>
      </c>
      <c r="M103" s="215" t="str">
        <f>+IF('Antenna capacity SMP (TC)'!L361=0,"",'Antenna capacity SMP (TC)'!L361)</f>
        <v/>
      </c>
      <c r="N103" s="215" t="str">
        <f>+IF('Antenna capacity SMP (TC)'!M361=0,"",'Antenna capacity SMP (TC)'!M361)</f>
        <v/>
      </c>
      <c r="O103" s="215" t="str">
        <f>+IF('Antenna capacity SMP (TC)'!N361=0,"",'Antenna capacity SMP (TC)'!N361)</f>
        <v/>
      </c>
      <c r="P103" s="215" t="str">
        <f>+IF('Antenna capacity SMP (TC)'!O361=0,"",'Antenna capacity SMP (TC)'!O361)</f>
        <v/>
      </c>
      <c r="Q103" s="215" t="str">
        <f>+IF('Antenna capacity SMP (TC)'!P361=0,"",'Antenna capacity SMP (TC)'!P361)</f>
        <v/>
      </c>
      <c r="R103" s="215" t="str">
        <f>+IF('Antenna capacity SMP (TC)'!Q361=0,"",'Antenna capacity SMP (TC)'!Q361)</f>
        <v/>
      </c>
      <c r="S103" s="215" t="str">
        <f>+IF('Antenna capacity SMP (TC)'!R361=0,"",'Antenna capacity SMP (TC)'!R361)</f>
        <v/>
      </c>
      <c r="T103" s="215" t="str">
        <f>+IF('Antenna capacity SMP (TC)'!S361=0,"",'Antenna capacity SMP (TC)'!S361)</f>
        <v/>
      </c>
      <c r="U103" s="215" t="str">
        <f>+IF('Antenna capacity SMP (TC)'!T361=0,"",'Antenna capacity SMP (TC)'!T361)</f>
        <v/>
      </c>
      <c r="V103" s="215" t="str">
        <f>+IF('Antenna capacity SMP (TC)'!U361=0,"",'Antenna capacity SMP (TC)'!U361)</f>
        <v/>
      </c>
      <c r="W103" s="215" t="str">
        <f>+IF('Antenna capacity SMP (TC)'!V361=0,"",'Antenna capacity SMP (TC)'!V361)</f>
        <v/>
      </c>
      <c r="X103" s="215" t="str">
        <f>+IF('Antenna capacity SMP (TC)'!W361=0,"",'Antenna capacity SMP (TC)'!W361)</f>
        <v/>
      </c>
      <c r="Y103" s="215" t="str">
        <f>+IF('Antenna capacity SMP (TC)'!X361=0,"",'Antenna capacity SMP (TC)'!X361)</f>
        <v/>
      </c>
      <c r="Z103" s="215" t="str">
        <f>+IF('Antenna capacity SMP (TC)'!Y361=0,"",'Antenna capacity SMP (TC)'!Y361)</f>
        <v/>
      </c>
      <c r="AA103" s="215" t="str">
        <f>+IF('Antenna capacity SMP (TC)'!Z361=0,"",'Antenna capacity SMP (TC)'!Z361)</f>
        <v/>
      </c>
      <c r="AB103" s="215" t="str">
        <f>+IF('Antenna capacity SMP (TC)'!AA361=0,"",'Antenna capacity SMP (TC)'!AA361)</f>
        <v/>
      </c>
      <c r="AC103" s="215" t="str">
        <f>+IF('Antenna capacity SMP (TC)'!AB361=0,"",'Antenna capacity SMP (TC)'!AB361)</f>
        <v/>
      </c>
      <c r="AD103" s="215" t="str">
        <f>+IF('Antenna capacity SMP (TC)'!AC361=0,"",'Antenna capacity SMP (TC)'!AC361)</f>
        <v/>
      </c>
      <c r="AE103" s="215" t="str">
        <f>+IF('Antenna capacity SMP (TC)'!AD361=0,"",'Antenna capacity SMP (TC)'!AD361)</f>
        <v/>
      </c>
      <c r="AF103" s="215" t="str">
        <f>+IF('Antenna capacity SMP (TC)'!AE361=0,"",'Antenna capacity SMP (TC)'!AE361)</f>
        <v/>
      </c>
      <c r="AG103" s="215" t="str">
        <f>+IF('Antenna capacity SMP (TC)'!AF361=0,"",'Antenna capacity SMP (TC)'!AF361)</f>
        <v/>
      </c>
      <c r="AH103" s="215" t="str">
        <f>+IF('Antenna capacity SMP (TC)'!AG361=0,"",'Antenna capacity SMP (TC)'!AG361)</f>
        <v/>
      </c>
      <c r="AI103" s="215" t="str">
        <f>+IF('Antenna capacity SMP (TC)'!AH361=0,"",'Antenna capacity SMP (TC)'!AH361)</f>
        <v/>
      </c>
      <c r="AJ103" s="215" t="str">
        <f>+IF('Antenna capacity SMP (TC)'!AI361=0,"",'Antenna capacity SMP (TC)'!AI361)</f>
        <v/>
      </c>
      <c r="AK103" s="215" t="str">
        <f>+IF('Antenna capacity SMP (TC)'!AJ361=0,"",'Antenna capacity SMP (TC)'!AJ361)</f>
        <v/>
      </c>
      <c r="AL103" s="215" t="str">
        <f>+IF('Antenna capacity SMP (TC)'!AK361=0,"",'Antenna capacity SMP (TC)'!AK361)</f>
        <v/>
      </c>
      <c r="AM103" s="215" t="str">
        <f>+IF('Antenna capacity SMP (TC)'!AL361=0,"",'Antenna capacity SMP (TC)'!AL361)</f>
        <v/>
      </c>
      <c r="AN103" s="215" t="str">
        <f>+IF('Antenna capacity SMP (TC)'!AM361=0,"",'Antenna capacity SMP (TC)'!AM361)</f>
        <v/>
      </c>
      <c r="AO103" s="215" t="str">
        <f>+IF('Antenna capacity SMP (TC)'!AN361=0,"",'Antenna capacity SMP (TC)'!AN361)</f>
        <v/>
      </c>
      <c r="AP103" s="215" t="str">
        <f>+IF('Antenna capacity SMP (TC)'!AO361=0,"",'Antenna capacity SMP (TC)'!AO361)</f>
        <v/>
      </c>
      <c r="AQ103" s="148"/>
    </row>
    <row r="104" spans="2:43" x14ac:dyDescent="0.2">
      <c r="B104" s="674"/>
      <c r="C104" s="177"/>
      <c r="D104" s="211">
        <v>2.5</v>
      </c>
      <c r="E104" s="212" t="str">
        <f>+IF('Antenna capacity SMP (TC)'!D362=0,"",'Antenna capacity SMP (TC)'!D362)</f>
        <v/>
      </c>
      <c r="F104" s="212" t="str">
        <f>+IF('Antenna capacity SMP (TC)'!E362=0,"",'Antenna capacity SMP (TC)'!E362)</f>
        <v/>
      </c>
      <c r="G104" s="212" t="str">
        <f>+IF('Antenna capacity SMP (TC)'!F362=0,"",'Antenna capacity SMP (TC)'!F362)</f>
        <v/>
      </c>
      <c r="H104" s="212" t="str">
        <f>+IF('Antenna capacity SMP (TC)'!G362=0,"",'Antenna capacity SMP (TC)'!G362)</f>
        <v/>
      </c>
      <c r="I104" s="212" t="str">
        <f>+IF('Antenna capacity SMP (TC)'!H362=0,"",'Antenna capacity SMP (TC)'!H362)</f>
        <v/>
      </c>
      <c r="J104" s="212" t="str">
        <f>+IF('Antenna capacity SMP (TC)'!I362=0,"",'Antenna capacity SMP (TC)'!I362)</f>
        <v/>
      </c>
      <c r="K104" s="212" t="str">
        <f>+IF('Antenna capacity SMP (TC)'!J362=0,"",'Antenna capacity SMP (TC)'!J362)</f>
        <v/>
      </c>
      <c r="L104" s="212" t="str">
        <f>+IF('Antenna capacity SMP (TC)'!K362=0,"",'Antenna capacity SMP (TC)'!K362)</f>
        <v/>
      </c>
      <c r="M104" s="212" t="str">
        <f>+IF('Antenna capacity SMP (TC)'!L362=0,"",'Antenna capacity SMP (TC)'!L362)</f>
        <v/>
      </c>
      <c r="N104" s="212" t="str">
        <f>+IF('Antenna capacity SMP (TC)'!M362=0,"",'Antenna capacity SMP (TC)'!M362)</f>
        <v/>
      </c>
      <c r="O104" s="212" t="str">
        <f>+IF('Antenna capacity SMP (TC)'!N362=0,"",'Antenna capacity SMP (TC)'!N362)</f>
        <v/>
      </c>
      <c r="P104" s="212" t="str">
        <f>+IF('Antenna capacity SMP (TC)'!O362=0,"",'Antenna capacity SMP (TC)'!O362)</f>
        <v/>
      </c>
      <c r="Q104" s="212" t="str">
        <f>+IF('Antenna capacity SMP (TC)'!P362=0,"",'Antenna capacity SMP (TC)'!P362)</f>
        <v/>
      </c>
      <c r="R104" s="212" t="str">
        <f>+IF('Antenna capacity SMP (TC)'!Q362=0,"",'Antenna capacity SMP (TC)'!Q362)</f>
        <v/>
      </c>
      <c r="S104" s="212" t="str">
        <f>+IF('Antenna capacity SMP (TC)'!R362=0,"",'Antenna capacity SMP (TC)'!R362)</f>
        <v/>
      </c>
      <c r="T104" s="212" t="str">
        <f>+IF('Antenna capacity SMP (TC)'!S362=0,"",'Antenna capacity SMP (TC)'!S362)</f>
        <v/>
      </c>
      <c r="U104" s="212" t="str">
        <f>+IF('Antenna capacity SMP (TC)'!T362=0,"",'Antenna capacity SMP (TC)'!T362)</f>
        <v/>
      </c>
      <c r="V104" s="212" t="str">
        <f>+IF('Antenna capacity SMP (TC)'!U362=0,"",'Antenna capacity SMP (TC)'!U362)</f>
        <v/>
      </c>
      <c r="W104" s="212" t="str">
        <f>+IF('Antenna capacity SMP (TC)'!V362=0,"",'Antenna capacity SMP (TC)'!V362)</f>
        <v/>
      </c>
      <c r="X104" s="212" t="str">
        <f>+IF('Antenna capacity SMP (TC)'!W362=0,"",'Antenna capacity SMP (TC)'!W362)</f>
        <v/>
      </c>
      <c r="Y104" s="212" t="str">
        <f>+IF('Antenna capacity SMP (TC)'!X362=0,"",'Antenna capacity SMP (TC)'!X362)</f>
        <v/>
      </c>
      <c r="Z104" s="212" t="str">
        <f>+IF('Antenna capacity SMP (TC)'!Y362=0,"",'Antenna capacity SMP (TC)'!Y362)</f>
        <v/>
      </c>
      <c r="AA104" s="212" t="str">
        <f>+IF('Antenna capacity SMP (TC)'!Z362=0,"",'Antenna capacity SMP (TC)'!Z362)</f>
        <v/>
      </c>
      <c r="AB104" s="212" t="str">
        <f>+IF('Antenna capacity SMP (TC)'!AA362=0,"",'Antenna capacity SMP (TC)'!AA362)</f>
        <v/>
      </c>
      <c r="AC104" s="212" t="str">
        <f>+IF('Antenna capacity SMP (TC)'!AB362=0,"",'Antenna capacity SMP (TC)'!AB362)</f>
        <v/>
      </c>
      <c r="AD104" s="212" t="str">
        <f>+IF('Antenna capacity SMP (TC)'!AC362=0,"",'Antenna capacity SMP (TC)'!AC362)</f>
        <v/>
      </c>
      <c r="AE104" s="212" t="str">
        <f>+IF('Antenna capacity SMP (TC)'!AD362=0,"",'Antenna capacity SMP (TC)'!AD362)</f>
        <v/>
      </c>
      <c r="AF104" s="212" t="str">
        <f>+IF('Antenna capacity SMP (TC)'!AE362=0,"",'Antenna capacity SMP (TC)'!AE362)</f>
        <v/>
      </c>
      <c r="AG104" s="212" t="str">
        <f>+IF('Antenna capacity SMP (TC)'!AF362=0,"",'Antenna capacity SMP (TC)'!AF362)</f>
        <v/>
      </c>
      <c r="AH104" s="212" t="str">
        <f>+IF('Antenna capacity SMP (TC)'!AG362=0,"",'Antenna capacity SMP (TC)'!AG362)</f>
        <v/>
      </c>
      <c r="AI104" s="212" t="str">
        <f>+IF('Antenna capacity SMP (TC)'!AH362=0,"",'Antenna capacity SMP (TC)'!AH362)</f>
        <v/>
      </c>
      <c r="AJ104" s="212" t="str">
        <f>+IF('Antenna capacity SMP (TC)'!AI362=0,"",'Antenna capacity SMP (TC)'!AI362)</f>
        <v/>
      </c>
      <c r="AK104" s="212" t="str">
        <f>+IF('Antenna capacity SMP (TC)'!AJ362=0,"",'Antenna capacity SMP (TC)'!AJ362)</f>
        <v/>
      </c>
      <c r="AL104" s="212" t="str">
        <f>+IF('Antenna capacity SMP (TC)'!AK362=0,"",'Antenna capacity SMP (TC)'!AK362)</f>
        <v/>
      </c>
      <c r="AM104" s="212" t="str">
        <f>+IF('Antenna capacity SMP (TC)'!AL362=0,"",'Antenna capacity SMP (TC)'!AL362)</f>
        <v/>
      </c>
      <c r="AN104" s="212" t="str">
        <f>+IF('Antenna capacity SMP (TC)'!AM362=0,"",'Antenna capacity SMP (TC)'!AM362)</f>
        <v/>
      </c>
      <c r="AO104" s="212" t="str">
        <f>+IF('Antenna capacity SMP (TC)'!AN362=0,"",'Antenna capacity SMP (TC)'!AN362)</f>
        <v/>
      </c>
      <c r="AP104" s="212" t="str">
        <f>+IF('Antenna capacity SMP (TC)'!AO362=0,"",'Antenna capacity SMP (TC)'!AO362)</f>
        <v/>
      </c>
      <c r="AQ104" s="148"/>
    </row>
    <row r="105" spans="2:43" x14ac:dyDescent="0.2">
      <c r="B105" s="674"/>
      <c r="C105" s="177"/>
      <c r="D105" s="213">
        <v>2</v>
      </c>
      <c r="E105" s="215" t="str">
        <f>+IF('Antenna capacity SMP (TC)'!D363=0,"",'Antenna capacity SMP (TC)'!D363)</f>
        <v/>
      </c>
      <c r="F105" s="215" t="str">
        <f>+IF('Antenna capacity SMP (TC)'!E363=0,"",'Antenna capacity SMP (TC)'!E363)</f>
        <v/>
      </c>
      <c r="G105" s="215" t="str">
        <f>+IF('Antenna capacity SMP (TC)'!F363=0,"",'Antenna capacity SMP (TC)'!F363)</f>
        <v/>
      </c>
      <c r="H105" s="215" t="str">
        <f>+IF('Antenna capacity SMP (TC)'!G363=0,"",'Antenna capacity SMP (TC)'!G363)</f>
        <v/>
      </c>
      <c r="I105" s="215" t="str">
        <f>+IF('Antenna capacity SMP (TC)'!H363=0,"",'Antenna capacity SMP (TC)'!H363)</f>
        <v/>
      </c>
      <c r="J105" s="215" t="str">
        <f>+IF('Antenna capacity SMP (TC)'!I363=0,"",'Antenna capacity SMP (TC)'!I363)</f>
        <v/>
      </c>
      <c r="K105" s="215" t="str">
        <f>+IF('Antenna capacity SMP (TC)'!J363=0,"",'Antenna capacity SMP (TC)'!J363)</f>
        <v/>
      </c>
      <c r="L105" s="215" t="str">
        <f>+IF('Antenna capacity SMP (TC)'!K363=0,"",'Antenna capacity SMP (TC)'!K363)</f>
        <v/>
      </c>
      <c r="M105" s="215" t="str">
        <f>+IF('Antenna capacity SMP (TC)'!L363=0,"",'Antenna capacity SMP (TC)'!L363)</f>
        <v/>
      </c>
      <c r="N105" s="215" t="str">
        <f>+IF('Antenna capacity SMP (TC)'!M363=0,"",'Antenna capacity SMP (TC)'!M363)</f>
        <v/>
      </c>
      <c r="O105" s="215" t="str">
        <f>+IF('Antenna capacity SMP (TC)'!N363=0,"",'Antenna capacity SMP (TC)'!N363)</f>
        <v/>
      </c>
      <c r="P105" s="215" t="str">
        <f>+IF('Antenna capacity SMP (TC)'!O363=0,"",'Antenna capacity SMP (TC)'!O363)</f>
        <v/>
      </c>
      <c r="Q105" s="215" t="str">
        <f>+IF('Antenna capacity SMP (TC)'!P363=0,"",'Antenna capacity SMP (TC)'!P363)</f>
        <v/>
      </c>
      <c r="R105" s="215" t="str">
        <f>+IF('Antenna capacity SMP (TC)'!Q363=0,"",'Antenna capacity SMP (TC)'!Q363)</f>
        <v/>
      </c>
      <c r="S105" s="215" t="str">
        <f>+IF('Antenna capacity SMP (TC)'!R363=0,"",'Antenna capacity SMP (TC)'!R363)</f>
        <v/>
      </c>
      <c r="T105" s="215" t="str">
        <f>+IF('Antenna capacity SMP (TC)'!S363=0,"",'Antenna capacity SMP (TC)'!S363)</f>
        <v/>
      </c>
      <c r="U105" s="215" t="str">
        <f>+IF('Antenna capacity SMP (TC)'!T363=0,"",'Antenna capacity SMP (TC)'!T363)</f>
        <v/>
      </c>
      <c r="V105" s="215" t="str">
        <f>+IF('Antenna capacity SMP (TC)'!U363=0,"",'Antenna capacity SMP (TC)'!U363)</f>
        <v/>
      </c>
      <c r="W105" s="215" t="str">
        <f>+IF('Antenna capacity SMP (TC)'!V363=0,"",'Antenna capacity SMP (TC)'!V363)</f>
        <v/>
      </c>
      <c r="X105" s="215" t="str">
        <f>+IF('Antenna capacity SMP (TC)'!W363=0,"",'Antenna capacity SMP (TC)'!W363)</f>
        <v/>
      </c>
      <c r="Y105" s="215" t="str">
        <f>+IF('Antenna capacity SMP (TC)'!X363=0,"",'Antenna capacity SMP (TC)'!X363)</f>
        <v/>
      </c>
      <c r="Z105" s="215" t="str">
        <f>+IF('Antenna capacity SMP (TC)'!Y363=0,"",'Antenna capacity SMP (TC)'!Y363)</f>
        <v/>
      </c>
      <c r="AA105" s="215" t="str">
        <f>+IF('Antenna capacity SMP (TC)'!Z363=0,"",'Antenna capacity SMP (TC)'!Z363)</f>
        <v/>
      </c>
      <c r="AB105" s="215" t="str">
        <f>+IF('Antenna capacity SMP (TC)'!AA363=0,"",'Antenna capacity SMP (TC)'!AA363)</f>
        <v/>
      </c>
      <c r="AC105" s="215" t="str">
        <f>+IF('Antenna capacity SMP (TC)'!AB363=0,"",'Antenna capacity SMP (TC)'!AB363)</f>
        <v/>
      </c>
      <c r="AD105" s="215" t="str">
        <f>+IF('Antenna capacity SMP (TC)'!AC363=0,"",'Antenna capacity SMP (TC)'!AC363)</f>
        <v/>
      </c>
      <c r="AE105" s="215" t="str">
        <f>+IF('Antenna capacity SMP (TC)'!AD363=0,"",'Antenna capacity SMP (TC)'!AD363)</f>
        <v/>
      </c>
      <c r="AF105" s="215" t="str">
        <f>+IF('Antenna capacity SMP (TC)'!AE363=0,"",'Antenna capacity SMP (TC)'!AE363)</f>
        <v/>
      </c>
      <c r="AG105" s="215" t="str">
        <f>+IF('Antenna capacity SMP (TC)'!AF363=0,"",'Antenna capacity SMP (TC)'!AF363)</f>
        <v/>
      </c>
      <c r="AH105" s="215" t="str">
        <f>+IF('Antenna capacity SMP (TC)'!AG363=0,"",'Antenna capacity SMP (TC)'!AG363)</f>
        <v/>
      </c>
      <c r="AI105" s="215" t="str">
        <f>+IF('Antenna capacity SMP (TC)'!AH363=0,"",'Antenna capacity SMP (TC)'!AH363)</f>
        <v/>
      </c>
      <c r="AJ105" s="215" t="str">
        <f>+IF('Antenna capacity SMP (TC)'!AI363=0,"",'Antenna capacity SMP (TC)'!AI363)</f>
        <v/>
      </c>
      <c r="AK105" s="215" t="str">
        <f>+IF('Antenna capacity SMP (TC)'!AJ363=0,"",'Antenna capacity SMP (TC)'!AJ363)</f>
        <v/>
      </c>
      <c r="AL105" s="215" t="str">
        <f>+IF('Antenna capacity SMP (TC)'!AK363=0,"",'Antenna capacity SMP (TC)'!AK363)</f>
        <v/>
      </c>
      <c r="AM105" s="215" t="str">
        <f>+IF('Antenna capacity SMP (TC)'!AL363=0,"",'Antenna capacity SMP (TC)'!AL363)</f>
        <v/>
      </c>
      <c r="AN105" s="215" t="str">
        <f>+IF('Antenna capacity SMP (TC)'!AM363=0,"",'Antenna capacity SMP (TC)'!AM363)</f>
        <v/>
      </c>
      <c r="AO105" s="215" t="str">
        <f>+IF('Antenna capacity SMP (TC)'!AN363=0,"",'Antenna capacity SMP (TC)'!AN363)</f>
        <v/>
      </c>
      <c r="AP105" s="215" t="str">
        <f>+IF('Antenna capacity SMP (TC)'!AO363=0,"",'Antenna capacity SMP (TC)'!AO363)</f>
        <v/>
      </c>
      <c r="AQ105" s="148"/>
    </row>
    <row r="106" spans="2:43" x14ac:dyDescent="0.2">
      <c r="B106" s="674"/>
      <c r="C106" s="177"/>
      <c r="D106" s="211">
        <v>1</v>
      </c>
      <c r="E106" s="212" t="str">
        <f>+IF('Antenna capacity SMP (TC)'!D364=0,"",'Antenna capacity SMP (TC)'!D364)</f>
        <v/>
      </c>
      <c r="F106" s="212" t="str">
        <f>+IF('Antenna capacity SMP (TC)'!E364=0,"",'Antenna capacity SMP (TC)'!E364)</f>
        <v/>
      </c>
      <c r="G106" s="212" t="str">
        <f>+IF('Antenna capacity SMP (TC)'!F364=0,"",'Antenna capacity SMP (TC)'!F364)</f>
        <v/>
      </c>
      <c r="H106" s="212" t="str">
        <f>+IF('Antenna capacity SMP (TC)'!G364=0,"",'Antenna capacity SMP (TC)'!G364)</f>
        <v/>
      </c>
      <c r="I106" s="212" t="str">
        <f>+IF('Antenna capacity SMP (TC)'!H364=0,"",'Antenna capacity SMP (TC)'!H364)</f>
        <v/>
      </c>
      <c r="J106" s="212" t="str">
        <f>+IF('Antenna capacity SMP (TC)'!I364=0,"",'Antenna capacity SMP (TC)'!I364)</f>
        <v/>
      </c>
      <c r="K106" s="212" t="str">
        <f>+IF('Antenna capacity SMP (TC)'!J364=0,"",'Antenna capacity SMP (TC)'!J364)</f>
        <v/>
      </c>
      <c r="L106" s="212" t="str">
        <f>+IF('Antenna capacity SMP (TC)'!K364=0,"",'Antenna capacity SMP (TC)'!K364)</f>
        <v/>
      </c>
      <c r="M106" s="212" t="str">
        <f>+IF('Antenna capacity SMP (TC)'!L364=0,"",'Antenna capacity SMP (TC)'!L364)</f>
        <v/>
      </c>
      <c r="N106" s="212" t="str">
        <f>+IF('Antenna capacity SMP (TC)'!M364=0,"",'Antenna capacity SMP (TC)'!M364)</f>
        <v/>
      </c>
      <c r="O106" s="212" t="str">
        <f>+IF('Antenna capacity SMP (TC)'!N364=0,"",'Antenna capacity SMP (TC)'!N364)</f>
        <v/>
      </c>
      <c r="P106" s="212" t="str">
        <f>+IF('Antenna capacity SMP (TC)'!O364=0,"",'Antenna capacity SMP (TC)'!O364)</f>
        <v/>
      </c>
      <c r="Q106" s="212" t="str">
        <f>+IF('Antenna capacity SMP (TC)'!P364=0,"",'Antenna capacity SMP (TC)'!P364)</f>
        <v/>
      </c>
      <c r="R106" s="212" t="str">
        <f>+IF('Antenna capacity SMP (TC)'!Q364=0,"",'Antenna capacity SMP (TC)'!Q364)</f>
        <v/>
      </c>
      <c r="S106" s="212" t="str">
        <f>+IF('Antenna capacity SMP (TC)'!R364=0,"",'Antenna capacity SMP (TC)'!R364)</f>
        <v/>
      </c>
      <c r="T106" s="212" t="str">
        <f>+IF('Antenna capacity SMP (TC)'!S364=0,"",'Antenna capacity SMP (TC)'!S364)</f>
        <v/>
      </c>
      <c r="U106" s="212" t="str">
        <f>+IF('Antenna capacity SMP (TC)'!T364=0,"",'Antenna capacity SMP (TC)'!T364)</f>
        <v/>
      </c>
      <c r="V106" s="212" t="str">
        <f>+IF('Antenna capacity SMP (TC)'!U364=0,"",'Antenna capacity SMP (TC)'!U364)</f>
        <v/>
      </c>
      <c r="W106" s="212" t="str">
        <f>+IF('Antenna capacity SMP (TC)'!V364=0,"",'Antenna capacity SMP (TC)'!V364)</f>
        <v/>
      </c>
      <c r="X106" s="212" t="str">
        <f>+IF('Antenna capacity SMP (TC)'!W364=0,"",'Antenna capacity SMP (TC)'!W364)</f>
        <v/>
      </c>
      <c r="Y106" s="212" t="str">
        <f>+IF('Antenna capacity SMP (TC)'!X364=0,"",'Antenna capacity SMP (TC)'!X364)</f>
        <v/>
      </c>
      <c r="Z106" s="212" t="str">
        <f>+IF('Antenna capacity SMP (TC)'!Y364=0,"",'Antenna capacity SMP (TC)'!Y364)</f>
        <v/>
      </c>
      <c r="AA106" s="212" t="str">
        <f>+IF('Antenna capacity SMP (TC)'!Z364=0,"",'Antenna capacity SMP (TC)'!Z364)</f>
        <v/>
      </c>
      <c r="AB106" s="212" t="str">
        <f>+IF('Antenna capacity SMP (TC)'!AA364=0,"",'Antenna capacity SMP (TC)'!AA364)</f>
        <v/>
      </c>
      <c r="AC106" s="212" t="str">
        <f>+IF('Antenna capacity SMP (TC)'!AB364=0,"",'Antenna capacity SMP (TC)'!AB364)</f>
        <v/>
      </c>
      <c r="AD106" s="212" t="str">
        <f>+IF('Antenna capacity SMP (TC)'!AC364=0,"",'Antenna capacity SMP (TC)'!AC364)</f>
        <v/>
      </c>
      <c r="AE106" s="212" t="str">
        <f>+IF('Antenna capacity SMP (TC)'!AD364=0,"",'Antenna capacity SMP (TC)'!AD364)</f>
        <v/>
      </c>
      <c r="AF106" s="212" t="str">
        <f>+IF('Antenna capacity SMP (TC)'!AE364=0,"",'Antenna capacity SMP (TC)'!AE364)</f>
        <v/>
      </c>
      <c r="AG106" s="212" t="str">
        <f>+IF('Antenna capacity SMP (TC)'!AF364=0,"",'Antenna capacity SMP (TC)'!AF364)</f>
        <v/>
      </c>
      <c r="AH106" s="212" t="str">
        <f>+IF('Antenna capacity SMP (TC)'!AG364=0,"",'Antenna capacity SMP (TC)'!AG364)</f>
        <v/>
      </c>
      <c r="AI106" s="212" t="str">
        <f>+IF('Antenna capacity SMP (TC)'!AH364=0,"",'Antenna capacity SMP (TC)'!AH364)</f>
        <v/>
      </c>
      <c r="AJ106" s="212" t="str">
        <f>+IF('Antenna capacity SMP (TC)'!AI364=0,"",'Antenna capacity SMP (TC)'!AI364)</f>
        <v/>
      </c>
      <c r="AK106" s="212" t="str">
        <f>+IF('Antenna capacity SMP (TC)'!AJ364=0,"",'Antenna capacity SMP (TC)'!AJ364)</f>
        <v/>
      </c>
      <c r="AL106" s="212" t="str">
        <f>+IF('Antenna capacity SMP (TC)'!AK364=0,"",'Antenna capacity SMP (TC)'!AK364)</f>
        <v/>
      </c>
      <c r="AM106" s="212" t="str">
        <f>+IF('Antenna capacity SMP (TC)'!AL364=0,"",'Antenna capacity SMP (TC)'!AL364)</f>
        <v/>
      </c>
      <c r="AN106" s="212" t="str">
        <f>+IF('Antenna capacity SMP (TC)'!AM364=0,"",'Antenna capacity SMP (TC)'!AM364)</f>
        <v/>
      </c>
      <c r="AO106" s="212" t="str">
        <f>+IF('Antenna capacity SMP (TC)'!AN364=0,"",'Antenna capacity SMP (TC)'!AN364)</f>
        <v/>
      </c>
      <c r="AP106" s="212" t="str">
        <f>+IF('Antenna capacity SMP (TC)'!AO364=0,"",'Antenna capacity SMP (TC)'!AO364)</f>
        <v/>
      </c>
      <c r="AQ106" s="148"/>
    </row>
    <row r="107" spans="2:43" x14ac:dyDescent="0.2">
      <c r="B107" s="674"/>
      <c r="C107" s="177"/>
      <c r="D107" s="213"/>
      <c r="E107" s="215"/>
      <c r="F107" s="215"/>
      <c r="G107" s="215"/>
      <c r="H107" s="215"/>
      <c r="I107" s="215"/>
      <c r="J107" s="215"/>
      <c r="K107" s="215"/>
      <c r="L107" s="215"/>
      <c r="M107" s="215"/>
      <c r="N107" s="215"/>
      <c r="O107" s="215"/>
      <c r="P107" s="215"/>
      <c r="Q107" s="215"/>
      <c r="R107" s="215"/>
      <c r="S107" s="215"/>
      <c r="T107" s="215"/>
      <c r="U107" s="215"/>
      <c r="V107" s="215"/>
      <c r="W107" s="215"/>
      <c r="X107" s="215"/>
      <c r="Y107" s="215"/>
      <c r="Z107" s="215"/>
      <c r="AA107" s="215"/>
      <c r="AB107" s="215"/>
      <c r="AC107" s="215"/>
      <c r="AD107" s="215"/>
      <c r="AE107" s="215"/>
      <c r="AF107" s="215"/>
      <c r="AG107" s="215"/>
      <c r="AH107" s="215"/>
      <c r="AI107" s="215"/>
      <c r="AJ107" s="215"/>
      <c r="AK107" s="215"/>
      <c r="AL107" s="215"/>
      <c r="AM107" s="215"/>
      <c r="AN107" s="215"/>
      <c r="AO107" s="215"/>
      <c r="AP107" s="215"/>
    </row>
    <row r="108" spans="2:43" x14ac:dyDescent="0.2">
      <c r="B108" s="674"/>
      <c r="C108" s="177" t="str">
        <f>C27</f>
        <v>#1.2</v>
      </c>
      <c r="D108" s="211" t="s">
        <v>662</v>
      </c>
      <c r="E108" s="212">
        <v>205</v>
      </c>
      <c r="F108" s="212" t="s">
        <v>332</v>
      </c>
      <c r="G108" s="212" t="s">
        <v>332</v>
      </c>
      <c r="H108" s="212" t="s">
        <v>332</v>
      </c>
      <c r="I108" s="212" t="s">
        <v>332</v>
      </c>
      <c r="J108" s="212" t="s">
        <v>332</v>
      </c>
      <c r="K108" s="212" t="s">
        <v>332</v>
      </c>
      <c r="L108" s="212">
        <v>136</v>
      </c>
      <c r="M108" s="212" t="s">
        <v>332</v>
      </c>
      <c r="N108" s="212" t="s">
        <v>332</v>
      </c>
      <c r="O108" s="212">
        <v>177</v>
      </c>
      <c r="P108" s="212">
        <v>87</v>
      </c>
      <c r="Q108" s="212" t="s">
        <v>332</v>
      </c>
      <c r="R108" s="212" t="s">
        <v>332</v>
      </c>
      <c r="S108" s="212" t="s">
        <v>332</v>
      </c>
      <c r="T108" s="212" t="s">
        <v>332</v>
      </c>
      <c r="U108" s="212" t="s">
        <v>332</v>
      </c>
      <c r="V108" s="212" t="s">
        <v>332</v>
      </c>
      <c r="W108" s="212">
        <v>180</v>
      </c>
      <c r="X108" s="212" t="s">
        <v>332</v>
      </c>
      <c r="Y108" s="212">
        <v>126</v>
      </c>
      <c r="Z108" s="212" t="s">
        <v>332</v>
      </c>
      <c r="AA108" s="212" t="s">
        <v>332</v>
      </c>
      <c r="AB108" s="212" t="s">
        <v>332</v>
      </c>
      <c r="AC108" s="212">
        <v>138</v>
      </c>
      <c r="AD108" s="212" t="s">
        <v>332</v>
      </c>
      <c r="AE108" s="212" t="s">
        <v>332</v>
      </c>
      <c r="AF108" s="212">
        <v>167</v>
      </c>
      <c r="AG108" s="212">
        <v>134</v>
      </c>
      <c r="AH108" s="212" t="s">
        <v>332</v>
      </c>
      <c r="AI108" s="212" t="s">
        <v>332</v>
      </c>
      <c r="AJ108" s="212" t="s">
        <v>332</v>
      </c>
      <c r="AK108" s="212" t="s">
        <v>332</v>
      </c>
      <c r="AL108" s="212">
        <v>121</v>
      </c>
      <c r="AM108" s="212" t="s">
        <v>332</v>
      </c>
      <c r="AN108" s="212">
        <v>64</v>
      </c>
      <c r="AO108" s="212" t="s">
        <v>332</v>
      </c>
      <c r="AP108" s="212" t="s">
        <v>332</v>
      </c>
    </row>
    <row r="109" spans="2:43" x14ac:dyDescent="0.2">
      <c r="B109" s="674"/>
      <c r="C109" s="177"/>
      <c r="D109" s="213" t="s">
        <v>663</v>
      </c>
      <c r="E109" s="214" t="s">
        <v>664</v>
      </c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214"/>
    </row>
    <row r="110" spans="2:43" x14ac:dyDescent="0.2">
      <c r="B110" s="674"/>
      <c r="C110" s="177"/>
      <c r="D110" s="211">
        <v>30</v>
      </c>
      <c r="E110" s="212" t="str">
        <f>+IF('Antenna capacity SMP (TC)'!D378=0,"",'Antenna capacity SMP (TC)'!D378)</f>
        <v/>
      </c>
      <c r="F110" s="212" t="str">
        <f>+IF('Antenna capacity SMP (TC)'!E378=0,"",'Antenna capacity SMP (TC)'!E378)</f>
        <v/>
      </c>
      <c r="G110" s="212" t="str">
        <f>+IF('Antenna capacity SMP (TC)'!F378=0,"",'Antenna capacity SMP (TC)'!F378)</f>
        <v/>
      </c>
      <c r="H110" s="212" t="str">
        <f>+IF('Antenna capacity SMP (TC)'!G378=0,"",'Antenna capacity SMP (TC)'!G378)</f>
        <v/>
      </c>
      <c r="I110" s="212" t="str">
        <f>+IF('Antenna capacity SMP (TC)'!H378=0,"",'Antenna capacity SMP (TC)'!H378)</f>
        <v/>
      </c>
      <c r="J110" s="212" t="str">
        <f>+IF('Antenna capacity SMP (TC)'!I378=0,"",'Antenna capacity SMP (TC)'!I378)</f>
        <v/>
      </c>
      <c r="K110" s="212" t="str">
        <f>+IF('Antenna capacity SMP (TC)'!J378=0,"",'Antenna capacity SMP (TC)'!J378)</f>
        <v/>
      </c>
      <c r="L110" s="212" t="str">
        <f>+IF('Antenna capacity SMP (TC)'!K378=0,"",'Antenna capacity SMP (TC)'!K378)</f>
        <v/>
      </c>
      <c r="M110" s="212" t="str">
        <f>+IF('Antenna capacity SMP (TC)'!L378=0,"",'Antenna capacity SMP (TC)'!L378)</f>
        <v/>
      </c>
      <c r="N110" s="212" t="str">
        <f>+IF('Antenna capacity SMP (TC)'!M378=0,"",'Antenna capacity SMP (TC)'!M378)</f>
        <v/>
      </c>
      <c r="O110" s="212" t="str">
        <f>+IF('Antenna capacity SMP (TC)'!N378=0,"",'Antenna capacity SMP (TC)'!N378)</f>
        <v/>
      </c>
      <c r="P110" s="212" t="str">
        <f>+IF('Antenna capacity SMP (TC)'!O378=0,"",'Antenna capacity SMP (TC)'!O378)</f>
        <v/>
      </c>
      <c r="Q110" s="212" t="str">
        <f>+IF('Antenna capacity SMP (TC)'!P378=0,"",'Antenna capacity SMP (TC)'!P378)</f>
        <v/>
      </c>
      <c r="R110" s="212" t="str">
        <f>+IF('Antenna capacity SMP (TC)'!Q378=0,"",'Antenna capacity SMP (TC)'!Q378)</f>
        <v/>
      </c>
      <c r="S110" s="212" t="str">
        <f>+IF('Antenna capacity SMP (TC)'!R378=0,"",'Antenna capacity SMP (TC)'!R378)</f>
        <v/>
      </c>
      <c r="T110" s="212" t="str">
        <f>+IF('Antenna capacity SMP (TC)'!S378=0,"",'Antenna capacity SMP (TC)'!S378)</f>
        <v/>
      </c>
      <c r="U110" s="212" t="str">
        <f>+IF('Antenna capacity SMP (TC)'!T378=0,"",'Antenna capacity SMP (TC)'!T378)</f>
        <v/>
      </c>
      <c r="V110" s="212" t="str">
        <f>+IF('Antenna capacity SMP (TC)'!U378=0,"",'Antenna capacity SMP (TC)'!U378)</f>
        <v/>
      </c>
      <c r="W110" s="212" t="str">
        <f>+IF('Antenna capacity SMP (TC)'!V378=0,"",'Antenna capacity SMP (TC)'!V378)</f>
        <v/>
      </c>
      <c r="X110" s="212" t="str">
        <f>+IF('Antenna capacity SMP (TC)'!W378=0,"",'Antenna capacity SMP (TC)'!W378)</f>
        <v/>
      </c>
      <c r="Y110" s="212" t="str">
        <f>+IF('Antenna capacity SMP (TC)'!X378=0,"",'Antenna capacity SMP (TC)'!X378)</f>
        <v/>
      </c>
      <c r="Z110" s="212" t="str">
        <f>+IF('Antenna capacity SMP (TC)'!Y378=0,"",'Antenna capacity SMP (TC)'!Y378)</f>
        <v/>
      </c>
      <c r="AA110" s="212" t="str">
        <f>+IF('Antenna capacity SMP (TC)'!Z378=0,"",'Antenna capacity SMP (TC)'!Z378)</f>
        <v/>
      </c>
      <c r="AB110" s="212" t="str">
        <f>+IF('Antenna capacity SMP (TC)'!AA378=0,"",'Antenna capacity SMP (TC)'!AA378)</f>
        <v/>
      </c>
      <c r="AC110" s="212" t="str">
        <f>+IF('Antenna capacity SMP (TC)'!AB378=0,"",'Antenna capacity SMP (TC)'!AB378)</f>
        <v/>
      </c>
      <c r="AD110" s="212" t="str">
        <f>+IF('Antenna capacity SMP (TC)'!AC378=0,"",'Antenna capacity SMP (TC)'!AC378)</f>
        <v/>
      </c>
      <c r="AE110" s="212" t="str">
        <f>+IF('Antenna capacity SMP (TC)'!AD378=0,"",'Antenna capacity SMP (TC)'!AD378)</f>
        <v/>
      </c>
      <c r="AF110" s="212" t="str">
        <f>+IF('Antenna capacity SMP (TC)'!AE378=0,"",'Antenna capacity SMP (TC)'!AE378)</f>
        <v/>
      </c>
      <c r="AG110" s="212" t="str">
        <f>+IF('Antenna capacity SMP (TC)'!AF378=0,"",'Antenna capacity SMP (TC)'!AF378)</f>
        <v/>
      </c>
      <c r="AH110" s="212" t="str">
        <f>+IF('Antenna capacity SMP (TC)'!AG378=0,"",'Antenna capacity SMP (TC)'!AG378)</f>
        <v/>
      </c>
      <c r="AI110" s="212" t="str">
        <f>+IF('Antenna capacity SMP (TC)'!AH378=0,"",'Antenna capacity SMP (TC)'!AH378)</f>
        <v/>
      </c>
      <c r="AJ110" s="212" t="str">
        <f>+IF('Antenna capacity SMP (TC)'!AI378=0,"",'Antenna capacity SMP (TC)'!AI378)</f>
        <v/>
      </c>
      <c r="AK110" s="212" t="str">
        <f>+IF('Antenna capacity SMP (TC)'!AJ378=0,"",'Antenna capacity SMP (TC)'!AJ378)</f>
        <v/>
      </c>
      <c r="AL110" s="212" t="str">
        <f>+IF('Antenna capacity SMP (TC)'!AK378=0,"",'Antenna capacity SMP (TC)'!AK378)</f>
        <v/>
      </c>
      <c r="AM110" s="212" t="str">
        <f>+IF('Antenna capacity SMP (TC)'!AL378=0,"",'Antenna capacity SMP (TC)'!AL378)</f>
        <v/>
      </c>
      <c r="AN110" s="212" t="str">
        <f>+IF('Antenna capacity SMP (TC)'!AM378=0,"",'Antenna capacity SMP (TC)'!AM378)</f>
        <v/>
      </c>
      <c r="AO110" s="212" t="str">
        <f>+IF('Antenna capacity SMP (TC)'!AN378=0,"",'Antenna capacity SMP (TC)'!AN378)</f>
        <v/>
      </c>
      <c r="AP110" s="212" t="str">
        <f>+IF('Antenna capacity SMP (TC)'!AO378=0,"",'Antenna capacity SMP (TC)'!AO378)</f>
        <v/>
      </c>
      <c r="AQ110" s="148"/>
    </row>
    <row r="111" spans="2:43" x14ac:dyDescent="0.2">
      <c r="B111" s="674"/>
      <c r="C111" s="177"/>
      <c r="D111" s="213">
        <v>25</v>
      </c>
      <c r="E111" s="215" t="str">
        <f>+IF('Antenna capacity SMP (TC)'!D379=0,"",'Antenna capacity SMP (TC)'!D379)</f>
        <v/>
      </c>
      <c r="F111" s="215" t="str">
        <f>+IF('Antenna capacity SMP (TC)'!E379=0,"",'Antenna capacity SMP (TC)'!E379)</f>
        <v/>
      </c>
      <c r="G111" s="215" t="str">
        <f>+IF('Antenna capacity SMP (TC)'!F379=0,"",'Antenna capacity SMP (TC)'!F379)</f>
        <v/>
      </c>
      <c r="H111" s="215" t="str">
        <f>+IF('Antenna capacity SMP (TC)'!G379=0,"",'Antenna capacity SMP (TC)'!G379)</f>
        <v/>
      </c>
      <c r="I111" s="215" t="str">
        <f>+IF('Antenna capacity SMP (TC)'!H379=0,"",'Antenna capacity SMP (TC)'!H379)</f>
        <v/>
      </c>
      <c r="J111" s="215" t="str">
        <f>+IF('Antenna capacity SMP (TC)'!I379=0,"",'Antenna capacity SMP (TC)'!I379)</f>
        <v/>
      </c>
      <c r="K111" s="215" t="str">
        <f>+IF('Antenna capacity SMP (TC)'!J379=0,"",'Antenna capacity SMP (TC)'!J379)</f>
        <v/>
      </c>
      <c r="L111" s="215" t="str">
        <f>+IF('Antenna capacity SMP (TC)'!K379=0,"",'Antenna capacity SMP (TC)'!K379)</f>
        <v/>
      </c>
      <c r="M111" s="215" t="str">
        <f>+IF('Antenna capacity SMP (TC)'!L379=0,"",'Antenna capacity SMP (TC)'!L379)</f>
        <v/>
      </c>
      <c r="N111" s="215" t="str">
        <f>+IF('Antenna capacity SMP (TC)'!M379=0,"",'Antenna capacity SMP (TC)'!M379)</f>
        <v/>
      </c>
      <c r="O111" s="215" t="str">
        <f>+IF('Antenna capacity SMP (TC)'!N379=0,"",'Antenna capacity SMP (TC)'!N379)</f>
        <v/>
      </c>
      <c r="P111" s="215" t="str">
        <f>+IF('Antenna capacity SMP (TC)'!O379=0,"",'Antenna capacity SMP (TC)'!O379)</f>
        <v/>
      </c>
      <c r="Q111" s="215" t="str">
        <f>+IF('Antenna capacity SMP (TC)'!P379=0,"",'Antenna capacity SMP (TC)'!P379)</f>
        <v/>
      </c>
      <c r="R111" s="215" t="str">
        <f>+IF('Antenna capacity SMP (TC)'!Q379=0,"",'Antenna capacity SMP (TC)'!Q379)</f>
        <v/>
      </c>
      <c r="S111" s="215" t="str">
        <f>+IF('Antenna capacity SMP (TC)'!R379=0,"",'Antenna capacity SMP (TC)'!R379)</f>
        <v/>
      </c>
      <c r="T111" s="215" t="str">
        <f>+IF('Antenna capacity SMP (TC)'!S379=0,"",'Antenna capacity SMP (TC)'!S379)</f>
        <v/>
      </c>
      <c r="U111" s="215" t="str">
        <f>+IF('Antenna capacity SMP (TC)'!T379=0,"",'Antenna capacity SMP (TC)'!T379)</f>
        <v/>
      </c>
      <c r="V111" s="215" t="str">
        <f>+IF('Antenna capacity SMP (TC)'!U379=0,"",'Antenna capacity SMP (TC)'!U379)</f>
        <v/>
      </c>
      <c r="W111" s="215" t="str">
        <f>+IF('Antenna capacity SMP (TC)'!V379=0,"",'Antenna capacity SMP (TC)'!V379)</f>
        <v/>
      </c>
      <c r="X111" s="215" t="str">
        <f>+IF('Antenna capacity SMP (TC)'!W379=0,"",'Antenna capacity SMP (TC)'!W379)</f>
        <v/>
      </c>
      <c r="Y111" s="215" t="str">
        <f>+IF('Antenna capacity SMP (TC)'!X379=0,"",'Antenna capacity SMP (TC)'!X379)</f>
        <v/>
      </c>
      <c r="Z111" s="215" t="str">
        <f>+IF('Antenna capacity SMP (TC)'!Y379=0,"",'Antenna capacity SMP (TC)'!Y379)</f>
        <v/>
      </c>
      <c r="AA111" s="215" t="str">
        <f>+IF('Antenna capacity SMP (TC)'!Z379=0,"",'Antenna capacity SMP (TC)'!Z379)</f>
        <v/>
      </c>
      <c r="AB111" s="215" t="str">
        <f>+IF('Antenna capacity SMP (TC)'!AA379=0,"",'Antenna capacity SMP (TC)'!AA379)</f>
        <v/>
      </c>
      <c r="AC111" s="215" t="str">
        <f>+IF('Antenna capacity SMP (TC)'!AB379=0,"",'Antenna capacity SMP (TC)'!AB379)</f>
        <v/>
      </c>
      <c r="AD111" s="215" t="str">
        <f>+IF('Antenna capacity SMP (TC)'!AC379=0,"",'Antenna capacity SMP (TC)'!AC379)</f>
        <v/>
      </c>
      <c r="AE111" s="215" t="str">
        <f>+IF('Antenna capacity SMP (TC)'!AD379=0,"",'Antenna capacity SMP (TC)'!AD379)</f>
        <v/>
      </c>
      <c r="AF111" s="215" t="str">
        <f>+IF('Antenna capacity SMP (TC)'!AE379=0,"",'Antenna capacity SMP (TC)'!AE379)</f>
        <v/>
      </c>
      <c r="AG111" s="215" t="str">
        <f>+IF('Antenna capacity SMP (TC)'!AF379=0,"",'Antenna capacity SMP (TC)'!AF379)</f>
        <v/>
      </c>
      <c r="AH111" s="215" t="str">
        <f>+IF('Antenna capacity SMP (TC)'!AG379=0,"",'Antenna capacity SMP (TC)'!AG379)</f>
        <v/>
      </c>
      <c r="AI111" s="215" t="str">
        <f>+IF('Antenna capacity SMP (TC)'!AH379=0,"",'Antenna capacity SMP (TC)'!AH379)</f>
        <v/>
      </c>
      <c r="AJ111" s="215" t="str">
        <f>+IF('Antenna capacity SMP (TC)'!AI379=0,"",'Antenna capacity SMP (TC)'!AI379)</f>
        <v/>
      </c>
      <c r="AK111" s="215" t="str">
        <f>+IF('Antenna capacity SMP (TC)'!AJ379=0,"",'Antenna capacity SMP (TC)'!AJ379)</f>
        <v/>
      </c>
      <c r="AL111" s="215" t="str">
        <f>+IF('Antenna capacity SMP (TC)'!AK379=0,"",'Antenna capacity SMP (TC)'!AK379)</f>
        <v/>
      </c>
      <c r="AM111" s="215" t="str">
        <f>+IF('Antenna capacity SMP (TC)'!AL379=0,"",'Antenna capacity SMP (TC)'!AL379)</f>
        <v/>
      </c>
      <c r="AN111" s="215" t="str">
        <f>+IF('Antenna capacity SMP (TC)'!AM379=0,"",'Antenna capacity SMP (TC)'!AM379)</f>
        <v/>
      </c>
      <c r="AO111" s="215" t="str">
        <f>+IF('Antenna capacity SMP (TC)'!AN379=0,"",'Antenna capacity SMP (TC)'!AN379)</f>
        <v/>
      </c>
      <c r="AP111" s="215" t="str">
        <f>+IF('Antenna capacity SMP (TC)'!AO379=0,"",'Antenna capacity SMP (TC)'!AO379)</f>
        <v/>
      </c>
      <c r="AQ111" s="148"/>
    </row>
    <row r="112" spans="2:43" x14ac:dyDescent="0.2">
      <c r="B112" s="674"/>
      <c r="C112" s="177"/>
      <c r="D112" s="211">
        <v>7.5</v>
      </c>
      <c r="E112" s="212" t="str">
        <f>+IF('Antenna capacity SMP (TC)'!D380=0,"",'Antenna capacity SMP (TC)'!D380)</f>
        <v/>
      </c>
      <c r="F112" s="212" t="str">
        <f>+IF('Antenna capacity SMP (TC)'!E380=0,"",'Antenna capacity SMP (TC)'!E380)</f>
        <v/>
      </c>
      <c r="G112" s="212" t="str">
        <f>+IF('Antenna capacity SMP (TC)'!F380=0,"",'Antenna capacity SMP (TC)'!F380)</f>
        <v/>
      </c>
      <c r="H112" s="212" t="str">
        <f>+IF('Antenna capacity SMP (TC)'!G380=0,"",'Antenna capacity SMP (TC)'!G380)</f>
        <v/>
      </c>
      <c r="I112" s="212" t="str">
        <f>+IF('Antenna capacity SMP (TC)'!H380=0,"",'Antenna capacity SMP (TC)'!H380)</f>
        <v/>
      </c>
      <c r="J112" s="212" t="str">
        <f>+IF('Antenna capacity SMP (TC)'!I380=0,"",'Antenna capacity SMP (TC)'!I380)</f>
        <v/>
      </c>
      <c r="K112" s="212" t="str">
        <f>+IF('Antenna capacity SMP (TC)'!J380=0,"",'Antenna capacity SMP (TC)'!J380)</f>
        <v/>
      </c>
      <c r="L112" s="212" t="str">
        <f>+IF('Antenna capacity SMP (TC)'!K380=0,"",'Antenna capacity SMP (TC)'!K380)</f>
        <v/>
      </c>
      <c r="M112" s="212" t="str">
        <f>+IF('Antenna capacity SMP (TC)'!L380=0,"",'Antenna capacity SMP (TC)'!L380)</f>
        <v/>
      </c>
      <c r="N112" s="212" t="str">
        <f>+IF('Antenna capacity SMP (TC)'!M380=0,"",'Antenna capacity SMP (TC)'!M380)</f>
        <v/>
      </c>
      <c r="O112" s="212" t="str">
        <f>+IF('Antenna capacity SMP (TC)'!N380=0,"",'Antenna capacity SMP (TC)'!N380)</f>
        <v/>
      </c>
      <c r="P112" s="212" t="str">
        <f>+IF('Antenna capacity SMP (TC)'!O380=0,"",'Antenna capacity SMP (TC)'!O380)</f>
        <v/>
      </c>
      <c r="Q112" s="212" t="str">
        <f>+IF('Antenna capacity SMP (TC)'!P380=0,"",'Antenna capacity SMP (TC)'!P380)</f>
        <v/>
      </c>
      <c r="R112" s="212" t="str">
        <f>+IF('Antenna capacity SMP (TC)'!Q380=0,"",'Antenna capacity SMP (TC)'!Q380)</f>
        <v/>
      </c>
      <c r="S112" s="212" t="str">
        <f>+IF('Antenna capacity SMP (TC)'!R380=0,"",'Antenna capacity SMP (TC)'!R380)</f>
        <v/>
      </c>
      <c r="T112" s="212" t="str">
        <f>+IF('Antenna capacity SMP (TC)'!S380=0,"",'Antenna capacity SMP (TC)'!S380)</f>
        <v/>
      </c>
      <c r="U112" s="212" t="str">
        <f>+IF('Antenna capacity SMP (TC)'!T380=0,"",'Antenna capacity SMP (TC)'!T380)</f>
        <v/>
      </c>
      <c r="V112" s="212" t="str">
        <f>+IF('Antenna capacity SMP (TC)'!U380=0,"",'Antenna capacity SMP (TC)'!U380)</f>
        <v/>
      </c>
      <c r="W112" s="212" t="str">
        <f>+IF('Antenna capacity SMP (TC)'!V380=0,"",'Antenna capacity SMP (TC)'!V380)</f>
        <v/>
      </c>
      <c r="X112" s="212" t="str">
        <f>+IF('Antenna capacity SMP (TC)'!W380=0,"",'Antenna capacity SMP (TC)'!W380)</f>
        <v/>
      </c>
      <c r="Y112" s="212" t="str">
        <f>+IF('Antenna capacity SMP (TC)'!X380=0,"",'Antenna capacity SMP (TC)'!X380)</f>
        <v/>
      </c>
      <c r="Z112" s="212" t="str">
        <f>+IF('Antenna capacity SMP (TC)'!Y380=0,"",'Antenna capacity SMP (TC)'!Y380)</f>
        <v/>
      </c>
      <c r="AA112" s="212" t="str">
        <f>+IF('Antenna capacity SMP (TC)'!Z380=0,"",'Antenna capacity SMP (TC)'!Z380)</f>
        <v/>
      </c>
      <c r="AB112" s="212" t="str">
        <f>+IF('Antenna capacity SMP (TC)'!AA380=0,"",'Antenna capacity SMP (TC)'!AA380)</f>
        <v/>
      </c>
      <c r="AC112" s="212" t="str">
        <f>+IF('Antenna capacity SMP (TC)'!AB380=0,"",'Antenna capacity SMP (TC)'!AB380)</f>
        <v/>
      </c>
      <c r="AD112" s="212" t="str">
        <f>+IF('Antenna capacity SMP (TC)'!AC380=0,"",'Antenna capacity SMP (TC)'!AC380)</f>
        <v/>
      </c>
      <c r="AE112" s="212" t="str">
        <f>+IF('Antenna capacity SMP (TC)'!AD380=0,"",'Antenna capacity SMP (TC)'!AD380)</f>
        <v/>
      </c>
      <c r="AF112" s="212" t="str">
        <f>+IF('Antenna capacity SMP (TC)'!AE380=0,"",'Antenna capacity SMP (TC)'!AE380)</f>
        <v/>
      </c>
      <c r="AG112" s="212" t="str">
        <f>+IF('Antenna capacity SMP (TC)'!AF380=0,"",'Antenna capacity SMP (TC)'!AF380)</f>
        <v/>
      </c>
      <c r="AH112" s="212" t="str">
        <f>+IF('Antenna capacity SMP (TC)'!AG380=0,"",'Antenna capacity SMP (TC)'!AG380)</f>
        <v/>
      </c>
      <c r="AI112" s="212" t="str">
        <f>+IF('Antenna capacity SMP (TC)'!AH380=0,"",'Antenna capacity SMP (TC)'!AH380)</f>
        <v/>
      </c>
      <c r="AJ112" s="212" t="str">
        <f>+IF('Antenna capacity SMP (TC)'!AI380=0,"",'Antenna capacity SMP (TC)'!AI380)</f>
        <v/>
      </c>
      <c r="AK112" s="212" t="str">
        <f>+IF('Antenna capacity SMP (TC)'!AJ380=0,"",'Antenna capacity SMP (TC)'!AJ380)</f>
        <v/>
      </c>
      <c r="AL112" s="212" t="str">
        <f>+IF('Antenna capacity SMP (TC)'!AK380=0,"",'Antenna capacity SMP (TC)'!AK380)</f>
        <v/>
      </c>
      <c r="AM112" s="212" t="str">
        <f>+IF('Antenna capacity SMP (TC)'!AL380=0,"",'Antenna capacity SMP (TC)'!AL380)</f>
        <v/>
      </c>
      <c r="AN112" s="212" t="str">
        <f>+IF('Antenna capacity SMP (TC)'!AM380=0,"",'Antenna capacity SMP (TC)'!AM380)</f>
        <v/>
      </c>
      <c r="AO112" s="212" t="str">
        <f>+IF('Antenna capacity SMP (TC)'!AN380=0,"",'Antenna capacity SMP (TC)'!AN380)</f>
        <v/>
      </c>
      <c r="AP112" s="212" t="str">
        <f>+IF('Antenna capacity SMP (TC)'!AO380=0,"",'Antenna capacity SMP (TC)'!AO380)</f>
        <v/>
      </c>
      <c r="AQ112" s="148"/>
    </row>
    <row r="113" spans="2:43" x14ac:dyDescent="0.2">
      <c r="B113" s="674"/>
      <c r="C113" s="177"/>
      <c r="D113" s="213">
        <v>3</v>
      </c>
      <c r="E113" s="215" t="str">
        <f>+IF('Antenna capacity SMP (TC)'!D381=0,"",'Antenna capacity SMP (TC)'!D381)</f>
        <v/>
      </c>
      <c r="F113" s="215" t="str">
        <f>+IF('Antenna capacity SMP (TC)'!E381=0,"",'Antenna capacity SMP (TC)'!E381)</f>
        <v/>
      </c>
      <c r="G113" s="215" t="str">
        <f>+IF('Antenna capacity SMP (TC)'!F381=0,"",'Antenna capacity SMP (TC)'!F381)</f>
        <v/>
      </c>
      <c r="H113" s="215" t="str">
        <f>+IF('Antenna capacity SMP (TC)'!G381=0,"",'Antenna capacity SMP (TC)'!G381)</f>
        <v/>
      </c>
      <c r="I113" s="215" t="str">
        <f>+IF('Antenna capacity SMP (TC)'!H381=0,"",'Antenna capacity SMP (TC)'!H381)</f>
        <v/>
      </c>
      <c r="J113" s="215" t="str">
        <f>+IF('Antenna capacity SMP (TC)'!I381=0,"",'Antenna capacity SMP (TC)'!I381)</f>
        <v/>
      </c>
      <c r="K113" s="215" t="str">
        <f>+IF('Antenna capacity SMP (TC)'!J381=0,"",'Antenna capacity SMP (TC)'!J381)</f>
        <v/>
      </c>
      <c r="L113" s="215" t="str">
        <f>+IF('Antenna capacity SMP (TC)'!K381=0,"",'Antenna capacity SMP (TC)'!K381)</f>
        <v/>
      </c>
      <c r="M113" s="215" t="str">
        <f>+IF('Antenna capacity SMP (TC)'!L381=0,"",'Antenna capacity SMP (TC)'!L381)</f>
        <v/>
      </c>
      <c r="N113" s="215" t="str">
        <f>+IF('Antenna capacity SMP (TC)'!M381=0,"",'Antenna capacity SMP (TC)'!M381)</f>
        <v/>
      </c>
      <c r="O113" s="215" t="str">
        <f>+IF('Antenna capacity SMP (TC)'!N381=0,"",'Antenna capacity SMP (TC)'!N381)</f>
        <v/>
      </c>
      <c r="P113" s="215" t="str">
        <f>+IF('Antenna capacity SMP (TC)'!O381=0,"",'Antenna capacity SMP (TC)'!O381)</f>
        <v/>
      </c>
      <c r="Q113" s="215" t="str">
        <f>+IF('Antenna capacity SMP (TC)'!P381=0,"",'Antenna capacity SMP (TC)'!P381)</f>
        <v/>
      </c>
      <c r="R113" s="215" t="str">
        <f>+IF('Antenna capacity SMP (TC)'!Q381=0,"",'Antenna capacity SMP (TC)'!Q381)</f>
        <v/>
      </c>
      <c r="S113" s="215" t="str">
        <f>+IF('Antenna capacity SMP (TC)'!R381=0,"",'Antenna capacity SMP (TC)'!R381)</f>
        <v/>
      </c>
      <c r="T113" s="215" t="str">
        <f>+IF('Antenna capacity SMP (TC)'!S381=0,"",'Antenna capacity SMP (TC)'!S381)</f>
        <v/>
      </c>
      <c r="U113" s="215" t="str">
        <f>+IF('Antenna capacity SMP (TC)'!T381=0,"",'Antenna capacity SMP (TC)'!T381)</f>
        <v/>
      </c>
      <c r="V113" s="215" t="str">
        <f>+IF('Antenna capacity SMP (TC)'!U381=0,"",'Antenna capacity SMP (TC)'!U381)</f>
        <v/>
      </c>
      <c r="W113" s="215" t="str">
        <f>+IF('Antenna capacity SMP (TC)'!V381=0,"",'Antenna capacity SMP (TC)'!V381)</f>
        <v/>
      </c>
      <c r="X113" s="215" t="str">
        <f>+IF('Antenna capacity SMP (TC)'!W381=0,"",'Antenna capacity SMP (TC)'!W381)</f>
        <v/>
      </c>
      <c r="Y113" s="215" t="str">
        <f>+IF('Antenna capacity SMP (TC)'!X381=0,"",'Antenna capacity SMP (TC)'!X381)</f>
        <v/>
      </c>
      <c r="Z113" s="215" t="str">
        <f>+IF('Antenna capacity SMP (TC)'!Y381=0,"",'Antenna capacity SMP (TC)'!Y381)</f>
        <v/>
      </c>
      <c r="AA113" s="215" t="str">
        <f>+IF('Antenna capacity SMP (TC)'!Z381=0,"",'Antenna capacity SMP (TC)'!Z381)</f>
        <v/>
      </c>
      <c r="AB113" s="215" t="str">
        <f>+IF('Antenna capacity SMP (TC)'!AA381=0,"",'Antenna capacity SMP (TC)'!AA381)</f>
        <v/>
      </c>
      <c r="AC113" s="215" t="str">
        <f>+IF('Antenna capacity SMP (TC)'!AB381=0,"",'Antenna capacity SMP (TC)'!AB381)</f>
        <v/>
      </c>
      <c r="AD113" s="215" t="str">
        <f>+IF('Antenna capacity SMP (TC)'!AC381=0,"",'Antenna capacity SMP (TC)'!AC381)</f>
        <v/>
      </c>
      <c r="AE113" s="215" t="str">
        <f>+IF('Antenna capacity SMP (TC)'!AD381=0,"",'Antenna capacity SMP (TC)'!AD381)</f>
        <v/>
      </c>
      <c r="AF113" s="215" t="str">
        <f>+IF('Antenna capacity SMP (TC)'!AE381=0,"",'Antenna capacity SMP (TC)'!AE381)</f>
        <v/>
      </c>
      <c r="AG113" s="215" t="str">
        <f>+IF('Antenna capacity SMP (TC)'!AF381=0,"",'Antenna capacity SMP (TC)'!AF381)</f>
        <v/>
      </c>
      <c r="AH113" s="215" t="str">
        <f>+IF('Antenna capacity SMP (TC)'!AG381=0,"",'Antenna capacity SMP (TC)'!AG381)</f>
        <v/>
      </c>
      <c r="AI113" s="215" t="str">
        <f>+IF('Antenna capacity SMP (TC)'!AH381=0,"",'Antenna capacity SMP (TC)'!AH381)</f>
        <v/>
      </c>
      <c r="AJ113" s="215" t="str">
        <f>+IF('Antenna capacity SMP (TC)'!AI381=0,"",'Antenna capacity SMP (TC)'!AI381)</f>
        <v/>
      </c>
      <c r="AK113" s="215" t="str">
        <f>+IF('Antenna capacity SMP (TC)'!AJ381=0,"",'Antenna capacity SMP (TC)'!AJ381)</f>
        <v/>
      </c>
      <c r="AL113" s="215" t="str">
        <f>+IF('Antenna capacity SMP (TC)'!AK381=0,"",'Antenna capacity SMP (TC)'!AK381)</f>
        <v/>
      </c>
      <c r="AM113" s="215" t="str">
        <f>+IF('Antenna capacity SMP (TC)'!AL381=0,"",'Antenna capacity SMP (TC)'!AL381)</f>
        <v/>
      </c>
      <c r="AN113" s="215" t="str">
        <f>+IF('Antenna capacity SMP (TC)'!AM381=0,"",'Antenna capacity SMP (TC)'!AM381)</f>
        <v/>
      </c>
      <c r="AO113" s="215" t="str">
        <f>+IF('Antenna capacity SMP (TC)'!AN381=0,"",'Antenna capacity SMP (TC)'!AN381)</f>
        <v/>
      </c>
      <c r="AP113" s="215" t="str">
        <f>+IF('Antenna capacity SMP (TC)'!AO381=0,"",'Antenna capacity SMP (TC)'!AO381)</f>
        <v/>
      </c>
      <c r="AQ113" s="148"/>
    </row>
    <row r="114" spans="2:43" x14ac:dyDescent="0.2">
      <c r="B114" s="674"/>
      <c r="C114" s="177"/>
      <c r="D114" s="211">
        <v>2</v>
      </c>
      <c r="E114" s="212" t="str">
        <f>+IF('Antenna capacity SMP (TC)'!D382=0,"",'Antenna capacity SMP (TC)'!D382)</f>
        <v/>
      </c>
      <c r="F114" s="212" t="str">
        <f>+IF('Antenna capacity SMP (TC)'!E382=0,"",'Antenna capacity SMP (TC)'!E382)</f>
        <v/>
      </c>
      <c r="G114" s="212" t="str">
        <f>+IF('Antenna capacity SMP (TC)'!F382=0,"",'Antenna capacity SMP (TC)'!F382)</f>
        <v/>
      </c>
      <c r="H114" s="212" t="str">
        <f>+IF('Antenna capacity SMP (TC)'!G382=0,"",'Antenna capacity SMP (TC)'!G382)</f>
        <v/>
      </c>
      <c r="I114" s="212" t="str">
        <f>+IF('Antenna capacity SMP (TC)'!H382=0,"",'Antenna capacity SMP (TC)'!H382)</f>
        <v/>
      </c>
      <c r="J114" s="212" t="str">
        <f>+IF('Antenna capacity SMP (TC)'!I382=0,"",'Antenna capacity SMP (TC)'!I382)</f>
        <v/>
      </c>
      <c r="K114" s="212" t="str">
        <f>+IF('Antenna capacity SMP (TC)'!J382=0,"",'Antenna capacity SMP (TC)'!J382)</f>
        <v/>
      </c>
      <c r="L114" s="212" t="str">
        <f>+IF('Antenna capacity SMP (TC)'!K382=0,"",'Antenna capacity SMP (TC)'!K382)</f>
        <v/>
      </c>
      <c r="M114" s="212" t="str">
        <f>+IF('Antenna capacity SMP (TC)'!L382=0,"",'Antenna capacity SMP (TC)'!L382)</f>
        <v/>
      </c>
      <c r="N114" s="212" t="str">
        <f>+IF('Antenna capacity SMP (TC)'!M382=0,"",'Antenna capacity SMP (TC)'!M382)</f>
        <v/>
      </c>
      <c r="O114" s="212" t="str">
        <f>+IF('Antenna capacity SMP (TC)'!N382=0,"",'Antenna capacity SMP (TC)'!N382)</f>
        <v/>
      </c>
      <c r="P114" s="212" t="str">
        <f>+IF('Antenna capacity SMP (TC)'!O382=0,"",'Antenna capacity SMP (TC)'!O382)</f>
        <v/>
      </c>
      <c r="Q114" s="212" t="str">
        <f>+IF('Antenna capacity SMP (TC)'!P382=0,"",'Antenna capacity SMP (TC)'!P382)</f>
        <v/>
      </c>
      <c r="R114" s="212" t="str">
        <f>+IF('Antenna capacity SMP (TC)'!Q382=0,"",'Antenna capacity SMP (TC)'!Q382)</f>
        <v/>
      </c>
      <c r="S114" s="212" t="str">
        <f>+IF('Antenna capacity SMP (TC)'!R382=0,"",'Antenna capacity SMP (TC)'!R382)</f>
        <v/>
      </c>
      <c r="T114" s="212" t="str">
        <f>+IF('Antenna capacity SMP (TC)'!S382=0,"",'Antenna capacity SMP (TC)'!S382)</f>
        <v/>
      </c>
      <c r="U114" s="212" t="str">
        <f>+IF('Antenna capacity SMP (TC)'!T382=0,"",'Antenna capacity SMP (TC)'!T382)</f>
        <v/>
      </c>
      <c r="V114" s="212" t="str">
        <f>+IF('Antenna capacity SMP (TC)'!U382=0,"",'Antenna capacity SMP (TC)'!U382)</f>
        <v/>
      </c>
      <c r="W114" s="212" t="str">
        <f>+IF('Antenna capacity SMP (TC)'!V382=0,"",'Antenna capacity SMP (TC)'!V382)</f>
        <v/>
      </c>
      <c r="X114" s="212" t="str">
        <f>+IF('Antenna capacity SMP (TC)'!W382=0,"",'Antenna capacity SMP (TC)'!W382)</f>
        <v/>
      </c>
      <c r="Y114" s="212" t="str">
        <f>+IF('Antenna capacity SMP (TC)'!X382=0,"",'Antenna capacity SMP (TC)'!X382)</f>
        <v/>
      </c>
      <c r="Z114" s="212" t="str">
        <f>+IF('Antenna capacity SMP (TC)'!Y382=0,"",'Antenna capacity SMP (TC)'!Y382)</f>
        <v/>
      </c>
      <c r="AA114" s="212" t="str">
        <f>+IF('Antenna capacity SMP (TC)'!Z382=0,"",'Antenna capacity SMP (TC)'!Z382)</f>
        <v/>
      </c>
      <c r="AB114" s="212" t="str">
        <f>+IF('Antenna capacity SMP (TC)'!AA382=0,"",'Antenna capacity SMP (TC)'!AA382)</f>
        <v/>
      </c>
      <c r="AC114" s="212" t="str">
        <f>+IF('Antenna capacity SMP (TC)'!AB382=0,"",'Antenna capacity SMP (TC)'!AB382)</f>
        <v/>
      </c>
      <c r="AD114" s="212" t="str">
        <f>+IF('Antenna capacity SMP (TC)'!AC382=0,"",'Antenna capacity SMP (TC)'!AC382)</f>
        <v/>
      </c>
      <c r="AE114" s="212" t="str">
        <f>+IF('Antenna capacity SMP (TC)'!AD382=0,"",'Antenna capacity SMP (TC)'!AD382)</f>
        <v/>
      </c>
      <c r="AF114" s="212" t="str">
        <f>+IF('Antenna capacity SMP (TC)'!AE382=0,"",'Antenna capacity SMP (TC)'!AE382)</f>
        <v/>
      </c>
      <c r="AG114" s="212" t="str">
        <f>+IF('Antenna capacity SMP (TC)'!AF382=0,"",'Antenna capacity SMP (TC)'!AF382)</f>
        <v/>
      </c>
      <c r="AH114" s="212" t="str">
        <f>+IF('Antenna capacity SMP (TC)'!AG382=0,"",'Antenna capacity SMP (TC)'!AG382)</f>
        <v/>
      </c>
      <c r="AI114" s="212" t="str">
        <f>+IF('Antenna capacity SMP (TC)'!AH382=0,"",'Antenna capacity SMP (TC)'!AH382)</f>
        <v/>
      </c>
      <c r="AJ114" s="212" t="str">
        <f>+IF('Antenna capacity SMP (TC)'!AI382=0,"",'Antenna capacity SMP (TC)'!AI382)</f>
        <v/>
      </c>
      <c r="AK114" s="212" t="str">
        <f>+IF('Antenna capacity SMP (TC)'!AJ382=0,"",'Antenna capacity SMP (TC)'!AJ382)</f>
        <v/>
      </c>
      <c r="AL114" s="212" t="str">
        <f>+IF('Antenna capacity SMP (TC)'!AK382=0,"",'Antenna capacity SMP (TC)'!AK382)</f>
        <v/>
      </c>
      <c r="AM114" s="212" t="str">
        <f>+IF('Antenna capacity SMP (TC)'!AL382=0,"",'Antenna capacity SMP (TC)'!AL382)</f>
        <v/>
      </c>
      <c r="AN114" s="212" t="str">
        <f>+IF('Antenna capacity SMP (TC)'!AM382=0,"",'Antenna capacity SMP (TC)'!AM382)</f>
        <v/>
      </c>
      <c r="AO114" s="212" t="str">
        <f>+IF('Antenna capacity SMP (TC)'!AN382=0,"",'Antenna capacity SMP (TC)'!AN382)</f>
        <v/>
      </c>
      <c r="AP114" s="212" t="str">
        <f>+IF('Antenna capacity SMP (TC)'!AO382=0,"",'Antenna capacity SMP (TC)'!AO382)</f>
        <v/>
      </c>
      <c r="AQ114" s="148"/>
    </row>
    <row r="115" spans="2:43" x14ac:dyDescent="0.2">
      <c r="B115" s="674"/>
      <c r="C115" s="177"/>
      <c r="D115" s="213">
        <v>1</v>
      </c>
      <c r="E115" s="215" t="str">
        <f>+IF('Antenna capacity SMP (TC)'!D383=0,"",'Antenna capacity SMP (TC)'!D383)</f>
        <v/>
      </c>
      <c r="F115" s="215" t="str">
        <f>+IF('Antenna capacity SMP (TC)'!E383=0,"",'Antenna capacity SMP (TC)'!E383)</f>
        <v/>
      </c>
      <c r="G115" s="215" t="str">
        <f>+IF('Antenna capacity SMP (TC)'!F383=0,"",'Antenna capacity SMP (TC)'!F383)</f>
        <v/>
      </c>
      <c r="H115" s="215" t="str">
        <f>+IF('Antenna capacity SMP (TC)'!G383=0,"",'Antenna capacity SMP (TC)'!G383)</f>
        <v/>
      </c>
      <c r="I115" s="215" t="str">
        <f>+IF('Antenna capacity SMP (TC)'!H383=0,"",'Antenna capacity SMP (TC)'!H383)</f>
        <v/>
      </c>
      <c r="J115" s="215" t="str">
        <f>+IF('Antenna capacity SMP (TC)'!I383=0,"",'Antenna capacity SMP (TC)'!I383)</f>
        <v/>
      </c>
      <c r="K115" s="215" t="str">
        <f>+IF('Antenna capacity SMP (TC)'!J383=0,"",'Antenna capacity SMP (TC)'!J383)</f>
        <v/>
      </c>
      <c r="L115" s="215" t="str">
        <f>+IF('Antenna capacity SMP (TC)'!K383=0,"",'Antenna capacity SMP (TC)'!K383)</f>
        <v/>
      </c>
      <c r="M115" s="215" t="str">
        <f>+IF('Antenna capacity SMP (TC)'!L383=0,"",'Antenna capacity SMP (TC)'!L383)</f>
        <v/>
      </c>
      <c r="N115" s="215" t="str">
        <f>+IF('Antenna capacity SMP (TC)'!M383=0,"",'Antenna capacity SMP (TC)'!M383)</f>
        <v/>
      </c>
      <c r="O115" s="215" t="str">
        <f>+IF('Antenna capacity SMP (TC)'!N383=0,"",'Antenna capacity SMP (TC)'!N383)</f>
        <v/>
      </c>
      <c r="P115" s="215" t="str">
        <f>+IF('Antenna capacity SMP (TC)'!O383=0,"",'Antenna capacity SMP (TC)'!O383)</f>
        <v/>
      </c>
      <c r="Q115" s="215" t="str">
        <f>+IF('Antenna capacity SMP (TC)'!P383=0,"",'Antenna capacity SMP (TC)'!P383)</f>
        <v/>
      </c>
      <c r="R115" s="215" t="str">
        <f>+IF('Antenna capacity SMP (TC)'!Q383=0,"",'Antenna capacity SMP (TC)'!Q383)</f>
        <v/>
      </c>
      <c r="S115" s="215" t="str">
        <f>+IF('Antenna capacity SMP (TC)'!R383=0,"",'Antenna capacity SMP (TC)'!R383)</f>
        <v/>
      </c>
      <c r="T115" s="215" t="str">
        <f>+IF('Antenna capacity SMP (TC)'!S383=0,"",'Antenna capacity SMP (TC)'!S383)</f>
        <v/>
      </c>
      <c r="U115" s="215" t="str">
        <f>+IF('Antenna capacity SMP (TC)'!T383=0,"",'Antenna capacity SMP (TC)'!T383)</f>
        <v/>
      </c>
      <c r="V115" s="215" t="str">
        <f>+IF('Antenna capacity SMP (TC)'!U383=0,"",'Antenna capacity SMP (TC)'!U383)</f>
        <v/>
      </c>
      <c r="W115" s="215" t="str">
        <f>+IF('Antenna capacity SMP (TC)'!V383=0,"",'Antenna capacity SMP (TC)'!V383)</f>
        <v/>
      </c>
      <c r="X115" s="215" t="str">
        <f>+IF('Antenna capacity SMP (TC)'!W383=0,"",'Antenna capacity SMP (TC)'!W383)</f>
        <v/>
      </c>
      <c r="Y115" s="215" t="str">
        <f>+IF('Antenna capacity SMP (TC)'!X383=0,"",'Antenna capacity SMP (TC)'!X383)</f>
        <v/>
      </c>
      <c r="Z115" s="215" t="str">
        <f>+IF('Antenna capacity SMP (TC)'!Y383=0,"",'Antenna capacity SMP (TC)'!Y383)</f>
        <v/>
      </c>
      <c r="AA115" s="215" t="str">
        <f>+IF('Antenna capacity SMP (TC)'!Z383=0,"",'Antenna capacity SMP (TC)'!Z383)</f>
        <v/>
      </c>
      <c r="AB115" s="215" t="str">
        <f>+IF('Antenna capacity SMP (TC)'!AA383=0,"",'Antenna capacity SMP (TC)'!AA383)</f>
        <v/>
      </c>
      <c r="AC115" s="215" t="str">
        <f>+IF('Antenna capacity SMP (TC)'!AB383=0,"",'Antenna capacity SMP (TC)'!AB383)</f>
        <v/>
      </c>
      <c r="AD115" s="215" t="str">
        <f>+IF('Antenna capacity SMP (TC)'!AC383=0,"",'Antenna capacity SMP (TC)'!AC383)</f>
        <v/>
      </c>
      <c r="AE115" s="215" t="str">
        <f>+IF('Antenna capacity SMP (TC)'!AD383=0,"",'Antenna capacity SMP (TC)'!AD383)</f>
        <v/>
      </c>
      <c r="AF115" s="215" t="str">
        <f>+IF('Antenna capacity SMP (TC)'!AE383=0,"",'Antenna capacity SMP (TC)'!AE383)</f>
        <v/>
      </c>
      <c r="AG115" s="215" t="str">
        <f>+IF('Antenna capacity SMP (TC)'!AF383=0,"",'Antenna capacity SMP (TC)'!AF383)</f>
        <v/>
      </c>
      <c r="AH115" s="215" t="str">
        <f>+IF('Antenna capacity SMP (TC)'!AG383=0,"",'Antenna capacity SMP (TC)'!AG383)</f>
        <v/>
      </c>
      <c r="AI115" s="215" t="str">
        <f>+IF('Antenna capacity SMP (TC)'!AH383=0,"",'Antenna capacity SMP (TC)'!AH383)</f>
        <v/>
      </c>
      <c r="AJ115" s="215" t="str">
        <f>+IF('Antenna capacity SMP (TC)'!AI383=0,"",'Antenna capacity SMP (TC)'!AI383)</f>
        <v/>
      </c>
      <c r="AK115" s="215" t="str">
        <f>+IF('Antenna capacity SMP (TC)'!AJ383=0,"",'Antenna capacity SMP (TC)'!AJ383)</f>
        <v/>
      </c>
      <c r="AL115" s="215" t="str">
        <f>+IF('Antenna capacity SMP (TC)'!AK383=0,"",'Antenna capacity SMP (TC)'!AK383)</f>
        <v/>
      </c>
      <c r="AM115" s="215" t="str">
        <f>+IF('Antenna capacity SMP (TC)'!AL383=0,"",'Antenna capacity SMP (TC)'!AL383)</f>
        <v/>
      </c>
      <c r="AN115" s="215" t="str">
        <f>+IF('Antenna capacity SMP (TC)'!AM383=0,"",'Antenna capacity SMP (TC)'!AM383)</f>
        <v/>
      </c>
      <c r="AO115" s="215" t="str">
        <f>+IF('Antenna capacity SMP (TC)'!AN383=0,"",'Antenna capacity SMP (TC)'!AN383)</f>
        <v/>
      </c>
      <c r="AP115" s="215" t="str">
        <f>+IF('Antenna capacity SMP (TC)'!AO383=0,"",'Antenna capacity SMP (TC)'!AO383)</f>
        <v/>
      </c>
      <c r="AQ115" s="148"/>
    </row>
    <row r="116" spans="2:43" x14ac:dyDescent="0.2">
      <c r="B116" s="674"/>
      <c r="C116" s="177"/>
      <c r="D116" s="213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</row>
    <row r="117" spans="2:43" x14ac:dyDescent="0.2">
      <c r="B117" s="674"/>
      <c r="C117" s="177" t="str">
        <f>C36</f>
        <v>#1.3</v>
      </c>
      <c r="D117" s="211" t="s">
        <v>662</v>
      </c>
      <c r="E117" s="212" t="s">
        <v>332</v>
      </c>
      <c r="F117" s="212" t="s">
        <v>332</v>
      </c>
      <c r="G117" s="212" t="s">
        <v>332</v>
      </c>
      <c r="H117" s="212" t="s">
        <v>332</v>
      </c>
      <c r="I117" s="212" t="s">
        <v>332</v>
      </c>
      <c r="J117" s="212" t="s">
        <v>332</v>
      </c>
      <c r="K117" s="212" t="s">
        <v>332</v>
      </c>
      <c r="L117" s="212" t="s">
        <v>332</v>
      </c>
      <c r="M117" s="212" t="s">
        <v>332</v>
      </c>
      <c r="N117" s="212" t="s">
        <v>332</v>
      </c>
      <c r="O117" s="212" t="s">
        <v>332</v>
      </c>
      <c r="P117" s="212" t="s">
        <v>332</v>
      </c>
      <c r="Q117" s="212" t="s">
        <v>332</v>
      </c>
      <c r="R117" s="212" t="s">
        <v>332</v>
      </c>
      <c r="S117" s="212" t="s">
        <v>332</v>
      </c>
      <c r="T117" s="212" t="s">
        <v>332</v>
      </c>
      <c r="U117" s="212" t="s">
        <v>332</v>
      </c>
      <c r="V117" s="212" t="s">
        <v>332</v>
      </c>
      <c r="W117" s="212" t="s">
        <v>332</v>
      </c>
      <c r="X117" s="212" t="s">
        <v>332</v>
      </c>
      <c r="Y117" s="212">
        <v>132</v>
      </c>
      <c r="Z117" s="212" t="s">
        <v>332</v>
      </c>
      <c r="AA117" s="212" t="s">
        <v>332</v>
      </c>
      <c r="AB117" s="212" t="s">
        <v>332</v>
      </c>
      <c r="AC117" s="212" t="s">
        <v>332</v>
      </c>
      <c r="AD117" s="212" t="s">
        <v>332</v>
      </c>
      <c r="AE117" s="212" t="s">
        <v>332</v>
      </c>
      <c r="AF117" s="212" t="s">
        <v>332</v>
      </c>
      <c r="AG117" s="212" t="s">
        <v>332</v>
      </c>
      <c r="AH117" s="212" t="s">
        <v>332</v>
      </c>
      <c r="AI117" s="212" t="s">
        <v>332</v>
      </c>
      <c r="AJ117" s="212" t="s">
        <v>332</v>
      </c>
      <c r="AK117" s="212" t="s">
        <v>332</v>
      </c>
      <c r="AL117" s="212" t="s">
        <v>332</v>
      </c>
      <c r="AM117" s="212" t="s">
        <v>332</v>
      </c>
      <c r="AN117" s="212" t="s">
        <v>332</v>
      </c>
      <c r="AO117" s="212" t="s">
        <v>332</v>
      </c>
      <c r="AP117" s="212" t="s">
        <v>332</v>
      </c>
    </row>
    <row r="118" spans="2:43" x14ac:dyDescent="0.2">
      <c r="B118" s="674"/>
      <c r="C118" s="177"/>
      <c r="D118" s="213" t="s">
        <v>663</v>
      </c>
      <c r="E118" s="214" t="s">
        <v>664</v>
      </c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</row>
    <row r="119" spans="2:43" x14ac:dyDescent="0.2">
      <c r="B119" s="674"/>
      <c r="C119" s="177"/>
      <c r="D119" s="211">
        <v>0.5</v>
      </c>
      <c r="E119" s="212" t="str">
        <f>+IF('Antenna capacity SMP (TC)'!D392=0,"",'Antenna capacity SMP (TC)'!D392)</f>
        <v/>
      </c>
      <c r="F119" s="212" t="str">
        <f>+IF('Antenna capacity SMP (TC)'!E392=0,"",'Antenna capacity SMP (TC)'!E392)</f>
        <v/>
      </c>
      <c r="G119" s="212" t="str">
        <f>+IF('Antenna capacity SMP (TC)'!F392=0,"",'Antenna capacity SMP (TC)'!F392)</f>
        <v/>
      </c>
      <c r="H119" s="212" t="str">
        <f>+IF('Antenna capacity SMP (TC)'!G392=0,"",'Antenna capacity SMP (TC)'!G392)</f>
        <v/>
      </c>
      <c r="I119" s="212" t="str">
        <f>+IF('Antenna capacity SMP (TC)'!H392=0,"",'Antenna capacity SMP (TC)'!H392)</f>
        <v/>
      </c>
      <c r="J119" s="212" t="str">
        <f>+IF('Antenna capacity SMP (TC)'!I392=0,"",'Antenna capacity SMP (TC)'!I392)</f>
        <v/>
      </c>
      <c r="K119" s="212" t="str">
        <f>+IF('Antenna capacity SMP (TC)'!J392=0,"",'Antenna capacity SMP (TC)'!J392)</f>
        <v/>
      </c>
      <c r="L119" s="212" t="str">
        <f>+IF('Antenna capacity SMP (TC)'!K392=0,"",'Antenna capacity SMP (TC)'!K392)</f>
        <v/>
      </c>
      <c r="M119" s="212" t="str">
        <f>+IF('Antenna capacity SMP (TC)'!L392=0,"",'Antenna capacity SMP (TC)'!L392)</f>
        <v/>
      </c>
      <c r="N119" s="212" t="str">
        <f>+IF('Antenna capacity SMP (TC)'!M392=0,"",'Antenna capacity SMP (TC)'!M392)</f>
        <v/>
      </c>
      <c r="O119" s="212" t="str">
        <f>+IF('Antenna capacity SMP (TC)'!N392=0,"",'Antenna capacity SMP (TC)'!N392)</f>
        <v/>
      </c>
      <c r="P119" s="212" t="str">
        <f>+IF('Antenna capacity SMP (TC)'!O392=0,"",'Antenna capacity SMP (TC)'!O392)</f>
        <v/>
      </c>
      <c r="Q119" s="212" t="str">
        <f>+IF('Antenna capacity SMP (TC)'!P392=0,"",'Antenna capacity SMP (TC)'!P392)</f>
        <v/>
      </c>
      <c r="R119" s="212" t="str">
        <f>+IF('Antenna capacity SMP (TC)'!Q392=0,"",'Antenna capacity SMP (TC)'!Q392)</f>
        <v/>
      </c>
      <c r="S119" s="212" t="str">
        <f>+IF('Antenna capacity SMP (TC)'!R392=0,"",'Antenna capacity SMP (TC)'!R392)</f>
        <v/>
      </c>
      <c r="T119" s="212" t="str">
        <f>+IF('Antenna capacity SMP (TC)'!S392=0,"",'Antenna capacity SMP (TC)'!S392)</f>
        <v/>
      </c>
      <c r="U119" s="212" t="str">
        <f>+IF('Antenna capacity SMP (TC)'!T392=0,"",'Antenna capacity SMP (TC)'!T392)</f>
        <v/>
      </c>
      <c r="V119" s="212" t="str">
        <f>+IF('Antenna capacity SMP (TC)'!U392=0,"",'Antenna capacity SMP (TC)'!U392)</f>
        <v/>
      </c>
      <c r="W119" s="212" t="str">
        <f>+IF('Antenna capacity SMP (TC)'!V392=0,"",'Antenna capacity SMP (TC)'!V392)</f>
        <v/>
      </c>
      <c r="X119" s="212" t="str">
        <f>+IF('Antenna capacity SMP (TC)'!W392=0,"",'Antenna capacity SMP (TC)'!W392)</f>
        <v/>
      </c>
      <c r="Y119" s="212" t="str">
        <f>+IF('Antenna capacity SMP (TC)'!X392=0,"",'Antenna capacity SMP (TC)'!X392)</f>
        <v/>
      </c>
      <c r="Z119" s="212" t="str">
        <f>+IF('Antenna capacity SMP (TC)'!Y392=0,"",'Antenna capacity SMP (TC)'!Y392)</f>
        <v/>
      </c>
      <c r="AA119" s="212" t="str">
        <f>+IF('Antenna capacity SMP (TC)'!Z392=0,"",'Antenna capacity SMP (TC)'!Z392)</f>
        <v/>
      </c>
      <c r="AB119" s="212" t="str">
        <f>+IF('Antenna capacity SMP (TC)'!AA392=0,"",'Antenna capacity SMP (TC)'!AA392)</f>
        <v/>
      </c>
      <c r="AC119" s="212" t="str">
        <f>+IF('Antenna capacity SMP (TC)'!AB392=0,"",'Antenna capacity SMP (TC)'!AB392)</f>
        <v/>
      </c>
      <c r="AD119" s="212" t="str">
        <f>+IF('Antenna capacity SMP (TC)'!AC392=0,"",'Antenna capacity SMP (TC)'!AC392)</f>
        <v/>
      </c>
      <c r="AE119" s="212" t="str">
        <f>+IF('Antenna capacity SMP (TC)'!AD392=0,"",'Antenna capacity SMP (TC)'!AD392)</f>
        <v/>
      </c>
      <c r="AF119" s="212" t="str">
        <f>+IF('Antenna capacity SMP (TC)'!AE392=0,"",'Antenna capacity SMP (TC)'!AE392)</f>
        <v/>
      </c>
      <c r="AG119" s="212" t="str">
        <f>+IF('Antenna capacity SMP (TC)'!AF392=0,"",'Antenna capacity SMP (TC)'!AF392)</f>
        <v/>
      </c>
      <c r="AH119" s="212" t="str">
        <f>+IF('Antenna capacity SMP (TC)'!AG392=0,"",'Antenna capacity SMP (TC)'!AG392)</f>
        <v/>
      </c>
      <c r="AI119" s="212" t="str">
        <f>+IF('Antenna capacity SMP (TC)'!AH392=0,"",'Antenna capacity SMP (TC)'!AH392)</f>
        <v/>
      </c>
      <c r="AJ119" s="212" t="str">
        <f>+IF('Antenna capacity SMP (TC)'!AI392=0,"",'Antenna capacity SMP (TC)'!AI392)</f>
        <v/>
      </c>
      <c r="AK119" s="212" t="str">
        <f>+IF('Antenna capacity SMP (TC)'!AJ392=0,"",'Antenna capacity SMP (TC)'!AJ392)</f>
        <v/>
      </c>
      <c r="AL119" s="212" t="str">
        <f>+IF('Antenna capacity SMP (TC)'!AK392=0,"",'Antenna capacity SMP (TC)'!AK392)</f>
        <v/>
      </c>
      <c r="AM119" s="212" t="str">
        <f>+IF('Antenna capacity SMP (TC)'!AL392=0,"",'Antenna capacity SMP (TC)'!AL392)</f>
        <v/>
      </c>
      <c r="AN119" s="212" t="str">
        <f>+IF('Antenna capacity SMP (TC)'!AM392=0,"",'Antenna capacity SMP (TC)'!AM392)</f>
        <v/>
      </c>
      <c r="AO119" s="212" t="str">
        <f>+IF('Antenna capacity SMP (TC)'!AN392=0,"",'Antenna capacity SMP (TC)'!AN392)</f>
        <v/>
      </c>
      <c r="AP119" s="212" t="str">
        <f>+IF('Antenna capacity SMP (TC)'!AO392=0,"",'Antenna capacity SMP (TC)'!AO392)</f>
        <v/>
      </c>
      <c r="AQ119" s="148"/>
    </row>
    <row r="120" spans="2:43" x14ac:dyDescent="0.2">
      <c r="B120" s="674"/>
      <c r="C120" s="177"/>
      <c r="D120" s="213"/>
      <c r="E120" s="215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</row>
    <row r="121" spans="2:43" x14ac:dyDescent="0.2">
      <c r="B121" s="674"/>
      <c r="C121" s="177" t="str">
        <f>C40</f>
        <v>#2</v>
      </c>
      <c r="D121" s="211" t="s">
        <v>662</v>
      </c>
      <c r="E121" s="212">
        <v>170</v>
      </c>
      <c r="F121" s="212">
        <v>175</v>
      </c>
      <c r="G121" s="212" t="s">
        <v>332</v>
      </c>
      <c r="H121" s="212">
        <v>168</v>
      </c>
      <c r="I121" s="212">
        <v>167</v>
      </c>
      <c r="J121" s="212">
        <v>83</v>
      </c>
      <c r="K121" s="212">
        <v>111</v>
      </c>
      <c r="L121" s="212">
        <v>170</v>
      </c>
      <c r="M121" s="212">
        <v>220</v>
      </c>
      <c r="N121" s="212" t="s">
        <v>332</v>
      </c>
      <c r="O121" s="212">
        <v>169</v>
      </c>
      <c r="P121" s="212" t="s">
        <v>332</v>
      </c>
      <c r="Q121" s="212">
        <v>190</v>
      </c>
      <c r="R121" s="212">
        <v>88</v>
      </c>
      <c r="S121" s="212">
        <v>228</v>
      </c>
      <c r="T121" s="212" t="s">
        <v>332</v>
      </c>
      <c r="U121" s="212">
        <v>115</v>
      </c>
      <c r="V121" s="212">
        <v>192</v>
      </c>
      <c r="W121" s="212">
        <v>118</v>
      </c>
      <c r="X121" s="212">
        <v>150</v>
      </c>
      <c r="Y121" s="212" t="s">
        <v>332</v>
      </c>
      <c r="Z121" s="212">
        <v>175</v>
      </c>
      <c r="AA121" s="212" t="s">
        <v>332</v>
      </c>
      <c r="AB121" s="212">
        <v>143</v>
      </c>
      <c r="AC121" s="212">
        <v>95</v>
      </c>
      <c r="AD121" s="212">
        <v>87</v>
      </c>
      <c r="AE121" s="212">
        <v>69</v>
      </c>
      <c r="AF121" s="212">
        <v>104</v>
      </c>
      <c r="AG121" s="212">
        <v>162</v>
      </c>
      <c r="AH121" s="212">
        <v>180</v>
      </c>
      <c r="AI121" s="212">
        <v>178</v>
      </c>
      <c r="AJ121" s="212">
        <v>115</v>
      </c>
      <c r="AK121" s="212" t="s">
        <v>332</v>
      </c>
      <c r="AL121" s="212">
        <v>88</v>
      </c>
      <c r="AM121" s="212">
        <v>176</v>
      </c>
      <c r="AN121" s="212" t="s">
        <v>332</v>
      </c>
      <c r="AO121" s="212">
        <v>98</v>
      </c>
      <c r="AP121" s="212">
        <v>124</v>
      </c>
    </row>
    <row r="122" spans="2:43" x14ac:dyDescent="0.2">
      <c r="B122" s="674"/>
      <c r="C122" s="177"/>
      <c r="D122" s="213" t="s">
        <v>663</v>
      </c>
      <c r="E122" s="214" t="s">
        <v>664</v>
      </c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</row>
    <row r="123" spans="2:43" x14ac:dyDescent="0.2">
      <c r="B123" s="674"/>
      <c r="C123" s="177"/>
      <c r="D123" s="211">
        <v>5</v>
      </c>
      <c r="E123" s="212" t="str">
        <f>+IF('Antenna capacity SMP (TC)'!D499=0,"",'Antenna capacity SMP (TC)'!D499)</f>
        <v/>
      </c>
      <c r="F123" s="212" t="str">
        <f>+IF('Antenna capacity SMP (TC)'!E499=0,"",'Antenna capacity SMP (TC)'!E499)</f>
        <v/>
      </c>
      <c r="G123" s="212" t="str">
        <f>+IF('Antenna capacity SMP (TC)'!F499=0,"",'Antenna capacity SMP (TC)'!F499)</f>
        <v/>
      </c>
      <c r="H123" s="212" t="str">
        <f>+IF('Antenna capacity SMP (TC)'!G499=0,"",'Antenna capacity SMP (TC)'!G499)</f>
        <v/>
      </c>
      <c r="I123" s="212" t="str">
        <f>+IF('Antenna capacity SMP (TC)'!H499=0,"",'Antenna capacity SMP (TC)'!H499)</f>
        <v/>
      </c>
      <c r="J123" s="212" t="str">
        <f>+IF('Antenna capacity SMP (TC)'!I499=0,"",'Antenna capacity SMP (TC)'!I499)</f>
        <v/>
      </c>
      <c r="K123" s="212" t="str">
        <f>+IF('Antenna capacity SMP (TC)'!J499=0,"",'Antenna capacity SMP (TC)'!J499)</f>
        <v/>
      </c>
      <c r="L123" s="212" t="str">
        <f>+IF('Antenna capacity SMP (TC)'!K499=0,"",'Antenna capacity SMP (TC)'!K499)</f>
        <v/>
      </c>
      <c r="M123" s="212" t="str">
        <f>+IF('Antenna capacity SMP (TC)'!L499=0,"",'Antenna capacity SMP (TC)'!L499)</f>
        <v/>
      </c>
      <c r="N123" s="212" t="str">
        <f>+IF('Antenna capacity SMP (TC)'!M499=0,"",'Antenna capacity SMP (TC)'!M499)</f>
        <v/>
      </c>
      <c r="O123" s="212" t="str">
        <f>+IF('Antenna capacity SMP (TC)'!N499=0,"",'Antenna capacity SMP (TC)'!N499)</f>
        <v/>
      </c>
      <c r="P123" s="212" t="str">
        <f>+IF('Antenna capacity SMP (TC)'!O499=0,"",'Antenna capacity SMP (TC)'!O499)</f>
        <v/>
      </c>
      <c r="Q123" s="212" t="str">
        <f>+IF('Antenna capacity SMP (TC)'!P499=0,"",'Antenna capacity SMP (TC)'!P499)</f>
        <v/>
      </c>
      <c r="R123" s="212" t="str">
        <f>+IF('Antenna capacity SMP (TC)'!Q499=0,"",'Antenna capacity SMP (TC)'!Q499)</f>
        <v/>
      </c>
      <c r="S123" s="212" t="str">
        <f>+IF('Antenna capacity SMP (TC)'!R499=0,"",'Antenna capacity SMP (TC)'!R499)</f>
        <v/>
      </c>
      <c r="T123" s="212" t="str">
        <f>+IF('Antenna capacity SMP (TC)'!S499=0,"",'Antenna capacity SMP (TC)'!S499)</f>
        <v/>
      </c>
      <c r="U123" s="212" t="str">
        <f>+IF('Antenna capacity SMP (TC)'!T499=0,"",'Antenna capacity SMP (TC)'!T499)</f>
        <v/>
      </c>
      <c r="V123" s="212" t="str">
        <f>+IF('Antenna capacity SMP (TC)'!U499=0,"",'Antenna capacity SMP (TC)'!U499)</f>
        <v/>
      </c>
      <c r="W123" s="212" t="str">
        <f>+IF('Antenna capacity SMP (TC)'!V499=0,"",'Antenna capacity SMP (TC)'!V499)</f>
        <v/>
      </c>
      <c r="X123" s="212" t="str">
        <f>+IF('Antenna capacity SMP (TC)'!W499=0,"",'Antenna capacity SMP (TC)'!W499)</f>
        <v/>
      </c>
      <c r="Y123" s="212" t="str">
        <f>+IF('Antenna capacity SMP (TC)'!X499=0,"",'Antenna capacity SMP (TC)'!X499)</f>
        <v/>
      </c>
      <c r="Z123" s="212" t="str">
        <f>+IF('Antenna capacity SMP (TC)'!Y499=0,"",'Antenna capacity SMP (TC)'!Y499)</f>
        <v/>
      </c>
      <c r="AA123" s="212" t="str">
        <f>+IF('Antenna capacity SMP (TC)'!Z499=0,"",'Antenna capacity SMP (TC)'!Z499)</f>
        <v/>
      </c>
      <c r="AB123" s="212" t="str">
        <f>+IF('Antenna capacity SMP (TC)'!AA499=0,"",'Antenna capacity SMP (TC)'!AA499)</f>
        <v/>
      </c>
      <c r="AC123" s="212" t="str">
        <f>+IF('Antenna capacity SMP (TC)'!AB499=0,"",'Antenna capacity SMP (TC)'!AB499)</f>
        <v/>
      </c>
      <c r="AD123" s="212" t="str">
        <f>+IF('Antenna capacity SMP (TC)'!AC499=0,"",'Antenna capacity SMP (TC)'!AC499)</f>
        <v/>
      </c>
      <c r="AE123" s="212" t="str">
        <f>+IF('Antenna capacity SMP (TC)'!AD499=0,"",'Antenna capacity SMP (TC)'!AD499)</f>
        <v/>
      </c>
      <c r="AF123" s="212" t="str">
        <f>+IF('Antenna capacity SMP (TC)'!AE499=0,"",'Antenna capacity SMP (TC)'!AE499)</f>
        <v/>
      </c>
      <c r="AG123" s="212" t="str">
        <f>+IF('Antenna capacity SMP (TC)'!AF499=0,"",'Antenna capacity SMP (TC)'!AF499)</f>
        <v/>
      </c>
      <c r="AH123" s="212" t="str">
        <f>+IF('Antenna capacity SMP (TC)'!AG499=0,"",'Antenna capacity SMP (TC)'!AG499)</f>
        <v/>
      </c>
      <c r="AI123" s="212" t="str">
        <f>+IF('Antenna capacity SMP (TC)'!AH499=0,"",'Antenna capacity SMP (TC)'!AH499)</f>
        <v/>
      </c>
      <c r="AJ123" s="212" t="str">
        <f>+IF('Antenna capacity SMP (TC)'!AI499=0,"",'Antenna capacity SMP (TC)'!AI499)</f>
        <v/>
      </c>
      <c r="AK123" s="212" t="str">
        <f>+IF('Antenna capacity SMP (TC)'!AJ499=0,"",'Antenna capacity SMP (TC)'!AJ499)</f>
        <v/>
      </c>
      <c r="AL123" s="212" t="str">
        <f>+IF('Antenna capacity SMP (TC)'!AK499=0,"",'Antenna capacity SMP (TC)'!AK499)</f>
        <v/>
      </c>
      <c r="AM123" s="212" t="str">
        <f>+IF('Antenna capacity SMP (TC)'!AL499=0,"",'Antenna capacity SMP (TC)'!AL499)</f>
        <v/>
      </c>
      <c r="AN123" s="212" t="str">
        <f>+IF('Antenna capacity SMP (TC)'!AM499=0,"",'Antenna capacity SMP (TC)'!AM499)</f>
        <v/>
      </c>
      <c r="AO123" s="212" t="str">
        <f>+IF('Antenna capacity SMP (TC)'!AN499=0,"",'Antenna capacity SMP (TC)'!AN499)</f>
        <v/>
      </c>
      <c r="AP123" s="212" t="str">
        <f>+IF('Antenna capacity SMP (TC)'!AO499=0,"",'Antenna capacity SMP (TC)'!AO499)</f>
        <v/>
      </c>
      <c r="AQ123" s="148"/>
    </row>
    <row r="124" spans="2:43" x14ac:dyDescent="0.2">
      <c r="B124" s="674"/>
      <c r="C124" s="177"/>
      <c r="D124" s="213">
        <v>3</v>
      </c>
      <c r="E124" s="215" t="str">
        <f>+IF('Antenna capacity SMP (TC)'!D500=0,"",'Antenna capacity SMP (TC)'!D500)</f>
        <v/>
      </c>
      <c r="F124" s="215" t="str">
        <f>+IF('Antenna capacity SMP (TC)'!E500=0,"",'Antenna capacity SMP (TC)'!E500)</f>
        <v/>
      </c>
      <c r="G124" s="215" t="str">
        <f>+IF('Antenna capacity SMP (TC)'!F500=0,"",'Antenna capacity SMP (TC)'!F500)</f>
        <v/>
      </c>
      <c r="H124" s="215" t="str">
        <f>+IF('Antenna capacity SMP (TC)'!G500=0,"",'Antenna capacity SMP (TC)'!G500)</f>
        <v/>
      </c>
      <c r="I124" s="215" t="str">
        <f>+IF('Antenna capacity SMP (TC)'!H500=0,"",'Antenna capacity SMP (TC)'!H500)</f>
        <v/>
      </c>
      <c r="J124" s="215" t="str">
        <f>+IF('Antenna capacity SMP (TC)'!I500=0,"",'Antenna capacity SMP (TC)'!I500)</f>
        <v/>
      </c>
      <c r="K124" s="215" t="str">
        <f>+IF('Antenna capacity SMP (TC)'!J500=0,"",'Antenna capacity SMP (TC)'!J500)</f>
        <v/>
      </c>
      <c r="L124" s="215" t="str">
        <f>+IF('Antenna capacity SMP (TC)'!K500=0,"",'Antenna capacity SMP (TC)'!K500)</f>
        <v/>
      </c>
      <c r="M124" s="215" t="str">
        <f>+IF('Antenna capacity SMP (TC)'!L500=0,"",'Antenna capacity SMP (TC)'!L500)</f>
        <v/>
      </c>
      <c r="N124" s="215" t="str">
        <f>+IF('Antenna capacity SMP (TC)'!M500=0,"",'Antenna capacity SMP (TC)'!M500)</f>
        <v/>
      </c>
      <c r="O124" s="215" t="str">
        <f>+IF('Antenna capacity SMP (TC)'!N500=0,"",'Antenna capacity SMP (TC)'!N500)</f>
        <v/>
      </c>
      <c r="P124" s="215" t="str">
        <f>+IF('Antenna capacity SMP (TC)'!O500=0,"",'Antenna capacity SMP (TC)'!O500)</f>
        <v/>
      </c>
      <c r="Q124" s="215" t="str">
        <f>+IF('Antenna capacity SMP (TC)'!P500=0,"",'Antenna capacity SMP (TC)'!P500)</f>
        <v/>
      </c>
      <c r="R124" s="215" t="str">
        <f>+IF('Antenna capacity SMP (TC)'!Q500=0,"",'Antenna capacity SMP (TC)'!Q500)</f>
        <v/>
      </c>
      <c r="S124" s="215" t="str">
        <f>+IF('Antenna capacity SMP (TC)'!R500=0,"",'Antenna capacity SMP (TC)'!R500)</f>
        <v/>
      </c>
      <c r="T124" s="215" t="str">
        <f>+IF('Antenna capacity SMP (TC)'!S500=0,"",'Antenna capacity SMP (TC)'!S500)</f>
        <v/>
      </c>
      <c r="U124" s="215" t="str">
        <f>+IF('Antenna capacity SMP (TC)'!T500=0,"",'Antenna capacity SMP (TC)'!T500)</f>
        <v/>
      </c>
      <c r="V124" s="215" t="str">
        <f>+IF('Antenna capacity SMP (TC)'!U500=0,"",'Antenna capacity SMP (TC)'!U500)</f>
        <v/>
      </c>
      <c r="W124" s="215" t="str">
        <f>+IF('Antenna capacity SMP (TC)'!V500=0,"",'Antenna capacity SMP (TC)'!V500)</f>
        <v/>
      </c>
      <c r="X124" s="215" t="str">
        <f>+IF('Antenna capacity SMP (TC)'!W500=0,"",'Antenna capacity SMP (TC)'!W500)</f>
        <v/>
      </c>
      <c r="Y124" s="215" t="str">
        <f>+IF('Antenna capacity SMP (TC)'!X500=0,"",'Antenna capacity SMP (TC)'!X500)</f>
        <v/>
      </c>
      <c r="Z124" s="215" t="str">
        <f>+IF('Antenna capacity SMP (TC)'!Y500=0,"",'Antenna capacity SMP (TC)'!Y500)</f>
        <v/>
      </c>
      <c r="AA124" s="215" t="str">
        <f>+IF('Antenna capacity SMP (TC)'!Z500=0,"",'Antenna capacity SMP (TC)'!Z500)</f>
        <v/>
      </c>
      <c r="AB124" s="215" t="str">
        <f>+IF('Antenna capacity SMP (TC)'!AA500=0,"",'Antenna capacity SMP (TC)'!AA500)</f>
        <v/>
      </c>
      <c r="AC124" s="215" t="str">
        <f>+IF('Antenna capacity SMP (TC)'!AB500=0,"",'Antenna capacity SMP (TC)'!AB500)</f>
        <v/>
      </c>
      <c r="AD124" s="215" t="str">
        <f>+IF('Antenna capacity SMP (TC)'!AC500=0,"",'Antenna capacity SMP (TC)'!AC500)</f>
        <v/>
      </c>
      <c r="AE124" s="215" t="str">
        <f>+IF('Antenna capacity SMP (TC)'!AD500=0,"",'Antenna capacity SMP (TC)'!AD500)</f>
        <v/>
      </c>
      <c r="AF124" s="215" t="str">
        <f>+IF('Antenna capacity SMP (TC)'!AE500=0,"",'Antenna capacity SMP (TC)'!AE500)</f>
        <v/>
      </c>
      <c r="AG124" s="215" t="str">
        <f>+IF('Antenna capacity SMP (TC)'!AF500=0,"",'Antenna capacity SMP (TC)'!AF500)</f>
        <v/>
      </c>
      <c r="AH124" s="215" t="str">
        <f>+IF('Antenna capacity SMP (TC)'!AG500=0,"",'Antenna capacity SMP (TC)'!AG500)</f>
        <v/>
      </c>
      <c r="AI124" s="215" t="str">
        <f>+IF('Antenna capacity SMP (TC)'!AH500=0,"",'Antenna capacity SMP (TC)'!AH500)</f>
        <v/>
      </c>
      <c r="AJ124" s="215" t="str">
        <f>+IF('Antenna capacity SMP (TC)'!AI500=0,"",'Antenna capacity SMP (TC)'!AI500)</f>
        <v/>
      </c>
      <c r="AK124" s="215" t="str">
        <f>+IF('Antenna capacity SMP (TC)'!AJ500=0,"",'Antenna capacity SMP (TC)'!AJ500)</f>
        <v/>
      </c>
      <c r="AL124" s="215" t="str">
        <f>+IF('Antenna capacity SMP (TC)'!AK500=0,"",'Antenna capacity SMP (TC)'!AK500)</f>
        <v/>
      </c>
      <c r="AM124" s="215" t="str">
        <f>+IF('Antenna capacity SMP (TC)'!AL500=0,"",'Antenna capacity SMP (TC)'!AL500)</f>
        <v/>
      </c>
      <c r="AN124" s="215" t="str">
        <f>+IF('Antenna capacity SMP (TC)'!AM500=0,"",'Antenna capacity SMP (TC)'!AM500)</f>
        <v/>
      </c>
      <c r="AO124" s="215" t="str">
        <f>+IF('Antenna capacity SMP (TC)'!AN500=0,"",'Antenna capacity SMP (TC)'!AN500)</f>
        <v/>
      </c>
      <c r="AP124" s="215" t="str">
        <f>+IF('Antenna capacity SMP (TC)'!AO500=0,"",'Antenna capacity SMP (TC)'!AO500)</f>
        <v/>
      </c>
      <c r="AQ124" s="148"/>
    </row>
    <row r="125" spans="2:43" x14ac:dyDescent="0.2">
      <c r="B125" s="674"/>
      <c r="C125" s="177"/>
      <c r="D125" s="211">
        <v>2.5</v>
      </c>
      <c r="E125" s="212" t="str">
        <f>+IF('Antenna capacity SMP (TC)'!D501=0,"",'Antenna capacity SMP (TC)'!D501)</f>
        <v/>
      </c>
      <c r="F125" s="212" t="str">
        <f>+IF('Antenna capacity SMP (TC)'!E501=0,"",'Antenna capacity SMP (TC)'!E501)</f>
        <v/>
      </c>
      <c r="G125" s="212" t="str">
        <f>+IF('Antenna capacity SMP (TC)'!F501=0,"",'Antenna capacity SMP (TC)'!F501)</f>
        <v/>
      </c>
      <c r="H125" s="212" t="str">
        <f>+IF('Antenna capacity SMP (TC)'!G501=0,"",'Antenna capacity SMP (TC)'!G501)</f>
        <v/>
      </c>
      <c r="I125" s="212" t="str">
        <f>+IF('Antenna capacity SMP (TC)'!H501=0,"",'Antenna capacity SMP (TC)'!H501)</f>
        <v/>
      </c>
      <c r="J125" s="212" t="str">
        <f>+IF('Antenna capacity SMP (TC)'!I501=0,"",'Antenna capacity SMP (TC)'!I501)</f>
        <v/>
      </c>
      <c r="K125" s="212" t="str">
        <f>+IF('Antenna capacity SMP (TC)'!J501=0,"",'Antenna capacity SMP (TC)'!J501)</f>
        <v/>
      </c>
      <c r="L125" s="212" t="str">
        <f>+IF('Antenna capacity SMP (TC)'!K501=0,"",'Antenna capacity SMP (TC)'!K501)</f>
        <v/>
      </c>
      <c r="M125" s="212" t="str">
        <f>+IF('Antenna capacity SMP (TC)'!L501=0,"",'Antenna capacity SMP (TC)'!L501)</f>
        <v/>
      </c>
      <c r="N125" s="212" t="str">
        <f>+IF('Antenna capacity SMP (TC)'!M501=0,"",'Antenna capacity SMP (TC)'!M501)</f>
        <v/>
      </c>
      <c r="O125" s="212" t="str">
        <f>+IF('Antenna capacity SMP (TC)'!N501=0,"",'Antenna capacity SMP (TC)'!N501)</f>
        <v/>
      </c>
      <c r="P125" s="212" t="str">
        <f>+IF('Antenna capacity SMP (TC)'!O501=0,"",'Antenna capacity SMP (TC)'!O501)</f>
        <v/>
      </c>
      <c r="Q125" s="212" t="str">
        <f>+IF('Antenna capacity SMP (TC)'!P501=0,"",'Antenna capacity SMP (TC)'!P501)</f>
        <v/>
      </c>
      <c r="R125" s="212" t="str">
        <f>+IF('Antenna capacity SMP (TC)'!Q501=0,"",'Antenna capacity SMP (TC)'!Q501)</f>
        <v/>
      </c>
      <c r="S125" s="212" t="str">
        <f>+IF('Antenna capacity SMP (TC)'!R501=0,"",'Antenna capacity SMP (TC)'!R501)</f>
        <v/>
      </c>
      <c r="T125" s="212" t="str">
        <f>+IF('Antenna capacity SMP (TC)'!S501=0,"",'Antenna capacity SMP (TC)'!S501)</f>
        <v/>
      </c>
      <c r="U125" s="212" t="str">
        <f>+IF('Antenna capacity SMP (TC)'!T501=0,"",'Antenna capacity SMP (TC)'!T501)</f>
        <v/>
      </c>
      <c r="V125" s="212" t="str">
        <f>+IF('Antenna capacity SMP (TC)'!U501=0,"",'Antenna capacity SMP (TC)'!U501)</f>
        <v/>
      </c>
      <c r="W125" s="212" t="str">
        <f>+IF('Antenna capacity SMP (TC)'!V501=0,"",'Antenna capacity SMP (TC)'!V501)</f>
        <v/>
      </c>
      <c r="X125" s="212" t="str">
        <f>+IF('Antenna capacity SMP (TC)'!W501=0,"",'Antenna capacity SMP (TC)'!W501)</f>
        <v/>
      </c>
      <c r="Y125" s="212" t="str">
        <f>+IF('Antenna capacity SMP (TC)'!X501=0,"",'Antenna capacity SMP (TC)'!X501)</f>
        <v/>
      </c>
      <c r="Z125" s="212" t="str">
        <f>+IF('Antenna capacity SMP (TC)'!Y501=0,"",'Antenna capacity SMP (TC)'!Y501)</f>
        <v/>
      </c>
      <c r="AA125" s="212" t="str">
        <f>+IF('Antenna capacity SMP (TC)'!Z501=0,"",'Antenna capacity SMP (TC)'!Z501)</f>
        <v/>
      </c>
      <c r="AB125" s="212" t="str">
        <f>+IF('Antenna capacity SMP (TC)'!AA501=0,"",'Antenna capacity SMP (TC)'!AA501)</f>
        <v/>
      </c>
      <c r="AC125" s="212" t="str">
        <f>+IF('Antenna capacity SMP (TC)'!AB501=0,"",'Antenna capacity SMP (TC)'!AB501)</f>
        <v/>
      </c>
      <c r="AD125" s="212" t="str">
        <f>+IF('Antenna capacity SMP (TC)'!AC501=0,"",'Antenna capacity SMP (TC)'!AC501)</f>
        <v/>
      </c>
      <c r="AE125" s="212" t="str">
        <f>+IF('Antenna capacity SMP (TC)'!AD501=0,"",'Antenna capacity SMP (TC)'!AD501)</f>
        <v/>
      </c>
      <c r="AF125" s="212" t="str">
        <f>+IF('Antenna capacity SMP (TC)'!AE501=0,"",'Antenna capacity SMP (TC)'!AE501)</f>
        <v/>
      </c>
      <c r="AG125" s="212" t="str">
        <f>+IF('Antenna capacity SMP (TC)'!AF501=0,"",'Antenna capacity SMP (TC)'!AF501)</f>
        <v/>
      </c>
      <c r="AH125" s="212" t="str">
        <f>+IF('Antenna capacity SMP (TC)'!AG501=0,"",'Antenna capacity SMP (TC)'!AG501)</f>
        <v/>
      </c>
      <c r="AI125" s="212" t="str">
        <f>+IF('Antenna capacity SMP (TC)'!AH501=0,"",'Antenna capacity SMP (TC)'!AH501)</f>
        <v/>
      </c>
      <c r="AJ125" s="212" t="str">
        <f>+IF('Antenna capacity SMP (TC)'!AI501=0,"",'Antenna capacity SMP (TC)'!AI501)</f>
        <v/>
      </c>
      <c r="AK125" s="212" t="str">
        <f>+IF('Antenna capacity SMP (TC)'!AJ501=0,"",'Antenna capacity SMP (TC)'!AJ501)</f>
        <v/>
      </c>
      <c r="AL125" s="212" t="str">
        <f>+IF('Antenna capacity SMP (TC)'!AK501=0,"",'Antenna capacity SMP (TC)'!AK501)</f>
        <v/>
      </c>
      <c r="AM125" s="212" t="str">
        <f>+IF('Antenna capacity SMP (TC)'!AL501=0,"",'Antenna capacity SMP (TC)'!AL501)</f>
        <v/>
      </c>
      <c r="AN125" s="212" t="str">
        <f>+IF('Antenna capacity SMP (TC)'!AM501=0,"",'Antenna capacity SMP (TC)'!AM501)</f>
        <v/>
      </c>
      <c r="AO125" s="212" t="str">
        <f>+IF('Antenna capacity SMP (TC)'!AN501=0,"",'Antenna capacity SMP (TC)'!AN501)</f>
        <v/>
      </c>
      <c r="AP125" s="212" t="str">
        <f>+IF('Antenna capacity SMP (TC)'!AO501=0,"",'Antenna capacity SMP (TC)'!AO501)</f>
        <v/>
      </c>
      <c r="AQ125" s="148"/>
    </row>
    <row r="126" spans="2:43" x14ac:dyDescent="0.2">
      <c r="B126" s="674"/>
      <c r="C126" s="177"/>
      <c r="D126" s="213">
        <v>2</v>
      </c>
      <c r="E126" s="215" t="str">
        <f>+IF('Antenna capacity SMP (TC)'!D502=0,"",'Antenna capacity SMP (TC)'!D502)</f>
        <v/>
      </c>
      <c r="F126" s="215" t="str">
        <f>+IF('Antenna capacity SMP (TC)'!E502=0,"",'Antenna capacity SMP (TC)'!E502)</f>
        <v/>
      </c>
      <c r="G126" s="215" t="str">
        <f>+IF('Antenna capacity SMP (TC)'!F502=0,"",'Antenna capacity SMP (TC)'!F502)</f>
        <v/>
      </c>
      <c r="H126" s="215" t="str">
        <f>+IF('Antenna capacity SMP (TC)'!G502=0,"",'Antenna capacity SMP (TC)'!G502)</f>
        <v/>
      </c>
      <c r="I126" s="215" t="str">
        <f>+IF('Antenna capacity SMP (TC)'!H502=0,"",'Antenna capacity SMP (TC)'!H502)</f>
        <v/>
      </c>
      <c r="J126" s="215" t="str">
        <f>+IF('Antenna capacity SMP (TC)'!I502=0,"",'Antenna capacity SMP (TC)'!I502)</f>
        <v/>
      </c>
      <c r="K126" s="215" t="str">
        <f>+IF('Antenna capacity SMP (TC)'!J502=0,"",'Antenna capacity SMP (TC)'!J502)</f>
        <v/>
      </c>
      <c r="L126" s="215" t="str">
        <f>+IF('Antenna capacity SMP (TC)'!K502=0,"",'Antenna capacity SMP (TC)'!K502)</f>
        <v/>
      </c>
      <c r="M126" s="215" t="str">
        <f>+IF('Antenna capacity SMP (TC)'!L502=0,"",'Antenna capacity SMP (TC)'!L502)</f>
        <v/>
      </c>
      <c r="N126" s="215" t="str">
        <f>+IF('Antenna capacity SMP (TC)'!M502=0,"",'Antenna capacity SMP (TC)'!M502)</f>
        <v/>
      </c>
      <c r="O126" s="215" t="str">
        <f>+IF('Antenna capacity SMP (TC)'!N502=0,"",'Antenna capacity SMP (TC)'!N502)</f>
        <v/>
      </c>
      <c r="P126" s="215" t="str">
        <f>+IF('Antenna capacity SMP (TC)'!O502=0,"",'Antenna capacity SMP (TC)'!O502)</f>
        <v/>
      </c>
      <c r="Q126" s="215" t="str">
        <f>+IF('Antenna capacity SMP (TC)'!P502=0,"",'Antenna capacity SMP (TC)'!P502)</f>
        <v/>
      </c>
      <c r="R126" s="215" t="str">
        <f>+IF('Antenna capacity SMP (TC)'!Q502=0,"",'Antenna capacity SMP (TC)'!Q502)</f>
        <v/>
      </c>
      <c r="S126" s="215" t="str">
        <f>+IF('Antenna capacity SMP (TC)'!R502=0,"",'Antenna capacity SMP (TC)'!R502)</f>
        <v/>
      </c>
      <c r="T126" s="215" t="str">
        <f>+IF('Antenna capacity SMP (TC)'!S502=0,"",'Antenna capacity SMP (TC)'!S502)</f>
        <v/>
      </c>
      <c r="U126" s="215" t="str">
        <f>+IF('Antenna capacity SMP (TC)'!T502=0,"",'Antenna capacity SMP (TC)'!T502)</f>
        <v/>
      </c>
      <c r="V126" s="215" t="str">
        <f>+IF('Antenna capacity SMP (TC)'!U502=0,"",'Antenna capacity SMP (TC)'!U502)</f>
        <v/>
      </c>
      <c r="W126" s="215" t="str">
        <f>+IF('Antenna capacity SMP (TC)'!V502=0,"",'Antenna capacity SMP (TC)'!V502)</f>
        <v/>
      </c>
      <c r="X126" s="215" t="str">
        <f>+IF('Antenna capacity SMP (TC)'!W502=0,"",'Antenna capacity SMP (TC)'!W502)</f>
        <v/>
      </c>
      <c r="Y126" s="215" t="str">
        <f>+IF('Antenna capacity SMP (TC)'!X502=0,"",'Antenna capacity SMP (TC)'!X502)</f>
        <v/>
      </c>
      <c r="Z126" s="215" t="str">
        <f>+IF('Antenna capacity SMP (TC)'!Y502=0,"",'Antenna capacity SMP (TC)'!Y502)</f>
        <v/>
      </c>
      <c r="AA126" s="215" t="str">
        <f>+IF('Antenna capacity SMP (TC)'!Z502=0,"",'Antenna capacity SMP (TC)'!Z502)</f>
        <v/>
      </c>
      <c r="AB126" s="215" t="str">
        <f>+IF('Antenna capacity SMP (TC)'!AA502=0,"",'Antenna capacity SMP (TC)'!AA502)</f>
        <v/>
      </c>
      <c r="AC126" s="215" t="str">
        <f>+IF('Antenna capacity SMP (TC)'!AB502=0,"",'Antenna capacity SMP (TC)'!AB502)</f>
        <v/>
      </c>
      <c r="AD126" s="215" t="str">
        <f>+IF('Antenna capacity SMP (TC)'!AC502=0,"",'Antenna capacity SMP (TC)'!AC502)</f>
        <v/>
      </c>
      <c r="AE126" s="215" t="str">
        <f>+IF('Antenna capacity SMP (TC)'!AD502=0,"",'Antenna capacity SMP (TC)'!AD502)</f>
        <v/>
      </c>
      <c r="AF126" s="215" t="str">
        <f>+IF('Antenna capacity SMP (TC)'!AE502=0,"",'Antenna capacity SMP (TC)'!AE502)</f>
        <v/>
      </c>
      <c r="AG126" s="215" t="str">
        <f>+IF('Antenna capacity SMP (TC)'!AF502=0,"",'Antenna capacity SMP (TC)'!AF502)</f>
        <v/>
      </c>
      <c r="AH126" s="215" t="str">
        <f>+IF('Antenna capacity SMP (TC)'!AG502=0,"",'Antenna capacity SMP (TC)'!AG502)</f>
        <v/>
      </c>
      <c r="AI126" s="215" t="str">
        <f>+IF('Antenna capacity SMP (TC)'!AH502=0,"",'Antenna capacity SMP (TC)'!AH502)</f>
        <v/>
      </c>
      <c r="AJ126" s="215" t="str">
        <f>+IF('Antenna capacity SMP (TC)'!AI502=0,"",'Antenna capacity SMP (TC)'!AI502)</f>
        <v/>
      </c>
      <c r="AK126" s="215" t="str">
        <f>+IF('Antenna capacity SMP (TC)'!AJ502=0,"",'Antenna capacity SMP (TC)'!AJ502)</f>
        <v/>
      </c>
      <c r="AL126" s="215" t="str">
        <f>+IF('Antenna capacity SMP (TC)'!AK502=0,"",'Antenna capacity SMP (TC)'!AK502)</f>
        <v/>
      </c>
      <c r="AM126" s="215" t="str">
        <f>+IF('Antenna capacity SMP (TC)'!AL502=0,"",'Antenna capacity SMP (TC)'!AL502)</f>
        <v/>
      </c>
      <c r="AN126" s="215" t="str">
        <f>+IF('Antenna capacity SMP (TC)'!AM502=0,"",'Antenna capacity SMP (TC)'!AM502)</f>
        <v/>
      </c>
      <c r="AO126" s="215" t="str">
        <f>+IF('Antenna capacity SMP (TC)'!AN502=0,"",'Antenna capacity SMP (TC)'!AN502)</f>
        <v/>
      </c>
      <c r="AP126" s="215" t="str">
        <f>+IF('Antenna capacity SMP (TC)'!AO502=0,"",'Antenna capacity SMP (TC)'!AO502)</f>
        <v/>
      </c>
      <c r="AQ126" s="148"/>
    </row>
    <row r="127" spans="2:43" x14ac:dyDescent="0.2">
      <c r="B127" s="674"/>
      <c r="C127" s="177"/>
      <c r="D127" s="211">
        <v>1</v>
      </c>
      <c r="E127" s="212" t="str">
        <f>+IF('Antenna capacity SMP (TC)'!D503=0,"",'Antenna capacity SMP (TC)'!D503)</f>
        <v/>
      </c>
      <c r="F127" s="212" t="str">
        <f>+IF('Antenna capacity SMP (TC)'!E503=0,"",'Antenna capacity SMP (TC)'!E503)</f>
        <v/>
      </c>
      <c r="G127" s="212" t="str">
        <f>+IF('Antenna capacity SMP (TC)'!F503=0,"",'Antenna capacity SMP (TC)'!F503)</f>
        <v/>
      </c>
      <c r="H127" s="212" t="str">
        <f>+IF('Antenna capacity SMP (TC)'!G503=0,"",'Antenna capacity SMP (TC)'!G503)</f>
        <v/>
      </c>
      <c r="I127" s="212" t="str">
        <f>+IF('Antenna capacity SMP (TC)'!H503=0,"",'Antenna capacity SMP (TC)'!H503)</f>
        <v/>
      </c>
      <c r="J127" s="212" t="str">
        <f>+IF('Antenna capacity SMP (TC)'!I503=0,"",'Antenna capacity SMP (TC)'!I503)</f>
        <v/>
      </c>
      <c r="K127" s="212" t="str">
        <f>+IF('Antenna capacity SMP (TC)'!J503=0,"",'Antenna capacity SMP (TC)'!J503)</f>
        <v/>
      </c>
      <c r="L127" s="212" t="str">
        <f>+IF('Antenna capacity SMP (TC)'!K503=0,"",'Antenna capacity SMP (TC)'!K503)</f>
        <v/>
      </c>
      <c r="M127" s="212" t="str">
        <f>+IF('Antenna capacity SMP (TC)'!L503=0,"",'Antenna capacity SMP (TC)'!L503)</f>
        <v/>
      </c>
      <c r="N127" s="212" t="str">
        <f>+IF('Antenna capacity SMP (TC)'!M503=0,"",'Antenna capacity SMP (TC)'!M503)</f>
        <v/>
      </c>
      <c r="O127" s="212" t="str">
        <f>+IF('Antenna capacity SMP (TC)'!N503=0,"",'Antenna capacity SMP (TC)'!N503)</f>
        <v/>
      </c>
      <c r="P127" s="212" t="str">
        <f>+IF('Antenna capacity SMP (TC)'!O503=0,"",'Antenna capacity SMP (TC)'!O503)</f>
        <v/>
      </c>
      <c r="Q127" s="212" t="str">
        <f>+IF('Antenna capacity SMP (TC)'!P503=0,"",'Antenna capacity SMP (TC)'!P503)</f>
        <v/>
      </c>
      <c r="R127" s="212" t="str">
        <f>+IF('Antenna capacity SMP (TC)'!Q503=0,"",'Antenna capacity SMP (TC)'!Q503)</f>
        <v/>
      </c>
      <c r="S127" s="212" t="str">
        <f>+IF('Antenna capacity SMP (TC)'!R503=0,"",'Antenna capacity SMP (TC)'!R503)</f>
        <v/>
      </c>
      <c r="T127" s="212" t="str">
        <f>+IF('Antenna capacity SMP (TC)'!S503=0,"",'Antenna capacity SMP (TC)'!S503)</f>
        <v/>
      </c>
      <c r="U127" s="212" t="str">
        <f>+IF('Antenna capacity SMP (TC)'!T503=0,"",'Antenna capacity SMP (TC)'!T503)</f>
        <v/>
      </c>
      <c r="V127" s="212" t="str">
        <f>+IF('Antenna capacity SMP (TC)'!U503=0,"",'Antenna capacity SMP (TC)'!U503)</f>
        <v/>
      </c>
      <c r="W127" s="212" t="str">
        <f>+IF('Antenna capacity SMP (TC)'!V503=0,"",'Antenna capacity SMP (TC)'!V503)</f>
        <v/>
      </c>
      <c r="X127" s="212" t="str">
        <f>+IF('Antenna capacity SMP (TC)'!W503=0,"",'Antenna capacity SMP (TC)'!W503)</f>
        <v/>
      </c>
      <c r="Y127" s="212" t="str">
        <f>+IF('Antenna capacity SMP (TC)'!X503=0,"",'Antenna capacity SMP (TC)'!X503)</f>
        <v/>
      </c>
      <c r="Z127" s="212" t="str">
        <f>+IF('Antenna capacity SMP (TC)'!Y503=0,"",'Antenna capacity SMP (TC)'!Y503)</f>
        <v/>
      </c>
      <c r="AA127" s="212" t="str">
        <f>+IF('Antenna capacity SMP (TC)'!Z503=0,"",'Antenna capacity SMP (TC)'!Z503)</f>
        <v/>
      </c>
      <c r="AB127" s="212" t="str">
        <f>+IF('Antenna capacity SMP (TC)'!AA503=0,"",'Antenna capacity SMP (TC)'!AA503)</f>
        <v/>
      </c>
      <c r="AC127" s="212" t="str">
        <f>+IF('Antenna capacity SMP (TC)'!AB503=0,"",'Antenna capacity SMP (TC)'!AB503)</f>
        <v/>
      </c>
      <c r="AD127" s="212" t="str">
        <f>+IF('Antenna capacity SMP (TC)'!AC503=0,"",'Antenna capacity SMP (TC)'!AC503)</f>
        <v/>
      </c>
      <c r="AE127" s="212" t="str">
        <f>+IF('Antenna capacity SMP (TC)'!AD503=0,"",'Antenna capacity SMP (TC)'!AD503)</f>
        <v/>
      </c>
      <c r="AF127" s="212" t="str">
        <f>+IF('Antenna capacity SMP (TC)'!AE503=0,"",'Antenna capacity SMP (TC)'!AE503)</f>
        <v/>
      </c>
      <c r="AG127" s="212" t="str">
        <f>+IF('Antenna capacity SMP (TC)'!AF503=0,"",'Antenna capacity SMP (TC)'!AF503)</f>
        <v/>
      </c>
      <c r="AH127" s="212" t="str">
        <f>+IF('Antenna capacity SMP (TC)'!AG503=0,"",'Antenna capacity SMP (TC)'!AG503)</f>
        <v/>
      </c>
      <c r="AI127" s="212" t="str">
        <f>+IF('Antenna capacity SMP (TC)'!AH503=0,"",'Antenna capacity SMP (TC)'!AH503)</f>
        <v/>
      </c>
      <c r="AJ127" s="212" t="str">
        <f>+IF('Antenna capacity SMP (TC)'!AI503=0,"",'Antenna capacity SMP (TC)'!AI503)</f>
        <v/>
      </c>
      <c r="AK127" s="212" t="str">
        <f>+IF('Antenna capacity SMP (TC)'!AJ503=0,"",'Antenna capacity SMP (TC)'!AJ503)</f>
        <v/>
      </c>
      <c r="AL127" s="212" t="str">
        <f>+IF('Antenna capacity SMP (TC)'!AK503=0,"",'Antenna capacity SMP (TC)'!AK503)</f>
        <v/>
      </c>
      <c r="AM127" s="212" t="str">
        <f>+IF('Antenna capacity SMP (TC)'!AL503=0,"",'Antenna capacity SMP (TC)'!AL503)</f>
        <v/>
      </c>
      <c r="AN127" s="212" t="str">
        <f>+IF('Antenna capacity SMP (TC)'!AM503=0,"",'Antenna capacity SMP (TC)'!AM503)</f>
        <v/>
      </c>
      <c r="AO127" s="212" t="str">
        <f>+IF('Antenna capacity SMP (TC)'!AN503=0,"",'Antenna capacity SMP (TC)'!AN503)</f>
        <v/>
      </c>
      <c r="AP127" s="212" t="str">
        <f>+IF('Antenna capacity SMP (TC)'!AO503=0,"",'Antenna capacity SMP (TC)'!AO503)</f>
        <v/>
      </c>
      <c r="AQ127" s="148"/>
    </row>
    <row r="128" spans="2:43" x14ac:dyDescent="0.2">
      <c r="B128" s="674"/>
      <c r="C128" s="177"/>
      <c r="D128" s="213">
        <v>0.5</v>
      </c>
      <c r="E128" s="215" t="str">
        <f>+IF('Antenna capacity SMP (TC)'!D504=0,"",'Antenna capacity SMP (TC)'!D504)</f>
        <v/>
      </c>
      <c r="F128" s="215" t="str">
        <f>+IF('Antenna capacity SMP (TC)'!E504=0,"",'Antenna capacity SMP (TC)'!E504)</f>
        <v/>
      </c>
      <c r="G128" s="215" t="str">
        <f>+IF('Antenna capacity SMP (TC)'!F504=0,"",'Antenna capacity SMP (TC)'!F504)</f>
        <v/>
      </c>
      <c r="H128" s="215" t="str">
        <f>+IF('Antenna capacity SMP (TC)'!G504=0,"",'Antenna capacity SMP (TC)'!G504)</f>
        <v/>
      </c>
      <c r="I128" s="215" t="str">
        <f>+IF('Antenna capacity SMP (TC)'!H504=0,"",'Antenna capacity SMP (TC)'!H504)</f>
        <v/>
      </c>
      <c r="J128" s="215" t="str">
        <f>+IF('Antenna capacity SMP (TC)'!I504=0,"",'Antenna capacity SMP (TC)'!I504)</f>
        <v/>
      </c>
      <c r="K128" s="215" t="str">
        <f>+IF('Antenna capacity SMP (TC)'!J504=0,"",'Antenna capacity SMP (TC)'!J504)</f>
        <v/>
      </c>
      <c r="L128" s="215" t="str">
        <f>+IF('Antenna capacity SMP (TC)'!K504=0,"",'Antenna capacity SMP (TC)'!K504)</f>
        <v/>
      </c>
      <c r="M128" s="215" t="str">
        <f>+IF('Antenna capacity SMP (TC)'!L504=0,"",'Antenna capacity SMP (TC)'!L504)</f>
        <v/>
      </c>
      <c r="N128" s="215" t="str">
        <f>+IF('Antenna capacity SMP (TC)'!M504=0,"",'Antenna capacity SMP (TC)'!M504)</f>
        <v/>
      </c>
      <c r="O128" s="215" t="str">
        <f>+IF('Antenna capacity SMP (TC)'!N504=0,"",'Antenna capacity SMP (TC)'!N504)</f>
        <v/>
      </c>
      <c r="P128" s="215" t="str">
        <f>+IF('Antenna capacity SMP (TC)'!O504=0,"",'Antenna capacity SMP (TC)'!O504)</f>
        <v/>
      </c>
      <c r="Q128" s="215" t="str">
        <f>+IF('Antenna capacity SMP (TC)'!P504=0,"",'Antenna capacity SMP (TC)'!P504)</f>
        <v/>
      </c>
      <c r="R128" s="215" t="str">
        <f>+IF('Antenna capacity SMP (TC)'!Q504=0,"",'Antenna capacity SMP (TC)'!Q504)</f>
        <v/>
      </c>
      <c r="S128" s="215" t="str">
        <f>+IF('Antenna capacity SMP (TC)'!R504=0,"",'Antenna capacity SMP (TC)'!R504)</f>
        <v/>
      </c>
      <c r="T128" s="215" t="str">
        <f>+IF('Antenna capacity SMP (TC)'!S504=0,"",'Antenna capacity SMP (TC)'!S504)</f>
        <v/>
      </c>
      <c r="U128" s="215" t="str">
        <f>+IF('Antenna capacity SMP (TC)'!T504=0,"",'Antenna capacity SMP (TC)'!T504)</f>
        <v/>
      </c>
      <c r="V128" s="215" t="str">
        <f>+IF('Antenna capacity SMP (TC)'!U504=0,"",'Antenna capacity SMP (TC)'!U504)</f>
        <v/>
      </c>
      <c r="W128" s="215" t="str">
        <f>+IF('Antenna capacity SMP (TC)'!V504=0,"",'Antenna capacity SMP (TC)'!V504)</f>
        <v/>
      </c>
      <c r="X128" s="215" t="str">
        <f>+IF('Antenna capacity SMP (TC)'!W504=0,"",'Antenna capacity SMP (TC)'!W504)</f>
        <v/>
      </c>
      <c r="Y128" s="215" t="str">
        <f>+IF('Antenna capacity SMP (TC)'!X504=0,"",'Antenna capacity SMP (TC)'!X504)</f>
        <v/>
      </c>
      <c r="Z128" s="215" t="str">
        <f>+IF('Antenna capacity SMP (TC)'!Y504=0,"",'Antenna capacity SMP (TC)'!Y504)</f>
        <v/>
      </c>
      <c r="AA128" s="215" t="str">
        <f>+IF('Antenna capacity SMP (TC)'!Z504=0,"",'Antenna capacity SMP (TC)'!Z504)</f>
        <v/>
      </c>
      <c r="AB128" s="215" t="str">
        <f>+IF('Antenna capacity SMP (TC)'!AA504=0,"",'Antenna capacity SMP (TC)'!AA504)</f>
        <v/>
      </c>
      <c r="AC128" s="215" t="str">
        <f>+IF('Antenna capacity SMP (TC)'!AB504=0,"",'Antenna capacity SMP (TC)'!AB504)</f>
        <v/>
      </c>
      <c r="AD128" s="215" t="str">
        <f>+IF('Antenna capacity SMP (TC)'!AC504=0,"",'Antenna capacity SMP (TC)'!AC504)</f>
        <v/>
      </c>
      <c r="AE128" s="215" t="str">
        <f>+IF('Antenna capacity SMP (TC)'!AD504=0,"",'Antenna capacity SMP (TC)'!AD504)</f>
        <v/>
      </c>
      <c r="AF128" s="215" t="str">
        <f>+IF('Antenna capacity SMP (TC)'!AE504=0,"",'Antenna capacity SMP (TC)'!AE504)</f>
        <v/>
      </c>
      <c r="AG128" s="215" t="str">
        <f>+IF('Antenna capacity SMP (TC)'!AF504=0,"",'Antenna capacity SMP (TC)'!AF504)</f>
        <v/>
      </c>
      <c r="AH128" s="215" t="str">
        <f>+IF('Antenna capacity SMP (TC)'!AG504=0,"",'Antenna capacity SMP (TC)'!AG504)</f>
        <v/>
      </c>
      <c r="AI128" s="215" t="str">
        <f>+IF('Antenna capacity SMP (TC)'!AH504=0,"",'Antenna capacity SMP (TC)'!AH504)</f>
        <v/>
      </c>
      <c r="AJ128" s="215" t="str">
        <f>+IF('Antenna capacity SMP (TC)'!AI504=0,"",'Antenna capacity SMP (TC)'!AI504)</f>
        <v/>
      </c>
      <c r="AK128" s="215" t="str">
        <f>+IF('Antenna capacity SMP (TC)'!AJ504=0,"",'Antenna capacity SMP (TC)'!AJ504)</f>
        <v/>
      </c>
      <c r="AL128" s="215" t="str">
        <f>+IF('Antenna capacity SMP (TC)'!AK504=0,"",'Antenna capacity SMP (TC)'!AK504)</f>
        <v/>
      </c>
      <c r="AM128" s="215" t="str">
        <f>+IF('Antenna capacity SMP (TC)'!AL504=0,"",'Antenna capacity SMP (TC)'!AL504)</f>
        <v/>
      </c>
      <c r="AN128" s="215" t="str">
        <f>+IF('Antenna capacity SMP (TC)'!AM504=0,"",'Antenna capacity SMP (TC)'!AM504)</f>
        <v/>
      </c>
      <c r="AO128" s="215" t="str">
        <f>+IF('Antenna capacity SMP (TC)'!AN504=0,"",'Antenna capacity SMP (TC)'!AN504)</f>
        <v/>
      </c>
      <c r="AP128" s="215" t="str">
        <f>+IF('Antenna capacity SMP (TC)'!AO504=0,"",'Antenna capacity SMP (TC)'!AO504)</f>
        <v/>
      </c>
      <c r="AQ128" s="148"/>
    </row>
    <row r="129" spans="2:43" x14ac:dyDescent="0.2">
      <c r="B129" s="674"/>
      <c r="C129" s="177"/>
      <c r="D129" s="211">
        <v>0.3</v>
      </c>
      <c r="E129" s="212" t="str">
        <f>+IF('Antenna capacity SMP (TC)'!D505=0,"",'Antenna capacity SMP (TC)'!D505)</f>
        <v/>
      </c>
      <c r="F129" s="212" t="str">
        <f>+IF('Antenna capacity SMP (TC)'!E505=0,"",'Antenna capacity SMP (TC)'!E505)</f>
        <v/>
      </c>
      <c r="G129" s="212" t="str">
        <f>+IF('Antenna capacity SMP (TC)'!F505=0,"",'Antenna capacity SMP (TC)'!F505)</f>
        <v/>
      </c>
      <c r="H129" s="212" t="str">
        <f>+IF('Antenna capacity SMP (TC)'!G505=0,"",'Antenna capacity SMP (TC)'!G505)</f>
        <v/>
      </c>
      <c r="I129" s="212" t="str">
        <f>+IF('Antenna capacity SMP (TC)'!H505=0,"",'Antenna capacity SMP (TC)'!H505)</f>
        <v/>
      </c>
      <c r="J129" s="212" t="str">
        <f>+IF('Antenna capacity SMP (TC)'!I505=0,"",'Antenna capacity SMP (TC)'!I505)</f>
        <v/>
      </c>
      <c r="K129" s="212" t="str">
        <f>+IF('Antenna capacity SMP (TC)'!J505=0,"",'Antenna capacity SMP (TC)'!J505)</f>
        <v/>
      </c>
      <c r="L129" s="212" t="str">
        <f>+IF('Antenna capacity SMP (TC)'!K505=0,"",'Antenna capacity SMP (TC)'!K505)</f>
        <v/>
      </c>
      <c r="M129" s="212" t="str">
        <f>+IF('Antenna capacity SMP (TC)'!L505=0,"",'Antenna capacity SMP (TC)'!L505)</f>
        <v/>
      </c>
      <c r="N129" s="212" t="str">
        <f>+IF('Antenna capacity SMP (TC)'!M505=0,"",'Antenna capacity SMP (TC)'!M505)</f>
        <v/>
      </c>
      <c r="O129" s="212" t="str">
        <f>+IF('Antenna capacity SMP (TC)'!N505=0,"",'Antenna capacity SMP (TC)'!N505)</f>
        <v/>
      </c>
      <c r="P129" s="212" t="str">
        <f>+IF('Antenna capacity SMP (TC)'!O505=0,"",'Antenna capacity SMP (TC)'!O505)</f>
        <v/>
      </c>
      <c r="Q129" s="212" t="str">
        <f>+IF('Antenna capacity SMP (TC)'!P505=0,"",'Antenna capacity SMP (TC)'!P505)</f>
        <v/>
      </c>
      <c r="R129" s="212" t="str">
        <f>+IF('Antenna capacity SMP (TC)'!Q505=0,"",'Antenna capacity SMP (TC)'!Q505)</f>
        <v/>
      </c>
      <c r="S129" s="212" t="str">
        <f>+IF('Antenna capacity SMP (TC)'!R505=0,"",'Antenna capacity SMP (TC)'!R505)</f>
        <v/>
      </c>
      <c r="T129" s="212" t="str">
        <f>+IF('Antenna capacity SMP (TC)'!S505=0,"",'Antenna capacity SMP (TC)'!S505)</f>
        <v/>
      </c>
      <c r="U129" s="212" t="str">
        <f>+IF('Antenna capacity SMP (TC)'!T505=0,"",'Antenna capacity SMP (TC)'!T505)</f>
        <v/>
      </c>
      <c r="V129" s="212" t="str">
        <f>+IF('Antenna capacity SMP (TC)'!U505=0,"",'Antenna capacity SMP (TC)'!U505)</f>
        <v/>
      </c>
      <c r="W129" s="212" t="str">
        <f>+IF('Antenna capacity SMP (TC)'!V505=0,"",'Antenna capacity SMP (TC)'!V505)</f>
        <v/>
      </c>
      <c r="X129" s="212" t="str">
        <f>+IF('Antenna capacity SMP (TC)'!W505=0,"",'Antenna capacity SMP (TC)'!W505)</f>
        <v/>
      </c>
      <c r="Y129" s="212" t="str">
        <f>+IF('Antenna capacity SMP (TC)'!X505=0,"",'Antenna capacity SMP (TC)'!X505)</f>
        <v/>
      </c>
      <c r="Z129" s="212" t="str">
        <f>+IF('Antenna capacity SMP (TC)'!Y505=0,"",'Antenna capacity SMP (TC)'!Y505)</f>
        <v/>
      </c>
      <c r="AA129" s="212" t="str">
        <f>+IF('Antenna capacity SMP (TC)'!Z505=0,"",'Antenna capacity SMP (TC)'!Z505)</f>
        <v/>
      </c>
      <c r="AB129" s="212" t="str">
        <f>+IF('Antenna capacity SMP (TC)'!AA505=0,"",'Antenna capacity SMP (TC)'!AA505)</f>
        <v/>
      </c>
      <c r="AC129" s="212" t="str">
        <f>+IF('Antenna capacity SMP (TC)'!AB505=0,"",'Antenna capacity SMP (TC)'!AB505)</f>
        <v/>
      </c>
      <c r="AD129" s="212" t="str">
        <f>+IF('Antenna capacity SMP (TC)'!AC505=0,"",'Antenna capacity SMP (TC)'!AC505)</f>
        <v/>
      </c>
      <c r="AE129" s="212" t="str">
        <f>+IF('Antenna capacity SMP (TC)'!AD505=0,"",'Antenna capacity SMP (TC)'!AD505)</f>
        <v/>
      </c>
      <c r="AF129" s="212" t="str">
        <f>+IF('Antenna capacity SMP (TC)'!AE505=0,"",'Antenna capacity SMP (TC)'!AE505)</f>
        <v/>
      </c>
      <c r="AG129" s="212" t="str">
        <f>+IF('Antenna capacity SMP (TC)'!AF505=0,"",'Antenna capacity SMP (TC)'!AF505)</f>
        <v/>
      </c>
      <c r="AH129" s="212" t="str">
        <f>+IF('Antenna capacity SMP (TC)'!AG505=0,"",'Antenna capacity SMP (TC)'!AG505)</f>
        <v/>
      </c>
      <c r="AI129" s="212" t="str">
        <f>+IF('Antenna capacity SMP (TC)'!AH505=0,"",'Antenna capacity SMP (TC)'!AH505)</f>
        <v/>
      </c>
      <c r="AJ129" s="212" t="str">
        <f>+IF('Antenna capacity SMP (TC)'!AI505=0,"",'Antenna capacity SMP (TC)'!AI505)</f>
        <v/>
      </c>
      <c r="AK129" s="212" t="str">
        <f>+IF('Antenna capacity SMP (TC)'!AJ505=0,"",'Antenna capacity SMP (TC)'!AJ505)</f>
        <v/>
      </c>
      <c r="AL129" s="212" t="str">
        <f>+IF('Antenna capacity SMP (TC)'!AK505=0,"",'Antenna capacity SMP (TC)'!AK505)</f>
        <v/>
      </c>
      <c r="AM129" s="212" t="str">
        <f>+IF('Antenna capacity SMP (TC)'!AL505=0,"",'Antenna capacity SMP (TC)'!AL505)</f>
        <v/>
      </c>
      <c r="AN129" s="212" t="str">
        <f>+IF('Antenna capacity SMP (TC)'!AM505=0,"",'Antenna capacity SMP (TC)'!AM505)</f>
        <v/>
      </c>
      <c r="AO129" s="212" t="str">
        <f>+IF('Antenna capacity SMP (TC)'!AN505=0,"",'Antenna capacity SMP (TC)'!AN505)</f>
        <v/>
      </c>
      <c r="AP129" s="212" t="str">
        <f>+IF('Antenna capacity SMP (TC)'!AO505=0,"",'Antenna capacity SMP (TC)'!AO505)</f>
        <v/>
      </c>
      <c r="AQ129" s="148"/>
    </row>
    <row r="130" spans="2:43" x14ac:dyDescent="0.2">
      <c r="B130" s="674"/>
      <c r="C130" s="177"/>
      <c r="D130" s="213"/>
      <c r="E130" s="215"/>
      <c r="F130" s="215"/>
      <c r="G130" s="215"/>
      <c r="H130" s="215"/>
      <c r="I130" s="215"/>
      <c r="J130" s="215"/>
      <c r="K130" s="215"/>
      <c r="L130" s="215"/>
      <c r="M130" s="215"/>
      <c r="N130" s="215"/>
      <c r="O130" s="215"/>
      <c r="P130" s="215"/>
      <c r="Q130" s="215"/>
      <c r="R130" s="215"/>
      <c r="S130" s="215"/>
      <c r="T130" s="215"/>
      <c r="U130" s="215"/>
      <c r="V130" s="215"/>
      <c r="W130" s="215"/>
      <c r="X130" s="215"/>
      <c r="Y130" s="215"/>
      <c r="Z130" s="215"/>
      <c r="AA130" s="215"/>
      <c r="AB130" s="215"/>
      <c r="AC130" s="215"/>
      <c r="AD130" s="215"/>
      <c r="AE130" s="215"/>
      <c r="AF130" s="215"/>
      <c r="AG130" s="215"/>
      <c r="AH130" s="215"/>
      <c r="AI130" s="215"/>
      <c r="AJ130" s="215"/>
      <c r="AK130" s="215"/>
      <c r="AL130" s="215"/>
      <c r="AM130" s="215"/>
      <c r="AN130" s="215"/>
      <c r="AO130" s="215"/>
      <c r="AP130" s="215"/>
    </row>
    <row r="131" spans="2:43" x14ac:dyDescent="0.2">
      <c r="B131" s="674"/>
      <c r="C131" s="177" t="str">
        <f>C50</f>
        <v>#3</v>
      </c>
      <c r="D131" s="211" t="s">
        <v>662</v>
      </c>
      <c r="E131" s="212">
        <v>228</v>
      </c>
      <c r="F131" s="212">
        <v>215</v>
      </c>
      <c r="G131" s="212">
        <v>191</v>
      </c>
      <c r="H131" s="212">
        <v>170</v>
      </c>
      <c r="I131" s="212" t="s">
        <v>79</v>
      </c>
      <c r="J131" s="212" t="s">
        <v>332</v>
      </c>
      <c r="K131" s="212" t="s">
        <v>332</v>
      </c>
      <c r="L131" s="212" t="s">
        <v>332</v>
      </c>
      <c r="M131" s="212">
        <v>230</v>
      </c>
      <c r="N131" s="212" t="s">
        <v>332</v>
      </c>
      <c r="O131" s="212">
        <v>229</v>
      </c>
      <c r="P131" s="212" t="s">
        <v>332</v>
      </c>
      <c r="Q131" s="212">
        <v>205</v>
      </c>
      <c r="R131" s="212">
        <v>102</v>
      </c>
      <c r="S131" s="212" t="s">
        <v>332</v>
      </c>
      <c r="T131" s="212" t="s">
        <v>332</v>
      </c>
      <c r="U131" s="212">
        <v>130</v>
      </c>
      <c r="V131" s="212">
        <v>202</v>
      </c>
      <c r="W131" s="212">
        <v>130</v>
      </c>
      <c r="X131" s="212">
        <v>163</v>
      </c>
      <c r="Y131" s="212" t="s">
        <v>332</v>
      </c>
      <c r="Z131" s="212">
        <v>185</v>
      </c>
      <c r="AA131" s="212" t="s">
        <v>332</v>
      </c>
      <c r="AB131" s="212" t="s">
        <v>332</v>
      </c>
      <c r="AC131" s="212">
        <v>128</v>
      </c>
      <c r="AD131" s="212">
        <v>137</v>
      </c>
      <c r="AE131" s="212">
        <v>73</v>
      </c>
      <c r="AF131" s="212" t="s">
        <v>332</v>
      </c>
      <c r="AG131" s="212" t="s">
        <v>332</v>
      </c>
      <c r="AH131" s="212">
        <v>215</v>
      </c>
      <c r="AI131" s="212" t="s">
        <v>332</v>
      </c>
      <c r="AJ131" s="212">
        <v>135</v>
      </c>
      <c r="AK131" s="212" t="s">
        <v>332</v>
      </c>
      <c r="AL131" s="212" t="s">
        <v>332</v>
      </c>
      <c r="AM131" s="212">
        <v>185</v>
      </c>
      <c r="AN131" s="212" t="s">
        <v>332</v>
      </c>
      <c r="AO131" s="212" t="s">
        <v>332</v>
      </c>
      <c r="AP131" s="212">
        <v>140</v>
      </c>
    </row>
    <row r="132" spans="2:43" x14ac:dyDescent="0.2">
      <c r="B132" s="674"/>
      <c r="C132" s="177"/>
      <c r="D132" s="213" t="s">
        <v>663</v>
      </c>
      <c r="E132" s="214" t="s">
        <v>664</v>
      </c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</row>
    <row r="133" spans="2:43" x14ac:dyDescent="0.2">
      <c r="B133" s="674"/>
      <c r="C133" s="177"/>
      <c r="D133" s="211">
        <v>10</v>
      </c>
      <c r="E133" s="212" t="str">
        <f>+IF('Antenna capacity SMP (TC)'!D527=0,"",'Antenna capacity SMP (TC)'!D527)</f>
        <v/>
      </c>
      <c r="F133" s="212" t="str">
        <f>+IF('Antenna capacity SMP (TC)'!E527=0,"",'Antenna capacity SMP (TC)'!E527)</f>
        <v/>
      </c>
      <c r="G133" s="212" t="str">
        <f>+IF('Antenna capacity SMP (TC)'!F527=0,"",'Antenna capacity SMP (TC)'!F527)</f>
        <v/>
      </c>
      <c r="H133" s="212" t="str">
        <f>+IF('Antenna capacity SMP (TC)'!G527=0,"",'Antenna capacity SMP (TC)'!G527)</f>
        <v/>
      </c>
      <c r="I133" s="212" t="str">
        <f>+IF('Antenna capacity SMP (TC)'!H527=0,"",'Antenna capacity SMP (TC)'!H527)</f>
        <v/>
      </c>
      <c r="J133" s="212" t="str">
        <f>+IF('Antenna capacity SMP (TC)'!I527=0,"",'Antenna capacity SMP (TC)'!I527)</f>
        <v/>
      </c>
      <c r="K133" s="212" t="str">
        <f>+IF('Antenna capacity SMP (TC)'!J527=0,"",'Antenna capacity SMP (TC)'!J527)</f>
        <v/>
      </c>
      <c r="L133" s="212" t="str">
        <f>+IF('Antenna capacity SMP (TC)'!K527=0,"",'Antenna capacity SMP (TC)'!K527)</f>
        <v/>
      </c>
      <c r="M133" s="212" t="str">
        <f>+IF('Antenna capacity SMP (TC)'!L527=0,"",'Antenna capacity SMP (TC)'!L527)</f>
        <v/>
      </c>
      <c r="N133" s="212" t="str">
        <f>+IF('Antenna capacity SMP (TC)'!M527=0,"",'Antenna capacity SMP (TC)'!M527)</f>
        <v/>
      </c>
      <c r="O133" s="212" t="str">
        <f>+IF('Antenna capacity SMP (TC)'!N527=0,"",'Antenna capacity SMP (TC)'!N527)</f>
        <v/>
      </c>
      <c r="P133" s="212" t="str">
        <f>+IF('Antenna capacity SMP (TC)'!O527=0,"",'Antenna capacity SMP (TC)'!O527)</f>
        <v/>
      </c>
      <c r="Q133" s="212" t="str">
        <f>+IF('Antenna capacity SMP (TC)'!P527=0,"",'Antenna capacity SMP (TC)'!P527)</f>
        <v/>
      </c>
      <c r="R133" s="212" t="str">
        <f>+IF('Antenna capacity SMP (TC)'!Q527=0,"",'Antenna capacity SMP (TC)'!Q527)</f>
        <v/>
      </c>
      <c r="S133" s="212" t="str">
        <f>+IF('Antenna capacity SMP (TC)'!R527=0,"",'Antenna capacity SMP (TC)'!R527)</f>
        <v/>
      </c>
      <c r="T133" s="212" t="str">
        <f>+IF('Antenna capacity SMP (TC)'!S527=0,"",'Antenna capacity SMP (TC)'!S527)</f>
        <v/>
      </c>
      <c r="U133" s="212" t="str">
        <f>+IF('Antenna capacity SMP (TC)'!T527=0,"",'Antenna capacity SMP (TC)'!T527)</f>
        <v/>
      </c>
      <c r="V133" s="212" t="str">
        <f>+IF('Antenna capacity SMP (TC)'!U527=0,"",'Antenna capacity SMP (TC)'!U527)</f>
        <v/>
      </c>
      <c r="W133" s="212" t="str">
        <f>+IF('Antenna capacity SMP (TC)'!V527=0,"",'Antenna capacity SMP (TC)'!V527)</f>
        <v/>
      </c>
      <c r="X133" s="212" t="str">
        <f>+IF('Antenna capacity SMP (TC)'!W527=0,"",'Antenna capacity SMP (TC)'!W527)</f>
        <v/>
      </c>
      <c r="Y133" s="212" t="str">
        <f>+IF('Antenna capacity SMP (TC)'!X527=0,"",'Antenna capacity SMP (TC)'!X527)</f>
        <v/>
      </c>
      <c r="Z133" s="212" t="str">
        <f>+IF('Antenna capacity SMP (TC)'!Y527=0,"",'Antenna capacity SMP (TC)'!Y527)</f>
        <v/>
      </c>
      <c r="AA133" s="212" t="str">
        <f>+IF('Antenna capacity SMP (TC)'!Z527=0,"",'Antenna capacity SMP (TC)'!Z527)</f>
        <v/>
      </c>
      <c r="AB133" s="212" t="str">
        <f>+IF('Antenna capacity SMP (TC)'!AA527=0,"",'Antenna capacity SMP (TC)'!AA527)</f>
        <v/>
      </c>
      <c r="AC133" s="212" t="str">
        <f>+IF('Antenna capacity SMP (TC)'!AB527=0,"",'Antenna capacity SMP (TC)'!AB527)</f>
        <v/>
      </c>
      <c r="AD133" s="212" t="str">
        <f>+IF('Antenna capacity SMP (TC)'!AC527=0,"",'Antenna capacity SMP (TC)'!AC527)</f>
        <v/>
      </c>
      <c r="AE133" s="212" t="str">
        <f>+IF('Antenna capacity SMP (TC)'!AD527=0,"",'Antenna capacity SMP (TC)'!AD527)</f>
        <v/>
      </c>
      <c r="AF133" s="212" t="str">
        <f>+IF('Antenna capacity SMP (TC)'!AE527=0,"",'Antenna capacity SMP (TC)'!AE527)</f>
        <v/>
      </c>
      <c r="AG133" s="212" t="str">
        <f>+IF('Antenna capacity SMP (TC)'!AF527=0,"",'Antenna capacity SMP (TC)'!AF527)</f>
        <v/>
      </c>
      <c r="AH133" s="212" t="str">
        <f>+IF('Antenna capacity SMP (TC)'!AG527=0,"",'Antenna capacity SMP (TC)'!AG527)</f>
        <v/>
      </c>
      <c r="AI133" s="212" t="str">
        <f>+IF('Antenna capacity SMP (TC)'!AH527=0,"",'Antenna capacity SMP (TC)'!AH527)</f>
        <v/>
      </c>
      <c r="AJ133" s="212" t="str">
        <f>+IF('Antenna capacity SMP (TC)'!AI527=0,"",'Antenna capacity SMP (TC)'!AI527)</f>
        <v/>
      </c>
      <c r="AK133" s="212" t="str">
        <f>+IF('Antenna capacity SMP (TC)'!AJ527=0,"",'Antenna capacity SMP (TC)'!AJ527)</f>
        <v/>
      </c>
      <c r="AL133" s="212" t="str">
        <f>+IF('Antenna capacity SMP (TC)'!AK527=0,"",'Antenna capacity SMP (TC)'!AK527)</f>
        <v/>
      </c>
      <c r="AM133" s="212" t="str">
        <f>+IF('Antenna capacity SMP (TC)'!AL527=0,"",'Antenna capacity SMP (TC)'!AL527)</f>
        <v/>
      </c>
      <c r="AN133" s="212" t="str">
        <f>+IF('Antenna capacity SMP (TC)'!AM527=0,"",'Antenna capacity SMP (TC)'!AM527)</f>
        <v/>
      </c>
      <c r="AO133" s="212" t="str">
        <f>+IF('Antenna capacity SMP (TC)'!AN527=0,"",'Antenna capacity SMP (TC)'!AN527)</f>
        <v/>
      </c>
      <c r="AP133" s="212" t="str">
        <f>+IF('Antenna capacity SMP (TC)'!AO527=0,"",'Antenna capacity SMP (TC)'!AO527)</f>
        <v/>
      </c>
      <c r="AQ133" s="148"/>
    </row>
    <row r="134" spans="2:43" x14ac:dyDescent="0.2">
      <c r="B134" s="674"/>
      <c r="C134" s="177"/>
      <c r="D134" s="213">
        <v>5</v>
      </c>
      <c r="E134" s="215" t="str">
        <f>+IF('Antenna capacity SMP (TC)'!D528=0,"",'Antenna capacity SMP (TC)'!D528)</f>
        <v/>
      </c>
      <c r="F134" s="215" t="str">
        <f>+IF('Antenna capacity SMP (TC)'!E528=0,"",'Antenna capacity SMP (TC)'!E528)</f>
        <v/>
      </c>
      <c r="G134" s="215" t="str">
        <f>+IF('Antenna capacity SMP (TC)'!F528=0,"",'Antenna capacity SMP (TC)'!F528)</f>
        <v/>
      </c>
      <c r="H134" s="215" t="str">
        <f>+IF('Antenna capacity SMP (TC)'!G528=0,"",'Antenna capacity SMP (TC)'!G528)</f>
        <v/>
      </c>
      <c r="I134" s="215" t="str">
        <f>+IF('Antenna capacity SMP (TC)'!H528=0,"",'Antenna capacity SMP (TC)'!H528)</f>
        <v/>
      </c>
      <c r="J134" s="215" t="str">
        <f>+IF('Antenna capacity SMP (TC)'!I528=0,"",'Antenna capacity SMP (TC)'!I528)</f>
        <v/>
      </c>
      <c r="K134" s="215" t="str">
        <f>+IF('Antenna capacity SMP (TC)'!J528=0,"",'Antenna capacity SMP (TC)'!J528)</f>
        <v/>
      </c>
      <c r="L134" s="215" t="str">
        <f>+IF('Antenna capacity SMP (TC)'!K528=0,"",'Antenna capacity SMP (TC)'!K528)</f>
        <v/>
      </c>
      <c r="M134" s="215" t="str">
        <f>+IF('Antenna capacity SMP (TC)'!L528=0,"",'Antenna capacity SMP (TC)'!L528)</f>
        <v/>
      </c>
      <c r="N134" s="215" t="str">
        <f>+IF('Antenna capacity SMP (TC)'!M528=0,"",'Antenna capacity SMP (TC)'!M528)</f>
        <v/>
      </c>
      <c r="O134" s="215" t="str">
        <f>+IF('Antenna capacity SMP (TC)'!N528=0,"",'Antenna capacity SMP (TC)'!N528)</f>
        <v/>
      </c>
      <c r="P134" s="215" t="str">
        <f>+IF('Antenna capacity SMP (TC)'!O528=0,"",'Antenna capacity SMP (TC)'!O528)</f>
        <v/>
      </c>
      <c r="Q134" s="215" t="str">
        <f>+IF('Antenna capacity SMP (TC)'!P528=0,"",'Antenna capacity SMP (TC)'!P528)</f>
        <v/>
      </c>
      <c r="R134" s="215" t="str">
        <f>+IF('Antenna capacity SMP (TC)'!Q528=0,"",'Antenna capacity SMP (TC)'!Q528)</f>
        <v/>
      </c>
      <c r="S134" s="215" t="str">
        <f>+IF('Antenna capacity SMP (TC)'!R528=0,"",'Antenna capacity SMP (TC)'!R528)</f>
        <v/>
      </c>
      <c r="T134" s="215" t="str">
        <f>+IF('Antenna capacity SMP (TC)'!S528=0,"",'Antenna capacity SMP (TC)'!S528)</f>
        <v/>
      </c>
      <c r="U134" s="215" t="str">
        <f>+IF('Antenna capacity SMP (TC)'!T528=0,"",'Antenna capacity SMP (TC)'!T528)</f>
        <v/>
      </c>
      <c r="V134" s="215" t="str">
        <f>+IF('Antenna capacity SMP (TC)'!U528=0,"",'Antenna capacity SMP (TC)'!U528)</f>
        <v/>
      </c>
      <c r="W134" s="215" t="str">
        <f>+IF('Antenna capacity SMP (TC)'!V528=0,"",'Antenna capacity SMP (TC)'!V528)</f>
        <v/>
      </c>
      <c r="X134" s="215" t="str">
        <f>+IF('Antenna capacity SMP (TC)'!W528=0,"",'Antenna capacity SMP (TC)'!W528)</f>
        <v/>
      </c>
      <c r="Y134" s="215" t="str">
        <f>+IF('Antenna capacity SMP (TC)'!X528=0,"",'Antenna capacity SMP (TC)'!X528)</f>
        <v/>
      </c>
      <c r="Z134" s="215" t="str">
        <f>+IF('Antenna capacity SMP (TC)'!Y528=0,"",'Antenna capacity SMP (TC)'!Y528)</f>
        <v/>
      </c>
      <c r="AA134" s="215" t="str">
        <f>+IF('Antenna capacity SMP (TC)'!Z528=0,"",'Antenna capacity SMP (TC)'!Z528)</f>
        <v/>
      </c>
      <c r="AB134" s="215" t="str">
        <f>+IF('Antenna capacity SMP (TC)'!AA528=0,"",'Antenna capacity SMP (TC)'!AA528)</f>
        <v/>
      </c>
      <c r="AC134" s="215" t="str">
        <f>+IF('Antenna capacity SMP (TC)'!AB528=0,"",'Antenna capacity SMP (TC)'!AB528)</f>
        <v/>
      </c>
      <c r="AD134" s="215" t="str">
        <f>+IF('Antenna capacity SMP (TC)'!AC528=0,"",'Antenna capacity SMP (TC)'!AC528)</f>
        <v/>
      </c>
      <c r="AE134" s="215" t="str">
        <f>+IF('Antenna capacity SMP (TC)'!AD528=0,"",'Antenna capacity SMP (TC)'!AD528)</f>
        <v/>
      </c>
      <c r="AF134" s="215" t="str">
        <f>+IF('Antenna capacity SMP (TC)'!AE528=0,"",'Antenna capacity SMP (TC)'!AE528)</f>
        <v/>
      </c>
      <c r="AG134" s="215" t="str">
        <f>+IF('Antenna capacity SMP (TC)'!AF528=0,"",'Antenna capacity SMP (TC)'!AF528)</f>
        <v/>
      </c>
      <c r="AH134" s="215" t="str">
        <f>+IF('Antenna capacity SMP (TC)'!AG528=0,"",'Antenna capacity SMP (TC)'!AG528)</f>
        <v/>
      </c>
      <c r="AI134" s="215" t="str">
        <f>+IF('Antenna capacity SMP (TC)'!AH528=0,"",'Antenna capacity SMP (TC)'!AH528)</f>
        <v/>
      </c>
      <c r="AJ134" s="215" t="str">
        <f>+IF('Antenna capacity SMP (TC)'!AI528=0,"",'Antenna capacity SMP (TC)'!AI528)</f>
        <v/>
      </c>
      <c r="AK134" s="215" t="str">
        <f>+IF('Antenna capacity SMP (TC)'!AJ528=0,"",'Antenna capacity SMP (TC)'!AJ528)</f>
        <v/>
      </c>
      <c r="AL134" s="215" t="str">
        <f>+IF('Antenna capacity SMP (TC)'!AK528=0,"",'Antenna capacity SMP (TC)'!AK528)</f>
        <v/>
      </c>
      <c r="AM134" s="215" t="str">
        <f>+IF('Antenna capacity SMP (TC)'!AL528=0,"",'Antenna capacity SMP (TC)'!AL528)</f>
        <v/>
      </c>
      <c r="AN134" s="215" t="str">
        <f>+IF('Antenna capacity SMP (TC)'!AM528=0,"",'Antenna capacity SMP (TC)'!AM528)</f>
        <v/>
      </c>
      <c r="AO134" s="215" t="str">
        <f>+IF('Antenna capacity SMP (TC)'!AN528=0,"",'Antenna capacity SMP (TC)'!AN528)</f>
        <v/>
      </c>
      <c r="AP134" s="215" t="str">
        <f>+IF('Antenna capacity SMP (TC)'!AO528=0,"",'Antenna capacity SMP (TC)'!AO528)</f>
        <v/>
      </c>
      <c r="AQ134" s="148"/>
    </row>
    <row r="135" spans="2:43" x14ac:dyDescent="0.2">
      <c r="B135" s="674"/>
      <c r="C135" s="177"/>
      <c r="D135" s="211">
        <v>3</v>
      </c>
      <c r="E135" s="212" t="str">
        <f>+IF('Antenna capacity SMP (TC)'!D529=0,"",'Antenna capacity SMP (TC)'!D529)</f>
        <v/>
      </c>
      <c r="F135" s="212" t="str">
        <f>+IF('Antenna capacity SMP (TC)'!E529=0,"",'Antenna capacity SMP (TC)'!E529)</f>
        <v/>
      </c>
      <c r="G135" s="212" t="str">
        <f>+IF('Antenna capacity SMP (TC)'!F529=0,"",'Antenna capacity SMP (TC)'!F529)</f>
        <v/>
      </c>
      <c r="H135" s="212" t="str">
        <f>+IF('Antenna capacity SMP (TC)'!G529=0,"",'Antenna capacity SMP (TC)'!G529)</f>
        <v/>
      </c>
      <c r="I135" s="212" t="str">
        <f>+IF('Antenna capacity SMP (TC)'!H529=0,"",'Antenna capacity SMP (TC)'!H529)</f>
        <v/>
      </c>
      <c r="J135" s="212" t="str">
        <f>+IF('Antenna capacity SMP (TC)'!I529=0,"",'Antenna capacity SMP (TC)'!I529)</f>
        <v/>
      </c>
      <c r="K135" s="212" t="str">
        <f>+IF('Antenna capacity SMP (TC)'!J529=0,"",'Antenna capacity SMP (TC)'!J529)</f>
        <v/>
      </c>
      <c r="L135" s="212" t="str">
        <f>+IF('Antenna capacity SMP (TC)'!K529=0,"",'Antenna capacity SMP (TC)'!K529)</f>
        <v/>
      </c>
      <c r="M135" s="212" t="str">
        <f>+IF('Antenna capacity SMP (TC)'!L529=0,"",'Antenna capacity SMP (TC)'!L529)</f>
        <v/>
      </c>
      <c r="N135" s="212" t="str">
        <f>+IF('Antenna capacity SMP (TC)'!M529=0,"",'Antenna capacity SMP (TC)'!M529)</f>
        <v/>
      </c>
      <c r="O135" s="212" t="str">
        <f>+IF('Antenna capacity SMP (TC)'!N529=0,"",'Antenna capacity SMP (TC)'!N529)</f>
        <v/>
      </c>
      <c r="P135" s="212" t="str">
        <f>+IF('Antenna capacity SMP (TC)'!O529=0,"",'Antenna capacity SMP (TC)'!O529)</f>
        <v/>
      </c>
      <c r="Q135" s="212" t="str">
        <f>+IF('Antenna capacity SMP (TC)'!P529=0,"",'Antenna capacity SMP (TC)'!P529)</f>
        <v/>
      </c>
      <c r="R135" s="212" t="str">
        <f>+IF('Antenna capacity SMP (TC)'!Q529=0,"",'Antenna capacity SMP (TC)'!Q529)</f>
        <v/>
      </c>
      <c r="S135" s="212" t="str">
        <f>+IF('Antenna capacity SMP (TC)'!R529=0,"",'Antenna capacity SMP (TC)'!R529)</f>
        <v/>
      </c>
      <c r="T135" s="212" t="str">
        <f>+IF('Antenna capacity SMP (TC)'!S529=0,"",'Antenna capacity SMP (TC)'!S529)</f>
        <v/>
      </c>
      <c r="U135" s="212" t="str">
        <f>+IF('Antenna capacity SMP (TC)'!T529=0,"",'Antenna capacity SMP (TC)'!T529)</f>
        <v/>
      </c>
      <c r="V135" s="212" t="str">
        <f>+IF('Antenna capacity SMP (TC)'!U529=0,"",'Antenna capacity SMP (TC)'!U529)</f>
        <v/>
      </c>
      <c r="W135" s="212" t="str">
        <f>+IF('Antenna capacity SMP (TC)'!V529=0,"",'Antenna capacity SMP (TC)'!V529)</f>
        <v/>
      </c>
      <c r="X135" s="212" t="str">
        <f>+IF('Antenna capacity SMP (TC)'!W529=0,"",'Antenna capacity SMP (TC)'!W529)</f>
        <v/>
      </c>
      <c r="Y135" s="212" t="str">
        <f>+IF('Antenna capacity SMP (TC)'!X529=0,"",'Antenna capacity SMP (TC)'!X529)</f>
        <v/>
      </c>
      <c r="Z135" s="212" t="str">
        <f>+IF('Antenna capacity SMP (TC)'!Y529=0,"",'Antenna capacity SMP (TC)'!Y529)</f>
        <v/>
      </c>
      <c r="AA135" s="212" t="str">
        <f>+IF('Antenna capacity SMP (TC)'!Z529=0,"",'Antenna capacity SMP (TC)'!Z529)</f>
        <v/>
      </c>
      <c r="AB135" s="212" t="str">
        <f>+IF('Antenna capacity SMP (TC)'!AA529=0,"",'Antenna capacity SMP (TC)'!AA529)</f>
        <v/>
      </c>
      <c r="AC135" s="212" t="str">
        <f>+IF('Antenna capacity SMP (TC)'!AB529=0,"",'Antenna capacity SMP (TC)'!AB529)</f>
        <v/>
      </c>
      <c r="AD135" s="212" t="str">
        <f>+IF('Antenna capacity SMP (TC)'!AC529=0,"",'Antenna capacity SMP (TC)'!AC529)</f>
        <v/>
      </c>
      <c r="AE135" s="212" t="str">
        <f>+IF('Antenna capacity SMP (TC)'!AD529=0,"",'Antenna capacity SMP (TC)'!AD529)</f>
        <v/>
      </c>
      <c r="AF135" s="212" t="str">
        <f>+IF('Antenna capacity SMP (TC)'!AE529=0,"",'Antenna capacity SMP (TC)'!AE529)</f>
        <v/>
      </c>
      <c r="AG135" s="212" t="str">
        <f>+IF('Antenna capacity SMP (TC)'!AF529=0,"",'Antenna capacity SMP (TC)'!AF529)</f>
        <v/>
      </c>
      <c r="AH135" s="212" t="str">
        <f>+IF('Antenna capacity SMP (TC)'!AG529=0,"",'Antenna capacity SMP (TC)'!AG529)</f>
        <v/>
      </c>
      <c r="AI135" s="212" t="str">
        <f>+IF('Antenna capacity SMP (TC)'!AH529=0,"",'Antenna capacity SMP (TC)'!AH529)</f>
        <v/>
      </c>
      <c r="AJ135" s="212" t="str">
        <f>+IF('Antenna capacity SMP (TC)'!AI529=0,"",'Antenna capacity SMP (TC)'!AI529)</f>
        <v/>
      </c>
      <c r="AK135" s="212" t="str">
        <f>+IF('Antenna capacity SMP (TC)'!AJ529=0,"",'Antenna capacity SMP (TC)'!AJ529)</f>
        <v/>
      </c>
      <c r="AL135" s="212" t="str">
        <f>+IF('Antenna capacity SMP (TC)'!AK529=0,"",'Antenna capacity SMP (TC)'!AK529)</f>
        <v/>
      </c>
      <c r="AM135" s="212" t="str">
        <f>+IF('Antenna capacity SMP (TC)'!AL529=0,"",'Antenna capacity SMP (TC)'!AL529)</f>
        <v/>
      </c>
      <c r="AN135" s="212" t="str">
        <f>+IF('Antenna capacity SMP (TC)'!AM529=0,"",'Antenna capacity SMP (TC)'!AM529)</f>
        <v/>
      </c>
      <c r="AO135" s="212" t="str">
        <f>+IF('Antenna capacity SMP (TC)'!AN529=0,"",'Antenna capacity SMP (TC)'!AN529)</f>
        <v/>
      </c>
      <c r="AP135" s="212" t="str">
        <f>+IF('Antenna capacity SMP (TC)'!AO529=0,"",'Antenna capacity SMP (TC)'!AO529)</f>
        <v/>
      </c>
      <c r="AQ135" s="148"/>
    </row>
    <row r="136" spans="2:43" x14ac:dyDescent="0.2">
      <c r="B136" s="674"/>
      <c r="C136" s="177"/>
      <c r="D136" s="213">
        <v>2.5</v>
      </c>
      <c r="E136" s="215" t="str">
        <f>+IF('Antenna capacity SMP (TC)'!D530=0,"",'Antenna capacity SMP (TC)'!D530)</f>
        <v/>
      </c>
      <c r="F136" s="215" t="str">
        <f>+IF('Antenna capacity SMP (TC)'!E530=0,"",'Antenna capacity SMP (TC)'!E530)</f>
        <v/>
      </c>
      <c r="G136" s="215" t="str">
        <f>+IF('Antenna capacity SMP (TC)'!F530=0,"",'Antenna capacity SMP (TC)'!F530)</f>
        <v/>
      </c>
      <c r="H136" s="215" t="str">
        <f>+IF('Antenna capacity SMP (TC)'!G530=0,"",'Antenna capacity SMP (TC)'!G530)</f>
        <v/>
      </c>
      <c r="I136" s="215" t="str">
        <f>+IF('Antenna capacity SMP (TC)'!H530=0,"",'Antenna capacity SMP (TC)'!H530)</f>
        <v/>
      </c>
      <c r="J136" s="215" t="str">
        <f>+IF('Antenna capacity SMP (TC)'!I530=0,"",'Antenna capacity SMP (TC)'!I530)</f>
        <v/>
      </c>
      <c r="K136" s="215" t="str">
        <f>+IF('Antenna capacity SMP (TC)'!J530=0,"",'Antenna capacity SMP (TC)'!J530)</f>
        <v/>
      </c>
      <c r="L136" s="215" t="str">
        <f>+IF('Antenna capacity SMP (TC)'!K530=0,"",'Antenna capacity SMP (TC)'!K530)</f>
        <v/>
      </c>
      <c r="M136" s="215" t="str">
        <f>+IF('Antenna capacity SMP (TC)'!L530=0,"",'Antenna capacity SMP (TC)'!L530)</f>
        <v/>
      </c>
      <c r="N136" s="215" t="str">
        <f>+IF('Antenna capacity SMP (TC)'!M530=0,"",'Antenna capacity SMP (TC)'!M530)</f>
        <v/>
      </c>
      <c r="O136" s="215" t="str">
        <f>+IF('Antenna capacity SMP (TC)'!N530=0,"",'Antenna capacity SMP (TC)'!N530)</f>
        <v/>
      </c>
      <c r="P136" s="215" t="str">
        <f>+IF('Antenna capacity SMP (TC)'!O530=0,"",'Antenna capacity SMP (TC)'!O530)</f>
        <v/>
      </c>
      <c r="Q136" s="215" t="str">
        <f>+IF('Antenna capacity SMP (TC)'!P530=0,"",'Antenna capacity SMP (TC)'!P530)</f>
        <v/>
      </c>
      <c r="R136" s="215" t="str">
        <f>+IF('Antenna capacity SMP (TC)'!Q530=0,"",'Antenna capacity SMP (TC)'!Q530)</f>
        <v/>
      </c>
      <c r="S136" s="215" t="str">
        <f>+IF('Antenna capacity SMP (TC)'!R530=0,"",'Antenna capacity SMP (TC)'!R530)</f>
        <v/>
      </c>
      <c r="T136" s="215" t="str">
        <f>+IF('Antenna capacity SMP (TC)'!S530=0,"",'Antenna capacity SMP (TC)'!S530)</f>
        <v/>
      </c>
      <c r="U136" s="215" t="str">
        <f>+IF('Antenna capacity SMP (TC)'!T530=0,"",'Antenna capacity SMP (TC)'!T530)</f>
        <v/>
      </c>
      <c r="V136" s="215" t="str">
        <f>+IF('Antenna capacity SMP (TC)'!U530=0,"",'Antenna capacity SMP (TC)'!U530)</f>
        <v/>
      </c>
      <c r="W136" s="215" t="str">
        <f>+IF('Antenna capacity SMP (TC)'!V530=0,"",'Antenna capacity SMP (TC)'!V530)</f>
        <v/>
      </c>
      <c r="X136" s="215" t="str">
        <f>+IF('Antenna capacity SMP (TC)'!W530=0,"",'Antenna capacity SMP (TC)'!W530)</f>
        <v/>
      </c>
      <c r="Y136" s="215" t="str">
        <f>+IF('Antenna capacity SMP (TC)'!X530=0,"",'Antenna capacity SMP (TC)'!X530)</f>
        <v/>
      </c>
      <c r="Z136" s="215" t="str">
        <f>+IF('Antenna capacity SMP (TC)'!Y530=0,"",'Antenna capacity SMP (TC)'!Y530)</f>
        <v/>
      </c>
      <c r="AA136" s="215" t="str">
        <f>+IF('Antenna capacity SMP (TC)'!Z530=0,"",'Antenna capacity SMP (TC)'!Z530)</f>
        <v/>
      </c>
      <c r="AB136" s="215" t="str">
        <f>+IF('Antenna capacity SMP (TC)'!AA530=0,"",'Antenna capacity SMP (TC)'!AA530)</f>
        <v/>
      </c>
      <c r="AC136" s="215" t="str">
        <f>+IF('Antenna capacity SMP (TC)'!AB530=0,"",'Antenna capacity SMP (TC)'!AB530)</f>
        <v/>
      </c>
      <c r="AD136" s="215" t="str">
        <f>+IF('Antenna capacity SMP (TC)'!AC530=0,"",'Antenna capacity SMP (TC)'!AC530)</f>
        <v/>
      </c>
      <c r="AE136" s="215" t="str">
        <f>+IF('Antenna capacity SMP (TC)'!AD530=0,"",'Antenna capacity SMP (TC)'!AD530)</f>
        <v/>
      </c>
      <c r="AF136" s="215" t="str">
        <f>+IF('Antenna capacity SMP (TC)'!AE530=0,"",'Antenna capacity SMP (TC)'!AE530)</f>
        <v/>
      </c>
      <c r="AG136" s="215" t="str">
        <f>+IF('Antenna capacity SMP (TC)'!AF530=0,"",'Antenna capacity SMP (TC)'!AF530)</f>
        <v/>
      </c>
      <c r="AH136" s="215" t="str">
        <f>+IF('Antenna capacity SMP (TC)'!AG530=0,"",'Antenna capacity SMP (TC)'!AG530)</f>
        <v/>
      </c>
      <c r="AI136" s="215" t="str">
        <f>+IF('Antenna capacity SMP (TC)'!AH530=0,"",'Antenna capacity SMP (TC)'!AH530)</f>
        <v/>
      </c>
      <c r="AJ136" s="215" t="str">
        <f>+IF('Antenna capacity SMP (TC)'!AI530=0,"",'Antenna capacity SMP (TC)'!AI530)</f>
        <v/>
      </c>
      <c r="AK136" s="215" t="str">
        <f>+IF('Antenna capacity SMP (TC)'!AJ530=0,"",'Antenna capacity SMP (TC)'!AJ530)</f>
        <v/>
      </c>
      <c r="AL136" s="215" t="str">
        <f>+IF('Antenna capacity SMP (TC)'!AK530=0,"",'Antenna capacity SMP (TC)'!AK530)</f>
        <v/>
      </c>
      <c r="AM136" s="215" t="str">
        <f>+IF('Antenna capacity SMP (TC)'!AL530=0,"",'Antenna capacity SMP (TC)'!AL530)</f>
        <v/>
      </c>
      <c r="AN136" s="215" t="str">
        <f>+IF('Antenna capacity SMP (TC)'!AM530=0,"",'Antenna capacity SMP (TC)'!AM530)</f>
        <v/>
      </c>
      <c r="AO136" s="215" t="str">
        <f>+IF('Antenna capacity SMP (TC)'!AN530=0,"",'Antenna capacity SMP (TC)'!AN530)</f>
        <v/>
      </c>
      <c r="AP136" s="215" t="str">
        <f>+IF('Antenna capacity SMP (TC)'!AO530=0,"",'Antenna capacity SMP (TC)'!AO530)</f>
        <v/>
      </c>
      <c r="AQ136" s="148"/>
    </row>
    <row r="137" spans="2:43" x14ac:dyDescent="0.2">
      <c r="B137" s="674"/>
      <c r="C137" s="177"/>
      <c r="D137" s="211">
        <v>2</v>
      </c>
      <c r="E137" s="212" t="str">
        <f>+IF('Antenna capacity SMP (TC)'!D531=0,"",'Antenna capacity SMP (TC)'!D531)</f>
        <v/>
      </c>
      <c r="F137" s="212" t="str">
        <f>+IF('Antenna capacity SMP (TC)'!E531=0,"",'Antenna capacity SMP (TC)'!E531)</f>
        <v/>
      </c>
      <c r="G137" s="212" t="str">
        <f>+IF('Antenna capacity SMP (TC)'!F531=0,"",'Antenna capacity SMP (TC)'!F531)</f>
        <v/>
      </c>
      <c r="H137" s="212" t="str">
        <f>+IF('Antenna capacity SMP (TC)'!G531=0,"",'Antenna capacity SMP (TC)'!G531)</f>
        <v/>
      </c>
      <c r="I137" s="212" t="str">
        <f>+IF('Antenna capacity SMP (TC)'!H531=0,"",'Antenna capacity SMP (TC)'!H531)</f>
        <v/>
      </c>
      <c r="J137" s="212" t="str">
        <f>+IF('Antenna capacity SMP (TC)'!I531=0,"",'Antenna capacity SMP (TC)'!I531)</f>
        <v/>
      </c>
      <c r="K137" s="212" t="str">
        <f>+IF('Antenna capacity SMP (TC)'!J531=0,"",'Antenna capacity SMP (TC)'!J531)</f>
        <v/>
      </c>
      <c r="L137" s="212" t="str">
        <f>+IF('Antenna capacity SMP (TC)'!K531=0,"",'Antenna capacity SMP (TC)'!K531)</f>
        <v/>
      </c>
      <c r="M137" s="212" t="str">
        <f>+IF('Antenna capacity SMP (TC)'!L531=0,"",'Antenna capacity SMP (TC)'!L531)</f>
        <v/>
      </c>
      <c r="N137" s="212" t="str">
        <f>+IF('Antenna capacity SMP (TC)'!M531=0,"",'Antenna capacity SMP (TC)'!M531)</f>
        <v/>
      </c>
      <c r="O137" s="212" t="str">
        <f>+IF('Antenna capacity SMP (TC)'!N531=0,"",'Antenna capacity SMP (TC)'!N531)</f>
        <v/>
      </c>
      <c r="P137" s="212" t="str">
        <f>+IF('Antenna capacity SMP (TC)'!O531=0,"",'Antenna capacity SMP (TC)'!O531)</f>
        <v/>
      </c>
      <c r="Q137" s="212" t="str">
        <f>+IF('Antenna capacity SMP (TC)'!P531=0,"",'Antenna capacity SMP (TC)'!P531)</f>
        <v/>
      </c>
      <c r="R137" s="212" t="str">
        <f>+IF('Antenna capacity SMP (TC)'!Q531=0,"",'Antenna capacity SMP (TC)'!Q531)</f>
        <v/>
      </c>
      <c r="S137" s="212" t="str">
        <f>+IF('Antenna capacity SMP (TC)'!R531=0,"",'Antenna capacity SMP (TC)'!R531)</f>
        <v/>
      </c>
      <c r="T137" s="212" t="str">
        <f>+IF('Antenna capacity SMP (TC)'!S531=0,"",'Antenna capacity SMP (TC)'!S531)</f>
        <v/>
      </c>
      <c r="U137" s="212" t="str">
        <f>+IF('Antenna capacity SMP (TC)'!T531=0,"",'Antenna capacity SMP (TC)'!T531)</f>
        <v/>
      </c>
      <c r="V137" s="212" t="str">
        <f>+IF('Antenna capacity SMP (TC)'!U531=0,"",'Antenna capacity SMP (TC)'!U531)</f>
        <v/>
      </c>
      <c r="W137" s="212" t="str">
        <f>+IF('Antenna capacity SMP (TC)'!V531=0,"",'Antenna capacity SMP (TC)'!V531)</f>
        <v/>
      </c>
      <c r="X137" s="212" t="str">
        <f>+IF('Antenna capacity SMP (TC)'!W531=0,"",'Antenna capacity SMP (TC)'!W531)</f>
        <v/>
      </c>
      <c r="Y137" s="212" t="str">
        <f>+IF('Antenna capacity SMP (TC)'!X531=0,"",'Antenna capacity SMP (TC)'!X531)</f>
        <v/>
      </c>
      <c r="Z137" s="212" t="str">
        <f>+IF('Antenna capacity SMP (TC)'!Y531=0,"",'Antenna capacity SMP (TC)'!Y531)</f>
        <v/>
      </c>
      <c r="AA137" s="212" t="str">
        <f>+IF('Antenna capacity SMP (TC)'!Z531=0,"",'Antenna capacity SMP (TC)'!Z531)</f>
        <v/>
      </c>
      <c r="AB137" s="212" t="str">
        <f>+IF('Antenna capacity SMP (TC)'!AA531=0,"",'Antenna capacity SMP (TC)'!AA531)</f>
        <v/>
      </c>
      <c r="AC137" s="212" t="str">
        <f>+IF('Antenna capacity SMP (TC)'!AB531=0,"",'Antenna capacity SMP (TC)'!AB531)</f>
        <v/>
      </c>
      <c r="AD137" s="212" t="str">
        <f>+IF('Antenna capacity SMP (TC)'!AC531=0,"",'Antenna capacity SMP (TC)'!AC531)</f>
        <v/>
      </c>
      <c r="AE137" s="212" t="str">
        <f>+IF('Antenna capacity SMP (TC)'!AD531=0,"",'Antenna capacity SMP (TC)'!AD531)</f>
        <v/>
      </c>
      <c r="AF137" s="212" t="str">
        <f>+IF('Antenna capacity SMP (TC)'!AE531=0,"",'Antenna capacity SMP (TC)'!AE531)</f>
        <v/>
      </c>
      <c r="AG137" s="212" t="str">
        <f>+IF('Antenna capacity SMP (TC)'!AF531=0,"",'Antenna capacity SMP (TC)'!AF531)</f>
        <v/>
      </c>
      <c r="AH137" s="212" t="str">
        <f>+IF('Antenna capacity SMP (TC)'!AG531=0,"",'Antenna capacity SMP (TC)'!AG531)</f>
        <v/>
      </c>
      <c r="AI137" s="212" t="str">
        <f>+IF('Antenna capacity SMP (TC)'!AH531=0,"",'Antenna capacity SMP (TC)'!AH531)</f>
        <v/>
      </c>
      <c r="AJ137" s="212" t="str">
        <f>+IF('Antenna capacity SMP (TC)'!AI531=0,"",'Antenna capacity SMP (TC)'!AI531)</f>
        <v/>
      </c>
      <c r="AK137" s="212" t="str">
        <f>+IF('Antenna capacity SMP (TC)'!AJ531=0,"",'Antenna capacity SMP (TC)'!AJ531)</f>
        <v/>
      </c>
      <c r="AL137" s="212" t="str">
        <f>+IF('Antenna capacity SMP (TC)'!AK531=0,"",'Antenna capacity SMP (TC)'!AK531)</f>
        <v/>
      </c>
      <c r="AM137" s="212" t="str">
        <f>+IF('Antenna capacity SMP (TC)'!AL531=0,"",'Antenna capacity SMP (TC)'!AL531)</f>
        <v/>
      </c>
      <c r="AN137" s="212" t="str">
        <f>+IF('Antenna capacity SMP (TC)'!AM531=0,"",'Antenna capacity SMP (TC)'!AM531)</f>
        <v/>
      </c>
      <c r="AO137" s="212" t="str">
        <f>+IF('Antenna capacity SMP (TC)'!AN531=0,"",'Antenna capacity SMP (TC)'!AN531)</f>
        <v/>
      </c>
      <c r="AP137" s="212" t="str">
        <f>+IF('Antenna capacity SMP (TC)'!AO531=0,"",'Antenna capacity SMP (TC)'!AO531)</f>
        <v/>
      </c>
      <c r="AQ137" s="148"/>
    </row>
    <row r="138" spans="2:43" x14ac:dyDescent="0.2">
      <c r="B138" s="674"/>
      <c r="C138" s="177"/>
      <c r="D138" s="213">
        <v>1</v>
      </c>
      <c r="E138" s="215" t="str">
        <f>+IF('Antenna capacity SMP (TC)'!D532=0,"",'Antenna capacity SMP (TC)'!D532)</f>
        <v/>
      </c>
      <c r="F138" s="215" t="str">
        <f>+IF('Antenna capacity SMP (TC)'!E532=0,"",'Antenna capacity SMP (TC)'!E532)</f>
        <v/>
      </c>
      <c r="G138" s="215" t="str">
        <f>+IF('Antenna capacity SMP (TC)'!F532=0,"",'Antenna capacity SMP (TC)'!F532)</f>
        <v/>
      </c>
      <c r="H138" s="215" t="str">
        <f>+IF('Antenna capacity SMP (TC)'!G532=0,"",'Antenna capacity SMP (TC)'!G532)</f>
        <v/>
      </c>
      <c r="I138" s="215" t="str">
        <f>+IF('Antenna capacity SMP (TC)'!H532=0,"",'Antenna capacity SMP (TC)'!H532)</f>
        <v/>
      </c>
      <c r="J138" s="215" t="str">
        <f>+IF('Antenna capacity SMP (TC)'!I532=0,"",'Antenna capacity SMP (TC)'!I532)</f>
        <v/>
      </c>
      <c r="K138" s="215" t="str">
        <f>+IF('Antenna capacity SMP (TC)'!J532=0,"",'Antenna capacity SMP (TC)'!J532)</f>
        <v/>
      </c>
      <c r="L138" s="215" t="str">
        <f>+IF('Antenna capacity SMP (TC)'!K532=0,"",'Antenna capacity SMP (TC)'!K532)</f>
        <v/>
      </c>
      <c r="M138" s="215" t="str">
        <f>+IF('Antenna capacity SMP (TC)'!L532=0,"",'Antenna capacity SMP (TC)'!L532)</f>
        <v/>
      </c>
      <c r="N138" s="215" t="str">
        <f>+IF('Antenna capacity SMP (TC)'!M532=0,"",'Antenna capacity SMP (TC)'!M532)</f>
        <v/>
      </c>
      <c r="O138" s="215" t="str">
        <f>+IF('Antenna capacity SMP (TC)'!N532=0,"",'Antenna capacity SMP (TC)'!N532)</f>
        <v/>
      </c>
      <c r="P138" s="215" t="str">
        <f>+IF('Antenna capacity SMP (TC)'!O532=0,"",'Antenna capacity SMP (TC)'!O532)</f>
        <v/>
      </c>
      <c r="Q138" s="215" t="str">
        <f>+IF('Antenna capacity SMP (TC)'!P532=0,"",'Antenna capacity SMP (TC)'!P532)</f>
        <v/>
      </c>
      <c r="R138" s="215" t="str">
        <f>+IF('Antenna capacity SMP (TC)'!Q532=0,"",'Antenna capacity SMP (TC)'!Q532)</f>
        <v/>
      </c>
      <c r="S138" s="215" t="str">
        <f>+IF('Antenna capacity SMP (TC)'!R532=0,"",'Antenna capacity SMP (TC)'!R532)</f>
        <v/>
      </c>
      <c r="T138" s="215" t="str">
        <f>+IF('Antenna capacity SMP (TC)'!S532=0,"",'Antenna capacity SMP (TC)'!S532)</f>
        <v/>
      </c>
      <c r="U138" s="215" t="str">
        <f>+IF('Antenna capacity SMP (TC)'!T532=0,"",'Antenna capacity SMP (TC)'!T532)</f>
        <v/>
      </c>
      <c r="V138" s="215" t="str">
        <f>+IF('Antenna capacity SMP (TC)'!U532=0,"",'Antenna capacity SMP (TC)'!U532)</f>
        <v/>
      </c>
      <c r="W138" s="215" t="str">
        <f>+IF('Antenna capacity SMP (TC)'!V532=0,"",'Antenna capacity SMP (TC)'!V532)</f>
        <v/>
      </c>
      <c r="X138" s="215" t="str">
        <f>+IF('Antenna capacity SMP (TC)'!W532=0,"",'Antenna capacity SMP (TC)'!W532)</f>
        <v/>
      </c>
      <c r="Y138" s="215" t="str">
        <f>+IF('Antenna capacity SMP (TC)'!X532=0,"",'Antenna capacity SMP (TC)'!X532)</f>
        <v/>
      </c>
      <c r="Z138" s="215" t="str">
        <f>+IF('Antenna capacity SMP (TC)'!Y532=0,"",'Antenna capacity SMP (TC)'!Y532)</f>
        <v/>
      </c>
      <c r="AA138" s="215" t="str">
        <f>+IF('Antenna capacity SMP (TC)'!Z532=0,"",'Antenna capacity SMP (TC)'!Z532)</f>
        <v/>
      </c>
      <c r="AB138" s="215" t="str">
        <f>+IF('Antenna capacity SMP (TC)'!AA532=0,"",'Antenna capacity SMP (TC)'!AA532)</f>
        <v/>
      </c>
      <c r="AC138" s="215" t="str">
        <f>+IF('Antenna capacity SMP (TC)'!AB532=0,"",'Antenna capacity SMP (TC)'!AB532)</f>
        <v/>
      </c>
      <c r="AD138" s="215" t="str">
        <f>+IF('Antenna capacity SMP (TC)'!AC532=0,"",'Antenna capacity SMP (TC)'!AC532)</f>
        <v/>
      </c>
      <c r="AE138" s="215" t="str">
        <f>+IF('Antenna capacity SMP (TC)'!AD532=0,"",'Antenna capacity SMP (TC)'!AD532)</f>
        <v/>
      </c>
      <c r="AF138" s="215" t="str">
        <f>+IF('Antenna capacity SMP (TC)'!AE532=0,"",'Antenna capacity SMP (TC)'!AE532)</f>
        <v/>
      </c>
      <c r="AG138" s="215" t="str">
        <f>+IF('Antenna capacity SMP (TC)'!AF532=0,"",'Antenna capacity SMP (TC)'!AF532)</f>
        <v/>
      </c>
      <c r="AH138" s="215" t="str">
        <f>+IF('Antenna capacity SMP (TC)'!AG532=0,"",'Antenna capacity SMP (TC)'!AG532)</f>
        <v/>
      </c>
      <c r="AI138" s="215" t="str">
        <f>+IF('Antenna capacity SMP (TC)'!AH532=0,"",'Antenna capacity SMP (TC)'!AH532)</f>
        <v/>
      </c>
      <c r="AJ138" s="215" t="str">
        <f>+IF('Antenna capacity SMP (TC)'!AI532=0,"",'Antenna capacity SMP (TC)'!AI532)</f>
        <v/>
      </c>
      <c r="AK138" s="215" t="str">
        <f>+IF('Antenna capacity SMP (TC)'!AJ532=0,"",'Antenna capacity SMP (TC)'!AJ532)</f>
        <v/>
      </c>
      <c r="AL138" s="215" t="str">
        <f>+IF('Antenna capacity SMP (TC)'!AK532=0,"",'Antenna capacity SMP (TC)'!AK532)</f>
        <v/>
      </c>
      <c r="AM138" s="215" t="str">
        <f>+IF('Antenna capacity SMP (TC)'!AL532=0,"",'Antenna capacity SMP (TC)'!AL532)</f>
        <v/>
      </c>
      <c r="AN138" s="215" t="str">
        <f>+IF('Antenna capacity SMP (TC)'!AM532=0,"",'Antenna capacity SMP (TC)'!AM532)</f>
        <v/>
      </c>
      <c r="AO138" s="215" t="str">
        <f>+IF('Antenna capacity SMP (TC)'!AN532=0,"",'Antenna capacity SMP (TC)'!AN532)</f>
        <v/>
      </c>
      <c r="AP138" s="215" t="str">
        <f>+IF('Antenna capacity SMP (TC)'!AO532=0,"",'Antenna capacity SMP (TC)'!AO532)</f>
        <v/>
      </c>
      <c r="AQ138" s="148"/>
    </row>
    <row r="139" spans="2:43" x14ac:dyDescent="0.2">
      <c r="B139" s="674"/>
      <c r="C139" s="177"/>
      <c r="D139" s="211">
        <v>0.5</v>
      </c>
      <c r="E139" s="212" t="str">
        <f>+IF('Antenna capacity SMP (TC)'!D533=0,"",'Antenna capacity SMP (TC)'!D533)</f>
        <v/>
      </c>
      <c r="F139" s="212" t="str">
        <f>+IF('Antenna capacity SMP (TC)'!E533=0,"",'Antenna capacity SMP (TC)'!E533)</f>
        <v/>
      </c>
      <c r="G139" s="212" t="str">
        <f>+IF('Antenna capacity SMP (TC)'!F533=0,"",'Antenna capacity SMP (TC)'!F533)</f>
        <v/>
      </c>
      <c r="H139" s="212" t="str">
        <f>+IF('Antenna capacity SMP (TC)'!G533=0,"",'Antenna capacity SMP (TC)'!G533)</f>
        <v/>
      </c>
      <c r="I139" s="212" t="str">
        <f>+IF('Antenna capacity SMP (TC)'!H533=0,"",'Antenna capacity SMP (TC)'!H533)</f>
        <v/>
      </c>
      <c r="J139" s="212" t="str">
        <f>+IF('Antenna capacity SMP (TC)'!I533=0,"",'Antenna capacity SMP (TC)'!I533)</f>
        <v/>
      </c>
      <c r="K139" s="212" t="str">
        <f>+IF('Antenna capacity SMP (TC)'!J533=0,"",'Antenna capacity SMP (TC)'!J533)</f>
        <v/>
      </c>
      <c r="L139" s="212" t="str">
        <f>+IF('Antenna capacity SMP (TC)'!K533=0,"",'Antenna capacity SMP (TC)'!K533)</f>
        <v/>
      </c>
      <c r="M139" s="212" t="str">
        <f>+IF('Antenna capacity SMP (TC)'!L533=0,"",'Antenna capacity SMP (TC)'!L533)</f>
        <v/>
      </c>
      <c r="N139" s="212" t="str">
        <f>+IF('Antenna capacity SMP (TC)'!M533=0,"",'Antenna capacity SMP (TC)'!M533)</f>
        <v/>
      </c>
      <c r="O139" s="212" t="str">
        <f>+IF('Antenna capacity SMP (TC)'!N533=0,"",'Antenna capacity SMP (TC)'!N533)</f>
        <v/>
      </c>
      <c r="P139" s="212" t="str">
        <f>+IF('Antenna capacity SMP (TC)'!O533=0,"",'Antenna capacity SMP (TC)'!O533)</f>
        <v/>
      </c>
      <c r="Q139" s="212" t="str">
        <f>+IF('Antenna capacity SMP (TC)'!P533=0,"",'Antenna capacity SMP (TC)'!P533)</f>
        <v/>
      </c>
      <c r="R139" s="212" t="str">
        <f>+IF('Antenna capacity SMP (TC)'!Q533=0,"",'Antenna capacity SMP (TC)'!Q533)</f>
        <v/>
      </c>
      <c r="S139" s="212" t="str">
        <f>+IF('Antenna capacity SMP (TC)'!R533=0,"",'Antenna capacity SMP (TC)'!R533)</f>
        <v/>
      </c>
      <c r="T139" s="212" t="str">
        <f>+IF('Antenna capacity SMP (TC)'!S533=0,"",'Antenna capacity SMP (TC)'!S533)</f>
        <v/>
      </c>
      <c r="U139" s="212" t="str">
        <f>+IF('Antenna capacity SMP (TC)'!T533=0,"",'Antenna capacity SMP (TC)'!T533)</f>
        <v/>
      </c>
      <c r="V139" s="212" t="str">
        <f>+IF('Antenna capacity SMP (TC)'!U533=0,"",'Antenna capacity SMP (TC)'!U533)</f>
        <v/>
      </c>
      <c r="W139" s="212" t="str">
        <f>+IF('Antenna capacity SMP (TC)'!V533=0,"",'Antenna capacity SMP (TC)'!V533)</f>
        <v/>
      </c>
      <c r="X139" s="212" t="str">
        <f>+IF('Antenna capacity SMP (TC)'!W533=0,"",'Antenna capacity SMP (TC)'!W533)</f>
        <v/>
      </c>
      <c r="Y139" s="212" t="str">
        <f>+IF('Antenna capacity SMP (TC)'!X533=0,"",'Antenna capacity SMP (TC)'!X533)</f>
        <v/>
      </c>
      <c r="Z139" s="212" t="str">
        <f>+IF('Antenna capacity SMP (TC)'!Y533=0,"",'Antenna capacity SMP (TC)'!Y533)</f>
        <v/>
      </c>
      <c r="AA139" s="212" t="str">
        <f>+IF('Antenna capacity SMP (TC)'!Z533=0,"",'Antenna capacity SMP (TC)'!Z533)</f>
        <v/>
      </c>
      <c r="AB139" s="212" t="str">
        <f>+IF('Antenna capacity SMP (TC)'!AA533=0,"",'Antenna capacity SMP (TC)'!AA533)</f>
        <v/>
      </c>
      <c r="AC139" s="212" t="str">
        <f>+IF('Antenna capacity SMP (TC)'!AB533=0,"",'Antenna capacity SMP (TC)'!AB533)</f>
        <v/>
      </c>
      <c r="AD139" s="212" t="str">
        <f>+IF('Antenna capacity SMP (TC)'!AC533=0,"",'Antenna capacity SMP (TC)'!AC533)</f>
        <v/>
      </c>
      <c r="AE139" s="212" t="str">
        <f>+IF('Antenna capacity SMP (TC)'!AD533=0,"",'Antenna capacity SMP (TC)'!AD533)</f>
        <v/>
      </c>
      <c r="AF139" s="212" t="str">
        <f>+IF('Antenna capacity SMP (TC)'!AE533=0,"",'Antenna capacity SMP (TC)'!AE533)</f>
        <v/>
      </c>
      <c r="AG139" s="212" t="str">
        <f>+IF('Antenna capacity SMP (TC)'!AF533=0,"",'Antenna capacity SMP (TC)'!AF533)</f>
        <v/>
      </c>
      <c r="AH139" s="212" t="str">
        <f>+IF('Antenna capacity SMP (TC)'!AG533=0,"",'Antenna capacity SMP (TC)'!AG533)</f>
        <v/>
      </c>
      <c r="AI139" s="212" t="str">
        <f>+IF('Antenna capacity SMP (TC)'!AH533=0,"",'Antenna capacity SMP (TC)'!AH533)</f>
        <v/>
      </c>
      <c r="AJ139" s="212" t="str">
        <f>+IF('Antenna capacity SMP (TC)'!AI533=0,"",'Antenna capacity SMP (TC)'!AI533)</f>
        <v/>
      </c>
      <c r="AK139" s="212" t="str">
        <f>+IF('Antenna capacity SMP (TC)'!AJ533=0,"",'Antenna capacity SMP (TC)'!AJ533)</f>
        <v/>
      </c>
      <c r="AL139" s="212" t="str">
        <f>+IF('Antenna capacity SMP (TC)'!AK533=0,"",'Antenna capacity SMP (TC)'!AK533)</f>
        <v/>
      </c>
      <c r="AM139" s="212" t="str">
        <f>+IF('Antenna capacity SMP (TC)'!AL533=0,"",'Antenna capacity SMP (TC)'!AL533)</f>
        <v/>
      </c>
      <c r="AN139" s="212" t="str">
        <f>+IF('Antenna capacity SMP (TC)'!AM533=0,"",'Antenna capacity SMP (TC)'!AM533)</f>
        <v/>
      </c>
      <c r="AO139" s="212" t="str">
        <f>+IF('Antenna capacity SMP (TC)'!AN533=0,"",'Antenna capacity SMP (TC)'!AN533)</f>
        <v/>
      </c>
      <c r="AP139" s="212" t="str">
        <f>+IF('Antenna capacity SMP (TC)'!AO533=0,"",'Antenna capacity SMP (TC)'!AO533)</f>
        <v/>
      </c>
      <c r="AQ139" s="148"/>
    </row>
    <row r="140" spans="2:43" x14ac:dyDescent="0.2">
      <c r="B140" s="674"/>
      <c r="C140" s="177"/>
      <c r="D140" s="213">
        <v>0.3</v>
      </c>
      <c r="E140" s="215" t="str">
        <f>+IF('Antenna capacity SMP (TC)'!D534=0,"",'Antenna capacity SMP (TC)'!D534)</f>
        <v/>
      </c>
      <c r="F140" s="215" t="str">
        <f>+IF('Antenna capacity SMP (TC)'!E534=0,"",'Antenna capacity SMP (TC)'!E534)</f>
        <v/>
      </c>
      <c r="G140" s="215" t="str">
        <f>+IF('Antenna capacity SMP (TC)'!F534=0,"",'Antenna capacity SMP (TC)'!F534)</f>
        <v/>
      </c>
      <c r="H140" s="215" t="str">
        <f>+IF('Antenna capacity SMP (TC)'!G534=0,"",'Antenna capacity SMP (TC)'!G534)</f>
        <v/>
      </c>
      <c r="I140" s="215" t="str">
        <f>+IF('Antenna capacity SMP (TC)'!H534=0,"",'Antenna capacity SMP (TC)'!H534)</f>
        <v/>
      </c>
      <c r="J140" s="215" t="str">
        <f>+IF('Antenna capacity SMP (TC)'!I534=0,"",'Antenna capacity SMP (TC)'!I534)</f>
        <v/>
      </c>
      <c r="K140" s="215" t="str">
        <f>+IF('Antenna capacity SMP (TC)'!J534=0,"",'Antenna capacity SMP (TC)'!J534)</f>
        <v/>
      </c>
      <c r="L140" s="215" t="str">
        <f>+IF('Antenna capacity SMP (TC)'!K534=0,"",'Antenna capacity SMP (TC)'!K534)</f>
        <v/>
      </c>
      <c r="M140" s="215" t="str">
        <f>+IF('Antenna capacity SMP (TC)'!L534=0,"",'Antenna capacity SMP (TC)'!L534)</f>
        <v/>
      </c>
      <c r="N140" s="215" t="str">
        <f>+IF('Antenna capacity SMP (TC)'!M534=0,"",'Antenna capacity SMP (TC)'!M534)</f>
        <v/>
      </c>
      <c r="O140" s="215" t="str">
        <f>+IF('Antenna capacity SMP (TC)'!N534=0,"",'Antenna capacity SMP (TC)'!N534)</f>
        <v/>
      </c>
      <c r="P140" s="215" t="str">
        <f>+IF('Antenna capacity SMP (TC)'!O534=0,"",'Antenna capacity SMP (TC)'!O534)</f>
        <v/>
      </c>
      <c r="Q140" s="215" t="str">
        <f>+IF('Antenna capacity SMP (TC)'!P534=0,"",'Antenna capacity SMP (TC)'!P534)</f>
        <v/>
      </c>
      <c r="R140" s="215" t="str">
        <f>+IF('Antenna capacity SMP (TC)'!Q534=0,"",'Antenna capacity SMP (TC)'!Q534)</f>
        <v/>
      </c>
      <c r="S140" s="215" t="str">
        <f>+IF('Antenna capacity SMP (TC)'!R534=0,"",'Antenna capacity SMP (TC)'!R534)</f>
        <v/>
      </c>
      <c r="T140" s="215" t="str">
        <f>+IF('Antenna capacity SMP (TC)'!S534=0,"",'Antenna capacity SMP (TC)'!S534)</f>
        <v/>
      </c>
      <c r="U140" s="215" t="str">
        <f>+IF('Antenna capacity SMP (TC)'!T534=0,"",'Antenna capacity SMP (TC)'!T534)</f>
        <v/>
      </c>
      <c r="V140" s="215" t="str">
        <f>+IF('Antenna capacity SMP (TC)'!U534=0,"",'Antenna capacity SMP (TC)'!U534)</f>
        <v/>
      </c>
      <c r="W140" s="215" t="str">
        <f>+IF('Antenna capacity SMP (TC)'!V534=0,"",'Antenna capacity SMP (TC)'!V534)</f>
        <v/>
      </c>
      <c r="X140" s="215" t="str">
        <f>+IF('Antenna capacity SMP (TC)'!W534=0,"",'Antenna capacity SMP (TC)'!W534)</f>
        <v/>
      </c>
      <c r="Y140" s="215" t="str">
        <f>+IF('Antenna capacity SMP (TC)'!X534=0,"",'Antenna capacity SMP (TC)'!X534)</f>
        <v/>
      </c>
      <c r="Z140" s="215" t="str">
        <f>+IF('Antenna capacity SMP (TC)'!Y534=0,"",'Antenna capacity SMP (TC)'!Y534)</f>
        <v/>
      </c>
      <c r="AA140" s="215" t="str">
        <f>+IF('Antenna capacity SMP (TC)'!Z534=0,"",'Antenna capacity SMP (TC)'!Z534)</f>
        <v/>
      </c>
      <c r="AB140" s="215" t="str">
        <f>+IF('Antenna capacity SMP (TC)'!AA534=0,"",'Antenna capacity SMP (TC)'!AA534)</f>
        <v/>
      </c>
      <c r="AC140" s="215" t="str">
        <f>+IF('Antenna capacity SMP (TC)'!AB534=0,"",'Antenna capacity SMP (TC)'!AB534)</f>
        <v/>
      </c>
      <c r="AD140" s="215" t="str">
        <f>+IF('Antenna capacity SMP (TC)'!AC534=0,"",'Antenna capacity SMP (TC)'!AC534)</f>
        <v/>
      </c>
      <c r="AE140" s="215" t="str">
        <f>+IF('Antenna capacity SMP (TC)'!AD534=0,"",'Antenna capacity SMP (TC)'!AD534)</f>
        <v/>
      </c>
      <c r="AF140" s="215" t="str">
        <f>+IF('Antenna capacity SMP (TC)'!AE534=0,"",'Antenna capacity SMP (TC)'!AE534)</f>
        <v/>
      </c>
      <c r="AG140" s="215" t="str">
        <f>+IF('Antenna capacity SMP (TC)'!AF534=0,"",'Antenna capacity SMP (TC)'!AF534)</f>
        <v/>
      </c>
      <c r="AH140" s="215" t="str">
        <f>+IF('Antenna capacity SMP (TC)'!AG534=0,"",'Antenna capacity SMP (TC)'!AG534)</f>
        <v/>
      </c>
      <c r="AI140" s="215" t="str">
        <f>+IF('Antenna capacity SMP (TC)'!AH534=0,"",'Antenna capacity SMP (TC)'!AH534)</f>
        <v/>
      </c>
      <c r="AJ140" s="215" t="str">
        <f>+IF('Antenna capacity SMP (TC)'!AI534=0,"",'Antenna capacity SMP (TC)'!AI534)</f>
        <v/>
      </c>
      <c r="AK140" s="215" t="str">
        <f>+IF('Antenna capacity SMP (TC)'!AJ534=0,"",'Antenna capacity SMP (TC)'!AJ534)</f>
        <v/>
      </c>
      <c r="AL140" s="215" t="str">
        <f>+IF('Antenna capacity SMP (TC)'!AK534=0,"",'Antenna capacity SMP (TC)'!AK534)</f>
        <v/>
      </c>
      <c r="AM140" s="215" t="str">
        <f>+IF('Antenna capacity SMP (TC)'!AL534=0,"",'Antenna capacity SMP (TC)'!AL534)</f>
        <v/>
      </c>
      <c r="AN140" s="215" t="str">
        <f>+IF('Antenna capacity SMP (TC)'!AM534=0,"",'Antenna capacity SMP (TC)'!AM534)</f>
        <v/>
      </c>
      <c r="AO140" s="215" t="str">
        <f>+IF('Antenna capacity SMP (TC)'!AN534=0,"",'Antenna capacity SMP (TC)'!AN534)</f>
        <v/>
      </c>
      <c r="AP140" s="215" t="str">
        <f>+IF('Antenna capacity SMP (TC)'!AO534=0,"",'Antenna capacity SMP (TC)'!AO534)</f>
        <v/>
      </c>
      <c r="AQ140" s="148"/>
    </row>
    <row r="141" spans="2:43" x14ac:dyDescent="0.2">
      <c r="B141" s="674"/>
      <c r="C141" s="177"/>
      <c r="D141" s="213"/>
      <c r="E141" s="215"/>
      <c r="F141" s="215"/>
      <c r="G141" s="215"/>
      <c r="H141" s="215"/>
      <c r="I141" s="215"/>
      <c r="J141" s="215"/>
      <c r="K141" s="215"/>
      <c r="L141" s="215"/>
      <c r="M141" s="215"/>
      <c r="N141" s="215"/>
      <c r="O141" s="215"/>
      <c r="P141" s="215"/>
      <c r="Q141" s="215"/>
      <c r="R141" s="215"/>
      <c r="S141" s="215"/>
      <c r="T141" s="215"/>
      <c r="U141" s="215"/>
      <c r="V141" s="215"/>
      <c r="W141" s="215"/>
      <c r="X141" s="215"/>
      <c r="Y141" s="215"/>
      <c r="Z141" s="215"/>
      <c r="AA141" s="215"/>
      <c r="AB141" s="215"/>
      <c r="AC141" s="215"/>
      <c r="AD141" s="215"/>
      <c r="AE141" s="215"/>
      <c r="AF141" s="215"/>
      <c r="AG141" s="215"/>
      <c r="AH141" s="215"/>
      <c r="AI141" s="215"/>
      <c r="AJ141" s="215"/>
      <c r="AK141" s="215"/>
      <c r="AL141" s="215"/>
      <c r="AM141" s="215"/>
      <c r="AN141" s="215"/>
      <c r="AO141" s="215"/>
      <c r="AP141" s="215"/>
    </row>
    <row r="142" spans="2:43" x14ac:dyDescent="0.2">
      <c r="B142" s="674"/>
      <c r="C142" s="177" t="str">
        <f>C61</f>
        <v>#4</v>
      </c>
      <c r="D142" s="211" t="s">
        <v>662</v>
      </c>
      <c r="E142" s="212" t="s">
        <v>332</v>
      </c>
      <c r="F142" s="212">
        <v>216</v>
      </c>
      <c r="G142" s="212">
        <v>200</v>
      </c>
      <c r="H142" s="212" t="s">
        <v>332</v>
      </c>
      <c r="I142" s="212">
        <v>185</v>
      </c>
      <c r="J142" s="212" t="s">
        <v>332</v>
      </c>
      <c r="K142" s="212" t="s">
        <v>332</v>
      </c>
      <c r="L142" s="212" t="s">
        <v>332</v>
      </c>
      <c r="M142" s="212">
        <v>133</v>
      </c>
      <c r="N142" s="212" t="s">
        <v>332</v>
      </c>
      <c r="O142" s="212" t="s">
        <v>332</v>
      </c>
      <c r="P142" s="212" t="s">
        <v>332</v>
      </c>
      <c r="Q142" s="212" t="s">
        <v>332</v>
      </c>
      <c r="R142" s="212">
        <v>123</v>
      </c>
      <c r="S142" s="212" t="s">
        <v>332</v>
      </c>
      <c r="T142" s="212" t="s">
        <v>332</v>
      </c>
      <c r="U142" s="212">
        <v>140</v>
      </c>
      <c r="V142" s="212">
        <v>230</v>
      </c>
      <c r="W142" s="212" t="s">
        <v>332</v>
      </c>
      <c r="X142" s="212">
        <v>178</v>
      </c>
      <c r="Y142" s="212" t="s">
        <v>332</v>
      </c>
      <c r="Z142" s="212">
        <v>206</v>
      </c>
      <c r="AA142" s="212" t="s">
        <v>332</v>
      </c>
      <c r="AB142" s="212" t="s">
        <v>332</v>
      </c>
      <c r="AC142" s="212" t="s">
        <v>332</v>
      </c>
      <c r="AD142" s="212" t="s">
        <v>332</v>
      </c>
      <c r="AE142" s="212" t="s">
        <v>332</v>
      </c>
      <c r="AF142" s="212" t="s">
        <v>332</v>
      </c>
      <c r="AG142" s="212" t="s">
        <v>332</v>
      </c>
      <c r="AH142" s="212" t="s">
        <v>332</v>
      </c>
      <c r="AI142" s="212" t="s">
        <v>332</v>
      </c>
      <c r="AJ142" s="212">
        <v>152</v>
      </c>
      <c r="AK142" s="212" t="s">
        <v>332</v>
      </c>
      <c r="AL142" s="212" t="s">
        <v>332</v>
      </c>
      <c r="AM142" s="212">
        <v>192</v>
      </c>
      <c r="AN142" s="212" t="s">
        <v>332</v>
      </c>
      <c r="AO142" s="212" t="s">
        <v>332</v>
      </c>
      <c r="AP142" s="212" t="s">
        <v>332</v>
      </c>
    </row>
    <row r="143" spans="2:43" x14ac:dyDescent="0.2">
      <c r="B143" s="674"/>
      <c r="C143" s="177"/>
      <c r="D143" s="213" t="s">
        <v>663</v>
      </c>
      <c r="E143" s="214" t="s">
        <v>664</v>
      </c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4"/>
    </row>
    <row r="144" spans="2:43" x14ac:dyDescent="0.2">
      <c r="B144" s="674"/>
      <c r="C144" s="177"/>
      <c r="D144" s="211">
        <v>5</v>
      </c>
      <c r="E144" s="212" t="str">
        <f>+IF('Antenna capacity SMP (TC)'!D554=0,"",'Antenna capacity SMP (TC)'!D554)</f>
        <v/>
      </c>
      <c r="F144" s="212" t="str">
        <f>+IF('Antenna capacity SMP (TC)'!E554=0,"",'Antenna capacity SMP (TC)'!E554)</f>
        <v/>
      </c>
      <c r="G144" s="212" t="str">
        <f>+IF('Antenna capacity SMP (TC)'!F554=0,"",'Antenna capacity SMP (TC)'!F554)</f>
        <v/>
      </c>
      <c r="H144" s="212" t="str">
        <f>+IF('Antenna capacity SMP (TC)'!G554=0,"",'Antenna capacity SMP (TC)'!G554)</f>
        <v/>
      </c>
      <c r="I144" s="212" t="str">
        <f>+IF('Antenna capacity SMP (TC)'!H554=0,"",'Antenna capacity SMP (TC)'!H554)</f>
        <v/>
      </c>
      <c r="J144" s="212" t="str">
        <f>+IF('Antenna capacity SMP (TC)'!I554=0,"",'Antenna capacity SMP (TC)'!I554)</f>
        <v/>
      </c>
      <c r="K144" s="212" t="str">
        <f>+IF('Antenna capacity SMP (TC)'!J554=0,"",'Antenna capacity SMP (TC)'!J554)</f>
        <v/>
      </c>
      <c r="L144" s="212" t="str">
        <f>+IF('Antenna capacity SMP (TC)'!K554=0,"",'Antenna capacity SMP (TC)'!K554)</f>
        <v/>
      </c>
      <c r="M144" s="212" t="str">
        <f>+IF('Antenna capacity SMP (TC)'!L554=0,"",'Antenna capacity SMP (TC)'!L554)</f>
        <v/>
      </c>
      <c r="N144" s="212" t="str">
        <f>+IF('Antenna capacity SMP (TC)'!M554=0,"",'Antenna capacity SMP (TC)'!M554)</f>
        <v/>
      </c>
      <c r="O144" s="212" t="str">
        <f>+IF('Antenna capacity SMP (TC)'!N554=0,"",'Antenna capacity SMP (TC)'!N554)</f>
        <v/>
      </c>
      <c r="P144" s="212" t="str">
        <f>+IF('Antenna capacity SMP (TC)'!O554=0,"",'Antenna capacity SMP (TC)'!O554)</f>
        <v/>
      </c>
      <c r="Q144" s="212" t="str">
        <f>+IF('Antenna capacity SMP (TC)'!P554=0,"",'Antenna capacity SMP (TC)'!P554)</f>
        <v/>
      </c>
      <c r="R144" s="212" t="str">
        <f>+IF('Antenna capacity SMP (TC)'!Q554=0,"",'Antenna capacity SMP (TC)'!Q554)</f>
        <v/>
      </c>
      <c r="S144" s="212" t="str">
        <f>+IF('Antenna capacity SMP (TC)'!R554=0,"",'Antenna capacity SMP (TC)'!R554)</f>
        <v/>
      </c>
      <c r="T144" s="212" t="str">
        <f>+IF('Antenna capacity SMP (TC)'!S554=0,"",'Antenna capacity SMP (TC)'!S554)</f>
        <v/>
      </c>
      <c r="U144" s="212" t="str">
        <f>+IF('Antenna capacity SMP (TC)'!T554=0,"",'Antenna capacity SMP (TC)'!T554)</f>
        <v/>
      </c>
      <c r="V144" s="212" t="str">
        <f>+IF('Antenna capacity SMP (TC)'!U554=0,"",'Antenna capacity SMP (TC)'!U554)</f>
        <v/>
      </c>
      <c r="W144" s="212" t="str">
        <f>+IF('Antenna capacity SMP (TC)'!V554=0,"",'Antenna capacity SMP (TC)'!V554)</f>
        <v/>
      </c>
      <c r="X144" s="212" t="str">
        <f>+IF('Antenna capacity SMP (TC)'!W554=0,"",'Antenna capacity SMP (TC)'!W554)</f>
        <v/>
      </c>
      <c r="Y144" s="212" t="str">
        <f>+IF('Antenna capacity SMP (TC)'!X554=0,"",'Antenna capacity SMP (TC)'!X554)</f>
        <v/>
      </c>
      <c r="Z144" s="212" t="str">
        <f>+IF('Antenna capacity SMP (TC)'!Y554=0,"",'Antenna capacity SMP (TC)'!Y554)</f>
        <v/>
      </c>
      <c r="AA144" s="212" t="str">
        <f>+IF('Antenna capacity SMP (TC)'!Z554=0,"",'Antenna capacity SMP (TC)'!Z554)</f>
        <v/>
      </c>
      <c r="AB144" s="212" t="str">
        <f>+IF('Antenna capacity SMP (TC)'!AA554=0,"",'Antenna capacity SMP (TC)'!AA554)</f>
        <v/>
      </c>
      <c r="AC144" s="212" t="str">
        <f>+IF('Antenna capacity SMP (TC)'!AB554=0,"",'Antenna capacity SMP (TC)'!AB554)</f>
        <v/>
      </c>
      <c r="AD144" s="212" t="str">
        <f>+IF('Antenna capacity SMP (TC)'!AC554=0,"",'Antenna capacity SMP (TC)'!AC554)</f>
        <v/>
      </c>
      <c r="AE144" s="212" t="str">
        <f>+IF('Antenna capacity SMP (TC)'!AD554=0,"",'Antenna capacity SMP (TC)'!AD554)</f>
        <v/>
      </c>
      <c r="AF144" s="212" t="str">
        <f>+IF('Antenna capacity SMP (TC)'!AE554=0,"",'Antenna capacity SMP (TC)'!AE554)</f>
        <v/>
      </c>
      <c r="AG144" s="212" t="str">
        <f>+IF('Antenna capacity SMP (TC)'!AF554=0,"",'Antenna capacity SMP (TC)'!AF554)</f>
        <v/>
      </c>
      <c r="AH144" s="212" t="str">
        <f>+IF('Antenna capacity SMP (TC)'!AG554=0,"",'Antenna capacity SMP (TC)'!AG554)</f>
        <v/>
      </c>
      <c r="AI144" s="212" t="str">
        <f>+IF('Antenna capacity SMP (TC)'!AH554=0,"",'Antenna capacity SMP (TC)'!AH554)</f>
        <v/>
      </c>
      <c r="AJ144" s="212" t="str">
        <f>+IF('Antenna capacity SMP (TC)'!AI554=0,"",'Antenna capacity SMP (TC)'!AI554)</f>
        <v/>
      </c>
      <c r="AK144" s="212" t="str">
        <f>+IF('Antenna capacity SMP (TC)'!AJ554=0,"",'Antenna capacity SMP (TC)'!AJ554)</f>
        <v/>
      </c>
      <c r="AL144" s="212" t="str">
        <f>+IF('Antenna capacity SMP (TC)'!AK554=0,"",'Antenna capacity SMP (TC)'!AK554)</f>
        <v/>
      </c>
      <c r="AM144" s="212" t="str">
        <f>+IF('Antenna capacity SMP (TC)'!AL554=0,"",'Antenna capacity SMP (TC)'!AL554)</f>
        <v/>
      </c>
      <c r="AN144" s="212" t="str">
        <f>+IF('Antenna capacity SMP (TC)'!AM554=0,"",'Antenna capacity SMP (TC)'!AM554)</f>
        <v/>
      </c>
      <c r="AO144" s="212" t="str">
        <f>+IF('Antenna capacity SMP (TC)'!AN554=0,"",'Antenna capacity SMP (TC)'!AN554)</f>
        <v/>
      </c>
      <c r="AP144" s="212" t="str">
        <f>+IF('Antenna capacity SMP (TC)'!AO554=0,"",'Antenna capacity SMP (TC)'!AO554)</f>
        <v/>
      </c>
      <c r="AQ144" s="148"/>
    </row>
    <row r="145" spans="2:43" x14ac:dyDescent="0.2">
      <c r="B145" s="674"/>
      <c r="C145" s="177"/>
      <c r="D145" s="213">
        <v>3</v>
      </c>
      <c r="E145" s="215" t="str">
        <f>+IF('Antenna capacity SMP (TC)'!D555=0,"",'Antenna capacity SMP (TC)'!D555)</f>
        <v/>
      </c>
      <c r="F145" s="215" t="str">
        <f>+IF('Antenna capacity SMP (TC)'!E555=0,"",'Antenna capacity SMP (TC)'!E555)</f>
        <v/>
      </c>
      <c r="G145" s="215" t="str">
        <f>+IF('Antenna capacity SMP (TC)'!F555=0,"",'Antenna capacity SMP (TC)'!F555)</f>
        <v/>
      </c>
      <c r="H145" s="215" t="str">
        <f>+IF('Antenna capacity SMP (TC)'!G555=0,"",'Antenna capacity SMP (TC)'!G555)</f>
        <v/>
      </c>
      <c r="I145" s="215" t="str">
        <f>+IF('Antenna capacity SMP (TC)'!H555=0,"",'Antenna capacity SMP (TC)'!H555)</f>
        <v/>
      </c>
      <c r="J145" s="215" t="str">
        <f>+IF('Antenna capacity SMP (TC)'!I555=0,"",'Antenna capacity SMP (TC)'!I555)</f>
        <v/>
      </c>
      <c r="K145" s="215" t="str">
        <f>+IF('Antenna capacity SMP (TC)'!J555=0,"",'Antenna capacity SMP (TC)'!J555)</f>
        <v/>
      </c>
      <c r="L145" s="215" t="str">
        <f>+IF('Antenna capacity SMP (TC)'!K555=0,"",'Antenna capacity SMP (TC)'!K555)</f>
        <v/>
      </c>
      <c r="M145" s="215" t="str">
        <f>+IF('Antenna capacity SMP (TC)'!L555=0,"",'Antenna capacity SMP (TC)'!L555)</f>
        <v/>
      </c>
      <c r="N145" s="215" t="str">
        <f>+IF('Antenna capacity SMP (TC)'!M555=0,"",'Antenna capacity SMP (TC)'!M555)</f>
        <v/>
      </c>
      <c r="O145" s="215" t="str">
        <f>+IF('Antenna capacity SMP (TC)'!N555=0,"",'Antenna capacity SMP (TC)'!N555)</f>
        <v/>
      </c>
      <c r="P145" s="215" t="str">
        <f>+IF('Antenna capacity SMP (TC)'!O555=0,"",'Antenna capacity SMP (TC)'!O555)</f>
        <v/>
      </c>
      <c r="Q145" s="215" t="str">
        <f>+IF('Antenna capacity SMP (TC)'!P555=0,"",'Antenna capacity SMP (TC)'!P555)</f>
        <v/>
      </c>
      <c r="R145" s="215" t="str">
        <f>+IF('Antenna capacity SMP (TC)'!Q555=0,"",'Antenna capacity SMP (TC)'!Q555)</f>
        <v/>
      </c>
      <c r="S145" s="215" t="str">
        <f>+IF('Antenna capacity SMP (TC)'!R555=0,"",'Antenna capacity SMP (TC)'!R555)</f>
        <v/>
      </c>
      <c r="T145" s="215" t="str">
        <f>+IF('Antenna capacity SMP (TC)'!S555=0,"",'Antenna capacity SMP (TC)'!S555)</f>
        <v/>
      </c>
      <c r="U145" s="215" t="str">
        <f>+IF('Antenna capacity SMP (TC)'!T555=0,"",'Antenna capacity SMP (TC)'!T555)</f>
        <v/>
      </c>
      <c r="V145" s="215" t="str">
        <f>+IF('Antenna capacity SMP (TC)'!U555=0,"",'Antenna capacity SMP (TC)'!U555)</f>
        <v/>
      </c>
      <c r="W145" s="215" t="str">
        <f>+IF('Antenna capacity SMP (TC)'!V555=0,"",'Antenna capacity SMP (TC)'!V555)</f>
        <v/>
      </c>
      <c r="X145" s="215" t="str">
        <f>+IF('Antenna capacity SMP (TC)'!W555=0,"",'Antenna capacity SMP (TC)'!W555)</f>
        <v/>
      </c>
      <c r="Y145" s="215" t="str">
        <f>+IF('Antenna capacity SMP (TC)'!X555=0,"",'Antenna capacity SMP (TC)'!X555)</f>
        <v/>
      </c>
      <c r="Z145" s="215" t="str">
        <f>+IF('Antenna capacity SMP (TC)'!Y555=0,"",'Antenna capacity SMP (TC)'!Y555)</f>
        <v/>
      </c>
      <c r="AA145" s="215" t="str">
        <f>+IF('Antenna capacity SMP (TC)'!Z555=0,"",'Antenna capacity SMP (TC)'!Z555)</f>
        <v/>
      </c>
      <c r="AB145" s="215" t="str">
        <f>+IF('Antenna capacity SMP (TC)'!AA555=0,"",'Antenna capacity SMP (TC)'!AA555)</f>
        <v/>
      </c>
      <c r="AC145" s="215" t="str">
        <f>+IF('Antenna capacity SMP (TC)'!AB555=0,"",'Antenna capacity SMP (TC)'!AB555)</f>
        <v/>
      </c>
      <c r="AD145" s="215" t="str">
        <f>+IF('Antenna capacity SMP (TC)'!AC555=0,"",'Antenna capacity SMP (TC)'!AC555)</f>
        <v/>
      </c>
      <c r="AE145" s="215" t="str">
        <f>+IF('Antenna capacity SMP (TC)'!AD555=0,"",'Antenna capacity SMP (TC)'!AD555)</f>
        <v/>
      </c>
      <c r="AF145" s="215" t="str">
        <f>+IF('Antenna capacity SMP (TC)'!AE555=0,"",'Antenna capacity SMP (TC)'!AE555)</f>
        <v/>
      </c>
      <c r="AG145" s="215" t="str">
        <f>+IF('Antenna capacity SMP (TC)'!AF555=0,"",'Antenna capacity SMP (TC)'!AF555)</f>
        <v/>
      </c>
      <c r="AH145" s="215" t="str">
        <f>+IF('Antenna capacity SMP (TC)'!AG555=0,"",'Antenna capacity SMP (TC)'!AG555)</f>
        <v/>
      </c>
      <c r="AI145" s="215" t="str">
        <f>+IF('Antenna capacity SMP (TC)'!AH555=0,"",'Antenna capacity SMP (TC)'!AH555)</f>
        <v/>
      </c>
      <c r="AJ145" s="215" t="str">
        <f>+IF('Antenna capacity SMP (TC)'!AI555=0,"",'Antenna capacity SMP (TC)'!AI555)</f>
        <v/>
      </c>
      <c r="AK145" s="215" t="str">
        <f>+IF('Antenna capacity SMP (TC)'!AJ555=0,"",'Antenna capacity SMP (TC)'!AJ555)</f>
        <v/>
      </c>
      <c r="AL145" s="215" t="str">
        <f>+IF('Antenna capacity SMP (TC)'!AK555=0,"",'Antenna capacity SMP (TC)'!AK555)</f>
        <v/>
      </c>
      <c r="AM145" s="215" t="str">
        <f>+IF('Antenna capacity SMP (TC)'!AL555=0,"",'Antenna capacity SMP (TC)'!AL555)</f>
        <v/>
      </c>
      <c r="AN145" s="215" t="str">
        <f>+IF('Antenna capacity SMP (TC)'!AM555=0,"",'Antenna capacity SMP (TC)'!AM555)</f>
        <v/>
      </c>
      <c r="AO145" s="215" t="str">
        <f>+IF('Antenna capacity SMP (TC)'!AN555=0,"",'Antenna capacity SMP (TC)'!AN555)</f>
        <v/>
      </c>
      <c r="AP145" s="215" t="str">
        <f>+IF('Antenna capacity SMP (TC)'!AO555=0,"",'Antenna capacity SMP (TC)'!AO555)</f>
        <v/>
      </c>
      <c r="AQ145" s="148"/>
    </row>
    <row r="146" spans="2:43" x14ac:dyDescent="0.2">
      <c r="B146" s="674"/>
      <c r="C146" s="177"/>
      <c r="D146" s="211">
        <v>2.5</v>
      </c>
      <c r="E146" s="212" t="str">
        <f>+IF('Antenna capacity SMP (TC)'!D556=0,"",'Antenna capacity SMP (TC)'!D556)</f>
        <v/>
      </c>
      <c r="F146" s="212" t="str">
        <f>+IF('Antenna capacity SMP (TC)'!E556=0,"",'Antenna capacity SMP (TC)'!E556)</f>
        <v/>
      </c>
      <c r="G146" s="212" t="str">
        <f>+IF('Antenna capacity SMP (TC)'!F556=0,"",'Antenna capacity SMP (TC)'!F556)</f>
        <v/>
      </c>
      <c r="H146" s="212" t="str">
        <f>+IF('Antenna capacity SMP (TC)'!G556=0,"",'Antenna capacity SMP (TC)'!G556)</f>
        <v/>
      </c>
      <c r="I146" s="212" t="str">
        <f>+IF('Antenna capacity SMP (TC)'!H556=0,"",'Antenna capacity SMP (TC)'!H556)</f>
        <v/>
      </c>
      <c r="J146" s="212" t="str">
        <f>+IF('Antenna capacity SMP (TC)'!I556=0,"",'Antenna capacity SMP (TC)'!I556)</f>
        <v/>
      </c>
      <c r="K146" s="212" t="str">
        <f>+IF('Antenna capacity SMP (TC)'!J556=0,"",'Antenna capacity SMP (TC)'!J556)</f>
        <v/>
      </c>
      <c r="L146" s="212" t="str">
        <f>+IF('Antenna capacity SMP (TC)'!K556=0,"",'Antenna capacity SMP (TC)'!K556)</f>
        <v/>
      </c>
      <c r="M146" s="212" t="str">
        <f>+IF('Antenna capacity SMP (TC)'!L556=0,"",'Antenna capacity SMP (TC)'!L556)</f>
        <v/>
      </c>
      <c r="N146" s="212" t="str">
        <f>+IF('Antenna capacity SMP (TC)'!M556=0,"",'Antenna capacity SMP (TC)'!M556)</f>
        <v/>
      </c>
      <c r="O146" s="212" t="str">
        <f>+IF('Antenna capacity SMP (TC)'!N556=0,"",'Antenna capacity SMP (TC)'!N556)</f>
        <v/>
      </c>
      <c r="P146" s="212" t="str">
        <f>+IF('Antenna capacity SMP (TC)'!O556=0,"",'Antenna capacity SMP (TC)'!O556)</f>
        <v/>
      </c>
      <c r="Q146" s="212" t="str">
        <f>+IF('Antenna capacity SMP (TC)'!P556=0,"",'Antenna capacity SMP (TC)'!P556)</f>
        <v/>
      </c>
      <c r="R146" s="212" t="str">
        <f>+IF('Antenna capacity SMP (TC)'!Q556=0,"",'Antenna capacity SMP (TC)'!Q556)</f>
        <v/>
      </c>
      <c r="S146" s="212" t="str">
        <f>+IF('Antenna capacity SMP (TC)'!R556=0,"",'Antenna capacity SMP (TC)'!R556)</f>
        <v/>
      </c>
      <c r="T146" s="212" t="str">
        <f>+IF('Antenna capacity SMP (TC)'!S556=0,"",'Antenna capacity SMP (TC)'!S556)</f>
        <v/>
      </c>
      <c r="U146" s="212" t="str">
        <f>+IF('Antenna capacity SMP (TC)'!T556=0,"",'Antenna capacity SMP (TC)'!T556)</f>
        <v/>
      </c>
      <c r="V146" s="212" t="str">
        <f>+IF('Antenna capacity SMP (TC)'!U556=0,"",'Antenna capacity SMP (TC)'!U556)</f>
        <v/>
      </c>
      <c r="W146" s="212" t="str">
        <f>+IF('Antenna capacity SMP (TC)'!V556=0,"",'Antenna capacity SMP (TC)'!V556)</f>
        <v/>
      </c>
      <c r="X146" s="212" t="str">
        <f>+IF('Antenna capacity SMP (TC)'!W556=0,"",'Antenna capacity SMP (TC)'!W556)</f>
        <v/>
      </c>
      <c r="Y146" s="212" t="str">
        <f>+IF('Antenna capacity SMP (TC)'!X556=0,"",'Antenna capacity SMP (TC)'!X556)</f>
        <v/>
      </c>
      <c r="Z146" s="212" t="str">
        <f>+IF('Antenna capacity SMP (TC)'!Y556=0,"",'Antenna capacity SMP (TC)'!Y556)</f>
        <v/>
      </c>
      <c r="AA146" s="212" t="str">
        <f>+IF('Antenna capacity SMP (TC)'!Z556=0,"",'Antenna capacity SMP (TC)'!Z556)</f>
        <v/>
      </c>
      <c r="AB146" s="212" t="str">
        <f>+IF('Antenna capacity SMP (TC)'!AA556=0,"",'Antenna capacity SMP (TC)'!AA556)</f>
        <v/>
      </c>
      <c r="AC146" s="212" t="str">
        <f>+IF('Antenna capacity SMP (TC)'!AB556=0,"",'Antenna capacity SMP (TC)'!AB556)</f>
        <v/>
      </c>
      <c r="AD146" s="212" t="str">
        <f>+IF('Antenna capacity SMP (TC)'!AC556=0,"",'Antenna capacity SMP (TC)'!AC556)</f>
        <v/>
      </c>
      <c r="AE146" s="212" t="str">
        <f>+IF('Antenna capacity SMP (TC)'!AD556=0,"",'Antenna capacity SMP (TC)'!AD556)</f>
        <v/>
      </c>
      <c r="AF146" s="212" t="str">
        <f>+IF('Antenna capacity SMP (TC)'!AE556=0,"",'Antenna capacity SMP (TC)'!AE556)</f>
        <v/>
      </c>
      <c r="AG146" s="212" t="str">
        <f>+IF('Antenna capacity SMP (TC)'!AF556=0,"",'Antenna capacity SMP (TC)'!AF556)</f>
        <v/>
      </c>
      <c r="AH146" s="212" t="str">
        <f>+IF('Antenna capacity SMP (TC)'!AG556=0,"",'Antenna capacity SMP (TC)'!AG556)</f>
        <v/>
      </c>
      <c r="AI146" s="212" t="str">
        <f>+IF('Antenna capacity SMP (TC)'!AH556=0,"",'Antenna capacity SMP (TC)'!AH556)</f>
        <v/>
      </c>
      <c r="AJ146" s="212" t="str">
        <f>+IF('Antenna capacity SMP (TC)'!AI556=0,"",'Antenna capacity SMP (TC)'!AI556)</f>
        <v/>
      </c>
      <c r="AK146" s="212" t="str">
        <f>+IF('Antenna capacity SMP (TC)'!AJ556=0,"",'Antenna capacity SMP (TC)'!AJ556)</f>
        <v/>
      </c>
      <c r="AL146" s="212" t="str">
        <f>+IF('Antenna capacity SMP (TC)'!AK556=0,"",'Antenna capacity SMP (TC)'!AK556)</f>
        <v/>
      </c>
      <c r="AM146" s="212" t="str">
        <f>+IF('Antenna capacity SMP (TC)'!AL556=0,"",'Antenna capacity SMP (TC)'!AL556)</f>
        <v/>
      </c>
      <c r="AN146" s="212" t="str">
        <f>+IF('Antenna capacity SMP (TC)'!AM556=0,"",'Antenna capacity SMP (TC)'!AM556)</f>
        <v/>
      </c>
      <c r="AO146" s="212" t="str">
        <f>+IF('Antenna capacity SMP (TC)'!AN556=0,"",'Antenna capacity SMP (TC)'!AN556)</f>
        <v/>
      </c>
      <c r="AP146" s="212" t="str">
        <f>+IF('Antenna capacity SMP (TC)'!AO556=0,"",'Antenna capacity SMP (TC)'!AO556)</f>
        <v/>
      </c>
      <c r="AQ146" s="148"/>
    </row>
    <row r="147" spans="2:43" x14ac:dyDescent="0.2">
      <c r="B147" s="674"/>
      <c r="C147" s="177"/>
      <c r="D147" s="213">
        <v>2</v>
      </c>
      <c r="E147" s="215" t="str">
        <f>+IF('Antenna capacity SMP (TC)'!D557=0,"",'Antenna capacity SMP (TC)'!D557)</f>
        <v/>
      </c>
      <c r="F147" s="215" t="str">
        <f>+IF('Antenna capacity SMP (TC)'!E557=0,"",'Antenna capacity SMP (TC)'!E557)</f>
        <v/>
      </c>
      <c r="G147" s="215" t="str">
        <f>+IF('Antenna capacity SMP (TC)'!F557=0,"",'Antenna capacity SMP (TC)'!F557)</f>
        <v/>
      </c>
      <c r="H147" s="215" t="str">
        <f>+IF('Antenna capacity SMP (TC)'!G557=0,"",'Antenna capacity SMP (TC)'!G557)</f>
        <v/>
      </c>
      <c r="I147" s="215" t="str">
        <f>+IF('Antenna capacity SMP (TC)'!H557=0,"",'Antenna capacity SMP (TC)'!H557)</f>
        <v/>
      </c>
      <c r="J147" s="215" t="str">
        <f>+IF('Antenna capacity SMP (TC)'!I557=0,"",'Antenna capacity SMP (TC)'!I557)</f>
        <v/>
      </c>
      <c r="K147" s="215" t="str">
        <f>+IF('Antenna capacity SMP (TC)'!J557=0,"",'Antenna capacity SMP (TC)'!J557)</f>
        <v/>
      </c>
      <c r="L147" s="215" t="str">
        <f>+IF('Antenna capacity SMP (TC)'!K557=0,"",'Antenna capacity SMP (TC)'!K557)</f>
        <v/>
      </c>
      <c r="M147" s="215" t="str">
        <f>+IF('Antenna capacity SMP (TC)'!L557=0,"",'Antenna capacity SMP (TC)'!L557)</f>
        <v/>
      </c>
      <c r="N147" s="215" t="str">
        <f>+IF('Antenna capacity SMP (TC)'!M557=0,"",'Antenna capacity SMP (TC)'!M557)</f>
        <v/>
      </c>
      <c r="O147" s="215" t="str">
        <f>+IF('Antenna capacity SMP (TC)'!N557=0,"",'Antenna capacity SMP (TC)'!N557)</f>
        <v/>
      </c>
      <c r="P147" s="215" t="str">
        <f>+IF('Antenna capacity SMP (TC)'!O557=0,"",'Antenna capacity SMP (TC)'!O557)</f>
        <v/>
      </c>
      <c r="Q147" s="215" t="str">
        <f>+IF('Antenna capacity SMP (TC)'!P557=0,"",'Antenna capacity SMP (TC)'!P557)</f>
        <v/>
      </c>
      <c r="R147" s="215" t="str">
        <f>+IF('Antenna capacity SMP (TC)'!Q557=0,"",'Antenna capacity SMP (TC)'!Q557)</f>
        <v/>
      </c>
      <c r="S147" s="215" t="str">
        <f>+IF('Antenna capacity SMP (TC)'!R557=0,"",'Antenna capacity SMP (TC)'!R557)</f>
        <v/>
      </c>
      <c r="T147" s="215" t="str">
        <f>+IF('Antenna capacity SMP (TC)'!S557=0,"",'Antenna capacity SMP (TC)'!S557)</f>
        <v/>
      </c>
      <c r="U147" s="215" t="str">
        <f>+IF('Antenna capacity SMP (TC)'!T557=0,"",'Antenna capacity SMP (TC)'!T557)</f>
        <v/>
      </c>
      <c r="V147" s="215" t="str">
        <f>+IF('Antenna capacity SMP (TC)'!U557=0,"",'Antenna capacity SMP (TC)'!U557)</f>
        <v/>
      </c>
      <c r="W147" s="215" t="str">
        <f>+IF('Antenna capacity SMP (TC)'!V557=0,"",'Antenna capacity SMP (TC)'!V557)</f>
        <v/>
      </c>
      <c r="X147" s="215" t="str">
        <f>+IF('Antenna capacity SMP (TC)'!W557=0,"",'Antenna capacity SMP (TC)'!W557)</f>
        <v/>
      </c>
      <c r="Y147" s="215" t="str">
        <f>+IF('Antenna capacity SMP (TC)'!X557=0,"",'Antenna capacity SMP (TC)'!X557)</f>
        <v/>
      </c>
      <c r="Z147" s="215" t="str">
        <f>+IF('Antenna capacity SMP (TC)'!Y557=0,"",'Antenna capacity SMP (TC)'!Y557)</f>
        <v/>
      </c>
      <c r="AA147" s="215" t="str">
        <f>+IF('Antenna capacity SMP (TC)'!Z557=0,"",'Antenna capacity SMP (TC)'!Z557)</f>
        <v/>
      </c>
      <c r="AB147" s="215" t="str">
        <f>+IF('Antenna capacity SMP (TC)'!AA557=0,"",'Antenna capacity SMP (TC)'!AA557)</f>
        <v/>
      </c>
      <c r="AC147" s="215" t="str">
        <f>+IF('Antenna capacity SMP (TC)'!AB557=0,"",'Antenna capacity SMP (TC)'!AB557)</f>
        <v/>
      </c>
      <c r="AD147" s="215" t="str">
        <f>+IF('Antenna capacity SMP (TC)'!AC557=0,"",'Antenna capacity SMP (TC)'!AC557)</f>
        <v/>
      </c>
      <c r="AE147" s="215" t="str">
        <f>+IF('Antenna capacity SMP (TC)'!AD557=0,"",'Antenna capacity SMP (TC)'!AD557)</f>
        <v/>
      </c>
      <c r="AF147" s="215" t="str">
        <f>+IF('Antenna capacity SMP (TC)'!AE557=0,"",'Antenna capacity SMP (TC)'!AE557)</f>
        <v/>
      </c>
      <c r="AG147" s="215" t="str">
        <f>+IF('Antenna capacity SMP (TC)'!AF557=0,"",'Antenna capacity SMP (TC)'!AF557)</f>
        <v/>
      </c>
      <c r="AH147" s="215" t="str">
        <f>+IF('Antenna capacity SMP (TC)'!AG557=0,"",'Antenna capacity SMP (TC)'!AG557)</f>
        <v/>
      </c>
      <c r="AI147" s="215" t="str">
        <f>+IF('Antenna capacity SMP (TC)'!AH557=0,"",'Antenna capacity SMP (TC)'!AH557)</f>
        <v/>
      </c>
      <c r="AJ147" s="215" t="str">
        <f>+IF('Antenna capacity SMP (TC)'!AI557=0,"",'Antenna capacity SMP (TC)'!AI557)</f>
        <v/>
      </c>
      <c r="AK147" s="215" t="str">
        <f>+IF('Antenna capacity SMP (TC)'!AJ557=0,"",'Antenna capacity SMP (TC)'!AJ557)</f>
        <v/>
      </c>
      <c r="AL147" s="215" t="str">
        <f>+IF('Antenna capacity SMP (TC)'!AK557=0,"",'Antenna capacity SMP (TC)'!AK557)</f>
        <v/>
      </c>
      <c r="AM147" s="215" t="str">
        <f>+IF('Antenna capacity SMP (TC)'!AL557=0,"",'Antenna capacity SMP (TC)'!AL557)</f>
        <v/>
      </c>
      <c r="AN147" s="215" t="str">
        <f>+IF('Antenna capacity SMP (TC)'!AM557=0,"",'Antenna capacity SMP (TC)'!AM557)</f>
        <v/>
      </c>
      <c r="AO147" s="215" t="str">
        <f>+IF('Antenna capacity SMP (TC)'!AN557=0,"",'Antenna capacity SMP (TC)'!AN557)</f>
        <v/>
      </c>
      <c r="AP147" s="215" t="str">
        <f>+IF('Antenna capacity SMP (TC)'!AO557=0,"",'Antenna capacity SMP (TC)'!AO557)</f>
        <v/>
      </c>
      <c r="AQ147" s="148"/>
    </row>
    <row r="148" spans="2:43" x14ac:dyDescent="0.2">
      <c r="B148" s="674"/>
      <c r="C148" s="177"/>
      <c r="D148" s="211">
        <v>1</v>
      </c>
      <c r="E148" s="212" t="str">
        <f>+IF('Antenna capacity SMP (TC)'!D558=0,"",'Antenna capacity SMP (TC)'!D558)</f>
        <v/>
      </c>
      <c r="F148" s="212" t="str">
        <f>+IF('Antenna capacity SMP (TC)'!E558=0,"",'Antenna capacity SMP (TC)'!E558)</f>
        <v/>
      </c>
      <c r="G148" s="212" t="str">
        <f>+IF('Antenna capacity SMP (TC)'!F558=0,"",'Antenna capacity SMP (TC)'!F558)</f>
        <v/>
      </c>
      <c r="H148" s="212" t="str">
        <f>+IF('Antenna capacity SMP (TC)'!G558=0,"",'Antenna capacity SMP (TC)'!G558)</f>
        <v/>
      </c>
      <c r="I148" s="212" t="str">
        <f>+IF('Antenna capacity SMP (TC)'!H558=0,"",'Antenna capacity SMP (TC)'!H558)</f>
        <v/>
      </c>
      <c r="J148" s="212" t="str">
        <f>+IF('Antenna capacity SMP (TC)'!I558=0,"",'Antenna capacity SMP (TC)'!I558)</f>
        <v/>
      </c>
      <c r="K148" s="212" t="str">
        <f>+IF('Antenna capacity SMP (TC)'!J558=0,"",'Antenna capacity SMP (TC)'!J558)</f>
        <v/>
      </c>
      <c r="L148" s="212" t="str">
        <f>+IF('Antenna capacity SMP (TC)'!K558=0,"",'Antenna capacity SMP (TC)'!K558)</f>
        <v/>
      </c>
      <c r="M148" s="212" t="str">
        <f>+IF('Antenna capacity SMP (TC)'!L558=0,"",'Antenna capacity SMP (TC)'!L558)</f>
        <v/>
      </c>
      <c r="N148" s="212" t="str">
        <f>+IF('Antenna capacity SMP (TC)'!M558=0,"",'Antenna capacity SMP (TC)'!M558)</f>
        <v/>
      </c>
      <c r="O148" s="212" t="str">
        <f>+IF('Antenna capacity SMP (TC)'!N558=0,"",'Antenna capacity SMP (TC)'!N558)</f>
        <v/>
      </c>
      <c r="P148" s="212" t="str">
        <f>+IF('Antenna capacity SMP (TC)'!O558=0,"",'Antenna capacity SMP (TC)'!O558)</f>
        <v/>
      </c>
      <c r="Q148" s="212" t="str">
        <f>+IF('Antenna capacity SMP (TC)'!P558=0,"",'Antenna capacity SMP (TC)'!P558)</f>
        <v/>
      </c>
      <c r="R148" s="212" t="str">
        <f>+IF('Antenna capacity SMP (TC)'!Q558=0,"",'Antenna capacity SMP (TC)'!Q558)</f>
        <v/>
      </c>
      <c r="S148" s="212" t="str">
        <f>+IF('Antenna capacity SMP (TC)'!R558=0,"",'Antenna capacity SMP (TC)'!R558)</f>
        <v/>
      </c>
      <c r="T148" s="212" t="str">
        <f>+IF('Antenna capacity SMP (TC)'!S558=0,"",'Antenna capacity SMP (TC)'!S558)</f>
        <v/>
      </c>
      <c r="U148" s="212" t="str">
        <f>+IF('Antenna capacity SMP (TC)'!T558=0,"",'Antenna capacity SMP (TC)'!T558)</f>
        <v/>
      </c>
      <c r="V148" s="212" t="str">
        <f>+IF('Antenna capacity SMP (TC)'!U558=0,"",'Antenna capacity SMP (TC)'!U558)</f>
        <v/>
      </c>
      <c r="W148" s="212" t="str">
        <f>+IF('Antenna capacity SMP (TC)'!V558=0,"",'Antenna capacity SMP (TC)'!V558)</f>
        <v/>
      </c>
      <c r="X148" s="212" t="str">
        <f>+IF('Antenna capacity SMP (TC)'!W558=0,"",'Antenna capacity SMP (TC)'!W558)</f>
        <v/>
      </c>
      <c r="Y148" s="212" t="str">
        <f>+IF('Antenna capacity SMP (TC)'!X558=0,"",'Antenna capacity SMP (TC)'!X558)</f>
        <v/>
      </c>
      <c r="Z148" s="212" t="str">
        <f>+IF('Antenna capacity SMP (TC)'!Y558=0,"",'Antenna capacity SMP (TC)'!Y558)</f>
        <v/>
      </c>
      <c r="AA148" s="212" t="str">
        <f>+IF('Antenna capacity SMP (TC)'!Z558=0,"",'Antenna capacity SMP (TC)'!Z558)</f>
        <v/>
      </c>
      <c r="AB148" s="212" t="str">
        <f>+IF('Antenna capacity SMP (TC)'!AA558=0,"",'Antenna capacity SMP (TC)'!AA558)</f>
        <v/>
      </c>
      <c r="AC148" s="212" t="str">
        <f>+IF('Antenna capacity SMP (TC)'!AB558=0,"",'Antenna capacity SMP (TC)'!AB558)</f>
        <v/>
      </c>
      <c r="AD148" s="212" t="str">
        <f>+IF('Antenna capacity SMP (TC)'!AC558=0,"",'Antenna capacity SMP (TC)'!AC558)</f>
        <v/>
      </c>
      <c r="AE148" s="212" t="str">
        <f>+IF('Antenna capacity SMP (TC)'!AD558=0,"",'Antenna capacity SMP (TC)'!AD558)</f>
        <v/>
      </c>
      <c r="AF148" s="212" t="str">
        <f>+IF('Antenna capacity SMP (TC)'!AE558=0,"",'Antenna capacity SMP (TC)'!AE558)</f>
        <v/>
      </c>
      <c r="AG148" s="212" t="str">
        <f>+IF('Antenna capacity SMP (TC)'!AF558=0,"",'Antenna capacity SMP (TC)'!AF558)</f>
        <v/>
      </c>
      <c r="AH148" s="212" t="str">
        <f>+IF('Antenna capacity SMP (TC)'!AG558=0,"",'Antenna capacity SMP (TC)'!AG558)</f>
        <v/>
      </c>
      <c r="AI148" s="212" t="str">
        <f>+IF('Antenna capacity SMP (TC)'!AH558=0,"",'Antenna capacity SMP (TC)'!AH558)</f>
        <v/>
      </c>
      <c r="AJ148" s="212" t="str">
        <f>+IF('Antenna capacity SMP (TC)'!AI558=0,"",'Antenna capacity SMP (TC)'!AI558)</f>
        <v/>
      </c>
      <c r="AK148" s="212" t="str">
        <f>+IF('Antenna capacity SMP (TC)'!AJ558=0,"",'Antenna capacity SMP (TC)'!AJ558)</f>
        <v/>
      </c>
      <c r="AL148" s="212" t="str">
        <f>+IF('Antenna capacity SMP (TC)'!AK558=0,"",'Antenna capacity SMP (TC)'!AK558)</f>
        <v/>
      </c>
      <c r="AM148" s="212" t="str">
        <f>+IF('Antenna capacity SMP (TC)'!AL558=0,"",'Antenna capacity SMP (TC)'!AL558)</f>
        <v/>
      </c>
      <c r="AN148" s="212" t="str">
        <f>+IF('Antenna capacity SMP (TC)'!AM558=0,"",'Antenna capacity SMP (TC)'!AM558)</f>
        <v/>
      </c>
      <c r="AO148" s="212" t="str">
        <f>+IF('Antenna capacity SMP (TC)'!AN558=0,"",'Antenna capacity SMP (TC)'!AN558)</f>
        <v/>
      </c>
      <c r="AP148" s="212" t="str">
        <f>+IF('Antenna capacity SMP (TC)'!AO558=0,"",'Antenna capacity SMP (TC)'!AO558)</f>
        <v/>
      </c>
      <c r="AQ148" s="148"/>
    </row>
    <row r="149" spans="2:43" x14ac:dyDescent="0.2">
      <c r="B149" s="674"/>
      <c r="C149" s="177"/>
      <c r="D149" s="213">
        <v>0.5</v>
      </c>
      <c r="E149" s="215" t="str">
        <f>+IF('Antenna capacity SMP (TC)'!D559=0,"",'Antenna capacity SMP (TC)'!D559)</f>
        <v/>
      </c>
      <c r="F149" s="215" t="str">
        <f>+IF('Antenna capacity SMP (TC)'!E559=0,"",'Antenna capacity SMP (TC)'!E559)</f>
        <v/>
      </c>
      <c r="G149" s="215" t="str">
        <f>+IF('Antenna capacity SMP (TC)'!F559=0,"",'Antenna capacity SMP (TC)'!F559)</f>
        <v/>
      </c>
      <c r="H149" s="215" t="str">
        <f>+IF('Antenna capacity SMP (TC)'!G559=0,"",'Antenna capacity SMP (TC)'!G559)</f>
        <v/>
      </c>
      <c r="I149" s="215" t="str">
        <f>+IF('Antenna capacity SMP (TC)'!H559=0,"",'Antenna capacity SMP (TC)'!H559)</f>
        <v/>
      </c>
      <c r="J149" s="215" t="str">
        <f>+IF('Antenna capacity SMP (TC)'!I559=0,"",'Antenna capacity SMP (TC)'!I559)</f>
        <v/>
      </c>
      <c r="K149" s="215" t="str">
        <f>+IF('Antenna capacity SMP (TC)'!J559=0,"",'Antenna capacity SMP (TC)'!J559)</f>
        <v/>
      </c>
      <c r="L149" s="215" t="str">
        <f>+IF('Antenna capacity SMP (TC)'!K559=0,"",'Antenna capacity SMP (TC)'!K559)</f>
        <v/>
      </c>
      <c r="M149" s="215" t="str">
        <f>+IF('Antenna capacity SMP (TC)'!L559=0,"",'Antenna capacity SMP (TC)'!L559)</f>
        <v/>
      </c>
      <c r="N149" s="215" t="str">
        <f>+IF('Antenna capacity SMP (TC)'!M559=0,"",'Antenna capacity SMP (TC)'!M559)</f>
        <v/>
      </c>
      <c r="O149" s="215" t="str">
        <f>+IF('Antenna capacity SMP (TC)'!N559=0,"",'Antenna capacity SMP (TC)'!N559)</f>
        <v/>
      </c>
      <c r="P149" s="215" t="str">
        <f>+IF('Antenna capacity SMP (TC)'!O559=0,"",'Antenna capacity SMP (TC)'!O559)</f>
        <v/>
      </c>
      <c r="Q149" s="215" t="str">
        <f>+IF('Antenna capacity SMP (TC)'!P559=0,"",'Antenna capacity SMP (TC)'!P559)</f>
        <v/>
      </c>
      <c r="R149" s="215" t="str">
        <f>+IF('Antenna capacity SMP (TC)'!Q559=0,"",'Antenna capacity SMP (TC)'!Q559)</f>
        <v/>
      </c>
      <c r="S149" s="215" t="str">
        <f>+IF('Antenna capacity SMP (TC)'!R559=0,"",'Antenna capacity SMP (TC)'!R559)</f>
        <v/>
      </c>
      <c r="T149" s="215" t="str">
        <f>+IF('Antenna capacity SMP (TC)'!S559=0,"",'Antenna capacity SMP (TC)'!S559)</f>
        <v/>
      </c>
      <c r="U149" s="215" t="str">
        <f>+IF('Antenna capacity SMP (TC)'!T559=0,"",'Antenna capacity SMP (TC)'!T559)</f>
        <v/>
      </c>
      <c r="V149" s="215" t="str">
        <f>+IF('Antenna capacity SMP (TC)'!U559=0,"",'Antenna capacity SMP (TC)'!U559)</f>
        <v/>
      </c>
      <c r="W149" s="215" t="str">
        <f>+IF('Antenna capacity SMP (TC)'!V559=0,"",'Antenna capacity SMP (TC)'!V559)</f>
        <v/>
      </c>
      <c r="X149" s="215" t="str">
        <f>+IF('Antenna capacity SMP (TC)'!W559=0,"",'Antenna capacity SMP (TC)'!W559)</f>
        <v/>
      </c>
      <c r="Y149" s="215" t="str">
        <f>+IF('Antenna capacity SMP (TC)'!X559=0,"",'Antenna capacity SMP (TC)'!X559)</f>
        <v/>
      </c>
      <c r="Z149" s="215" t="str">
        <f>+IF('Antenna capacity SMP (TC)'!Y559=0,"",'Antenna capacity SMP (TC)'!Y559)</f>
        <v/>
      </c>
      <c r="AA149" s="215" t="str">
        <f>+IF('Antenna capacity SMP (TC)'!Z559=0,"",'Antenna capacity SMP (TC)'!Z559)</f>
        <v/>
      </c>
      <c r="AB149" s="215" t="str">
        <f>+IF('Antenna capacity SMP (TC)'!AA559=0,"",'Antenna capacity SMP (TC)'!AA559)</f>
        <v/>
      </c>
      <c r="AC149" s="215" t="str">
        <f>+IF('Antenna capacity SMP (TC)'!AB559=0,"",'Antenna capacity SMP (TC)'!AB559)</f>
        <v/>
      </c>
      <c r="AD149" s="215" t="str">
        <f>+IF('Antenna capacity SMP (TC)'!AC559=0,"",'Antenna capacity SMP (TC)'!AC559)</f>
        <v/>
      </c>
      <c r="AE149" s="215" t="str">
        <f>+IF('Antenna capacity SMP (TC)'!AD559=0,"",'Antenna capacity SMP (TC)'!AD559)</f>
        <v/>
      </c>
      <c r="AF149" s="215" t="str">
        <f>+IF('Antenna capacity SMP (TC)'!AE559=0,"",'Antenna capacity SMP (TC)'!AE559)</f>
        <v/>
      </c>
      <c r="AG149" s="215" t="str">
        <f>+IF('Antenna capacity SMP (TC)'!AF559=0,"",'Antenna capacity SMP (TC)'!AF559)</f>
        <v/>
      </c>
      <c r="AH149" s="215" t="str">
        <f>+IF('Antenna capacity SMP (TC)'!AG559=0,"",'Antenna capacity SMP (TC)'!AG559)</f>
        <v/>
      </c>
      <c r="AI149" s="215" t="str">
        <f>+IF('Antenna capacity SMP (TC)'!AH559=0,"",'Antenna capacity SMP (TC)'!AH559)</f>
        <v/>
      </c>
      <c r="AJ149" s="215" t="str">
        <f>+IF('Antenna capacity SMP (TC)'!AI559=0,"",'Antenna capacity SMP (TC)'!AI559)</f>
        <v/>
      </c>
      <c r="AK149" s="215" t="str">
        <f>+IF('Antenna capacity SMP (TC)'!AJ559=0,"",'Antenna capacity SMP (TC)'!AJ559)</f>
        <v/>
      </c>
      <c r="AL149" s="215" t="str">
        <f>+IF('Antenna capacity SMP (TC)'!AK559=0,"",'Antenna capacity SMP (TC)'!AK559)</f>
        <v/>
      </c>
      <c r="AM149" s="215" t="str">
        <f>+IF('Antenna capacity SMP (TC)'!AL559=0,"",'Antenna capacity SMP (TC)'!AL559)</f>
        <v/>
      </c>
      <c r="AN149" s="215" t="str">
        <f>+IF('Antenna capacity SMP (TC)'!AM559=0,"",'Antenna capacity SMP (TC)'!AM559)</f>
        <v/>
      </c>
      <c r="AO149" s="215" t="str">
        <f>+IF('Antenna capacity SMP (TC)'!AN559=0,"",'Antenna capacity SMP (TC)'!AN559)</f>
        <v/>
      </c>
      <c r="AP149" s="215" t="str">
        <f>+IF('Antenna capacity SMP (TC)'!AO559=0,"",'Antenna capacity SMP (TC)'!AO559)</f>
        <v/>
      </c>
      <c r="AQ149" s="148"/>
    </row>
    <row r="150" spans="2:43" x14ac:dyDescent="0.2">
      <c r="B150" s="674"/>
      <c r="C150" s="177"/>
      <c r="D150" s="213"/>
      <c r="E150" s="215"/>
      <c r="F150" s="215"/>
      <c r="G150" s="215"/>
      <c r="H150" s="215"/>
      <c r="I150" s="215"/>
      <c r="J150" s="215"/>
      <c r="K150" s="215"/>
      <c r="L150" s="215"/>
      <c r="M150" s="215"/>
      <c r="N150" s="215"/>
      <c r="O150" s="215"/>
      <c r="P150" s="215"/>
      <c r="Q150" s="215"/>
      <c r="R150" s="215"/>
      <c r="S150" s="215"/>
      <c r="T150" s="215"/>
      <c r="U150" s="215"/>
      <c r="V150" s="215"/>
      <c r="W150" s="215"/>
      <c r="X150" s="215"/>
      <c r="Y150" s="215"/>
      <c r="Z150" s="215"/>
      <c r="AA150" s="215"/>
      <c r="AB150" s="215"/>
      <c r="AC150" s="215"/>
      <c r="AD150" s="215"/>
      <c r="AE150" s="215"/>
      <c r="AF150" s="215"/>
      <c r="AG150" s="215"/>
      <c r="AH150" s="215"/>
      <c r="AI150" s="215"/>
      <c r="AJ150" s="215"/>
      <c r="AK150" s="215"/>
      <c r="AL150" s="215"/>
      <c r="AM150" s="215"/>
      <c r="AN150" s="215"/>
      <c r="AO150" s="215"/>
      <c r="AP150" s="215"/>
    </row>
    <row r="151" spans="2:43" x14ac:dyDescent="0.2">
      <c r="B151" s="674"/>
      <c r="C151" s="177" t="str">
        <f>C70</f>
        <v>#5</v>
      </c>
      <c r="D151" s="211" t="s">
        <v>662</v>
      </c>
      <c r="E151" s="212" t="s">
        <v>332</v>
      </c>
      <c r="F151" s="212" t="s">
        <v>332</v>
      </c>
      <c r="G151" s="212">
        <v>209</v>
      </c>
      <c r="H151" s="212" t="s">
        <v>332</v>
      </c>
      <c r="I151" s="212" t="s">
        <v>332</v>
      </c>
      <c r="J151" s="212" t="s">
        <v>332</v>
      </c>
      <c r="K151" s="212" t="s">
        <v>332</v>
      </c>
      <c r="L151" s="212" t="s">
        <v>332</v>
      </c>
      <c r="M151" s="212" t="s">
        <v>332</v>
      </c>
      <c r="N151" s="212" t="s">
        <v>332</v>
      </c>
      <c r="O151" s="212" t="s">
        <v>332</v>
      </c>
      <c r="P151" s="212" t="s">
        <v>332</v>
      </c>
      <c r="Q151" s="212" t="s">
        <v>332</v>
      </c>
      <c r="R151" s="212" t="s">
        <v>332</v>
      </c>
      <c r="S151" s="212" t="s">
        <v>332</v>
      </c>
      <c r="T151" s="212" t="s">
        <v>332</v>
      </c>
      <c r="U151" s="212">
        <v>220</v>
      </c>
      <c r="V151" s="212" t="s">
        <v>332</v>
      </c>
      <c r="W151" s="212" t="s">
        <v>332</v>
      </c>
      <c r="X151" s="212" t="s">
        <v>332</v>
      </c>
      <c r="Y151" s="212" t="s">
        <v>332</v>
      </c>
      <c r="Z151" s="212" t="s">
        <v>332</v>
      </c>
      <c r="AA151" s="212" t="s">
        <v>332</v>
      </c>
      <c r="AB151" s="212" t="s">
        <v>332</v>
      </c>
      <c r="AC151" s="212" t="s">
        <v>332</v>
      </c>
      <c r="AD151" s="212" t="s">
        <v>332</v>
      </c>
      <c r="AE151" s="212" t="s">
        <v>332</v>
      </c>
      <c r="AF151" s="212" t="s">
        <v>332</v>
      </c>
      <c r="AG151" s="212" t="s">
        <v>332</v>
      </c>
      <c r="AH151" s="212" t="s">
        <v>332</v>
      </c>
      <c r="AI151" s="212" t="s">
        <v>332</v>
      </c>
      <c r="AJ151" s="212">
        <v>172.8</v>
      </c>
      <c r="AK151" s="212" t="s">
        <v>332</v>
      </c>
      <c r="AL151" s="212" t="s">
        <v>332</v>
      </c>
      <c r="AM151" s="212" t="s">
        <v>332</v>
      </c>
      <c r="AN151" s="212" t="s">
        <v>332</v>
      </c>
      <c r="AO151" s="212" t="s">
        <v>332</v>
      </c>
      <c r="AP151" s="212" t="s">
        <v>332</v>
      </c>
    </row>
    <row r="152" spans="2:43" x14ac:dyDescent="0.2">
      <c r="B152" s="674"/>
      <c r="C152" s="177"/>
      <c r="D152" s="213" t="s">
        <v>663</v>
      </c>
      <c r="E152" s="214" t="s">
        <v>664</v>
      </c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214"/>
    </row>
    <row r="153" spans="2:43" x14ac:dyDescent="0.2">
      <c r="B153" s="674"/>
      <c r="C153" s="177"/>
      <c r="D153" s="211">
        <v>3</v>
      </c>
      <c r="E153" s="212" t="str">
        <f>+IF('Antenna capacity SMP (TC)'!D578=0,"",'Antenna capacity SMP (TC)'!D578)</f>
        <v/>
      </c>
      <c r="F153" s="212" t="str">
        <f>+IF('Antenna capacity SMP (TC)'!E578=0,"",'Antenna capacity SMP (TC)'!E578)</f>
        <v/>
      </c>
      <c r="G153" s="212" t="str">
        <f>+IF('Antenna capacity SMP (TC)'!F578=0,"",'Antenna capacity SMP (TC)'!F578)</f>
        <v/>
      </c>
      <c r="H153" s="212" t="str">
        <f>+IF('Antenna capacity SMP (TC)'!G578=0,"",'Antenna capacity SMP (TC)'!G578)</f>
        <v/>
      </c>
      <c r="I153" s="212" t="str">
        <f>+IF('Antenna capacity SMP (TC)'!H578=0,"",'Antenna capacity SMP (TC)'!H578)</f>
        <v/>
      </c>
      <c r="J153" s="212" t="str">
        <f>+IF('Antenna capacity SMP (TC)'!I578=0,"",'Antenna capacity SMP (TC)'!I578)</f>
        <v/>
      </c>
      <c r="K153" s="212" t="str">
        <f>+IF('Antenna capacity SMP (TC)'!J578=0,"",'Antenna capacity SMP (TC)'!J578)</f>
        <v/>
      </c>
      <c r="L153" s="212" t="str">
        <f>+IF('Antenna capacity SMP (TC)'!K578=0,"",'Antenna capacity SMP (TC)'!K578)</f>
        <v/>
      </c>
      <c r="M153" s="212" t="str">
        <f>+IF('Antenna capacity SMP (TC)'!L578=0,"",'Antenna capacity SMP (TC)'!L578)</f>
        <v/>
      </c>
      <c r="N153" s="212" t="str">
        <f>+IF('Antenna capacity SMP (TC)'!M578=0,"",'Antenna capacity SMP (TC)'!M578)</f>
        <v/>
      </c>
      <c r="O153" s="212" t="str">
        <f>+IF('Antenna capacity SMP (TC)'!N578=0,"",'Antenna capacity SMP (TC)'!N578)</f>
        <v/>
      </c>
      <c r="P153" s="212" t="str">
        <f>+IF('Antenna capacity SMP (TC)'!O578=0,"",'Antenna capacity SMP (TC)'!O578)</f>
        <v/>
      </c>
      <c r="Q153" s="212" t="str">
        <f>+IF('Antenna capacity SMP (TC)'!P578=0,"",'Antenna capacity SMP (TC)'!P578)</f>
        <v/>
      </c>
      <c r="R153" s="212" t="str">
        <f>+IF('Antenna capacity SMP (TC)'!Q578=0,"",'Antenna capacity SMP (TC)'!Q578)</f>
        <v/>
      </c>
      <c r="S153" s="212" t="str">
        <f>+IF('Antenna capacity SMP (TC)'!R578=0,"",'Antenna capacity SMP (TC)'!R578)</f>
        <v/>
      </c>
      <c r="T153" s="212" t="str">
        <f>+IF('Antenna capacity SMP (TC)'!S578=0,"",'Antenna capacity SMP (TC)'!S578)</f>
        <v/>
      </c>
      <c r="U153" s="212" t="str">
        <f>+IF('Antenna capacity SMP (TC)'!T578=0,"",'Antenna capacity SMP (TC)'!T578)</f>
        <v/>
      </c>
      <c r="V153" s="212" t="str">
        <f>+IF('Antenna capacity SMP (TC)'!U578=0,"",'Antenna capacity SMP (TC)'!U578)</f>
        <v/>
      </c>
      <c r="W153" s="212" t="str">
        <f>+IF('Antenna capacity SMP (TC)'!V578=0,"",'Antenna capacity SMP (TC)'!V578)</f>
        <v/>
      </c>
      <c r="X153" s="212" t="str">
        <f>+IF('Antenna capacity SMP (TC)'!W578=0,"",'Antenna capacity SMP (TC)'!W578)</f>
        <v/>
      </c>
      <c r="Y153" s="212" t="str">
        <f>+IF('Antenna capacity SMP (TC)'!X578=0,"",'Antenna capacity SMP (TC)'!X578)</f>
        <v/>
      </c>
      <c r="Z153" s="212" t="str">
        <f>+IF('Antenna capacity SMP (TC)'!Y578=0,"",'Antenna capacity SMP (TC)'!Y578)</f>
        <v/>
      </c>
      <c r="AA153" s="212" t="str">
        <f>+IF('Antenna capacity SMP (TC)'!Z578=0,"",'Antenna capacity SMP (TC)'!Z578)</f>
        <v/>
      </c>
      <c r="AB153" s="212" t="str">
        <f>+IF('Antenna capacity SMP (TC)'!AA578=0,"",'Antenna capacity SMP (TC)'!AA578)</f>
        <v/>
      </c>
      <c r="AC153" s="212" t="str">
        <f>+IF('Antenna capacity SMP (TC)'!AB578=0,"",'Antenna capacity SMP (TC)'!AB578)</f>
        <v/>
      </c>
      <c r="AD153" s="212" t="str">
        <f>+IF('Antenna capacity SMP (TC)'!AC578=0,"",'Antenna capacity SMP (TC)'!AC578)</f>
        <v/>
      </c>
      <c r="AE153" s="212" t="str">
        <f>+IF('Antenna capacity SMP (TC)'!AD578=0,"",'Antenna capacity SMP (TC)'!AD578)</f>
        <v/>
      </c>
      <c r="AF153" s="212" t="str">
        <f>+IF('Antenna capacity SMP (TC)'!AE578=0,"",'Antenna capacity SMP (TC)'!AE578)</f>
        <v/>
      </c>
      <c r="AG153" s="212" t="str">
        <f>+IF('Antenna capacity SMP (TC)'!AF578=0,"",'Antenna capacity SMP (TC)'!AF578)</f>
        <v/>
      </c>
      <c r="AH153" s="212" t="str">
        <f>+IF('Antenna capacity SMP (TC)'!AG578=0,"",'Antenna capacity SMP (TC)'!AG578)</f>
        <v/>
      </c>
      <c r="AI153" s="212" t="str">
        <f>+IF('Antenna capacity SMP (TC)'!AH578=0,"",'Antenna capacity SMP (TC)'!AH578)</f>
        <v/>
      </c>
      <c r="AJ153" s="212" t="str">
        <f>+IF('Antenna capacity SMP (TC)'!AI578=0,"",'Antenna capacity SMP (TC)'!AI578)</f>
        <v/>
      </c>
      <c r="AK153" s="212" t="str">
        <f>+IF('Antenna capacity SMP (TC)'!AJ578=0,"",'Antenna capacity SMP (TC)'!AJ578)</f>
        <v/>
      </c>
      <c r="AL153" s="212" t="str">
        <f>+IF('Antenna capacity SMP (TC)'!AK578=0,"",'Antenna capacity SMP (TC)'!AK578)</f>
        <v/>
      </c>
      <c r="AM153" s="212" t="str">
        <f>+IF('Antenna capacity SMP (TC)'!AL578=0,"",'Antenna capacity SMP (TC)'!AL578)</f>
        <v/>
      </c>
      <c r="AN153" s="212" t="str">
        <f>+IF('Antenna capacity SMP (TC)'!AM578=0,"",'Antenna capacity SMP (TC)'!AM578)</f>
        <v/>
      </c>
      <c r="AO153" s="212" t="str">
        <f>+IF('Antenna capacity SMP (TC)'!AN578=0,"",'Antenna capacity SMP (TC)'!AN578)</f>
        <v/>
      </c>
      <c r="AP153" s="212" t="str">
        <f>+IF('Antenna capacity SMP (TC)'!AO578=0,"",'Antenna capacity SMP (TC)'!AO578)</f>
        <v/>
      </c>
      <c r="AQ153" s="148"/>
    </row>
    <row r="154" spans="2:43" x14ac:dyDescent="0.2">
      <c r="B154" s="674"/>
      <c r="C154" s="177"/>
      <c r="D154" s="213">
        <v>2.5</v>
      </c>
      <c r="E154" s="215" t="str">
        <f>+IF('Antenna capacity SMP (TC)'!D579=0,"",'Antenna capacity SMP (TC)'!D579)</f>
        <v/>
      </c>
      <c r="F154" s="215" t="str">
        <f>+IF('Antenna capacity SMP (TC)'!E579=0,"",'Antenna capacity SMP (TC)'!E579)</f>
        <v/>
      </c>
      <c r="G154" s="215" t="str">
        <f>+IF('Antenna capacity SMP (TC)'!F579=0,"",'Antenna capacity SMP (TC)'!F579)</f>
        <v/>
      </c>
      <c r="H154" s="215" t="str">
        <f>+IF('Antenna capacity SMP (TC)'!G579=0,"",'Antenna capacity SMP (TC)'!G579)</f>
        <v/>
      </c>
      <c r="I154" s="215" t="str">
        <f>+IF('Antenna capacity SMP (TC)'!H579=0,"",'Antenna capacity SMP (TC)'!H579)</f>
        <v/>
      </c>
      <c r="J154" s="215" t="str">
        <f>+IF('Antenna capacity SMP (TC)'!I579=0,"",'Antenna capacity SMP (TC)'!I579)</f>
        <v/>
      </c>
      <c r="K154" s="215" t="str">
        <f>+IF('Antenna capacity SMP (TC)'!J579=0,"",'Antenna capacity SMP (TC)'!J579)</f>
        <v/>
      </c>
      <c r="L154" s="215" t="str">
        <f>+IF('Antenna capacity SMP (TC)'!K579=0,"",'Antenna capacity SMP (TC)'!K579)</f>
        <v/>
      </c>
      <c r="M154" s="215" t="str">
        <f>+IF('Antenna capacity SMP (TC)'!L579=0,"",'Antenna capacity SMP (TC)'!L579)</f>
        <v/>
      </c>
      <c r="N154" s="215" t="str">
        <f>+IF('Antenna capacity SMP (TC)'!M579=0,"",'Antenna capacity SMP (TC)'!M579)</f>
        <v/>
      </c>
      <c r="O154" s="215" t="str">
        <f>+IF('Antenna capacity SMP (TC)'!N579=0,"",'Antenna capacity SMP (TC)'!N579)</f>
        <v/>
      </c>
      <c r="P154" s="215" t="str">
        <f>+IF('Antenna capacity SMP (TC)'!O579=0,"",'Antenna capacity SMP (TC)'!O579)</f>
        <v/>
      </c>
      <c r="Q154" s="215" t="str">
        <f>+IF('Antenna capacity SMP (TC)'!P579=0,"",'Antenna capacity SMP (TC)'!P579)</f>
        <v/>
      </c>
      <c r="R154" s="215" t="str">
        <f>+IF('Antenna capacity SMP (TC)'!Q579=0,"",'Antenna capacity SMP (TC)'!Q579)</f>
        <v/>
      </c>
      <c r="S154" s="215" t="str">
        <f>+IF('Antenna capacity SMP (TC)'!R579=0,"",'Antenna capacity SMP (TC)'!R579)</f>
        <v/>
      </c>
      <c r="T154" s="215" t="str">
        <f>+IF('Antenna capacity SMP (TC)'!S579=0,"",'Antenna capacity SMP (TC)'!S579)</f>
        <v/>
      </c>
      <c r="U154" s="215" t="str">
        <f>+IF('Antenna capacity SMP (TC)'!T579=0,"",'Antenna capacity SMP (TC)'!T579)</f>
        <v/>
      </c>
      <c r="V154" s="215" t="str">
        <f>+IF('Antenna capacity SMP (TC)'!U579=0,"",'Antenna capacity SMP (TC)'!U579)</f>
        <v/>
      </c>
      <c r="W154" s="215" t="str">
        <f>+IF('Antenna capacity SMP (TC)'!V579=0,"",'Antenna capacity SMP (TC)'!V579)</f>
        <v/>
      </c>
      <c r="X154" s="215" t="str">
        <f>+IF('Antenna capacity SMP (TC)'!W579=0,"",'Antenna capacity SMP (TC)'!W579)</f>
        <v/>
      </c>
      <c r="Y154" s="215" t="str">
        <f>+IF('Antenna capacity SMP (TC)'!X579=0,"",'Antenna capacity SMP (TC)'!X579)</f>
        <v/>
      </c>
      <c r="Z154" s="215" t="str">
        <f>+IF('Antenna capacity SMP (TC)'!Y579=0,"",'Antenna capacity SMP (TC)'!Y579)</f>
        <v/>
      </c>
      <c r="AA154" s="215" t="str">
        <f>+IF('Antenna capacity SMP (TC)'!Z579=0,"",'Antenna capacity SMP (TC)'!Z579)</f>
        <v/>
      </c>
      <c r="AB154" s="215" t="str">
        <f>+IF('Antenna capacity SMP (TC)'!AA579=0,"",'Antenna capacity SMP (TC)'!AA579)</f>
        <v/>
      </c>
      <c r="AC154" s="215" t="str">
        <f>+IF('Antenna capacity SMP (TC)'!AB579=0,"",'Antenna capacity SMP (TC)'!AB579)</f>
        <v/>
      </c>
      <c r="AD154" s="215" t="str">
        <f>+IF('Antenna capacity SMP (TC)'!AC579=0,"",'Antenna capacity SMP (TC)'!AC579)</f>
        <v/>
      </c>
      <c r="AE154" s="215" t="str">
        <f>+IF('Antenna capacity SMP (TC)'!AD579=0,"",'Antenna capacity SMP (TC)'!AD579)</f>
        <v/>
      </c>
      <c r="AF154" s="215" t="str">
        <f>+IF('Antenna capacity SMP (TC)'!AE579=0,"",'Antenna capacity SMP (TC)'!AE579)</f>
        <v/>
      </c>
      <c r="AG154" s="215" t="str">
        <f>+IF('Antenna capacity SMP (TC)'!AF579=0,"",'Antenna capacity SMP (TC)'!AF579)</f>
        <v/>
      </c>
      <c r="AH154" s="215" t="str">
        <f>+IF('Antenna capacity SMP (TC)'!AG579=0,"",'Antenna capacity SMP (TC)'!AG579)</f>
        <v/>
      </c>
      <c r="AI154" s="215" t="str">
        <f>+IF('Antenna capacity SMP (TC)'!AH579=0,"",'Antenna capacity SMP (TC)'!AH579)</f>
        <v/>
      </c>
      <c r="AJ154" s="215" t="str">
        <f>+IF('Antenna capacity SMP (TC)'!AI579=0,"",'Antenna capacity SMP (TC)'!AI579)</f>
        <v/>
      </c>
      <c r="AK154" s="215" t="str">
        <f>+IF('Antenna capacity SMP (TC)'!AJ579=0,"",'Antenna capacity SMP (TC)'!AJ579)</f>
        <v/>
      </c>
      <c r="AL154" s="215" t="str">
        <f>+IF('Antenna capacity SMP (TC)'!AK579=0,"",'Antenna capacity SMP (TC)'!AK579)</f>
        <v/>
      </c>
      <c r="AM154" s="215" t="str">
        <f>+IF('Antenna capacity SMP (TC)'!AL579=0,"",'Antenna capacity SMP (TC)'!AL579)</f>
        <v/>
      </c>
      <c r="AN154" s="215" t="str">
        <f>+IF('Antenna capacity SMP (TC)'!AM579=0,"",'Antenna capacity SMP (TC)'!AM579)</f>
        <v/>
      </c>
      <c r="AO154" s="215" t="str">
        <f>+IF('Antenna capacity SMP (TC)'!AN579=0,"",'Antenna capacity SMP (TC)'!AN579)</f>
        <v/>
      </c>
      <c r="AP154" s="215" t="str">
        <f>+IF('Antenna capacity SMP (TC)'!AO579=0,"",'Antenna capacity SMP (TC)'!AO579)</f>
        <v/>
      </c>
      <c r="AQ154" s="148"/>
    </row>
    <row r="155" spans="2:43" x14ac:dyDescent="0.2">
      <c r="B155" s="674"/>
      <c r="C155" s="177"/>
      <c r="D155" s="211">
        <v>2</v>
      </c>
      <c r="E155" s="212" t="str">
        <f>+IF('Antenna capacity SMP (TC)'!D580=0,"",'Antenna capacity SMP (TC)'!D580)</f>
        <v/>
      </c>
      <c r="F155" s="212" t="str">
        <f>+IF('Antenna capacity SMP (TC)'!E580=0,"",'Antenna capacity SMP (TC)'!E580)</f>
        <v/>
      </c>
      <c r="G155" s="212" t="str">
        <f>+IF('Antenna capacity SMP (TC)'!F580=0,"",'Antenna capacity SMP (TC)'!F580)</f>
        <v/>
      </c>
      <c r="H155" s="212" t="str">
        <f>+IF('Antenna capacity SMP (TC)'!G580=0,"",'Antenna capacity SMP (TC)'!G580)</f>
        <v/>
      </c>
      <c r="I155" s="212" t="str">
        <f>+IF('Antenna capacity SMP (TC)'!H580=0,"",'Antenna capacity SMP (TC)'!H580)</f>
        <v/>
      </c>
      <c r="J155" s="212" t="str">
        <f>+IF('Antenna capacity SMP (TC)'!I580=0,"",'Antenna capacity SMP (TC)'!I580)</f>
        <v/>
      </c>
      <c r="K155" s="212" t="str">
        <f>+IF('Antenna capacity SMP (TC)'!J580=0,"",'Antenna capacity SMP (TC)'!J580)</f>
        <v/>
      </c>
      <c r="L155" s="212" t="str">
        <f>+IF('Antenna capacity SMP (TC)'!K580=0,"",'Antenna capacity SMP (TC)'!K580)</f>
        <v/>
      </c>
      <c r="M155" s="212" t="str">
        <f>+IF('Antenna capacity SMP (TC)'!L580=0,"",'Antenna capacity SMP (TC)'!L580)</f>
        <v/>
      </c>
      <c r="N155" s="212" t="str">
        <f>+IF('Antenna capacity SMP (TC)'!M580=0,"",'Antenna capacity SMP (TC)'!M580)</f>
        <v/>
      </c>
      <c r="O155" s="212" t="str">
        <f>+IF('Antenna capacity SMP (TC)'!N580=0,"",'Antenna capacity SMP (TC)'!N580)</f>
        <v/>
      </c>
      <c r="P155" s="212" t="str">
        <f>+IF('Antenna capacity SMP (TC)'!O580=0,"",'Antenna capacity SMP (TC)'!O580)</f>
        <v/>
      </c>
      <c r="Q155" s="212" t="str">
        <f>+IF('Antenna capacity SMP (TC)'!P580=0,"",'Antenna capacity SMP (TC)'!P580)</f>
        <v/>
      </c>
      <c r="R155" s="212" t="str">
        <f>+IF('Antenna capacity SMP (TC)'!Q580=0,"",'Antenna capacity SMP (TC)'!Q580)</f>
        <v/>
      </c>
      <c r="S155" s="212" t="str">
        <f>+IF('Antenna capacity SMP (TC)'!R580=0,"",'Antenna capacity SMP (TC)'!R580)</f>
        <v/>
      </c>
      <c r="T155" s="212" t="str">
        <f>+IF('Antenna capacity SMP (TC)'!S580=0,"",'Antenna capacity SMP (TC)'!S580)</f>
        <v/>
      </c>
      <c r="U155" s="212" t="str">
        <f>+IF('Antenna capacity SMP (TC)'!T580=0,"",'Antenna capacity SMP (TC)'!T580)</f>
        <v/>
      </c>
      <c r="V155" s="212" t="str">
        <f>+IF('Antenna capacity SMP (TC)'!U580=0,"",'Antenna capacity SMP (TC)'!U580)</f>
        <v/>
      </c>
      <c r="W155" s="212" t="str">
        <f>+IF('Antenna capacity SMP (TC)'!V580=0,"",'Antenna capacity SMP (TC)'!V580)</f>
        <v/>
      </c>
      <c r="X155" s="212" t="str">
        <f>+IF('Antenna capacity SMP (TC)'!W580=0,"",'Antenna capacity SMP (TC)'!W580)</f>
        <v/>
      </c>
      <c r="Y155" s="212" t="str">
        <f>+IF('Antenna capacity SMP (TC)'!X580=0,"",'Antenna capacity SMP (TC)'!X580)</f>
        <v/>
      </c>
      <c r="Z155" s="212" t="str">
        <f>+IF('Antenna capacity SMP (TC)'!Y580=0,"",'Antenna capacity SMP (TC)'!Y580)</f>
        <v/>
      </c>
      <c r="AA155" s="212" t="str">
        <f>+IF('Antenna capacity SMP (TC)'!Z580=0,"",'Antenna capacity SMP (TC)'!Z580)</f>
        <v/>
      </c>
      <c r="AB155" s="212" t="str">
        <f>+IF('Antenna capacity SMP (TC)'!AA580=0,"",'Antenna capacity SMP (TC)'!AA580)</f>
        <v/>
      </c>
      <c r="AC155" s="212" t="str">
        <f>+IF('Antenna capacity SMP (TC)'!AB580=0,"",'Antenna capacity SMP (TC)'!AB580)</f>
        <v/>
      </c>
      <c r="AD155" s="212" t="str">
        <f>+IF('Antenna capacity SMP (TC)'!AC580=0,"",'Antenna capacity SMP (TC)'!AC580)</f>
        <v/>
      </c>
      <c r="AE155" s="212" t="str">
        <f>+IF('Antenna capacity SMP (TC)'!AD580=0,"",'Antenna capacity SMP (TC)'!AD580)</f>
        <v/>
      </c>
      <c r="AF155" s="212" t="str">
        <f>+IF('Antenna capacity SMP (TC)'!AE580=0,"",'Antenna capacity SMP (TC)'!AE580)</f>
        <v/>
      </c>
      <c r="AG155" s="212" t="str">
        <f>+IF('Antenna capacity SMP (TC)'!AF580=0,"",'Antenna capacity SMP (TC)'!AF580)</f>
        <v/>
      </c>
      <c r="AH155" s="212" t="str">
        <f>+IF('Antenna capacity SMP (TC)'!AG580=0,"",'Antenna capacity SMP (TC)'!AG580)</f>
        <v/>
      </c>
      <c r="AI155" s="212" t="str">
        <f>+IF('Antenna capacity SMP (TC)'!AH580=0,"",'Antenna capacity SMP (TC)'!AH580)</f>
        <v/>
      </c>
      <c r="AJ155" s="212" t="str">
        <f>+IF('Antenna capacity SMP (TC)'!AI580=0,"",'Antenna capacity SMP (TC)'!AI580)</f>
        <v/>
      </c>
      <c r="AK155" s="212" t="str">
        <f>+IF('Antenna capacity SMP (TC)'!AJ580=0,"",'Antenna capacity SMP (TC)'!AJ580)</f>
        <v/>
      </c>
      <c r="AL155" s="212" t="str">
        <f>+IF('Antenna capacity SMP (TC)'!AK580=0,"",'Antenna capacity SMP (TC)'!AK580)</f>
        <v/>
      </c>
      <c r="AM155" s="212" t="str">
        <f>+IF('Antenna capacity SMP (TC)'!AL580=0,"",'Antenna capacity SMP (TC)'!AL580)</f>
        <v/>
      </c>
      <c r="AN155" s="212" t="str">
        <f>+IF('Antenna capacity SMP (TC)'!AM580=0,"",'Antenna capacity SMP (TC)'!AM580)</f>
        <v/>
      </c>
      <c r="AO155" s="212" t="str">
        <f>+IF('Antenna capacity SMP (TC)'!AN580=0,"",'Antenna capacity SMP (TC)'!AN580)</f>
        <v/>
      </c>
      <c r="AP155" s="212" t="str">
        <f>+IF('Antenna capacity SMP (TC)'!AO580=0,"",'Antenna capacity SMP (TC)'!AO580)</f>
        <v/>
      </c>
      <c r="AQ155" s="148"/>
    </row>
    <row r="156" spans="2:43" x14ac:dyDescent="0.2">
      <c r="B156" s="674"/>
      <c r="C156" s="177"/>
      <c r="D156" s="213">
        <v>1</v>
      </c>
      <c r="E156" s="215" t="str">
        <f>+IF('Antenna capacity SMP (TC)'!D581=0,"",'Antenna capacity SMP (TC)'!D581)</f>
        <v/>
      </c>
      <c r="F156" s="215" t="str">
        <f>+IF('Antenna capacity SMP (TC)'!E581=0,"",'Antenna capacity SMP (TC)'!E581)</f>
        <v/>
      </c>
      <c r="G156" s="215" t="str">
        <f>+IF('Antenna capacity SMP (TC)'!F581=0,"",'Antenna capacity SMP (TC)'!F581)</f>
        <v/>
      </c>
      <c r="H156" s="215" t="str">
        <f>+IF('Antenna capacity SMP (TC)'!G581=0,"",'Antenna capacity SMP (TC)'!G581)</f>
        <v/>
      </c>
      <c r="I156" s="215" t="str">
        <f>+IF('Antenna capacity SMP (TC)'!H581=0,"",'Antenna capacity SMP (TC)'!H581)</f>
        <v/>
      </c>
      <c r="J156" s="215" t="str">
        <f>+IF('Antenna capacity SMP (TC)'!I581=0,"",'Antenna capacity SMP (TC)'!I581)</f>
        <v/>
      </c>
      <c r="K156" s="215" t="str">
        <f>+IF('Antenna capacity SMP (TC)'!J581=0,"",'Antenna capacity SMP (TC)'!J581)</f>
        <v/>
      </c>
      <c r="L156" s="215" t="str">
        <f>+IF('Antenna capacity SMP (TC)'!K581=0,"",'Antenna capacity SMP (TC)'!K581)</f>
        <v/>
      </c>
      <c r="M156" s="215" t="str">
        <f>+IF('Antenna capacity SMP (TC)'!L581=0,"",'Antenna capacity SMP (TC)'!L581)</f>
        <v/>
      </c>
      <c r="N156" s="215" t="str">
        <f>+IF('Antenna capacity SMP (TC)'!M581=0,"",'Antenna capacity SMP (TC)'!M581)</f>
        <v/>
      </c>
      <c r="O156" s="215" t="str">
        <f>+IF('Antenna capacity SMP (TC)'!N581=0,"",'Antenna capacity SMP (TC)'!N581)</f>
        <v/>
      </c>
      <c r="P156" s="215" t="str">
        <f>+IF('Antenna capacity SMP (TC)'!O581=0,"",'Antenna capacity SMP (TC)'!O581)</f>
        <v/>
      </c>
      <c r="Q156" s="215" t="str">
        <f>+IF('Antenna capacity SMP (TC)'!P581=0,"",'Antenna capacity SMP (TC)'!P581)</f>
        <v/>
      </c>
      <c r="R156" s="215" t="str">
        <f>+IF('Antenna capacity SMP (TC)'!Q581=0,"",'Antenna capacity SMP (TC)'!Q581)</f>
        <v/>
      </c>
      <c r="S156" s="215" t="str">
        <f>+IF('Antenna capacity SMP (TC)'!R581=0,"",'Antenna capacity SMP (TC)'!R581)</f>
        <v/>
      </c>
      <c r="T156" s="215" t="str">
        <f>+IF('Antenna capacity SMP (TC)'!S581=0,"",'Antenna capacity SMP (TC)'!S581)</f>
        <v/>
      </c>
      <c r="U156" s="215" t="str">
        <f>+IF('Antenna capacity SMP (TC)'!T581=0,"",'Antenna capacity SMP (TC)'!T581)</f>
        <v/>
      </c>
      <c r="V156" s="215" t="str">
        <f>+IF('Antenna capacity SMP (TC)'!U581=0,"",'Antenna capacity SMP (TC)'!U581)</f>
        <v/>
      </c>
      <c r="W156" s="215" t="str">
        <f>+IF('Antenna capacity SMP (TC)'!V581=0,"",'Antenna capacity SMP (TC)'!V581)</f>
        <v/>
      </c>
      <c r="X156" s="215" t="str">
        <f>+IF('Antenna capacity SMP (TC)'!W581=0,"",'Antenna capacity SMP (TC)'!W581)</f>
        <v/>
      </c>
      <c r="Y156" s="215" t="str">
        <f>+IF('Antenna capacity SMP (TC)'!X581=0,"",'Antenna capacity SMP (TC)'!X581)</f>
        <v/>
      </c>
      <c r="Z156" s="215" t="str">
        <f>+IF('Antenna capacity SMP (TC)'!Y581=0,"",'Antenna capacity SMP (TC)'!Y581)</f>
        <v/>
      </c>
      <c r="AA156" s="215" t="str">
        <f>+IF('Antenna capacity SMP (TC)'!Z581=0,"",'Antenna capacity SMP (TC)'!Z581)</f>
        <v/>
      </c>
      <c r="AB156" s="215" t="str">
        <f>+IF('Antenna capacity SMP (TC)'!AA581=0,"",'Antenna capacity SMP (TC)'!AA581)</f>
        <v/>
      </c>
      <c r="AC156" s="215" t="str">
        <f>+IF('Antenna capacity SMP (TC)'!AB581=0,"",'Antenna capacity SMP (TC)'!AB581)</f>
        <v/>
      </c>
      <c r="AD156" s="215" t="str">
        <f>+IF('Antenna capacity SMP (TC)'!AC581=0,"",'Antenna capacity SMP (TC)'!AC581)</f>
        <v/>
      </c>
      <c r="AE156" s="215" t="str">
        <f>+IF('Antenna capacity SMP (TC)'!AD581=0,"",'Antenna capacity SMP (TC)'!AD581)</f>
        <v/>
      </c>
      <c r="AF156" s="215" t="str">
        <f>+IF('Antenna capacity SMP (TC)'!AE581=0,"",'Antenna capacity SMP (TC)'!AE581)</f>
        <v/>
      </c>
      <c r="AG156" s="215" t="str">
        <f>+IF('Antenna capacity SMP (TC)'!AF581=0,"",'Antenna capacity SMP (TC)'!AF581)</f>
        <v/>
      </c>
      <c r="AH156" s="215" t="str">
        <f>+IF('Antenna capacity SMP (TC)'!AG581=0,"",'Antenna capacity SMP (TC)'!AG581)</f>
        <v/>
      </c>
      <c r="AI156" s="215" t="str">
        <f>+IF('Antenna capacity SMP (TC)'!AH581=0,"",'Antenna capacity SMP (TC)'!AH581)</f>
        <v/>
      </c>
      <c r="AJ156" s="215" t="str">
        <f>+IF('Antenna capacity SMP (TC)'!AI581=0,"",'Antenna capacity SMP (TC)'!AI581)</f>
        <v/>
      </c>
      <c r="AK156" s="215" t="str">
        <f>+IF('Antenna capacity SMP (TC)'!AJ581=0,"",'Antenna capacity SMP (TC)'!AJ581)</f>
        <v/>
      </c>
      <c r="AL156" s="215" t="str">
        <f>+IF('Antenna capacity SMP (TC)'!AK581=0,"",'Antenna capacity SMP (TC)'!AK581)</f>
        <v/>
      </c>
      <c r="AM156" s="215" t="str">
        <f>+IF('Antenna capacity SMP (TC)'!AL581=0,"",'Antenna capacity SMP (TC)'!AL581)</f>
        <v/>
      </c>
      <c r="AN156" s="215" t="str">
        <f>+IF('Antenna capacity SMP (TC)'!AM581=0,"",'Antenna capacity SMP (TC)'!AM581)</f>
        <v/>
      </c>
      <c r="AO156" s="215" t="str">
        <f>+IF('Antenna capacity SMP (TC)'!AN581=0,"",'Antenna capacity SMP (TC)'!AN581)</f>
        <v/>
      </c>
      <c r="AP156" s="215" t="str">
        <f>+IF('Antenna capacity SMP (TC)'!AO581=0,"",'Antenna capacity SMP (TC)'!AO581)</f>
        <v/>
      </c>
      <c r="AQ156" s="148"/>
    </row>
    <row r="157" spans="2:43" x14ac:dyDescent="0.2">
      <c r="B157" s="674"/>
      <c r="C157" s="177"/>
      <c r="D157" s="213"/>
      <c r="E157" s="215"/>
      <c r="F157" s="215"/>
      <c r="G157" s="215"/>
      <c r="H157" s="215"/>
      <c r="I157" s="215"/>
      <c r="J157" s="215"/>
      <c r="K157" s="215"/>
      <c r="L157" s="215"/>
      <c r="M157" s="215"/>
      <c r="N157" s="215"/>
      <c r="O157" s="215"/>
      <c r="P157" s="215"/>
      <c r="Q157" s="215"/>
      <c r="R157" s="215"/>
      <c r="S157" s="215"/>
      <c r="T157" s="215"/>
      <c r="U157" s="215"/>
      <c r="V157" s="215"/>
      <c r="W157" s="215"/>
      <c r="X157" s="215"/>
      <c r="Y157" s="215"/>
      <c r="Z157" s="215"/>
      <c r="AA157" s="215"/>
      <c r="AB157" s="215"/>
      <c r="AC157" s="215"/>
      <c r="AD157" s="215"/>
      <c r="AE157" s="215"/>
      <c r="AF157" s="215"/>
      <c r="AG157" s="215"/>
      <c r="AH157" s="215"/>
      <c r="AI157" s="215"/>
      <c r="AJ157" s="215"/>
      <c r="AK157" s="215"/>
      <c r="AL157" s="215"/>
      <c r="AM157" s="215"/>
      <c r="AN157" s="215"/>
      <c r="AO157" s="215"/>
      <c r="AP157" s="215"/>
    </row>
    <row r="158" spans="2:43" x14ac:dyDescent="0.2">
      <c r="B158" s="674"/>
      <c r="C158" s="177" t="str">
        <f>C77</f>
        <v>#6</v>
      </c>
      <c r="D158" s="211" t="s">
        <v>662</v>
      </c>
      <c r="E158" s="212" t="s">
        <v>332</v>
      </c>
      <c r="F158" s="212" t="s">
        <v>332</v>
      </c>
      <c r="G158" s="212">
        <v>235</v>
      </c>
      <c r="H158" s="212" t="s">
        <v>332</v>
      </c>
      <c r="I158" s="212" t="s">
        <v>332</v>
      </c>
      <c r="J158" s="212" t="s">
        <v>332</v>
      </c>
      <c r="K158" s="212" t="s">
        <v>332</v>
      </c>
      <c r="L158" s="212" t="s">
        <v>332</v>
      </c>
      <c r="M158" s="212" t="s">
        <v>332</v>
      </c>
      <c r="N158" s="212" t="s">
        <v>332</v>
      </c>
      <c r="O158" s="212" t="s">
        <v>332</v>
      </c>
      <c r="P158" s="212" t="s">
        <v>332</v>
      </c>
      <c r="Q158" s="212" t="s">
        <v>332</v>
      </c>
      <c r="R158" s="212" t="s">
        <v>332</v>
      </c>
      <c r="S158" s="212" t="s">
        <v>332</v>
      </c>
      <c r="T158" s="212" t="s">
        <v>332</v>
      </c>
      <c r="U158" s="212">
        <v>191</v>
      </c>
      <c r="V158" s="212" t="s">
        <v>332</v>
      </c>
      <c r="W158" s="212" t="s">
        <v>332</v>
      </c>
      <c r="X158" s="212" t="s">
        <v>332</v>
      </c>
      <c r="Y158" s="212" t="s">
        <v>332</v>
      </c>
      <c r="Z158" s="212" t="s">
        <v>332</v>
      </c>
      <c r="AA158" s="212" t="s">
        <v>332</v>
      </c>
      <c r="AB158" s="212" t="s">
        <v>332</v>
      </c>
      <c r="AC158" s="212" t="s">
        <v>332</v>
      </c>
      <c r="AD158" s="212" t="s">
        <v>332</v>
      </c>
      <c r="AE158" s="212" t="s">
        <v>332</v>
      </c>
      <c r="AF158" s="212" t="s">
        <v>332</v>
      </c>
      <c r="AG158" s="212" t="s">
        <v>332</v>
      </c>
      <c r="AH158" s="212" t="s">
        <v>332</v>
      </c>
      <c r="AI158" s="212" t="s">
        <v>332</v>
      </c>
      <c r="AJ158" s="212" t="s">
        <v>332</v>
      </c>
      <c r="AK158" s="212" t="s">
        <v>332</v>
      </c>
      <c r="AL158" s="212" t="s">
        <v>332</v>
      </c>
      <c r="AM158" s="212" t="s">
        <v>332</v>
      </c>
      <c r="AN158" s="212" t="s">
        <v>332</v>
      </c>
      <c r="AO158" s="212" t="s">
        <v>332</v>
      </c>
      <c r="AP158" s="212" t="s">
        <v>332</v>
      </c>
    </row>
    <row r="159" spans="2:43" x14ac:dyDescent="0.2">
      <c r="B159" s="674"/>
      <c r="C159" s="177"/>
      <c r="D159" s="213" t="s">
        <v>663</v>
      </c>
      <c r="E159" s="214" t="s">
        <v>664</v>
      </c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</row>
    <row r="160" spans="2:43" x14ac:dyDescent="0.2">
      <c r="B160" s="674"/>
      <c r="C160" s="177"/>
      <c r="D160" s="211">
        <v>3</v>
      </c>
      <c r="E160" s="212" t="str">
        <f>+IF('Antenna capacity SMP (TC)'!D598=0,"",'Antenna capacity SMP (TC)'!D598)</f>
        <v/>
      </c>
      <c r="F160" s="212" t="str">
        <f>+IF('Antenna capacity SMP (TC)'!E598=0,"",'Antenna capacity SMP (TC)'!E598)</f>
        <v/>
      </c>
      <c r="G160" s="212" t="str">
        <f>+IF('Antenna capacity SMP (TC)'!F598=0,"",'Antenna capacity SMP (TC)'!F598)</f>
        <v/>
      </c>
      <c r="H160" s="212" t="str">
        <f>+IF('Antenna capacity SMP (TC)'!G598=0,"",'Antenna capacity SMP (TC)'!G598)</f>
        <v/>
      </c>
      <c r="I160" s="212" t="str">
        <f>+IF('Antenna capacity SMP (TC)'!H598=0,"",'Antenna capacity SMP (TC)'!H598)</f>
        <v/>
      </c>
      <c r="J160" s="212" t="str">
        <f>+IF('Antenna capacity SMP (TC)'!I598=0,"",'Antenna capacity SMP (TC)'!I598)</f>
        <v/>
      </c>
      <c r="K160" s="212" t="str">
        <f>+IF('Antenna capacity SMP (TC)'!J598=0,"",'Antenna capacity SMP (TC)'!J598)</f>
        <v/>
      </c>
      <c r="L160" s="212" t="str">
        <f>+IF('Antenna capacity SMP (TC)'!K598=0,"",'Antenna capacity SMP (TC)'!K598)</f>
        <v/>
      </c>
      <c r="M160" s="212" t="str">
        <f>+IF('Antenna capacity SMP (TC)'!L598=0,"",'Antenna capacity SMP (TC)'!L598)</f>
        <v/>
      </c>
      <c r="N160" s="212" t="str">
        <f>+IF('Antenna capacity SMP (TC)'!M598=0,"",'Antenna capacity SMP (TC)'!M598)</f>
        <v/>
      </c>
      <c r="O160" s="212" t="str">
        <f>+IF('Antenna capacity SMP (TC)'!N598=0,"",'Antenna capacity SMP (TC)'!N598)</f>
        <v/>
      </c>
      <c r="P160" s="212" t="str">
        <f>+IF('Antenna capacity SMP (TC)'!O598=0,"",'Antenna capacity SMP (TC)'!O598)</f>
        <v/>
      </c>
      <c r="Q160" s="212" t="str">
        <f>+IF('Antenna capacity SMP (TC)'!P598=0,"",'Antenna capacity SMP (TC)'!P598)</f>
        <v/>
      </c>
      <c r="R160" s="212" t="str">
        <f>+IF('Antenna capacity SMP (TC)'!Q598=0,"",'Antenna capacity SMP (TC)'!Q598)</f>
        <v/>
      </c>
      <c r="S160" s="212" t="str">
        <f>+IF('Antenna capacity SMP (TC)'!R598=0,"",'Antenna capacity SMP (TC)'!R598)</f>
        <v/>
      </c>
      <c r="T160" s="212" t="str">
        <f>+IF('Antenna capacity SMP (TC)'!S598=0,"",'Antenna capacity SMP (TC)'!S598)</f>
        <v/>
      </c>
      <c r="U160" s="212" t="str">
        <f>+IF('Antenna capacity SMP (TC)'!T598=0,"",'Antenna capacity SMP (TC)'!T598)</f>
        <v/>
      </c>
      <c r="V160" s="212" t="str">
        <f>+IF('Antenna capacity SMP (TC)'!U598=0,"",'Antenna capacity SMP (TC)'!U598)</f>
        <v/>
      </c>
      <c r="W160" s="212" t="str">
        <f>+IF('Antenna capacity SMP (TC)'!V598=0,"",'Antenna capacity SMP (TC)'!V598)</f>
        <v/>
      </c>
      <c r="X160" s="212" t="str">
        <f>+IF('Antenna capacity SMP (TC)'!W598=0,"",'Antenna capacity SMP (TC)'!W598)</f>
        <v/>
      </c>
      <c r="Y160" s="212" t="str">
        <f>+IF('Antenna capacity SMP (TC)'!X598=0,"",'Antenna capacity SMP (TC)'!X598)</f>
        <v/>
      </c>
      <c r="Z160" s="212" t="str">
        <f>+IF('Antenna capacity SMP (TC)'!Y598=0,"",'Antenna capacity SMP (TC)'!Y598)</f>
        <v/>
      </c>
      <c r="AA160" s="212" t="str">
        <f>+IF('Antenna capacity SMP (TC)'!Z598=0,"",'Antenna capacity SMP (TC)'!Z598)</f>
        <v/>
      </c>
      <c r="AB160" s="212" t="str">
        <f>+IF('Antenna capacity SMP (TC)'!AA598=0,"",'Antenna capacity SMP (TC)'!AA598)</f>
        <v/>
      </c>
      <c r="AC160" s="212" t="str">
        <f>+IF('Antenna capacity SMP (TC)'!AB598=0,"",'Antenna capacity SMP (TC)'!AB598)</f>
        <v/>
      </c>
      <c r="AD160" s="212" t="str">
        <f>+IF('Antenna capacity SMP (TC)'!AC598=0,"",'Antenna capacity SMP (TC)'!AC598)</f>
        <v/>
      </c>
      <c r="AE160" s="212" t="str">
        <f>+IF('Antenna capacity SMP (TC)'!AD598=0,"",'Antenna capacity SMP (TC)'!AD598)</f>
        <v/>
      </c>
      <c r="AF160" s="212" t="str">
        <f>+IF('Antenna capacity SMP (TC)'!AE598=0,"",'Antenna capacity SMP (TC)'!AE598)</f>
        <v/>
      </c>
      <c r="AG160" s="212" t="str">
        <f>+IF('Antenna capacity SMP (TC)'!AF598=0,"",'Antenna capacity SMP (TC)'!AF598)</f>
        <v/>
      </c>
      <c r="AH160" s="212" t="str">
        <f>+IF('Antenna capacity SMP (TC)'!AG598=0,"",'Antenna capacity SMP (TC)'!AG598)</f>
        <v/>
      </c>
      <c r="AI160" s="212" t="str">
        <f>+IF('Antenna capacity SMP (TC)'!AH598=0,"",'Antenna capacity SMP (TC)'!AH598)</f>
        <v/>
      </c>
      <c r="AJ160" s="212" t="str">
        <f>+IF('Antenna capacity SMP (TC)'!AI598=0,"",'Antenna capacity SMP (TC)'!AI598)</f>
        <v/>
      </c>
      <c r="AK160" s="212" t="str">
        <f>+IF('Antenna capacity SMP (TC)'!AJ598=0,"",'Antenna capacity SMP (TC)'!AJ598)</f>
        <v/>
      </c>
      <c r="AL160" s="212" t="str">
        <f>+IF('Antenna capacity SMP (TC)'!AK598=0,"",'Antenna capacity SMP (TC)'!AK598)</f>
        <v/>
      </c>
      <c r="AM160" s="212" t="str">
        <f>+IF('Antenna capacity SMP (TC)'!AL598=0,"",'Antenna capacity SMP (TC)'!AL598)</f>
        <v/>
      </c>
      <c r="AN160" s="212" t="str">
        <f>+IF('Antenna capacity SMP (TC)'!AM598=0,"",'Antenna capacity SMP (TC)'!AM598)</f>
        <v/>
      </c>
      <c r="AO160" s="212" t="str">
        <f>+IF('Antenna capacity SMP (TC)'!AN598=0,"",'Antenna capacity SMP (TC)'!AN598)</f>
        <v/>
      </c>
      <c r="AP160" s="212" t="str">
        <f>+IF('Antenna capacity SMP (TC)'!AO598=0,"",'Antenna capacity SMP (TC)'!AO598)</f>
        <v/>
      </c>
      <c r="AQ160" s="148"/>
    </row>
    <row r="161" spans="1:43" x14ac:dyDescent="0.2">
      <c r="B161" s="674"/>
      <c r="C161" s="177"/>
      <c r="D161" s="213">
        <v>2.5</v>
      </c>
      <c r="E161" s="215" t="str">
        <f>+IF('Antenna capacity SMP (TC)'!D599=0,"",'Antenna capacity SMP (TC)'!D599)</f>
        <v/>
      </c>
      <c r="F161" s="215" t="str">
        <f>+IF('Antenna capacity SMP (TC)'!E599=0,"",'Antenna capacity SMP (TC)'!E599)</f>
        <v/>
      </c>
      <c r="G161" s="215" t="str">
        <f>+IF('Antenna capacity SMP (TC)'!F599=0,"",'Antenna capacity SMP (TC)'!F599)</f>
        <v/>
      </c>
      <c r="H161" s="215" t="str">
        <f>+IF('Antenna capacity SMP (TC)'!G599=0,"",'Antenna capacity SMP (TC)'!G599)</f>
        <v/>
      </c>
      <c r="I161" s="215" t="str">
        <f>+IF('Antenna capacity SMP (TC)'!H599=0,"",'Antenna capacity SMP (TC)'!H599)</f>
        <v/>
      </c>
      <c r="J161" s="215" t="str">
        <f>+IF('Antenna capacity SMP (TC)'!I599=0,"",'Antenna capacity SMP (TC)'!I599)</f>
        <v/>
      </c>
      <c r="K161" s="215" t="str">
        <f>+IF('Antenna capacity SMP (TC)'!J599=0,"",'Antenna capacity SMP (TC)'!J599)</f>
        <v/>
      </c>
      <c r="L161" s="215" t="str">
        <f>+IF('Antenna capacity SMP (TC)'!K599=0,"",'Antenna capacity SMP (TC)'!K599)</f>
        <v/>
      </c>
      <c r="M161" s="215" t="str">
        <f>+IF('Antenna capacity SMP (TC)'!L599=0,"",'Antenna capacity SMP (TC)'!L599)</f>
        <v/>
      </c>
      <c r="N161" s="215" t="str">
        <f>+IF('Antenna capacity SMP (TC)'!M599=0,"",'Antenna capacity SMP (TC)'!M599)</f>
        <v/>
      </c>
      <c r="O161" s="215" t="str">
        <f>+IF('Antenna capacity SMP (TC)'!N599=0,"",'Antenna capacity SMP (TC)'!N599)</f>
        <v/>
      </c>
      <c r="P161" s="215" t="str">
        <f>+IF('Antenna capacity SMP (TC)'!O599=0,"",'Antenna capacity SMP (TC)'!O599)</f>
        <v/>
      </c>
      <c r="Q161" s="215" t="str">
        <f>+IF('Antenna capacity SMP (TC)'!P599=0,"",'Antenna capacity SMP (TC)'!P599)</f>
        <v/>
      </c>
      <c r="R161" s="215" t="str">
        <f>+IF('Antenna capacity SMP (TC)'!Q599=0,"",'Antenna capacity SMP (TC)'!Q599)</f>
        <v/>
      </c>
      <c r="S161" s="215" t="str">
        <f>+IF('Antenna capacity SMP (TC)'!R599=0,"",'Antenna capacity SMP (TC)'!R599)</f>
        <v/>
      </c>
      <c r="T161" s="215" t="str">
        <f>+IF('Antenna capacity SMP (TC)'!S599=0,"",'Antenna capacity SMP (TC)'!S599)</f>
        <v/>
      </c>
      <c r="U161" s="215" t="str">
        <f>+IF('Antenna capacity SMP (TC)'!T599=0,"",'Antenna capacity SMP (TC)'!T599)</f>
        <v/>
      </c>
      <c r="V161" s="215" t="str">
        <f>+IF('Antenna capacity SMP (TC)'!U599=0,"",'Antenna capacity SMP (TC)'!U599)</f>
        <v/>
      </c>
      <c r="W161" s="215" t="str">
        <f>+IF('Antenna capacity SMP (TC)'!V599=0,"",'Antenna capacity SMP (TC)'!V599)</f>
        <v/>
      </c>
      <c r="X161" s="215" t="str">
        <f>+IF('Antenna capacity SMP (TC)'!W599=0,"",'Antenna capacity SMP (TC)'!W599)</f>
        <v/>
      </c>
      <c r="Y161" s="215" t="str">
        <f>+IF('Antenna capacity SMP (TC)'!X599=0,"",'Antenna capacity SMP (TC)'!X599)</f>
        <v/>
      </c>
      <c r="Z161" s="215" t="str">
        <f>+IF('Antenna capacity SMP (TC)'!Y599=0,"",'Antenna capacity SMP (TC)'!Y599)</f>
        <v/>
      </c>
      <c r="AA161" s="215" t="str">
        <f>+IF('Antenna capacity SMP (TC)'!Z599=0,"",'Antenna capacity SMP (TC)'!Z599)</f>
        <v/>
      </c>
      <c r="AB161" s="215" t="str">
        <f>+IF('Antenna capacity SMP (TC)'!AA599=0,"",'Antenna capacity SMP (TC)'!AA599)</f>
        <v/>
      </c>
      <c r="AC161" s="215" t="str">
        <f>+IF('Antenna capacity SMP (TC)'!AB599=0,"",'Antenna capacity SMP (TC)'!AB599)</f>
        <v/>
      </c>
      <c r="AD161" s="215" t="str">
        <f>+IF('Antenna capacity SMP (TC)'!AC599=0,"",'Antenna capacity SMP (TC)'!AC599)</f>
        <v/>
      </c>
      <c r="AE161" s="215" t="str">
        <f>+IF('Antenna capacity SMP (TC)'!AD599=0,"",'Antenna capacity SMP (TC)'!AD599)</f>
        <v/>
      </c>
      <c r="AF161" s="215" t="str">
        <f>+IF('Antenna capacity SMP (TC)'!AE599=0,"",'Antenna capacity SMP (TC)'!AE599)</f>
        <v/>
      </c>
      <c r="AG161" s="215" t="str">
        <f>+IF('Antenna capacity SMP (TC)'!AF599=0,"",'Antenna capacity SMP (TC)'!AF599)</f>
        <v/>
      </c>
      <c r="AH161" s="215" t="str">
        <f>+IF('Antenna capacity SMP (TC)'!AG599=0,"",'Antenna capacity SMP (TC)'!AG599)</f>
        <v/>
      </c>
      <c r="AI161" s="215" t="str">
        <f>+IF('Antenna capacity SMP (TC)'!AH599=0,"",'Antenna capacity SMP (TC)'!AH599)</f>
        <v/>
      </c>
      <c r="AJ161" s="215" t="str">
        <f>+IF('Antenna capacity SMP (TC)'!AI599=0,"",'Antenna capacity SMP (TC)'!AI599)</f>
        <v/>
      </c>
      <c r="AK161" s="215" t="str">
        <f>+IF('Antenna capacity SMP (TC)'!AJ599=0,"",'Antenna capacity SMP (TC)'!AJ599)</f>
        <v/>
      </c>
      <c r="AL161" s="215" t="str">
        <f>+IF('Antenna capacity SMP (TC)'!AK599=0,"",'Antenna capacity SMP (TC)'!AK599)</f>
        <v/>
      </c>
      <c r="AM161" s="215" t="str">
        <f>+IF('Antenna capacity SMP (TC)'!AL599=0,"",'Antenna capacity SMP (TC)'!AL599)</f>
        <v/>
      </c>
      <c r="AN161" s="215" t="str">
        <f>+IF('Antenna capacity SMP (TC)'!AM599=0,"",'Antenna capacity SMP (TC)'!AM599)</f>
        <v/>
      </c>
      <c r="AO161" s="215" t="str">
        <f>+IF('Antenna capacity SMP (TC)'!AN599=0,"",'Antenna capacity SMP (TC)'!AN599)</f>
        <v/>
      </c>
      <c r="AP161" s="215" t="str">
        <f>+IF('Antenna capacity SMP (TC)'!AO599=0,"",'Antenna capacity SMP (TC)'!AO599)</f>
        <v/>
      </c>
      <c r="AQ161" s="148"/>
    </row>
    <row r="162" spans="1:43" x14ac:dyDescent="0.2">
      <c r="B162" s="674"/>
      <c r="C162" s="177"/>
      <c r="D162" s="211">
        <v>0.5</v>
      </c>
      <c r="E162" s="212" t="str">
        <f>+IF('Antenna capacity SMP (TC)'!D600=0,"",'Antenna capacity SMP (TC)'!D600)</f>
        <v/>
      </c>
      <c r="F162" s="212" t="str">
        <f>+IF('Antenna capacity SMP (TC)'!E600=0,"",'Antenna capacity SMP (TC)'!E600)</f>
        <v/>
      </c>
      <c r="G162" s="212" t="str">
        <f>+IF('Antenna capacity SMP (TC)'!F600=0,"",'Antenna capacity SMP (TC)'!F600)</f>
        <v/>
      </c>
      <c r="H162" s="212" t="str">
        <f>+IF('Antenna capacity SMP (TC)'!G600=0,"",'Antenna capacity SMP (TC)'!G600)</f>
        <v/>
      </c>
      <c r="I162" s="212" t="str">
        <f>+IF('Antenna capacity SMP (TC)'!H600=0,"",'Antenna capacity SMP (TC)'!H600)</f>
        <v/>
      </c>
      <c r="J162" s="212" t="str">
        <f>+IF('Antenna capacity SMP (TC)'!I600=0,"",'Antenna capacity SMP (TC)'!I600)</f>
        <v/>
      </c>
      <c r="K162" s="212" t="str">
        <f>+IF('Antenna capacity SMP (TC)'!J600=0,"",'Antenna capacity SMP (TC)'!J600)</f>
        <v/>
      </c>
      <c r="L162" s="212" t="str">
        <f>+IF('Antenna capacity SMP (TC)'!K600=0,"",'Antenna capacity SMP (TC)'!K600)</f>
        <v/>
      </c>
      <c r="M162" s="212" t="str">
        <f>+IF('Antenna capacity SMP (TC)'!L600=0,"",'Antenna capacity SMP (TC)'!L600)</f>
        <v/>
      </c>
      <c r="N162" s="212" t="str">
        <f>+IF('Antenna capacity SMP (TC)'!M600=0,"",'Antenna capacity SMP (TC)'!M600)</f>
        <v/>
      </c>
      <c r="O162" s="212" t="str">
        <f>+IF('Antenna capacity SMP (TC)'!N600=0,"",'Antenna capacity SMP (TC)'!N600)</f>
        <v/>
      </c>
      <c r="P162" s="212" t="str">
        <f>+IF('Antenna capacity SMP (TC)'!O600=0,"",'Antenna capacity SMP (TC)'!O600)</f>
        <v/>
      </c>
      <c r="Q162" s="212" t="str">
        <f>+IF('Antenna capacity SMP (TC)'!P600=0,"",'Antenna capacity SMP (TC)'!P600)</f>
        <v/>
      </c>
      <c r="R162" s="212" t="str">
        <f>+IF('Antenna capacity SMP (TC)'!Q600=0,"",'Antenna capacity SMP (TC)'!Q600)</f>
        <v/>
      </c>
      <c r="S162" s="212" t="str">
        <f>+IF('Antenna capacity SMP (TC)'!R600=0,"",'Antenna capacity SMP (TC)'!R600)</f>
        <v/>
      </c>
      <c r="T162" s="212" t="str">
        <f>+IF('Antenna capacity SMP (TC)'!S600=0,"",'Antenna capacity SMP (TC)'!S600)</f>
        <v/>
      </c>
      <c r="U162" s="212" t="str">
        <f>+IF('Antenna capacity SMP (TC)'!T600=0,"",'Antenna capacity SMP (TC)'!T600)</f>
        <v/>
      </c>
      <c r="V162" s="212" t="str">
        <f>+IF('Antenna capacity SMP (TC)'!U600=0,"",'Antenna capacity SMP (TC)'!U600)</f>
        <v/>
      </c>
      <c r="W162" s="212" t="str">
        <f>+IF('Antenna capacity SMP (TC)'!V600=0,"",'Antenna capacity SMP (TC)'!V600)</f>
        <v/>
      </c>
      <c r="X162" s="212" t="str">
        <f>+IF('Antenna capacity SMP (TC)'!W600=0,"",'Antenna capacity SMP (TC)'!W600)</f>
        <v/>
      </c>
      <c r="Y162" s="212" t="str">
        <f>+IF('Antenna capacity SMP (TC)'!X600=0,"",'Antenna capacity SMP (TC)'!X600)</f>
        <v/>
      </c>
      <c r="Z162" s="212" t="str">
        <f>+IF('Antenna capacity SMP (TC)'!Y600=0,"",'Antenna capacity SMP (TC)'!Y600)</f>
        <v/>
      </c>
      <c r="AA162" s="212" t="str">
        <f>+IF('Antenna capacity SMP (TC)'!Z600=0,"",'Antenna capacity SMP (TC)'!Z600)</f>
        <v/>
      </c>
      <c r="AB162" s="212" t="str">
        <f>+IF('Antenna capacity SMP (TC)'!AA600=0,"",'Antenna capacity SMP (TC)'!AA600)</f>
        <v/>
      </c>
      <c r="AC162" s="212" t="str">
        <f>+IF('Antenna capacity SMP (TC)'!AB600=0,"",'Antenna capacity SMP (TC)'!AB600)</f>
        <v/>
      </c>
      <c r="AD162" s="212" t="str">
        <f>+IF('Antenna capacity SMP (TC)'!AC600=0,"",'Antenna capacity SMP (TC)'!AC600)</f>
        <v/>
      </c>
      <c r="AE162" s="212" t="str">
        <f>+IF('Antenna capacity SMP (TC)'!AD600=0,"",'Antenna capacity SMP (TC)'!AD600)</f>
        <v/>
      </c>
      <c r="AF162" s="212" t="str">
        <f>+IF('Antenna capacity SMP (TC)'!AE600=0,"",'Antenna capacity SMP (TC)'!AE600)</f>
        <v/>
      </c>
      <c r="AG162" s="212" t="str">
        <f>+IF('Antenna capacity SMP (TC)'!AF600=0,"",'Antenna capacity SMP (TC)'!AF600)</f>
        <v/>
      </c>
      <c r="AH162" s="212" t="str">
        <f>+IF('Antenna capacity SMP (TC)'!AG600=0,"",'Antenna capacity SMP (TC)'!AG600)</f>
        <v/>
      </c>
      <c r="AI162" s="212" t="str">
        <f>+IF('Antenna capacity SMP (TC)'!AH600=0,"",'Antenna capacity SMP (TC)'!AH600)</f>
        <v/>
      </c>
      <c r="AJ162" s="212" t="str">
        <f>+IF('Antenna capacity SMP (TC)'!AI600=0,"",'Antenna capacity SMP (TC)'!AI600)</f>
        <v/>
      </c>
      <c r="AK162" s="212" t="str">
        <f>+IF('Antenna capacity SMP (TC)'!AJ600=0,"",'Antenna capacity SMP (TC)'!AJ600)</f>
        <v/>
      </c>
      <c r="AL162" s="212" t="str">
        <f>+IF('Antenna capacity SMP (TC)'!AK600=0,"",'Antenna capacity SMP (TC)'!AK600)</f>
        <v/>
      </c>
      <c r="AM162" s="212" t="str">
        <f>+IF('Antenna capacity SMP (TC)'!AL600=0,"",'Antenna capacity SMP (TC)'!AL600)</f>
        <v/>
      </c>
      <c r="AN162" s="212" t="str">
        <f>+IF('Antenna capacity SMP (TC)'!AM600=0,"",'Antenna capacity SMP (TC)'!AM600)</f>
        <v/>
      </c>
      <c r="AO162" s="212" t="str">
        <f>+IF('Antenna capacity SMP (TC)'!AN600=0,"",'Antenna capacity SMP (TC)'!AN600)</f>
        <v/>
      </c>
      <c r="AP162" s="212" t="str">
        <f>+IF('Antenna capacity SMP (TC)'!AO600=0,"",'Antenna capacity SMP (TC)'!AO600)</f>
        <v/>
      </c>
      <c r="AQ162" s="148"/>
    </row>
    <row r="163" spans="1:43" x14ac:dyDescent="0.2">
      <c r="B163" s="674"/>
      <c r="C163" s="177"/>
      <c r="D163" s="213"/>
      <c r="E163" s="215"/>
      <c r="F163" s="215"/>
      <c r="G163" s="215"/>
      <c r="H163" s="215"/>
      <c r="I163" s="215"/>
      <c r="J163" s="215"/>
      <c r="K163" s="215"/>
      <c r="L163" s="215"/>
      <c r="M163" s="215"/>
      <c r="N163" s="215"/>
      <c r="O163" s="215"/>
      <c r="P163" s="215"/>
      <c r="Q163" s="215"/>
      <c r="R163" s="215"/>
      <c r="S163" s="215"/>
      <c r="T163" s="215"/>
      <c r="U163" s="215"/>
      <c r="V163" s="215"/>
      <c r="W163" s="215"/>
      <c r="X163" s="215"/>
      <c r="Y163" s="215"/>
      <c r="Z163" s="215"/>
      <c r="AA163" s="215"/>
      <c r="AB163" s="215"/>
      <c r="AC163" s="215"/>
      <c r="AD163" s="215"/>
      <c r="AE163" s="215"/>
      <c r="AF163" s="215"/>
      <c r="AG163" s="215"/>
      <c r="AH163" s="215"/>
      <c r="AI163" s="215"/>
      <c r="AJ163" s="215"/>
      <c r="AK163" s="215"/>
      <c r="AL163" s="215"/>
      <c r="AM163" s="215"/>
      <c r="AN163" s="215"/>
      <c r="AO163" s="215"/>
      <c r="AP163" s="215"/>
      <c r="AQ163" s="148"/>
    </row>
    <row r="164" spans="1:43" x14ac:dyDescent="0.2">
      <c r="B164" s="674"/>
      <c r="C164" s="177" t="str">
        <f>C83</f>
        <v>#7</v>
      </c>
      <c r="D164" s="211" t="s">
        <v>662</v>
      </c>
      <c r="E164" s="212" t="s">
        <v>332</v>
      </c>
      <c r="F164" s="212" t="s">
        <v>332</v>
      </c>
      <c r="G164" s="212" t="s">
        <v>332</v>
      </c>
      <c r="H164" s="212" t="s">
        <v>332</v>
      </c>
      <c r="I164" s="212" t="s">
        <v>332</v>
      </c>
      <c r="J164" s="212" t="s">
        <v>332</v>
      </c>
      <c r="K164" s="212" t="s">
        <v>332</v>
      </c>
      <c r="L164" s="212" t="s">
        <v>332</v>
      </c>
      <c r="M164" s="212" t="s">
        <v>332</v>
      </c>
      <c r="N164" s="212" t="s">
        <v>332</v>
      </c>
      <c r="O164" s="212" t="s">
        <v>332</v>
      </c>
      <c r="P164" s="212" t="s">
        <v>332</v>
      </c>
      <c r="Q164" s="212" t="s">
        <v>332</v>
      </c>
      <c r="R164" s="212" t="s">
        <v>332</v>
      </c>
      <c r="S164" s="212" t="s">
        <v>332</v>
      </c>
      <c r="T164" s="212" t="s">
        <v>332</v>
      </c>
      <c r="U164" s="212">
        <v>150</v>
      </c>
      <c r="V164" s="212" t="s">
        <v>332</v>
      </c>
      <c r="W164" s="212" t="s">
        <v>332</v>
      </c>
      <c r="X164" s="212" t="s">
        <v>332</v>
      </c>
      <c r="Y164" s="212" t="s">
        <v>332</v>
      </c>
      <c r="Z164" s="212" t="s">
        <v>332</v>
      </c>
      <c r="AA164" s="212" t="s">
        <v>332</v>
      </c>
      <c r="AB164" s="212" t="s">
        <v>332</v>
      </c>
      <c r="AC164" s="212" t="s">
        <v>332</v>
      </c>
      <c r="AD164" s="212" t="s">
        <v>332</v>
      </c>
      <c r="AE164" s="212" t="s">
        <v>332</v>
      </c>
      <c r="AF164" s="212" t="s">
        <v>332</v>
      </c>
      <c r="AG164" s="212" t="s">
        <v>332</v>
      </c>
      <c r="AH164" s="212" t="s">
        <v>332</v>
      </c>
      <c r="AI164" s="212" t="s">
        <v>332</v>
      </c>
      <c r="AJ164" s="212" t="s">
        <v>332</v>
      </c>
      <c r="AK164" s="212" t="s">
        <v>332</v>
      </c>
      <c r="AL164" s="212" t="s">
        <v>332</v>
      </c>
      <c r="AM164" s="212" t="s">
        <v>332</v>
      </c>
      <c r="AN164" s="212" t="s">
        <v>332</v>
      </c>
      <c r="AO164" s="212" t="s">
        <v>332</v>
      </c>
      <c r="AP164" s="212" t="s">
        <v>332</v>
      </c>
      <c r="AQ164" s="148"/>
    </row>
    <row r="165" spans="1:43" x14ac:dyDescent="0.2">
      <c r="B165" s="674"/>
      <c r="C165" s="177"/>
      <c r="D165" s="213" t="s">
        <v>663</v>
      </c>
      <c r="E165" s="214" t="s">
        <v>664</v>
      </c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148"/>
    </row>
    <row r="166" spans="1:43" x14ac:dyDescent="0.2">
      <c r="B166" s="674"/>
      <c r="C166" s="177"/>
      <c r="D166" s="211">
        <v>5</v>
      </c>
      <c r="E166" s="212" t="str">
        <f>+IF('Antenna capacity SMP (TC)'!D614=0,"",'Antenna capacity SMP (TC)'!D614)</f>
        <v/>
      </c>
      <c r="F166" s="212" t="str">
        <f>+IF('Antenna capacity SMP (TC)'!E614=0,"",'Antenna capacity SMP (TC)'!E614)</f>
        <v/>
      </c>
      <c r="G166" s="212" t="str">
        <f>+IF('Antenna capacity SMP (TC)'!F614=0,"",'Antenna capacity SMP (TC)'!F614)</f>
        <v/>
      </c>
      <c r="H166" s="212" t="str">
        <f>+IF('Antenna capacity SMP (TC)'!G614=0,"",'Antenna capacity SMP (TC)'!G614)</f>
        <v/>
      </c>
      <c r="I166" s="212" t="str">
        <f>+IF('Antenna capacity SMP (TC)'!H614=0,"",'Antenna capacity SMP (TC)'!H614)</f>
        <v/>
      </c>
      <c r="J166" s="212" t="str">
        <f>+IF('Antenna capacity SMP (TC)'!I614=0,"",'Antenna capacity SMP (TC)'!I614)</f>
        <v/>
      </c>
      <c r="K166" s="212" t="str">
        <f>+IF('Antenna capacity SMP (TC)'!J614=0,"",'Antenna capacity SMP (TC)'!J614)</f>
        <v/>
      </c>
      <c r="L166" s="212" t="str">
        <f>+IF('Antenna capacity SMP (TC)'!K614=0,"",'Antenna capacity SMP (TC)'!K614)</f>
        <v/>
      </c>
      <c r="M166" s="212" t="str">
        <f>+IF('Antenna capacity SMP (TC)'!L614=0,"",'Antenna capacity SMP (TC)'!L614)</f>
        <v/>
      </c>
      <c r="N166" s="212" t="str">
        <f>+IF('Antenna capacity SMP (TC)'!M614=0,"",'Antenna capacity SMP (TC)'!M614)</f>
        <v/>
      </c>
      <c r="O166" s="212" t="str">
        <f>+IF('Antenna capacity SMP (TC)'!N614=0,"",'Antenna capacity SMP (TC)'!N614)</f>
        <v/>
      </c>
      <c r="P166" s="212" t="str">
        <f>+IF('Antenna capacity SMP (TC)'!O614=0,"",'Antenna capacity SMP (TC)'!O614)</f>
        <v/>
      </c>
      <c r="Q166" s="212" t="str">
        <f>+IF('Antenna capacity SMP (TC)'!P614=0,"",'Antenna capacity SMP (TC)'!P614)</f>
        <v/>
      </c>
      <c r="R166" s="212" t="str">
        <f>+IF('Antenna capacity SMP (TC)'!Q614=0,"",'Antenna capacity SMP (TC)'!Q614)</f>
        <v/>
      </c>
      <c r="S166" s="212" t="str">
        <f>+IF('Antenna capacity SMP (TC)'!R614=0,"",'Antenna capacity SMP (TC)'!R614)</f>
        <v/>
      </c>
      <c r="T166" s="212" t="str">
        <f>+IF('Antenna capacity SMP (TC)'!S614=0,"",'Antenna capacity SMP (TC)'!S614)</f>
        <v/>
      </c>
      <c r="U166" s="212" t="str">
        <f>+IF('Antenna capacity SMP (TC)'!T614=0,"",'Antenna capacity SMP (TC)'!T614)</f>
        <v/>
      </c>
      <c r="V166" s="212" t="str">
        <f>+IF('Antenna capacity SMP (TC)'!U614=0,"",'Antenna capacity SMP (TC)'!U614)</f>
        <v/>
      </c>
      <c r="W166" s="212" t="str">
        <f>+IF('Antenna capacity SMP (TC)'!V614=0,"",'Antenna capacity SMP (TC)'!V614)</f>
        <v/>
      </c>
      <c r="X166" s="212" t="str">
        <f>+IF('Antenna capacity SMP (TC)'!W614=0,"",'Antenna capacity SMP (TC)'!W614)</f>
        <v/>
      </c>
      <c r="Y166" s="212" t="str">
        <f>+IF('Antenna capacity SMP (TC)'!X614=0,"",'Antenna capacity SMP (TC)'!X614)</f>
        <v/>
      </c>
      <c r="Z166" s="212" t="str">
        <f>+IF('Antenna capacity SMP (TC)'!Y614=0,"",'Antenna capacity SMP (TC)'!Y614)</f>
        <v/>
      </c>
      <c r="AA166" s="212" t="str">
        <f>+IF('Antenna capacity SMP (TC)'!Z614=0,"",'Antenna capacity SMP (TC)'!Z614)</f>
        <v/>
      </c>
      <c r="AB166" s="212" t="str">
        <f>+IF('Antenna capacity SMP (TC)'!AA614=0,"",'Antenna capacity SMP (TC)'!AA614)</f>
        <v/>
      </c>
      <c r="AC166" s="212" t="str">
        <f>+IF('Antenna capacity SMP (TC)'!AB614=0,"",'Antenna capacity SMP (TC)'!AB614)</f>
        <v/>
      </c>
      <c r="AD166" s="212" t="str">
        <f>+IF('Antenna capacity SMP (TC)'!AC614=0,"",'Antenna capacity SMP (TC)'!AC614)</f>
        <v/>
      </c>
      <c r="AE166" s="212" t="str">
        <f>+IF('Antenna capacity SMP (TC)'!AD614=0,"",'Antenna capacity SMP (TC)'!AD614)</f>
        <v/>
      </c>
      <c r="AF166" s="212" t="str">
        <f>+IF('Antenna capacity SMP (TC)'!AE614=0,"",'Antenna capacity SMP (TC)'!AE614)</f>
        <v/>
      </c>
      <c r="AG166" s="212" t="str">
        <f>+IF('Antenna capacity SMP (TC)'!AF614=0,"",'Antenna capacity SMP (TC)'!AF614)</f>
        <v/>
      </c>
      <c r="AH166" s="212" t="str">
        <f>+IF('Antenna capacity SMP (TC)'!AG614=0,"",'Antenna capacity SMP (TC)'!AG614)</f>
        <v/>
      </c>
      <c r="AI166" s="212" t="str">
        <f>+IF('Antenna capacity SMP (TC)'!AH614=0,"",'Antenna capacity SMP (TC)'!AH614)</f>
        <v/>
      </c>
      <c r="AJ166" s="212" t="str">
        <f>+IF('Antenna capacity SMP (TC)'!AI614=0,"",'Antenna capacity SMP (TC)'!AI614)</f>
        <v/>
      </c>
      <c r="AK166" s="212" t="str">
        <f>+IF('Antenna capacity SMP (TC)'!AJ614=0,"",'Antenna capacity SMP (TC)'!AJ614)</f>
        <v/>
      </c>
      <c r="AL166" s="212" t="str">
        <f>+IF('Antenna capacity SMP (TC)'!AK614=0,"",'Antenna capacity SMP (TC)'!AK614)</f>
        <v/>
      </c>
      <c r="AM166" s="212" t="str">
        <f>+IF('Antenna capacity SMP (TC)'!AL614=0,"",'Antenna capacity SMP (TC)'!AL614)</f>
        <v/>
      </c>
      <c r="AN166" s="212" t="str">
        <f>+IF('Antenna capacity SMP (TC)'!AM614=0,"",'Antenna capacity SMP (TC)'!AM614)</f>
        <v/>
      </c>
      <c r="AO166" s="212" t="str">
        <f>+IF('Antenna capacity SMP (TC)'!AN614=0,"",'Antenna capacity SMP (TC)'!AN614)</f>
        <v/>
      </c>
      <c r="AP166" s="212" t="str">
        <f>+IF('Antenna capacity SMP (TC)'!AO614=0,"",'Antenna capacity SMP (TC)'!AO614)</f>
        <v/>
      </c>
      <c r="AQ166" s="148"/>
    </row>
    <row r="167" spans="1:43" x14ac:dyDescent="0.2">
      <c r="B167" s="529"/>
      <c r="C167" s="177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</row>
    <row r="168" spans="1:43" x14ac:dyDescent="0.2">
      <c r="C168" s="210" t="s">
        <v>675</v>
      </c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</row>
    <row r="169" spans="1:43" x14ac:dyDescent="0.2">
      <c r="C169" s="177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</row>
    <row r="170" spans="1:43" x14ac:dyDescent="0.2">
      <c r="A170" s="207"/>
      <c r="B170" s="207"/>
      <c r="C170" s="177" t="s">
        <v>659</v>
      </c>
      <c r="D170" s="208" t="s">
        <v>660</v>
      </c>
      <c r="E170" s="217" t="s">
        <v>173</v>
      </c>
      <c r="F170" s="217" t="s">
        <v>174</v>
      </c>
      <c r="G170" s="217" t="s">
        <v>175</v>
      </c>
      <c r="H170" s="217" t="s">
        <v>176</v>
      </c>
      <c r="I170" s="217" t="s">
        <v>177</v>
      </c>
      <c r="J170" s="217" t="s">
        <v>178</v>
      </c>
      <c r="K170" s="217" t="s">
        <v>179</v>
      </c>
      <c r="L170" s="217" t="s">
        <v>180</v>
      </c>
      <c r="M170" s="217" t="s">
        <v>181</v>
      </c>
      <c r="N170" s="217" t="s">
        <v>182</v>
      </c>
      <c r="O170" s="217" t="s">
        <v>183</v>
      </c>
      <c r="P170" s="217" t="s">
        <v>184</v>
      </c>
      <c r="Q170" s="217" t="s">
        <v>185</v>
      </c>
      <c r="R170" s="217" t="s">
        <v>186</v>
      </c>
      <c r="S170" s="217" t="s">
        <v>187</v>
      </c>
      <c r="T170" s="217" t="s">
        <v>188</v>
      </c>
      <c r="U170" s="217" t="s">
        <v>189</v>
      </c>
      <c r="V170" s="217" t="s">
        <v>190</v>
      </c>
      <c r="W170" s="217" t="s">
        <v>191</v>
      </c>
      <c r="X170" s="217" t="s">
        <v>192</v>
      </c>
      <c r="Y170" s="217" t="s">
        <v>193</v>
      </c>
      <c r="Z170" s="217" t="s">
        <v>194</v>
      </c>
      <c r="AA170" s="217" t="s">
        <v>195</v>
      </c>
      <c r="AB170" s="217" t="s">
        <v>196</v>
      </c>
      <c r="AC170" s="217" t="s">
        <v>197</v>
      </c>
      <c r="AD170" s="217" t="s">
        <v>198</v>
      </c>
      <c r="AE170" s="217" t="s">
        <v>199</v>
      </c>
      <c r="AF170" s="217" t="s">
        <v>200</v>
      </c>
      <c r="AG170" s="217" t="s">
        <v>201</v>
      </c>
      <c r="AH170" s="217" t="s">
        <v>202</v>
      </c>
      <c r="AI170" s="217" t="s">
        <v>203</v>
      </c>
      <c r="AJ170" s="217" t="s">
        <v>204</v>
      </c>
      <c r="AK170" s="217" t="s">
        <v>205</v>
      </c>
      <c r="AL170" s="217" t="s">
        <v>206</v>
      </c>
      <c r="AM170" s="217" t="s">
        <v>207</v>
      </c>
      <c r="AN170" s="217" t="s">
        <v>208</v>
      </c>
      <c r="AO170" s="217" t="s">
        <v>209</v>
      </c>
      <c r="AP170" s="217" t="s">
        <v>210</v>
      </c>
    </row>
    <row r="171" spans="1:43" x14ac:dyDescent="0.2">
      <c r="C171" s="177" t="s">
        <v>661</v>
      </c>
      <c r="D171" s="211" t="s">
        <v>662</v>
      </c>
      <c r="E171" s="212">
        <f t="shared" ref="E171:AP171" si="0">E92</f>
        <v>254</v>
      </c>
      <c r="F171" s="212">
        <f t="shared" si="0"/>
        <v>245</v>
      </c>
      <c r="G171" s="212">
        <f t="shared" si="0"/>
        <v>256</v>
      </c>
      <c r="H171" s="212">
        <f t="shared" si="0"/>
        <v>196</v>
      </c>
      <c r="I171" s="212">
        <f t="shared" si="0"/>
        <v>238</v>
      </c>
      <c r="J171" s="212">
        <f t="shared" si="0"/>
        <v>75</v>
      </c>
      <c r="K171" s="212">
        <f t="shared" si="0"/>
        <v>140</v>
      </c>
      <c r="L171" s="212">
        <f t="shared" si="0"/>
        <v>148</v>
      </c>
      <c r="M171" s="212">
        <f t="shared" si="0"/>
        <v>250</v>
      </c>
      <c r="N171" s="212">
        <f t="shared" si="0"/>
        <v>44</v>
      </c>
      <c r="O171" s="212">
        <f t="shared" si="0"/>
        <v>260</v>
      </c>
      <c r="P171" s="212">
        <f t="shared" si="0"/>
        <v>97</v>
      </c>
      <c r="Q171" s="212">
        <f t="shared" si="0"/>
        <v>220</v>
      </c>
      <c r="R171" s="212">
        <f t="shared" si="0"/>
        <v>149</v>
      </c>
      <c r="S171" s="212">
        <f t="shared" si="0"/>
        <v>247</v>
      </c>
      <c r="T171" s="212">
        <f t="shared" si="0"/>
        <v>69</v>
      </c>
      <c r="U171" s="212">
        <f t="shared" si="0"/>
        <v>265</v>
      </c>
      <c r="V171" s="212">
        <f t="shared" si="0"/>
        <v>251</v>
      </c>
      <c r="W171" s="212">
        <f t="shared" si="0"/>
        <v>146</v>
      </c>
      <c r="X171" s="212">
        <f t="shared" si="0"/>
        <v>240</v>
      </c>
      <c r="Y171" s="212">
        <f t="shared" si="0"/>
        <v>149</v>
      </c>
      <c r="Z171" s="212">
        <f t="shared" si="0"/>
        <v>255</v>
      </c>
      <c r="AA171" s="212">
        <f t="shared" si="0"/>
        <v>167</v>
      </c>
      <c r="AB171" s="212">
        <f t="shared" si="0"/>
        <v>195</v>
      </c>
      <c r="AC171" s="212">
        <f t="shared" si="0"/>
        <v>147</v>
      </c>
      <c r="AD171" s="212">
        <f t="shared" si="0"/>
        <v>175</v>
      </c>
      <c r="AE171" s="212">
        <f t="shared" si="0"/>
        <v>89</v>
      </c>
      <c r="AF171" s="212">
        <f t="shared" si="0"/>
        <v>190</v>
      </c>
      <c r="AG171" s="212">
        <f t="shared" si="0"/>
        <v>143</v>
      </c>
      <c r="AH171" s="212">
        <f t="shared" si="0"/>
        <v>240</v>
      </c>
      <c r="AI171" s="212">
        <f t="shared" si="0"/>
        <v>265</v>
      </c>
      <c r="AJ171" s="212">
        <f t="shared" si="0"/>
        <v>254</v>
      </c>
      <c r="AK171" s="212">
        <f t="shared" si="0"/>
        <v>66</v>
      </c>
      <c r="AL171" s="212">
        <f t="shared" si="0"/>
        <v>98</v>
      </c>
      <c r="AM171" s="212">
        <f t="shared" si="0"/>
        <v>250</v>
      </c>
      <c r="AN171" s="212">
        <f t="shared" si="0"/>
        <v>51</v>
      </c>
      <c r="AO171" s="212">
        <f t="shared" si="0"/>
        <v>55</v>
      </c>
      <c r="AP171" s="212">
        <f t="shared" si="0"/>
        <v>152</v>
      </c>
    </row>
    <row r="172" spans="1:43" x14ac:dyDescent="0.2">
      <c r="B172" s="207"/>
      <c r="C172" s="177"/>
      <c r="D172" s="213" t="s">
        <v>663</v>
      </c>
      <c r="E172" s="214" t="str">
        <f>IF(ISNUMBER(E93)=TRUE,E93-E13,"")</f>
        <v/>
      </c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07"/>
    </row>
    <row r="173" spans="1:43" x14ac:dyDescent="0.2">
      <c r="A173" s="177"/>
      <c r="B173" s="177"/>
      <c r="C173" s="177"/>
      <c r="D173" s="211">
        <v>60</v>
      </c>
      <c r="E173" s="212" t="str">
        <f t="shared" ref="E173:AP173" si="1">IF(ISNUMBER(E94)=TRUE,E94-E13,"")</f>
        <v/>
      </c>
      <c r="F173" s="212" t="str">
        <f t="shared" si="1"/>
        <v/>
      </c>
      <c r="G173" s="212" t="str">
        <f t="shared" si="1"/>
        <v/>
      </c>
      <c r="H173" s="212" t="str">
        <f t="shared" si="1"/>
        <v/>
      </c>
      <c r="I173" s="212" t="str">
        <f t="shared" si="1"/>
        <v/>
      </c>
      <c r="J173" s="212" t="str">
        <f t="shared" si="1"/>
        <v/>
      </c>
      <c r="K173" s="212" t="str">
        <f t="shared" si="1"/>
        <v/>
      </c>
      <c r="L173" s="212" t="str">
        <f t="shared" si="1"/>
        <v/>
      </c>
      <c r="M173" s="212" t="str">
        <f t="shared" si="1"/>
        <v/>
      </c>
      <c r="N173" s="212" t="str">
        <f t="shared" si="1"/>
        <v/>
      </c>
      <c r="O173" s="212" t="str">
        <f t="shared" si="1"/>
        <v/>
      </c>
      <c r="P173" s="212" t="str">
        <f t="shared" si="1"/>
        <v/>
      </c>
      <c r="Q173" s="212" t="str">
        <f t="shared" si="1"/>
        <v/>
      </c>
      <c r="R173" s="212" t="str">
        <f t="shared" si="1"/>
        <v/>
      </c>
      <c r="S173" s="212" t="str">
        <f t="shared" si="1"/>
        <v/>
      </c>
      <c r="T173" s="212" t="str">
        <f t="shared" si="1"/>
        <v/>
      </c>
      <c r="U173" s="212" t="str">
        <f t="shared" si="1"/>
        <v/>
      </c>
      <c r="V173" s="212" t="str">
        <f t="shared" si="1"/>
        <v/>
      </c>
      <c r="W173" s="212" t="str">
        <f t="shared" si="1"/>
        <v/>
      </c>
      <c r="X173" s="212" t="str">
        <f t="shared" si="1"/>
        <v/>
      </c>
      <c r="Y173" s="212" t="str">
        <f t="shared" si="1"/>
        <v/>
      </c>
      <c r="Z173" s="212" t="str">
        <f t="shared" si="1"/>
        <v/>
      </c>
      <c r="AA173" s="212" t="str">
        <f t="shared" si="1"/>
        <v/>
      </c>
      <c r="AB173" s="212" t="str">
        <f t="shared" si="1"/>
        <v/>
      </c>
      <c r="AC173" s="212" t="str">
        <f t="shared" si="1"/>
        <v/>
      </c>
      <c r="AD173" s="212" t="str">
        <f t="shared" si="1"/>
        <v/>
      </c>
      <c r="AE173" s="212" t="str">
        <f t="shared" si="1"/>
        <v/>
      </c>
      <c r="AF173" s="212" t="str">
        <f t="shared" si="1"/>
        <v/>
      </c>
      <c r="AG173" s="212" t="str">
        <f t="shared" si="1"/>
        <v/>
      </c>
      <c r="AH173" s="212" t="str">
        <f t="shared" si="1"/>
        <v/>
      </c>
      <c r="AI173" s="212" t="str">
        <f t="shared" si="1"/>
        <v/>
      </c>
      <c r="AJ173" s="212" t="str">
        <f t="shared" si="1"/>
        <v/>
      </c>
      <c r="AK173" s="212" t="str">
        <f t="shared" si="1"/>
        <v/>
      </c>
      <c r="AL173" s="212" t="str">
        <f t="shared" si="1"/>
        <v/>
      </c>
      <c r="AM173" s="212" t="str">
        <f t="shared" si="1"/>
        <v/>
      </c>
      <c r="AN173" s="212" t="str">
        <f t="shared" si="1"/>
        <v/>
      </c>
      <c r="AO173" s="212" t="str">
        <f t="shared" si="1"/>
        <v/>
      </c>
      <c r="AP173" s="212" t="str">
        <f t="shared" si="1"/>
        <v/>
      </c>
      <c r="AQ173" s="148"/>
    </row>
    <row r="174" spans="1:43" x14ac:dyDescent="0.2">
      <c r="A174" s="177"/>
      <c r="B174" s="177"/>
      <c r="C174" s="177"/>
      <c r="D174" s="213">
        <v>50</v>
      </c>
      <c r="E174" s="215" t="str">
        <f t="shared" ref="E174:AP174" si="2">IF(ISNUMBER(E95)=TRUE,E95-E14,"")</f>
        <v/>
      </c>
      <c r="F174" s="215" t="str">
        <f t="shared" si="2"/>
        <v/>
      </c>
      <c r="G174" s="215" t="str">
        <f t="shared" si="2"/>
        <v/>
      </c>
      <c r="H174" s="215" t="str">
        <f t="shared" si="2"/>
        <v/>
      </c>
      <c r="I174" s="215" t="str">
        <f t="shared" si="2"/>
        <v/>
      </c>
      <c r="J174" s="215" t="str">
        <f t="shared" si="2"/>
        <v/>
      </c>
      <c r="K174" s="215" t="str">
        <f t="shared" si="2"/>
        <v/>
      </c>
      <c r="L174" s="215" t="str">
        <f t="shared" si="2"/>
        <v/>
      </c>
      <c r="M174" s="215" t="str">
        <f t="shared" si="2"/>
        <v/>
      </c>
      <c r="N174" s="215" t="str">
        <f t="shared" si="2"/>
        <v/>
      </c>
      <c r="O174" s="215" t="str">
        <f t="shared" si="2"/>
        <v/>
      </c>
      <c r="P174" s="215" t="str">
        <f t="shared" si="2"/>
        <v/>
      </c>
      <c r="Q174" s="215" t="str">
        <f t="shared" si="2"/>
        <v/>
      </c>
      <c r="R174" s="215" t="str">
        <f t="shared" si="2"/>
        <v/>
      </c>
      <c r="S174" s="215" t="str">
        <f t="shared" si="2"/>
        <v/>
      </c>
      <c r="T174" s="215" t="str">
        <f t="shared" si="2"/>
        <v/>
      </c>
      <c r="U174" s="215" t="str">
        <f t="shared" si="2"/>
        <v/>
      </c>
      <c r="V174" s="215" t="str">
        <f t="shared" si="2"/>
        <v/>
      </c>
      <c r="W174" s="215" t="str">
        <f t="shared" si="2"/>
        <v/>
      </c>
      <c r="X174" s="215" t="str">
        <f t="shared" si="2"/>
        <v/>
      </c>
      <c r="Y174" s="215" t="str">
        <f t="shared" si="2"/>
        <v/>
      </c>
      <c r="Z174" s="215" t="str">
        <f t="shared" si="2"/>
        <v/>
      </c>
      <c r="AA174" s="215" t="str">
        <f t="shared" si="2"/>
        <v/>
      </c>
      <c r="AB174" s="215" t="str">
        <f t="shared" si="2"/>
        <v/>
      </c>
      <c r="AC174" s="215" t="str">
        <f t="shared" si="2"/>
        <v/>
      </c>
      <c r="AD174" s="215" t="str">
        <f t="shared" si="2"/>
        <v/>
      </c>
      <c r="AE174" s="215" t="str">
        <f t="shared" si="2"/>
        <v/>
      </c>
      <c r="AF174" s="215" t="str">
        <f t="shared" si="2"/>
        <v/>
      </c>
      <c r="AG174" s="215" t="str">
        <f t="shared" si="2"/>
        <v/>
      </c>
      <c r="AH174" s="215" t="str">
        <f t="shared" si="2"/>
        <v/>
      </c>
      <c r="AI174" s="215" t="str">
        <f t="shared" si="2"/>
        <v/>
      </c>
      <c r="AJ174" s="215" t="str">
        <f t="shared" si="2"/>
        <v/>
      </c>
      <c r="AK174" s="215" t="str">
        <f t="shared" si="2"/>
        <v/>
      </c>
      <c r="AL174" s="215" t="str">
        <f t="shared" si="2"/>
        <v/>
      </c>
      <c r="AM174" s="215" t="str">
        <f t="shared" si="2"/>
        <v/>
      </c>
      <c r="AN174" s="215" t="str">
        <f t="shared" si="2"/>
        <v/>
      </c>
      <c r="AO174" s="215" t="str">
        <f t="shared" si="2"/>
        <v/>
      </c>
      <c r="AP174" s="215" t="str">
        <f t="shared" si="2"/>
        <v/>
      </c>
      <c r="AQ174" s="148"/>
    </row>
    <row r="175" spans="1:43" x14ac:dyDescent="0.2">
      <c r="A175" s="177"/>
      <c r="B175" s="177"/>
      <c r="C175" s="177"/>
      <c r="D175" s="211">
        <v>40</v>
      </c>
      <c r="E175" s="212" t="str">
        <f t="shared" ref="E175:AP175" si="3">IF(ISNUMBER(E96)=TRUE,E96-E15,"")</f>
        <v/>
      </c>
      <c r="F175" s="212" t="str">
        <f t="shared" si="3"/>
        <v/>
      </c>
      <c r="G175" s="212" t="str">
        <f t="shared" si="3"/>
        <v/>
      </c>
      <c r="H175" s="212" t="str">
        <f t="shared" si="3"/>
        <v/>
      </c>
      <c r="I175" s="212" t="str">
        <f t="shared" si="3"/>
        <v/>
      </c>
      <c r="J175" s="212" t="str">
        <f t="shared" si="3"/>
        <v/>
      </c>
      <c r="K175" s="212" t="str">
        <f t="shared" si="3"/>
        <v/>
      </c>
      <c r="L175" s="212" t="str">
        <f t="shared" si="3"/>
        <v/>
      </c>
      <c r="M175" s="212" t="str">
        <f t="shared" si="3"/>
        <v/>
      </c>
      <c r="N175" s="212" t="str">
        <f t="shared" si="3"/>
        <v/>
      </c>
      <c r="O175" s="212" t="str">
        <f t="shared" si="3"/>
        <v/>
      </c>
      <c r="P175" s="212" t="str">
        <f t="shared" si="3"/>
        <v/>
      </c>
      <c r="Q175" s="212" t="str">
        <f t="shared" si="3"/>
        <v/>
      </c>
      <c r="R175" s="212" t="str">
        <f t="shared" si="3"/>
        <v/>
      </c>
      <c r="S175" s="212" t="str">
        <f t="shared" si="3"/>
        <v/>
      </c>
      <c r="T175" s="212" t="str">
        <f t="shared" si="3"/>
        <v/>
      </c>
      <c r="U175" s="212" t="str">
        <f t="shared" si="3"/>
        <v/>
      </c>
      <c r="V175" s="212" t="str">
        <f t="shared" si="3"/>
        <v/>
      </c>
      <c r="W175" s="212" t="str">
        <f t="shared" si="3"/>
        <v/>
      </c>
      <c r="X175" s="212" t="str">
        <f t="shared" si="3"/>
        <v/>
      </c>
      <c r="Y175" s="212" t="str">
        <f t="shared" si="3"/>
        <v/>
      </c>
      <c r="Z175" s="212" t="str">
        <f t="shared" si="3"/>
        <v/>
      </c>
      <c r="AA175" s="212" t="str">
        <f t="shared" si="3"/>
        <v/>
      </c>
      <c r="AB175" s="212" t="str">
        <f t="shared" si="3"/>
        <v/>
      </c>
      <c r="AC175" s="212" t="str">
        <f t="shared" si="3"/>
        <v/>
      </c>
      <c r="AD175" s="212" t="str">
        <f t="shared" si="3"/>
        <v/>
      </c>
      <c r="AE175" s="212" t="str">
        <f t="shared" si="3"/>
        <v/>
      </c>
      <c r="AF175" s="212" t="str">
        <f t="shared" si="3"/>
        <v/>
      </c>
      <c r="AG175" s="212" t="str">
        <f t="shared" si="3"/>
        <v/>
      </c>
      <c r="AH175" s="212" t="str">
        <f t="shared" si="3"/>
        <v/>
      </c>
      <c r="AI175" s="212" t="str">
        <f t="shared" si="3"/>
        <v/>
      </c>
      <c r="AJ175" s="212" t="str">
        <f t="shared" si="3"/>
        <v/>
      </c>
      <c r="AK175" s="212" t="str">
        <f t="shared" si="3"/>
        <v/>
      </c>
      <c r="AL175" s="212" t="str">
        <f t="shared" si="3"/>
        <v/>
      </c>
      <c r="AM175" s="212" t="str">
        <f t="shared" si="3"/>
        <v/>
      </c>
      <c r="AN175" s="212" t="str">
        <f t="shared" si="3"/>
        <v/>
      </c>
      <c r="AO175" s="212" t="str">
        <f t="shared" si="3"/>
        <v/>
      </c>
      <c r="AP175" s="212" t="str">
        <f t="shared" si="3"/>
        <v/>
      </c>
      <c r="AQ175" s="148"/>
    </row>
    <row r="176" spans="1:43" x14ac:dyDescent="0.2">
      <c r="A176" s="177"/>
      <c r="B176" s="177"/>
      <c r="C176" s="177"/>
      <c r="D176" s="213">
        <v>30</v>
      </c>
      <c r="E176" s="215" t="str">
        <f t="shared" ref="E176:AP176" si="4">IF(ISNUMBER(E97)=TRUE,E97-E16,"")</f>
        <v/>
      </c>
      <c r="F176" s="215" t="str">
        <f t="shared" si="4"/>
        <v/>
      </c>
      <c r="G176" s="215" t="str">
        <f t="shared" si="4"/>
        <v/>
      </c>
      <c r="H176" s="215" t="str">
        <f t="shared" si="4"/>
        <v/>
      </c>
      <c r="I176" s="215" t="str">
        <f t="shared" si="4"/>
        <v/>
      </c>
      <c r="J176" s="215" t="str">
        <f t="shared" si="4"/>
        <v/>
      </c>
      <c r="K176" s="215" t="str">
        <f t="shared" si="4"/>
        <v/>
      </c>
      <c r="L176" s="215" t="str">
        <f t="shared" si="4"/>
        <v/>
      </c>
      <c r="M176" s="215" t="str">
        <f t="shared" si="4"/>
        <v/>
      </c>
      <c r="N176" s="215" t="str">
        <f t="shared" si="4"/>
        <v/>
      </c>
      <c r="O176" s="215" t="str">
        <f t="shared" si="4"/>
        <v/>
      </c>
      <c r="P176" s="215" t="str">
        <f t="shared" si="4"/>
        <v/>
      </c>
      <c r="Q176" s="215" t="str">
        <f t="shared" si="4"/>
        <v/>
      </c>
      <c r="R176" s="215" t="str">
        <f t="shared" si="4"/>
        <v/>
      </c>
      <c r="S176" s="215" t="str">
        <f t="shared" si="4"/>
        <v/>
      </c>
      <c r="T176" s="215" t="str">
        <f t="shared" si="4"/>
        <v/>
      </c>
      <c r="U176" s="215" t="str">
        <f t="shared" si="4"/>
        <v/>
      </c>
      <c r="V176" s="215" t="str">
        <f t="shared" si="4"/>
        <v/>
      </c>
      <c r="W176" s="215" t="str">
        <f t="shared" si="4"/>
        <v/>
      </c>
      <c r="X176" s="215" t="str">
        <f t="shared" si="4"/>
        <v/>
      </c>
      <c r="Y176" s="215" t="str">
        <f t="shared" si="4"/>
        <v/>
      </c>
      <c r="Z176" s="215" t="str">
        <f t="shared" si="4"/>
        <v/>
      </c>
      <c r="AA176" s="215" t="str">
        <f t="shared" si="4"/>
        <v/>
      </c>
      <c r="AB176" s="215" t="str">
        <f t="shared" si="4"/>
        <v/>
      </c>
      <c r="AC176" s="215" t="str">
        <f t="shared" si="4"/>
        <v/>
      </c>
      <c r="AD176" s="215" t="str">
        <f t="shared" si="4"/>
        <v/>
      </c>
      <c r="AE176" s="215" t="str">
        <f t="shared" si="4"/>
        <v/>
      </c>
      <c r="AF176" s="215" t="str">
        <f t="shared" si="4"/>
        <v/>
      </c>
      <c r="AG176" s="215" t="str">
        <f t="shared" si="4"/>
        <v/>
      </c>
      <c r="AH176" s="215" t="str">
        <f t="shared" si="4"/>
        <v/>
      </c>
      <c r="AI176" s="215" t="str">
        <f t="shared" si="4"/>
        <v/>
      </c>
      <c r="AJ176" s="215" t="str">
        <f t="shared" si="4"/>
        <v/>
      </c>
      <c r="AK176" s="215" t="str">
        <f t="shared" si="4"/>
        <v/>
      </c>
      <c r="AL176" s="215" t="str">
        <f t="shared" si="4"/>
        <v/>
      </c>
      <c r="AM176" s="215" t="str">
        <f t="shared" si="4"/>
        <v/>
      </c>
      <c r="AN176" s="215" t="str">
        <f t="shared" si="4"/>
        <v/>
      </c>
      <c r="AO176" s="215" t="str">
        <f t="shared" si="4"/>
        <v/>
      </c>
      <c r="AP176" s="215" t="str">
        <f t="shared" si="4"/>
        <v/>
      </c>
      <c r="AQ176" s="148"/>
    </row>
    <row r="177" spans="1:43" x14ac:dyDescent="0.2">
      <c r="A177" s="177"/>
      <c r="B177" s="177"/>
      <c r="C177" s="177"/>
      <c r="D177" s="211">
        <v>25</v>
      </c>
      <c r="E177" s="212" t="str">
        <f t="shared" ref="E177:AP177" si="5">IF(ISNUMBER(E98)=TRUE,E98-E17,"")</f>
        <v/>
      </c>
      <c r="F177" s="212" t="str">
        <f t="shared" si="5"/>
        <v/>
      </c>
      <c r="G177" s="212" t="str">
        <f t="shared" si="5"/>
        <v/>
      </c>
      <c r="H177" s="212" t="str">
        <f t="shared" si="5"/>
        <v/>
      </c>
      <c r="I177" s="212" t="str">
        <f t="shared" si="5"/>
        <v/>
      </c>
      <c r="J177" s="212" t="str">
        <f t="shared" si="5"/>
        <v/>
      </c>
      <c r="K177" s="212" t="str">
        <f t="shared" si="5"/>
        <v/>
      </c>
      <c r="L177" s="212" t="str">
        <f t="shared" si="5"/>
        <v/>
      </c>
      <c r="M177" s="212" t="str">
        <f t="shared" si="5"/>
        <v/>
      </c>
      <c r="N177" s="212" t="str">
        <f t="shared" si="5"/>
        <v/>
      </c>
      <c r="O177" s="212" t="str">
        <f t="shared" si="5"/>
        <v/>
      </c>
      <c r="P177" s="212" t="str">
        <f t="shared" si="5"/>
        <v/>
      </c>
      <c r="Q177" s="212" t="str">
        <f t="shared" si="5"/>
        <v/>
      </c>
      <c r="R177" s="212" t="str">
        <f t="shared" si="5"/>
        <v/>
      </c>
      <c r="S177" s="212" t="str">
        <f t="shared" si="5"/>
        <v/>
      </c>
      <c r="T177" s="212" t="str">
        <f t="shared" si="5"/>
        <v/>
      </c>
      <c r="U177" s="212" t="str">
        <f t="shared" si="5"/>
        <v/>
      </c>
      <c r="V177" s="212" t="str">
        <f t="shared" si="5"/>
        <v/>
      </c>
      <c r="W177" s="212" t="str">
        <f t="shared" si="5"/>
        <v/>
      </c>
      <c r="X177" s="212" t="str">
        <f t="shared" si="5"/>
        <v/>
      </c>
      <c r="Y177" s="212" t="str">
        <f t="shared" si="5"/>
        <v/>
      </c>
      <c r="Z177" s="212" t="str">
        <f t="shared" si="5"/>
        <v/>
      </c>
      <c r="AA177" s="212" t="str">
        <f t="shared" si="5"/>
        <v/>
      </c>
      <c r="AB177" s="212" t="str">
        <f t="shared" si="5"/>
        <v/>
      </c>
      <c r="AC177" s="212" t="str">
        <f t="shared" si="5"/>
        <v/>
      </c>
      <c r="AD177" s="212" t="str">
        <f t="shared" si="5"/>
        <v/>
      </c>
      <c r="AE177" s="212" t="str">
        <f t="shared" si="5"/>
        <v/>
      </c>
      <c r="AF177" s="212" t="str">
        <f t="shared" si="5"/>
        <v/>
      </c>
      <c r="AG177" s="212" t="str">
        <f t="shared" si="5"/>
        <v/>
      </c>
      <c r="AH177" s="212" t="str">
        <f t="shared" si="5"/>
        <v/>
      </c>
      <c r="AI177" s="212" t="str">
        <f t="shared" si="5"/>
        <v/>
      </c>
      <c r="AJ177" s="212" t="str">
        <f t="shared" si="5"/>
        <v/>
      </c>
      <c r="AK177" s="212" t="str">
        <f t="shared" si="5"/>
        <v/>
      </c>
      <c r="AL177" s="212" t="str">
        <f t="shared" si="5"/>
        <v/>
      </c>
      <c r="AM177" s="212" t="str">
        <f t="shared" si="5"/>
        <v/>
      </c>
      <c r="AN177" s="212" t="str">
        <f t="shared" si="5"/>
        <v/>
      </c>
      <c r="AO177" s="212" t="str">
        <f t="shared" si="5"/>
        <v/>
      </c>
      <c r="AP177" s="212" t="str">
        <f t="shared" si="5"/>
        <v/>
      </c>
      <c r="AQ177" s="148"/>
    </row>
    <row r="178" spans="1:43" x14ac:dyDescent="0.2">
      <c r="A178" s="177"/>
      <c r="B178" s="177"/>
      <c r="C178" s="177"/>
      <c r="D178" s="213">
        <v>15</v>
      </c>
      <c r="E178" s="215" t="str">
        <f t="shared" ref="E178:AP178" si="6">IF(ISNUMBER(E99)=TRUE,E99-E18,"")</f>
        <v/>
      </c>
      <c r="F178" s="215" t="str">
        <f t="shared" si="6"/>
        <v/>
      </c>
      <c r="G178" s="215" t="str">
        <f t="shared" si="6"/>
        <v/>
      </c>
      <c r="H178" s="215" t="str">
        <f t="shared" si="6"/>
        <v/>
      </c>
      <c r="I178" s="215" t="str">
        <f t="shared" si="6"/>
        <v/>
      </c>
      <c r="J178" s="215" t="str">
        <f t="shared" si="6"/>
        <v/>
      </c>
      <c r="K178" s="215" t="str">
        <f t="shared" si="6"/>
        <v/>
      </c>
      <c r="L178" s="215" t="str">
        <f t="shared" si="6"/>
        <v/>
      </c>
      <c r="M178" s="215" t="str">
        <f t="shared" si="6"/>
        <v/>
      </c>
      <c r="N178" s="215" t="str">
        <f t="shared" si="6"/>
        <v/>
      </c>
      <c r="O178" s="215" t="str">
        <f t="shared" si="6"/>
        <v/>
      </c>
      <c r="P178" s="215" t="str">
        <f t="shared" si="6"/>
        <v/>
      </c>
      <c r="Q178" s="215" t="str">
        <f t="shared" si="6"/>
        <v/>
      </c>
      <c r="R178" s="215" t="str">
        <f t="shared" si="6"/>
        <v/>
      </c>
      <c r="S178" s="215" t="str">
        <f t="shared" si="6"/>
        <v/>
      </c>
      <c r="T178" s="215" t="str">
        <f t="shared" si="6"/>
        <v/>
      </c>
      <c r="U178" s="215" t="str">
        <f t="shared" si="6"/>
        <v/>
      </c>
      <c r="V178" s="215" t="str">
        <f t="shared" si="6"/>
        <v/>
      </c>
      <c r="W178" s="215" t="str">
        <f t="shared" si="6"/>
        <v/>
      </c>
      <c r="X178" s="215" t="str">
        <f t="shared" si="6"/>
        <v/>
      </c>
      <c r="Y178" s="215" t="str">
        <f t="shared" si="6"/>
        <v/>
      </c>
      <c r="Z178" s="215" t="str">
        <f t="shared" si="6"/>
        <v/>
      </c>
      <c r="AA178" s="215" t="str">
        <f t="shared" si="6"/>
        <v/>
      </c>
      <c r="AB178" s="215" t="str">
        <f t="shared" si="6"/>
        <v/>
      </c>
      <c r="AC178" s="215" t="str">
        <f t="shared" si="6"/>
        <v/>
      </c>
      <c r="AD178" s="215" t="str">
        <f t="shared" si="6"/>
        <v/>
      </c>
      <c r="AE178" s="215" t="str">
        <f t="shared" si="6"/>
        <v/>
      </c>
      <c r="AF178" s="215" t="str">
        <f t="shared" si="6"/>
        <v/>
      </c>
      <c r="AG178" s="215" t="str">
        <f t="shared" si="6"/>
        <v/>
      </c>
      <c r="AH178" s="215" t="str">
        <f t="shared" si="6"/>
        <v/>
      </c>
      <c r="AI178" s="215" t="str">
        <f t="shared" si="6"/>
        <v/>
      </c>
      <c r="AJ178" s="215" t="str">
        <f t="shared" si="6"/>
        <v/>
      </c>
      <c r="AK178" s="215" t="str">
        <f t="shared" si="6"/>
        <v/>
      </c>
      <c r="AL178" s="215" t="str">
        <f t="shared" si="6"/>
        <v/>
      </c>
      <c r="AM178" s="215" t="str">
        <f t="shared" si="6"/>
        <v/>
      </c>
      <c r="AN178" s="215" t="str">
        <f t="shared" si="6"/>
        <v/>
      </c>
      <c r="AO178" s="215" t="str">
        <f t="shared" si="6"/>
        <v/>
      </c>
      <c r="AP178" s="215" t="str">
        <f t="shared" si="6"/>
        <v/>
      </c>
      <c r="AQ178" s="148"/>
    </row>
    <row r="179" spans="1:43" x14ac:dyDescent="0.2">
      <c r="A179" s="177"/>
      <c r="B179" s="177"/>
      <c r="C179" s="177"/>
      <c r="D179" s="211">
        <v>10</v>
      </c>
      <c r="E179" s="212" t="str">
        <f t="shared" ref="E179:AP179" si="7">IF(ISNUMBER(E100)=TRUE,E100-E19,"")</f>
        <v/>
      </c>
      <c r="F179" s="212" t="str">
        <f t="shared" si="7"/>
        <v/>
      </c>
      <c r="G179" s="212" t="str">
        <f t="shared" si="7"/>
        <v/>
      </c>
      <c r="H179" s="212" t="str">
        <f t="shared" si="7"/>
        <v/>
      </c>
      <c r="I179" s="212" t="str">
        <f t="shared" si="7"/>
        <v/>
      </c>
      <c r="J179" s="212" t="str">
        <f t="shared" si="7"/>
        <v/>
      </c>
      <c r="K179" s="212" t="str">
        <f t="shared" si="7"/>
        <v/>
      </c>
      <c r="L179" s="212" t="str">
        <f t="shared" si="7"/>
        <v/>
      </c>
      <c r="M179" s="212" t="str">
        <f t="shared" si="7"/>
        <v/>
      </c>
      <c r="N179" s="212" t="str">
        <f t="shared" si="7"/>
        <v/>
      </c>
      <c r="O179" s="212" t="str">
        <f t="shared" si="7"/>
        <v/>
      </c>
      <c r="P179" s="212" t="str">
        <f t="shared" si="7"/>
        <v/>
      </c>
      <c r="Q179" s="212" t="str">
        <f t="shared" si="7"/>
        <v/>
      </c>
      <c r="R179" s="212" t="str">
        <f t="shared" si="7"/>
        <v/>
      </c>
      <c r="S179" s="212" t="str">
        <f t="shared" si="7"/>
        <v/>
      </c>
      <c r="T179" s="212" t="str">
        <f t="shared" si="7"/>
        <v/>
      </c>
      <c r="U179" s="212" t="str">
        <f t="shared" si="7"/>
        <v/>
      </c>
      <c r="V179" s="212" t="str">
        <f t="shared" si="7"/>
        <v/>
      </c>
      <c r="W179" s="212" t="str">
        <f t="shared" si="7"/>
        <v/>
      </c>
      <c r="X179" s="212" t="str">
        <f t="shared" si="7"/>
        <v/>
      </c>
      <c r="Y179" s="212" t="str">
        <f t="shared" si="7"/>
        <v/>
      </c>
      <c r="Z179" s="212" t="str">
        <f t="shared" si="7"/>
        <v/>
      </c>
      <c r="AA179" s="212" t="str">
        <f t="shared" si="7"/>
        <v/>
      </c>
      <c r="AB179" s="212" t="str">
        <f t="shared" si="7"/>
        <v/>
      </c>
      <c r="AC179" s="212" t="str">
        <f t="shared" si="7"/>
        <v/>
      </c>
      <c r="AD179" s="212" t="str">
        <f t="shared" si="7"/>
        <v/>
      </c>
      <c r="AE179" s="212" t="str">
        <f t="shared" si="7"/>
        <v/>
      </c>
      <c r="AF179" s="212" t="str">
        <f t="shared" si="7"/>
        <v/>
      </c>
      <c r="AG179" s="212" t="str">
        <f t="shared" si="7"/>
        <v/>
      </c>
      <c r="AH179" s="212" t="str">
        <f t="shared" si="7"/>
        <v/>
      </c>
      <c r="AI179" s="212" t="str">
        <f t="shared" si="7"/>
        <v/>
      </c>
      <c r="AJ179" s="212" t="str">
        <f t="shared" si="7"/>
        <v/>
      </c>
      <c r="AK179" s="212" t="str">
        <f t="shared" si="7"/>
        <v/>
      </c>
      <c r="AL179" s="212" t="str">
        <f t="shared" si="7"/>
        <v/>
      </c>
      <c r="AM179" s="212" t="str">
        <f t="shared" si="7"/>
        <v/>
      </c>
      <c r="AN179" s="212" t="str">
        <f t="shared" si="7"/>
        <v/>
      </c>
      <c r="AO179" s="212" t="str">
        <f t="shared" si="7"/>
        <v/>
      </c>
      <c r="AP179" s="212" t="str">
        <f t="shared" si="7"/>
        <v/>
      </c>
      <c r="AQ179" s="148"/>
    </row>
    <row r="180" spans="1:43" x14ac:dyDescent="0.2">
      <c r="A180" s="177"/>
      <c r="B180" s="177"/>
      <c r="C180" s="177"/>
      <c r="D180" s="213">
        <v>7.5</v>
      </c>
      <c r="E180" s="215" t="str">
        <f t="shared" ref="E180:AP180" si="8">IF(ISNUMBER(E101)=TRUE,E101-E20,"")</f>
        <v/>
      </c>
      <c r="F180" s="215" t="str">
        <f t="shared" si="8"/>
        <v/>
      </c>
      <c r="G180" s="215" t="str">
        <f t="shared" si="8"/>
        <v/>
      </c>
      <c r="H180" s="215" t="str">
        <f t="shared" si="8"/>
        <v/>
      </c>
      <c r="I180" s="215" t="str">
        <f t="shared" si="8"/>
        <v/>
      </c>
      <c r="J180" s="215" t="str">
        <f t="shared" si="8"/>
        <v/>
      </c>
      <c r="K180" s="215" t="str">
        <f t="shared" si="8"/>
        <v/>
      </c>
      <c r="L180" s="215" t="str">
        <f t="shared" si="8"/>
        <v/>
      </c>
      <c r="M180" s="215" t="str">
        <f t="shared" si="8"/>
        <v/>
      </c>
      <c r="N180" s="215" t="str">
        <f t="shared" si="8"/>
        <v/>
      </c>
      <c r="O180" s="215" t="str">
        <f t="shared" si="8"/>
        <v/>
      </c>
      <c r="P180" s="215" t="str">
        <f t="shared" si="8"/>
        <v/>
      </c>
      <c r="Q180" s="215" t="str">
        <f t="shared" si="8"/>
        <v/>
      </c>
      <c r="R180" s="215" t="str">
        <f t="shared" si="8"/>
        <v/>
      </c>
      <c r="S180" s="215" t="str">
        <f t="shared" si="8"/>
        <v/>
      </c>
      <c r="T180" s="215" t="str">
        <f t="shared" si="8"/>
        <v/>
      </c>
      <c r="U180" s="215" t="str">
        <f t="shared" si="8"/>
        <v/>
      </c>
      <c r="V180" s="215" t="str">
        <f t="shared" si="8"/>
        <v/>
      </c>
      <c r="W180" s="215" t="str">
        <f t="shared" si="8"/>
        <v/>
      </c>
      <c r="X180" s="215" t="str">
        <f t="shared" si="8"/>
        <v/>
      </c>
      <c r="Y180" s="215" t="str">
        <f t="shared" si="8"/>
        <v/>
      </c>
      <c r="Z180" s="215" t="str">
        <f t="shared" si="8"/>
        <v/>
      </c>
      <c r="AA180" s="215" t="str">
        <f t="shared" si="8"/>
        <v/>
      </c>
      <c r="AB180" s="215" t="str">
        <f t="shared" si="8"/>
        <v/>
      </c>
      <c r="AC180" s="215" t="str">
        <f t="shared" si="8"/>
        <v/>
      </c>
      <c r="AD180" s="215" t="str">
        <f t="shared" si="8"/>
        <v/>
      </c>
      <c r="AE180" s="215" t="str">
        <f t="shared" si="8"/>
        <v/>
      </c>
      <c r="AF180" s="215" t="str">
        <f t="shared" si="8"/>
        <v/>
      </c>
      <c r="AG180" s="215" t="str">
        <f t="shared" si="8"/>
        <v/>
      </c>
      <c r="AH180" s="215" t="str">
        <f t="shared" si="8"/>
        <v/>
      </c>
      <c r="AI180" s="215" t="str">
        <f t="shared" si="8"/>
        <v/>
      </c>
      <c r="AJ180" s="215" t="str">
        <f t="shared" si="8"/>
        <v/>
      </c>
      <c r="AK180" s="215" t="str">
        <f t="shared" si="8"/>
        <v/>
      </c>
      <c r="AL180" s="215" t="str">
        <f t="shared" si="8"/>
        <v/>
      </c>
      <c r="AM180" s="215" t="str">
        <f t="shared" si="8"/>
        <v/>
      </c>
      <c r="AN180" s="215" t="str">
        <f t="shared" si="8"/>
        <v/>
      </c>
      <c r="AO180" s="215" t="str">
        <f t="shared" si="8"/>
        <v/>
      </c>
      <c r="AP180" s="215" t="str">
        <f t="shared" si="8"/>
        <v/>
      </c>
      <c r="AQ180" s="148"/>
    </row>
    <row r="181" spans="1:43" x14ac:dyDescent="0.2">
      <c r="A181" s="177"/>
      <c r="B181" s="177"/>
      <c r="C181" s="177"/>
      <c r="D181" s="211">
        <v>5</v>
      </c>
      <c r="E181" s="212" t="str">
        <f>IF(ISNUMBER(E102)=TRUE,E102-E21,"")</f>
        <v/>
      </c>
      <c r="F181" s="212" t="str">
        <f t="shared" ref="F181:AP181" si="9">IF(ISNUMBER(F102)=TRUE,F102-F21,"")</f>
        <v/>
      </c>
      <c r="G181" s="212" t="str">
        <f t="shared" si="9"/>
        <v/>
      </c>
      <c r="H181" s="212" t="str">
        <f t="shared" si="9"/>
        <v/>
      </c>
      <c r="I181" s="212" t="str">
        <f t="shared" si="9"/>
        <v/>
      </c>
      <c r="J181" s="212" t="str">
        <f t="shared" si="9"/>
        <v/>
      </c>
      <c r="K181" s="212" t="str">
        <f t="shared" si="9"/>
        <v/>
      </c>
      <c r="L181" s="212" t="str">
        <f t="shared" si="9"/>
        <v/>
      </c>
      <c r="M181" s="212" t="str">
        <f t="shared" si="9"/>
        <v/>
      </c>
      <c r="N181" s="212" t="str">
        <f t="shared" si="9"/>
        <v/>
      </c>
      <c r="O181" s="212" t="str">
        <f t="shared" si="9"/>
        <v/>
      </c>
      <c r="P181" s="212" t="str">
        <f t="shared" si="9"/>
        <v/>
      </c>
      <c r="Q181" s="212" t="str">
        <f t="shared" si="9"/>
        <v/>
      </c>
      <c r="R181" s="212" t="str">
        <f t="shared" si="9"/>
        <v/>
      </c>
      <c r="S181" s="212" t="str">
        <f t="shared" si="9"/>
        <v/>
      </c>
      <c r="T181" s="212" t="str">
        <f t="shared" si="9"/>
        <v/>
      </c>
      <c r="U181" s="212" t="str">
        <f t="shared" si="9"/>
        <v/>
      </c>
      <c r="V181" s="212" t="str">
        <f t="shared" si="9"/>
        <v/>
      </c>
      <c r="W181" s="212" t="str">
        <f t="shared" si="9"/>
        <v/>
      </c>
      <c r="X181" s="212" t="str">
        <f t="shared" si="9"/>
        <v/>
      </c>
      <c r="Y181" s="212" t="str">
        <f t="shared" si="9"/>
        <v/>
      </c>
      <c r="Z181" s="212" t="str">
        <f t="shared" si="9"/>
        <v/>
      </c>
      <c r="AA181" s="212" t="str">
        <f t="shared" si="9"/>
        <v/>
      </c>
      <c r="AB181" s="212" t="str">
        <f t="shared" si="9"/>
        <v/>
      </c>
      <c r="AC181" s="212" t="str">
        <f t="shared" si="9"/>
        <v/>
      </c>
      <c r="AD181" s="212" t="str">
        <f t="shared" si="9"/>
        <v/>
      </c>
      <c r="AE181" s="212" t="str">
        <f t="shared" si="9"/>
        <v/>
      </c>
      <c r="AF181" s="212" t="str">
        <f t="shared" si="9"/>
        <v/>
      </c>
      <c r="AG181" s="212" t="str">
        <f t="shared" si="9"/>
        <v/>
      </c>
      <c r="AH181" s="212" t="str">
        <f t="shared" si="9"/>
        <v/>
      </c>
      <c r="AI181" s="212" t="str">
        <f t="shared" si="9"/>
        <v/>
      </c>
      <c r="AJ181" s="212" t="str">
        <f t="shared" si="9"/>
        <v/>
      </c>
      <c r="AK181" s="212" t="str">
        <f t="shared" si="9"/>
        <v/>
      </c>
      <c r="AL181" s="212" t="str">
        <f t="shared" si="9"/>
        <v/>
      </c>
      <c r="AM181" s="212" t="str">
        <f t="shared" si="9"/>
        <v/>
      </c>
      <c r="AN181" s="212" t="str">
        <f t="shared" si="9"/>
        <v/>
      </c>
      <c r="AO181" s="212" t="str">
        <f t="shared" si="9"/>
        <v/>
      </c>
      <c r="AP181" s="212" t="str">
        <f t="shared" si="9"/>
        <v/>
      </c>
      <c r="AQ181" s="148"/>
    </row>
    <row r="182" spans="1:43" x14ac:dyDescent="0.2">
      <c r="A182" s="177"/>
      <c r="B182" s="177"/>
      <c r="C182" s="177"/>
      <c r="D182" s="213">
        <v>3</v>
      </c>
      <c r="E182" s="215" t="str">
        <f t="shared" ref="E182:AP182" si="10">IF(ISNUMBER(E103)=TRUE,E103-E22,"")</f>
        <v/>
      </c>
      <c r="F182" s="215" t="str">
        <f t="shared" si="10"/>
        <v/>
      </c>
      <c r="G182" s="215" t="str">
        <f t="shared" si="10"/>
        <v/>
      </c>
      <c r="H182" s="215" t="str">
        <f t="shared" si="10"/>
        <v/>
      </c>
      <c r="I182" s="215" t="str">
        <f t="shared" si="10"/>
        <v/>
      </c>
      <c r="J182" s="215" t="str">
        <f t="shared" si="10"/>
        <v/>
      </c>
      <c r="K182" s="215" t="str">
        <f t="shared" si="10"/>
        <v/>
      </c>
      <c r="L182" s="215" t="str">
        <f t="shared" si="10"/>
        <v/>
      </c>
      <c r="M182" s="215" t="str">
        <f t="shared" si="10"/>
        <v/>
      </c>
      <c r="N182" s="215" t="str">
        <f t="shared" si="10"/>
        <v/>
      </c>
      <c r="O182" s="215" t="str">
        <f t="shared" si="10"/>
        <v/>
      </c>
      <c r="P182" s="215" t="str">
        <f t="shared" si="10"/>
        <v/>
      </c>
      <c r="Q182" s="215" t="str">
        <f t="shared" si="10"/>
        <v/>
      </c>
      <c r="R182" s="215" t="str">
        <f t="shared" si="10"/>
        <v/>
      </c>
      <c r="S182" s="215" t="str">
        <f t="shared" si="10"/>
        <v/>
      </c>
      <c r="T182" s="215" t="str">
        <f t="shared" si="10"/>
        <v/>
      </c>
      <c r="U182" s="215" t="str">
        <f t="shared" si="10"/>
        <v/>
      </c>
      <c r="V182" s="215" t="str">
        <f t="shared" si="10"/>
        <v/>
      </c>
      <c r="W182" s="215" t="str">
        <f t="shared" si="10"/>
        <v/>
      </c>
      <c r="X182" s="215" t="str">
        <f t="shared" si="10"/>
        <v/>
      </c>
      <c r="Y182" s="215" t="str">
        <f t="shared" si="10"/>
        <v/>
      </c>
      <c r="Z182" s="215" t="str">
        <f t="shared" si="10"/>
        <v/>
      </c>
      <c r="AA182" s="215" t="str">
        <f t="shared" si="10"/>
        <v/>
      </c>
      <c r="AB182" s="215" t="str">
        <f t="shared" si="10"/>
        <v/>
      </c>
      <c r="AC182" s="215" t="str">
        <f t="shared" si="10"/>
        <v/>
      </c>
      <c r="AD182" s="215" t="str">
        <f t="shared" si="10"/>
        <v/>
      </c>
      <c r="AE182" s="215" t="str">
        <f t="shared" si="10"/>
        <v/>
      </c>
      <c r="AF182" s="215" t="str">
        <f t="shared" si="10"/>
        <v/>
      </c>
      <c r="AG182" s="215" t="str">
        <f t="shared" si="10"/>
        <v/>
      </c>
      <c r="AH182" s="215" t="str">
        <f t="shared" si="10"/>
        <v/>
      </c>
      <c r="AI182" s="215" t="str">
        <f t="shared" si="10"/>
        <v/>
      </c>
      <c r="AJ182" s="215" t="str">
        <f t="shared" si="10"/>
        <v/>
      </c>
      <c r="AK182" s="215" t="str">
        <f t="shared" si="10"/>
        <v/>
      </c>
      <c r="AL182" s="215" t="str">
        <f t="shared" si="10"/>
        <v/>
      </c>
      <c r="AM182" s="215" t="str">
        <f t="shared" si="10"/>
        <v/>
      </c>
      <c r="AN182" s="215" t="str">
        <f t="shared" si="10"/>
        <v/>
      </c>
      <c r="AO182" s="215" t="str">
        <f t="shared" si="10"/>
        <v/>
      </c>
      <c r="AP182" s="215" t="str">
        <f t="shared" si="10"/>
        <v/>
      </c>
      <c r="AQ182" s="148"/>
    </row>
    <row r="183" spans="1:43" x14ac:dyDescent="0.2">
      <c r="A183" s="177"/>
      <c r="B183" s="177"/>
      <c r="C183" s="177"/>
      <c r="D183" s="211">
        <v>2.5</v>
      </c>
      <c r="E183" s="212" t="str">
        <f t="shared" ref="E183:AP183" si="11">IF(ISNUMBER(E104)=TRUE,E104-E23,"")</f>
        <v/>
      </c>
      <c r="F183" s="212" t="str">
        <f t="shared" si="11"/>
        <v/>
      </c>
      <c r="G183" s="212" t="str">
        <f t="shared" si="11"/>
        <v/>
      </c>
      <c r="H183" s="212" t="str">
        <f t="shared" si="11"/>
        <v/>
      </c>
      <c r="I183" s="212" t="str">
        <f t="shared" si="11"/>
        <v/>
      </c>
      <c r="J183" s="212" t="str">
        <f t="shared" si="11"/>
        <v/>
      </c>
      <c r="K183" s="212" t="str">
        <f t="shared" si="11"/>
        <v/>
      </c>
      <c r="L183" s="212" t="str">
        <f t="shared" si="11"/>
        <v/>
      </c>
      <c r="M183" s="212" t="str">
        <f t="shared" si="11"/>
        <v/>
      </c>
      <c r="N183" s="212" t="str">
        <f t="shared" si="11"/>
        <v/>
      </c>
      <c r="O183" s="212" t="str">
        <f t="shared" si="11"/>
        <v/>
      </c>
      <c r="P183" s="212" t="str">
        <f t="shared" si="11"/>
        <v/>
      </c>
      <c r="Q183" s="212" t="str">
        <f t="shared" si="11"/>
        <v/>
      </c>
      <c r="R183" s="212" t="str">
        <f t="shared" si="11"/>
        <v/>
      </c>
      <c r="S183" s="212" t="str">
        <f t="shared" si="11"/>
        <v/>
      </c>
      <c r="T183" s="212" t="str">
        <f t="shared" si="11"/>
        <v/>
      </c>
      <c r="U183" s="212" t="str">
        <f t="shared" si="11"/>
        <v/>
      </c>
      <c r="V183" s="212" t="str">
        <f t="shared" si="11"/>
        <v/>
      </c>
      <c r="W183" s="212" t="str">
        <f t="shared" si="11"/>
        <v/>
      </c>
      <c r="X183" s="212" t="str">
        <f t="shared" si="11"/>
        <v/>
      </c>
      <c r="Y183" s="212" t="str">
        <f t="shared" si="11"/>
        <v/>
      </c>
      <c r="Z183" s="212" t="str">
        <f t="shared" si="11"/>
        <v/>
      </c>
      <c r="AA183" s="212" t="str">
        <f t="shared" si="11"/>
        <v/>
      </c>
      <c r="AB183" s="212" t="str">
        <f t="shared" si="11"/>
        <v/>
      </c>
      <c r="AC183" s="212" t="str">
        <f t="shared" si="11"/>
        <v/>
      </c>
      <c r="AD183" s="212" t="str">
        <f t="shared" si="11"/>
        <v/>
      </c>
      <c r="AE183" s="212" t="str">
        <f t="shared" si="11"/>
        <v/>
      </c>
      <c r="AF183" s="212" t="str">
        <f t="shared" si="11"/>
        <v/>
      </c>
      <c r="AG183" s="212" t="str">
        <f t="shared" si="11"/>
        <v/>
      </c>
      <c r="AH183" s="212" t="str">
        <f t="shared" si="11"/>
        <v/>
      </c>
      <c r="AI183" s="212" t="str">
        <f t="shared" si="11"/>
        <v/>
      </c>
      <c r="AJ183" s="212" t="str">
        <f t="shared" si="11"/>
        <v/>
      </c>
      <c r="AK183" s="212" t="str">
        <f t="shared" si="11"/>
        <v/>
      </c>
      <c r="AL183" s="212" t="str">
        <f t="shared" si="11"/>
        <v/>
      </c>
      <c r="AM183" s="212" t="str">
        <f t="shared" si="11"/>
        <v/>
      </c>
      <c r="AN183" s="212" t="str">
        <f t="shared" si="11"/>
        <v/>
      </c>
      <c r="AO183" s="212" t="str">
        <f t="shared" si="11"/>
        <v/>
      </c>
      <c r="AP183" s="212" t="str">
        <f t="shared" si="11"/>
        <v/>
      </c>
      <c r="AQ183" s="148"/>
    </row>
    <row r="184" spans="1:43" x14ac:dyDescent="0.2">
      <c r="A184" s="177"/>
      <c r="B184" s="177"/>
      <c r="C184" s="177"/>
      <c r="D184" s="213">
        <v>2</v>
      </c>
      <c r="E184" s="215" t="str">
        <f t="shared" ref="E184:AP184" si="12">IF(ISNUMBER(E105)=TRUE,E105-E24,"")</f>
        <v/>
      </c>
      <c r="F184" s="215" t="str">
        <f t="shared" si="12"/>
        <v/>
      </c>
      <c r="G184" s="215" t="str">
        <f t="shared" si="12"/>
        <v/>
      </c>
      <c r="H184" s="215" t="str">
        <f t="shared" si="12"/>
        <v/>
      </c>
      <c r="I184" s="215" t="str">
        <f t="shared" si="12"/>
        <v/>
      </c>
      <c r="J184" s="215" t="str">
        <f t="shared" si="12"/>
        <v/>
      </c>
      <c r="K184" s="215" t="str">
        <f t="shared" si="12"/>
        <v/>
      </c>
      <c r="L184" s="215" t="str">
        <f t="shared" si="12"/>
        <v/>
      </c>
      <c r="M184" s="215" t="str">
        <f t="shared" si="12"/>
        <v/>
      </c>
      <c r="N184" s="215" t="str">
        <f t="shared" si="12"/>
        <v/>
      </c>
      <c r="O184" s="215" t="str">
        <f t="shared" si="12"/>
        <v/>
      </c>
      <c r="P184" s="215" t="str">
        <f t="shared" si="12"/>
        <v/>
      </c>
      <c r="Q184" s="215" t="str">
        <f t="shared" si="12"/>
        <v/>
      </c>
      <c r="R184" s="215" t="str">
        <f t="shared" si="12"/>
        <v/>
      </c>
      <c r="S184" s="215" t="str">
        <f t="shared" si="12"/>
        <v/>
      </c>
      <c r="T184" s="215" t="str">
        <f t="shared" si="12"/>
        <v/>
      </c>
      <c r="U184" s="215" t="str">
        <f t="shared" si="12"/>
        <v/>
      </c>
      <c r="V184" s="215" t="str">
        <f t="shared" si="12"/>
        <v/>
      </c>
      <c r="W184" s="215" t="str">
        <f t="shared" si="12"/>
        <v/>
      </c>
      <c r="X184" s="215" t="str">
        <f t="shared" si="12"/>
        <v/>
      </c>
      <c r="Y184" s="215" t="str">
        <f t="shared" si="12"/>
        <v/>
      </c>
      <c r="Z184" s="215" t="str">
        <f t="shared" si="12"/>
        <v/>
      </c>
      <c r="AA184" s="215" t="str">
        <f t="shared" si="12"/>
        <v/>
      </c>
      <c r="AB184" s="215" t="str">
        <f t="shared" si="12"/>
        <v/>
      </c>
      <c r="AC184" s="215" t="str">
        <f t="shared" si="12"/>
        <v/>
      </c>
      <c r="AD184" s="215" t="str">
        <f t="shared" si="12"/>
        <v/>
      </c>
      <c r="AE184" s="215" t="str">
        <f t="shared" si="12"/>
        <v/>
      </c>
      <c r="AF184" s="215" t="str">
        <f t="shared" si="12"/>
        <v/>
      </c>
      <c r="AG184" s="215" t="str">
        <f t="shared" si="12"/>
        <v/>
      </c>
      <c r="AH184" s="215" t="str">
        <f t="shared" si="12"/>
        <v/>
      </c>
      <c r="AI184" s="215" t="str">
        <f t="shared" si="12"/>
        <v/>
      </c>
      <c r="AJ184" s="215" t="str">
        <f t="shared" si="12"/>
        <v/>
      </c>
      <c r="AK184" s="215" t="str">
        <f t="shared" si="12"/>
        <v/>
      </c>
      <c r="AL184" s="215" t="str">
        <f t="shared" si="12"/>
        <v/>
      </c>
      <c r="AM184" s="215" t="str">
        <f t="shared" si="12"/>
        <v/>
      </c>
      <c r="AN184" s="215" t="str">
        <f t="shared" si="12"/>
        <v/>
      </c>
      <c r="AO184" s="215" t="str">
        <f t="shared" si="12"/>
        <v/>
      </c>
      <c r="AP184" s="215" t="str">
        <f t="shared" si="12"/>
        <v/>
      </c>
      <c r="AQ184" s="148"/>
    </row>
    <row r="185" spans="1:43" x14ac:dyDescent="0.2">
      <c r="A185" s="177"/>
      <c r="B185" s="177"/>
      <c r="C185" s="177"/>
      <c r="D185" s="211">
        <v>1</v>
      </c>
      <c r="E185" s="212" t="str">
        <f t="shared" ref="E185:AP185" si="13">IF(ISNUMBER(E106)=TRUE,E106-E25,"")</f>
        <v/>
      </c>
      <c r="F185" s="212" t="str">
        <f t="shared" si="13"/>
        <v/>
      </c>
      <c r="G185" s="212" t="str">
        <f t="shared" si="13"/>
        <v/>
      </c>
      <c r="H185" s="212" t="str">
        <f t="shared" si="13"/>
        <v/>
      </c>
      <c r="I185" s="212" t="str">
        <f t="shared" si="13"/>
        <v/>
      </c>
      <c r="J185" s="212" t="str">
        <f t="shared" si="13"/>
        <v/>
      </c>
      <c r="K185" s="212" t="str">
        <f t="shared" si="13"/>
        <v/>
      </c>
      <c r="L185" s="212" t="str">
        <f t="shared" si="13"/>
        <v/>
      </c>
      <c r="M185" s="212" t="str">
        <f t="shared" si="13"/>
        <v/>
      </c>
      <c r="N185" s="212" t="str">
        <f t="shared" si="13"/>
        <v/>
      </c>
      <c r="O185" s="212" t="str">
        <f t="shared" si="13"/>
        <v/>
      </c>
      <c r="P185" s="212" t="str">
        <f t="shared" si="13"/>
        <v/>
      </c>
      <c r="Q185" s="212" t="str">
        <f t="shared" si="13"/>
        <v/>
      </c>
      <c r="R185" s="212" t="str">
        <f t="shared" si="13"/>
        <v/>
      </c>
      <c r="S185" s="212" t="str">
        <f t="shared" si="13"/>
        <v/>
      </c>
      <c r="T185" s="212" t="str">
        <f t="shared" si="13"/>
        <v/>
      </c>
      <c r="U185" s="212" t="str">
        <f t="shared" si="13"/>
        <v/>
      </c>
      <c r="V185" s="212" t="str">
        <f t="shared" si="13"/>
        <v/>
      </c>
      <c r="W185" s="212" t="str">
        <f t="shared" si="13"/>
        <v/>
      </c>
      <c r="X185" s="212" t="str">
        <f t="shared" si="13"/>
        <v/>
      </c>
      <c r="Y185" s="212" t="str">
        <f t="shared" si="13"/>
        <v/>
      </c>
      <c r="Z185" s="212" t="str">
        <f t="shared" si="13"/>
        <v/>
      </c>
      <c r="AA185" s="212" t="str">
        <f t="shared" si="13"/>
        <v/>
      </c>
      <c r="AB185" s="212" t="str">
        <f t="shared" si="13"/>
        <v/>
      </c>
      <c r="AC185" s="212" t="str">
        <f t="shared" si="13"/>
        <v/>
      </c>
      <c r="AD185" s="212" t="str">
        <f t="shared" si="13"/>
        <v/>
      </c>
      <c r="AE185" s="212" t="str">
        <f t="shared" si="13"/>
        <v/>
      </c>
      <c r="AF185" s="212" t="str">
        <f t="shared" si="13"/>
        <v/>
      </c>
      <c r="AG185" s="212" t="str">
        <f t="shared" si="13"/>
        <v/>
      </c>
      <c r="AH185" s="212" t="str">
        <f t="shared" si="13"/>
        <v/>
      </c>
      <c r="AI185" s="212" t="str">
        <f t="shared" si="13"/>
        <v/>
      </c>
      <c r="AJ185" s="212" t="str">
        <f t="shared" si="13"/>
        <v/>
      </c>
      <c r="AK185" s="212" t="str">
        <f t="shared" si="13"/>
        <v/>
      </c>
      <c r="AL185" s="212" t="str">
        <f t="shared" si="13"/>
        <v/>
      </c>
      <c r="AM185" s="212" t="str">
        <f t="shared" si="13"/>
        <v/>
      </c>
      <c r="AN185" s="212" t="str">
        <f t="shared" si="13"/>
        <v/>
      </c>
      <c r="AO185" s="212" t="str">
        <f t="shared" si="13"/>
        <v/>
      </c>
      <c r="AP185" s="212" t="str">
        <f t="shared" si="13"/>
        <v/>
      </c>
      <c r="AQ185" s="148"/>
    </row>
    <row r="186" spans="1:43" x14ac:dyDescent="0.2">
      <c r="B186" s="177"/>
      <c r="C186" s="177"/>
      <c r="D186" s="213"/>
      <c r="E186" s="215"/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/>
      <c r="AE186" s="215"/>
      <c r="AF186" s="215"/>
      <c r="AG186" s="215"/>
      <c r="AH186" s="215"/>
      <c r="AI186" s="215"/>
      <c r="AJ186" s="215"/>
      <c r="AK186" s="215"/>
      <c r="AL186" s="215"/>
      <c r="AM186" s="215"/>
      <c r="AN186" s="215"/>
      <c r="AO186" s="215"/>
      <c r="AP186" s="215"/>
    </row>
    <row r="187" spans="1:43" x14ac:dyDescent="0.2">
      <c r="B187" s="177"/>
      <c r="C187" s="177" t="s">
        <v>665</v>
      </c>
      <c r="D187" s="211" t="s">
        <v>662</v>
      </c>
      <c r="E187" s="212">
        <f t="shared" ref="E187:AP187" si="14">E27</f>
        <v>205</v>
      </c>
      <c r="F187" s="212" t="str">
        <f t="shared" si="14"/>
        <v/>
      </c>
      <c r="G187" s="212" t="str">
        <f t="shared" si="14"/>
        <v/>
      </c>
      <c r="H187" s="212" t="str">
        <f t="shared" si="14"/>
        <v/>
      </c>
      <c r="I187" s="212" t="str">
        <f t="shared" si="14"/>
        <v/>
      </c>
      <c r="J187" s="212" t="str">
        <f t="shared" si="14"/>
        <v/>
      </c>
      <c r="K187" s="212" t="str">
        <f t="shared" si="14"/>
        <v/>
      </c>
      <c r="L187" s="212">
        <f t="shared" si="14"/>
        <v>136</v>
      </c>
      <c r="M187" s="212" t="str">
        <f t="shared" si="14"/>
        <v/>
      </c>
      <c r="N187" s="212" t="str">
        <f t="shared" si="14"/>
        <v/>
      </c>
      <c r="O187" s="212">
        <f t="shared" si="14"/>
        <v>177</v>
      </c>
      <c r="P187" s="212">
        <f t="shared" si="14"/>
        <v>87</v>
      </c>
      <c r="Q187" s="212" t="str">
        <f t="shared" si="14"/>
        <v/>
      </c>
      <c r="R187" s="212" t="str">
        <f t="shared" si="14"/>
        <v/>
      </c>
      <c r="S187" s="212" t="str">
        <f t="shared" si="14"/>
        <v/>
      </c>
      <c r="T187" s="212" t="str">
        <f t="shared" si="14"/>
        <v/>
      </c>
      <c r="U187" s="212" t="str">
        <f t="shared" si="14"/>
        <v/>
      </c>
      <c r="V187" s="212" t="str">
        <f t="shared" si="14"/>
        <v/>
      </c>
      <c r="W187" s="212">
        <f t="shared" si="14"/>
        <v>180</v>
      </c>
      <c r="X187" s="212" t="str">
        <f t="shared" si="14"/>
        <v/>
      </c>
      <c r="Y187" s="212">
        <f t="shared" si="14"/>
        <v>126</v>
      </c>
      <c r="Z187" s="212" t="str">
        <f t="shared" si="14"/>
        <v/>
      </c>
      <c r="AA187" s="212" t="str">
        <f t="shared" si="14"/>
        <v/>
      </c>
      <c r="AB187" s="212" t="str">
        <f t="shared" si="14"/>
        <v/>
      </c>
      <c r="AC187" s="212">
        <f t="shared" si="14"/>
        <v>138</v>
      </c>
      <c r="AD187" s="212" t="str">
        <f t="shared" si="14"/>
        <v/>
      </c>
      <c r="AE187" s="212" t="str">
        <f t="shared" si="14"/>
        <v/>
      </c>
      <c r="AF187" s="212">
        <f t="shared" si="14"/>
        <v>167</v>
      </c>
      <c r="AG187" s="212">
        <f t="shared" si="14"/>
        <v>134</v>
      </c>
      <c r="AH187" s="212" t="str">
        <f t="shared" si="14"/>
        <v/>
      </c>
      <c r="AI187" s="212" t="str">
        <f t="shared" si="14"/>
        <v/>
      </c>
      <c r="AJ187" s="212" t="str">
        <f t="shared" si="14"/>
        <v/>
      </c>
      <c r="AK187" s="212" t="str">
        <f t="shared" si="14"/>
        <v/>
      </c>
      <c r="AL187" s="212">
        <f t="shared" si="14"/>
        <v>121</v>
      </c>
      <c r="AM187" s="212" t="str">
        <f t="shared" si="14"/>
        <v/>
      </c>
      <c r="AN187" s="212">
        <f t="shared" si="14"/>
        <v>64</v>
      </c>
      <c r="AO187" s="212" t="str">
        <f t="shared" si="14"/>
        <v/>
      </c>
      <c r="AP187" s="212" t="str">
        <f t="shared" si="14"/>
        <v/>
      </c>
    </row>
    <row r="188" spans="1:43" x14ac:dyDescent="0.2">
      <c r="B188" s="177"/>
      <c r="C188" s="177"/>
      <c r="D188" s="213" t="s">
        <v>663</v>
      </c>
      <c r="E188" s="214" t="str">
        <f>IF(ISNUMBER(E109)=TRUE,E109-E29,"")</f>
        <v/>
      </c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</row>
    <row r="189" spans="1:43" x14ac:dyDescent="0.2">
      <c r="A189" s="177"/>
      <c r="B189" s="177"/>
      <c r="C189" s="177"/>
      <c r="D189" s="211">
        <v>30</v>
      </c>
      <c r="E189" s="212" t="str">
        <f t="shared" ref="E189:AP194" si="15">IF(ISNUMBER(E110)=TRUE,E110-E29,"")</f>
        <v/>
      </c>
      <c r="F189" s="212" t="str">
        <f t="shared" si="15"/>
        <v/>
      </c>
      <c r="G189" s="212" t="str">
        <f t="shared" si="15"/>
        <v/>
      </c>
      <c r="H189" s="212" t="str">
        <f t="shared" si="15"/>
        <v/>
      </c>
      <c r="I189" s="212" t="str">
        <f t="shared" si="15"/>
        <v/>
      </c>
      <c r="J189" s="212" t="str">
        <f t="shared" si="15"/>
        <v/>
      </c>
      <c r="K189" s="212" t="str">
        <f t="shared" si="15"/>
        <v/>
      </c>
      <c r="L189" s="212" t="str">
        <f t="shared" si="15"/>
        <v/>
      </c>
      <c r="M189" s="212" t="str">
        <f t="shared" si="15"/>
        <v/>
      </c>
      <c r="N189" s="212" t="str">
        <f t="shared" si="15"/>
        <v/>
      </c>
      <c r="O189" s="212" t="str">
        <f t="shared" si="15"/>
        <v/>
      </c>
      <c r="P189" s="212" t="str">
        <f t="shared" si="15"/>
        <v/>
      </c>
      <c r="Q189" s="212" t="str">
        <f t="shared" si="15"/>
        <v/>
      </c>
      <c r="R189" s="212" t="str">
        <f t="shared" si="15"/>
        <v/>
      </c>
      <c r="S189" s="212" t="str">
        <f t="shared" si="15"/>
        <v/>
      </c>
      <c r="T189" s="212" t="str">
        <f t="shared" si="15"/>
        <v/>
      </c>
      <c r="U189" s="212" t="str">
        <f t="shared" si="15"/>
        <v/>
      </c>
      <c r="V189" s="212" t="str">
        <f t="shared" si="15"/>
        <v/>
      </c>
      <c r="W189" s="212" t="str">
        <f t="shared" si="15"/>
        <v/>
      </c>
      <c r="X189" s="212" t="str">
        <f t="shared" si="15"/>
        <v/>
      </c>
      <c r="Y189" s="212" t="str">
        <f t="shared" si="15"/>
        <v/>
      </c>
      <c r="Z189" s="212" t="str">
        <f t="shared" si="15"/>
        <v/>
      </c>
      <c r="AA189" s="212" t="str">
        <f t="shared" si="15"/>
        <v/>
      </c>
      <c r="AB189" s="212" t="str">
        <f t="shared" si="15"/>
        <v/>
      </c>
      <c r="AC189" s="212" t="str">
        <f t="shared" si="15"/>
        <v/>
      </c>
      <c r="AD189" s="212" t="str">
        <f t="shared" si="15"/>
        <v/>
      </c>
      <c r="AE189" s="212" t="str">
        <f t="shared" si="15"/>
        <v/>
      </c>
      <c r="AF189" s="212" t="str">
        <f t="shared" si="15"/>
        <v/>
      </c>
      <c r="AG189" s="212" t="str">
        <f t="shared" si="15"/>
        <v/>
      </c>
      <c r="AH189" s="212" t="str">
        <f t="shared" si="15"/>
        <v/>
      </c>
      <c r="AI189" s="212" t="str">
        <f t="shared" si="15"/>
        <v/>
      </c>
      <c r="AJ189" s="212" t="str">
        <f t="shared" si="15"/>
        <v/>
      </c>
      <c r="AK189" s="212" t="str">
        <f t="shared" si="15"/>
        <v/>
      </c>
      <c r="AL189" s="212" t="str">
        <f t="shared" si="15"/>
        <v/>
      </c>
      <c r="AM189" s="212" t="str">
        <f t="shared" si="15"/>
        <v/>
      </c>
      <c r="AN189" s="212" t="str">
        <f t="shared" si="15"/>
        <v/>
      </c>
      <c r="AO189" s="212" t="str">
        <f t="shared" si="15"/>
        <v/>
      </c>
      <c r="AP189" s="212" t="str">
        <f t="shared" si="15"/>
        <v/>
      </c>
      <c r="AQ189" s="148"/>
    </row>
    <row r="190" spans="1:43" x14ac:dyDescent="0.2">
      <c r="A190" s="177"/>
      <c r="B190" s="177"/>
      <c r="C190" s="177"/>
      <c r="D190" s="213">
        <v>25</v>
      </c>
      <c r="E190" s="215" t="str">
        <f t="shared" si="15"/>
        <v/>
      </c>
      <c r="F190" s="215" t="str">
        <f t="shared" si="15"/>
        <v/>
      </c>
      <c r="G190" s="215" t="str">
        <f t="shared" si="15"/>
        <v/>
      </c>
      <c r="H190" s="215" t="str">
        <f t="shared" si="15"/>
        <v/>
      </c>
      <c r="I190" s="215" t="str">
        <f t="shared" si="15"/>
        <v/>
      </c>
      <c r="J190" s="215" t="str">
        <f t="shared" si="15"/>
        <v/>
      </c>
      <c r="K190" s="215" t="str">
        <f t="shared" si="15"/>
        <v/>
      </c>
      <c r="L190" s="215" t="str">
        <f t="shared" si="15"/>
        <v/>
      </c>
      <c r="M190" s="215" t="str">
        <f t="shared" si="15"/>
        <v/>
      </c>
      <c r="N190" s="215" t="str">
        <f t="shared" si="15"/>
        <v/>
      </c>
      <c r="O190" s="215" t="str">
        <f t="shared" si="15"/>
        <v/>
      </c>
      <c r="P190" s="215" t="str">
        <f t="shared" si="15"/>
        <v/>
      </c>
      <c r="Q190" s="215" t="str">
        <f t="shared" si="15"/>
        <v/>
      </c>
      <c r="R190" s="215" t="str">
        <f t="shared" si="15"/>
        <v/>
      </c>
      <c r="S190" s="215" t="str">
        <f t="shared" si="15"/>
        <v/>
      </c>
      <c r="T190" s="215" t="str">
        <f t="shared" si="15"/>
        <v/>
      </c>
      <c r="U190" s="215" t="str">
        <f t="shared" si="15"/>
        <v/>
      </c>
      <c r="V190" s="215" t="str">
        <f t="shared" si="15"/>
        <v/>
      </c>
      <c r="W190" s="215" t="str">
        <f t="shared" si="15"/>
        <v/>
      </c>
      <c r="X190" s="215" t="str">
        <f t="shared" si="15"/>
        <v/>
      </c>
      <c r="Y190" s="215" t="str">
        <f t="shared" si="15"/>
        <v/>
      </c>
      <c r="Z190" s="215" t="str">
        <f t="shared" si="15"/>
        <v/>
      </c>
      <c r="AA190" s="215" t="str">
        <f t="shared" si="15"/>
        <v/>
      </c>
      <c r="AB190" s="215" t="str">
        <f t="shared" si="15"/>
        <v/>
      </c>
      <c r="AC190" s="215" t="str">
        <f t="shared" si="15"/>
        <v/>
      </c>
      <c r="AD190" s="215" t="str">
        <f t="shared" si="15"/>
        <v/>
      </c>
      <c r="AE190" s="215" t="str">
        <f t="shared" si="15"/>
        <v/>
      </c>
      <c r="AF190" s="215" t="str">
        <f t="shared" si="15"/>
        <v/>
      </c>
      <c r="AG190" s="215" t="str">
        <f t="shared" si="15"/>
        <v/>
      </c>
      <c r="AH190" s="215" t="str">
        <f t="shared" si="15"/>
        <v/>
      </c>
      <c r="AI190" s="215" t="str">
        <f t="shared" si="15"/>
        <v/>
      </c>
      <c r="AJ190" s="215" t="str">
        <f t="shared" si="15"/>
        <v/>
      </c>
      <c r="AK190" s="215" t="str">
        <f t="shared" si="15"/>
        <v/>
      </c>
      <c r="AL190" s="215" t="str">
        <f t="shared" si="15"/>
        <v/>
      </c>
      <c r="AM190" s="215" t="str">
        <f t="shared" si="15"/>
        <v/>
      </c>
      <c r="AN190" s="215" t="str">
        <f t="shared" si="15"/>
        <v/>
      </c>
      <c r="AO190" s="215" t="str">
        <f t="shared" si="15"/>
        <v/>
      </c>
      <c r="AP190" s="215" t="str">
        <f t="shared" si="15"/>
        <v/>
      </c>
      <c r="AQ190" s="148"/>
    </row>
    <row r="191" spans="1:43" x14ac:dyDescent="0.2">
      <c r="A191" s="177"/>
      <c r="B191" s="177"/>
      <c r="C191" s="177"/>
      <c r="D191" s="211">
        <v>7.5</v>
      </c>
      <c r="E191" s="212" t="str">
        <f t="shared" si="15"/>
        <v/>
      </c>
      <c r="F191" s="212" t="str">
        <f t="shared" si="15"/>
        <v/>
      </c>
      <c r="G191" s="212" t="str">
        <f t="shared" si="15"/>
        <v/>
      </c>
      <c r="H191" s="212" t="str">
        <f t="shared" si="15"/>
        <v/>
      </c>
      <c r="I191" s="212" t="str">
        <f t="shared" si="15"/>
        <v/>
      </c>
      <c r="J191" s="212" t="str">
        <f t="shared" si="15"/>
        <v/>
      </c>
      <c r="K191" s="212" t="str">
        <f t="shared" si="15"/>
        <v/>
      </c>
      <c r="L191" s="212" t="str">
        <f t="shared" si="15"/>
        <v/>
      </c>
      <c r="M191" s="212" t="str">
        <f t="shared" si="15"/>
        <v/>
      </c>
      <c r="N191" s="212" t="str">
        <f t="shared" si="15"/>
        <v/>
      </c>
      <c r="O191" s="212" t="str">
        <f t="shared" si="15"/>
        <v/>
      </c>
      <c r="P191" s="212" t="str">
        <f t="shared" si="15"/>
        <v/>
      </c>
      <c r="Q191" s="212" t="str">
        <f t="shared" si="15"/>
        <v/>
      </c>
      <c r="R191" s="212" t="str">
        <f t="shared" si="15"/>
        <v/>
      </c>
      <c r="S191" s="212" t="str">
        <f t="shared" si="15"/>
        <v/>
      </c>
      <c r="T191" s="212" t="str">
        <f t="shared" si="15"/>
        <v/>
      </c>
      <c r="U191" s="212" t="str">
        <f t="shared" si="15"/>
        <v/>
      </c>
      <c r="V191" s="212" t="str">
        <f t="shared" si="15"/>
        <v/>
      </c>
      <c r="W191" s="212" t="str">
        <f t="shared" si="15"/>
        <v/>
      </c>
      <c r="X191" s="212" t="str">
        <f t="shared" si="15"/>
        <v/>
      </c>
      <c r="Y191" s="212" t="str">
        <f t="shared" si="15"/>
        <v/>
      </c>
      <c r="Z191" s="212" t="str">
        <f t="shared" si="15"/>
        <v/>
      </c>
      <c r="AA191" s="212" t="str">
        <f t="shared" si="15"/>
        <v/>
      </c>
      <c r="AB191" s="212" t="str">
        <f t="shared" si="15"/>
        <v/>
      </c>
      <c r="AC191" s="212" t="str">
        <f t="shared" si="15"/>
        <v/>
      </c>
      <c r="AD191" s="212" t="str">
        <f t="shared" si="15"/>
        <v/>
      </c>
      <c r="AE191" s="212" t="str">
        <f t="shared" si="15"/>
        <v/>
      </c>
      <c r="AF191" s="212" t="str">
        <f t="shared" si="15"/>
        <v/>
      </c>
      <c r="AG191" s="212" t="str">
        <f t="shared" si="15"/>
        <v/>
      </c>
      <c r="AH191" s="212" t="str">
        <f t="shared" si="15"/>
        <v/>
      </c>
      <c r="AI191" s="212" t="str">
        <f t="shared" si="15"/>
        <v/>
      </c>
      <c r="AJ191" s="212" t="str">
        <f t="shared" si="15"/>
        <v/>
      </c>
      <c r="AK191" s="212" t="str">
        <f t="shared" si="15"/>
        <v/>
      </c>
      <c r="AL191" s="212" t="str">
        <f t="shared" si="15"/>
        <v/>
      </c>
      <c r="AM191" s="212" t="str">
        <f t="shared" si="15"/>
        <v/>
      </c>
      <c r="AN191" s="212" t="str">
        <f t="shared" si="15"/>
        <v/>
      </c>
      <c r="AO191" s="212" t="str">
        <f t="shared" si="15"/>
        <v/>
      </c>
      <c r="AP191" s="212" t="str">
        <f t="shared" si="15"/>
        <v/>
      </c>
      <c r="AQ191" s="148"/>
    </row>
    <row r="192" spans="1:43" x14ac:dyDescent="0.2">
      <c r="A192" s="177"/>
      <c r="B192" s="177"/>
      <c r="C192" s="177"/>
      <c r="D192" s="213">
        <v>3</v>
      </c>
      <c r="E192" s="215" t="str">
        <f t="shared" si="15"/>
        <v/>
      </c>
      <c r="F192" s="215" t="str">
        <f t="shared" si="15"/>
        <v/>
      </c>
      <c r="G192" s="215" t="str">
        <f t="shared" si="15"/>
        <v/>
      </c>
      <c r="H192" s="215" t="str">
        <f t="shared" si="15"/>
        <v/>
      </c>
      <c r="I192" s="215" t="str">
        <f t="shared" si="15"/>
        <v/>
      </c>
      <c r="J192" s="215" t="str">
        <f t="shared" si="15"/>
        <v/>
      </c>
      <c r="K192" s="215" t="str">
        <f t="shared" si="15"/>
        <v/>
      </c>
      <c r="L192" s="215" t="str">
        <f t="shared" si="15"/>
        <v/>
      </c>
      <c r="M192" s="215" t="str">
        <f t="shared" si="15"/>
        <v/>
      </c>
      <c r="N192" s="215" t="str">
        <f t="shared" si="15"/>
        <v/>
      </c>
      <c r="O192" s="215" t="str">
        <f t="shared" si="15"/>
        <v/>
      </c>
      <c r="P192" s="215" t="str">
        <f t="shared" si="15"/>
        <v/>
      </c>
      <c r="Q192" s="215" t="str">
        <f t="shared" si="15"/>
        <v/>
      </c>
      <c r="R192" s="215" t="str">
        <f t="shared" si="15"/>
        <v/>
      </c>
      <c r="S192" s="215" t="str">
        <f t="shared" si="15"/>
        <v/>
      </c>
      <c r="T192" s="215" t="str">
        <f t="shared" si="15"/>
        <v/>
      </c>
      <c r="U192" s="215" t="str">
        <f t="shared" si="15"/>
        <v/>
      </c>
      <c r="V192" s="215" t="str">
        <f t="shared" si="15"/>
        <v/>
      </c>
      <c r="W192" s="215" t="str">
        <f t="shared" si="15"/>
        <v/>
      </c>
      <c r="X192" s="215" t="str">
        <f t="shared" si="15"/>
        <v/>
      </c>
      <c r="Y192" s="215" t="str">
        <f t="shared" si="15"/>
        <v/>
      </c>
      <c r="Z192" s="215" t="str">
        <f t="shared" si="15"/>
        <v/>
      </c>
      <c r="AA192" s="215" t="str">
        <f t="shared" si="15"/>
        <v/>
      </c>
      <c r="AB192" s="215" t="str">
        <f t="shared" si="15"/>
        <v/>
      </c>
      <c r="AC192" s="215" t="str">
        <f t="shared" si="15"/>
        <v/>
      </c>
      <c r="AD192" s="215" t="str">
        <f t="shared" si="15"/>
        <v/>
      </c>
      <c r="AE192" s="215" t="str">
        <f t="shared" si="15"/>
        <v/>
      </c>
      <c r="AF192" s="215" t="str">
        <f t="shared" si="15"/>
        <v/>
      </c>
      <c r="AG192" s="215" t="str">
        <f t="shared" si="15"/>
        <v/>
      </c>
      <c r="AH192" s="215" t="str">
        <f t="shared" si="15"/>
        <v/>
      </c>
      <c r="AI192" s="215" t="str">
        <f t="shared" si="15"/>
        <v/>
      </c>
      <c r="AJ192" s="215" t="str">
        <f t="shared" si="15"/>
        <v/>
      </c>
      <c r="AK192" s="215" t="str">
        <f t="shared" si="15"/>
        <v/>
      </c>
      <c r="AL192" s="215" t="str">
        <f t="shared" si="15"/>
        <v/>
      </c>
      <c r="AM192" s="215" t="str">
        <f t="shared" si="15"/>
        <v/>
      </c>
      <c r="AN192" s="215" t="str">
        <f t="shared" si="15"/>
        <v/>
      </c>
      <c r="AO192" s="215" t="str">
        <f t="shared" si="15"/>
        <v/>
      </c>
      <c r="AP192" s="215" t="str">
        <f t="shared" si="15"/>
        <v/>
      </c>
      <c r="AQ192" s="148"/>
    </row>
    <row r="193" spans="1:43" x14ac:dyDescent="0.2">
      <c r="A193" s="177"/>
      <c r="B193" s="177"/>
      <c r="C193" s="177"/>
      <c r="D193" s="211">
        <v>2</v>
      </c>
      <c r="E193" s="212" t="str">
        <f t="shared" si="15"/>
        <v/>
      </c>
      <c r="F193" s="212" t="str">
        <f t="shared" si="15"/>
        <v/>
      </c>
      <c r="G193" s="212" t="str">
        <f t="shared" si="15"/>
        <v/>
      </c>
      <c r="H193" s="212" t="str">
        <f t="shared" si="15"/>
        <v/>
      </c>
      <c r="I193" s="212" t="str">
        <f t="shared" si="15"/>
        <v/>
      </c>
      <c r="J193" s="212" t="str">
        <f t="shared" si="15"/>
        <v/>
      </c>
      <c r="K193" s="212" t="str">
        <f t="shared" si="15"/>
        <v/>
      </c>
      <c r="L193" s="212" t="str">
        <f t="shared" si="15"/>
        <v/>
      </c>
      <c r="M193" s="212" t="str">
        <f t="shared" si="15"/>
        <v/>
      </c>
      <c r="N193" s="212" t="str">
        <f t="shared" si="15"/>
        <v/>
      </c>
      <c r="O193" s="212" t="str">
        <f t="shared" si="15"/>
        <v/>
      </c>
      <c r="P193" s="212" t="str">
        <f t="shared" si="15"/>
        <v/>
      </c>
      <c r="Q193" s="212" t="str">
        <f t="shared" si="15"/>
        <v/>
      </c>
      <c r="R193" s="212" t="str">
        <f t="shared" si="15"/>
        <v/>
      </c>
      <c r="S193" s="212" t="str">
        <f t="shared" si="15"/>
        <v/>
      </c>
      <c r="T193" s="212" t="str">
        <f t="shared" si="15"/>
        <v/>
      </c>
      <c r="U193" s="212" t="str">
        <f t="shared" si="15"/>
        <v/>
      </c>
      <c r="V193" s="212" t="str">
        <f t="shared" si="15"/>
        <v/>
      </c>
      <c r="W193" s="212" t="str">
        <f t="shared" si="15"/>
        <v/>
      </c>
      <c r="X193" s="212" t="str">
        <f t="shared" si="15"/>
        <v/>
      </c>
      <c r="Y193" s="212" t="str">
        <f t="shared" si="15"/>
        <v/>
      </c>
      <c r="Z193" s="212" t="str">
        <f t="shared" si="15"/>
        <v/>
      </c>
      <c r="AA193" s="212" t="str">
        <f t="shared" si="15"/>
        <v/>
      </c>
      <c r="AB193" s="212" t="str">
        <f t="shared" si="15"/>
        <v/>
      </c>
      <c r="AC193" s="212" t="str">
        <f t="shared" si="15"/>
        <v/>
      </c>
      <c r="AD193" s="212" t="str">
        <f t="shared" si="15"/>
        <v/>
      </c>
      <c r="AE193" s="212" t="str">
        <f t="shared" si="15"/>
        <v/>
      </c>
      <c r="AF193" s="212" t="str">
        <f t="shared" si="15"/>
        <v/>
      </c>
      <c r="AG193" s="212" t="str">
        <f t="shared" si="15"/>
        <v/>
      </c>
      <c r="AH193" s="212" t="str">
        <f t="shared" si="15"/>
        <v/>
      </c>
      <c r="AI193" s="212" t="str">
        <f t="shared" si="15"/>
        <v/>
      </c>
      <c r="AJ193" s="212" t="str">
        <f t="shared" si="15"/>
        <v/>
      </c>
      <c r="AK193" s="212" t="str">
        <f t="shared" si="15"/>
        <v/>
      </c>
      <c r="AL193" s="212" t="str">
        <f t="shared" si="15"/>
        <v/>
      </c>
      <c r="AM193" s="212" t="str">
        <f t="shared" si="15"/>
        <v/>
      </c>
      <c r="AN193" s="212" t="str">
        <f t="shared" si="15"/>
        <v/>
      </c>
      <c r="AO193" s="212" t="str">
        <f t="shared" si="15"/>
        <v/>
      </c>
      <c r="AP193" s="212" t="str">
        <f t="shared" si="15"/>
        <v/>
      </c>
      <c r="AQ193" s="148"/>
    </row>
    <row r="194" spans="1:43" x14ac:dyDescent="0.2">
      <c r="A194" s="177"/>
      <c r="B194" s="177"/>
      <c r="C194" s="177"/>
      <c r="D194" s="213">
        <v>1</v>
      </c>
      <c r="E194" s="215" t="str">
        <f t="shared" si="15"/>
        <v/>
      </c>
      <c r="F194" s="215" t="str">
        <f t="shared" si="15"/>
        <v/>
      </c>
      <c r="G194" s="215" t="str">
        <f t="shared" si="15"/>
        <v/>
      </c>
      <c r="H194" s="215" t="str">
        <f t="shared" si="15"/>
        <v/>
      </c>
      <c r="I194" s="215" t="str">
        <f t="shared" si="15"/>
        <v/>
      </c>
      <c r="J194" s="215" t="str">
        <f t="shared" si="15"/>
        <v/>
      </c>
      <c r="K194" s="215" t="str">
        <f t="shared" si="15"/>
        <v/>
      </c>
      <c r="L194" s="215" t="str">
        <f t="shared" si="15"/>
        <v/>
      </c>
      <c r="M194" s="215" t="str">
        <f t="shared" si="15"/>
        <v/>
      </c>
      <c r="N194" s="215" t="str">
        <f t="shared" si="15"/>
        <v/>
      </c>
      <c r="O194" s="215" t="str">
        <f t="shared" si="15"/>
        <v/>
      </c>
      <c r="P194" s="215" t="str">
        <f t="shared" si="15"/>
        <v/>
      </c>
      <c r="Q194" s="215" t="str">
        <f t="shared" si="15"/>
        <v/>
      </c>
      <c r="R194" s="215" t="str">
        <f t="shared" si="15"/>
        <v/>
      </c>
      <c r="S194" s="215" t="str">
        <f t="shared" si="15"/>
        <v/>
      </c>
      <c r="T194" s="215" t="str">
        <f t="shared" si="15"/>
        <v/>
      </c>
      <c r="U194" s="215" t="str">
        <f t="shared" si="15"/>
        <v/>
      </c>
      <c r="V194" s="215" t="str">
        <f t="shared" si="15"/>
        <v/>
      </c>
      <c r="W194" s="215" t="str">
        <f t="shared" si="15"/>
        <v/>
      </c>
      <c r="X194" s="215" t="str">
        <f t="shared" si="15"/>
        <v/>
      </c>
      <c r="Y194" s="215" t="str">
        <f t="shared" si="15"/>
        <v/>
      </c>
      <c r="Z194" s="215" t="str">
        <f t="shared" si="15"/>
        <v/>
      </c>
      <c r="AA194" s="215" t="str">
        <f t="shared" si="15"/>
        <v/>
      </c>
      <c r="AB194" s="215" t="str">
        <f t="shared" si="15"/>
        <v/>
      </c>
      <c r="AC194" s="215" t="str">
        <f t="shared" si="15"/>
        <v/>
      </c>
      <c r="AD194" s="215" t="str">
        <f t="shared" si="15"/>
        <v/>
      </c>
      <c r="AE194" s="215" t="str">
        <f t="shared" si="15"/>
        <v/>
      </c>
      <c r="AF194" s="215" t="str">
        <f t="shared" si="15"/>
        <v/>
      </c>
      <c r="AG194" s="215" t="str">
        <f t="shared" si="15"/>
        <v/>
      </c>
      <c r="AH194" s="215" t="str">
        <f t="shared" si="15"/>
        <v/>
      </c>
      <c r="AI194" s="215" t="str">
        <f t="shared" si="15"/>
        <v/>
      </c>
      <c r="AJ194" s="215" t="str">
        <f t="shared" si="15"/>
        <v/>
      </c>
      <c r="AK194" s="215" t="str">
        <f t="shared" si="15"/>
        <v/>
      </c>
      <c r="AL194" s="215" t="str">
        <f t="shared" si="15"/>
        <v/>
      </c>
      <c r="AM194" s="215" t="str">
        <f t="shared" si="15"/>
        <v/>
      </c>
      <c r="AN194" s="215" t="str">
        <f t="shared" si="15"/>
        <v/>
      </c>
      <c r="AO194" s="215" t="str">
        <f t="shared" si="15"/>
        <v/>
      </c>
      <c r="AP194" s="215" t="str">
        <f t="shared" si="15"/>
        <v/>
      </c>
      <c r="AQ194" s="148"/>
    </row>
    <row r="195" spans="1:43" x14ac:dyDescent="0.2">
      <c r="B195" s="177"/>
      <c r="C195" s="177"/>
      <c r="D195" s="213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</row>
    <row r="196" spans="1:43" x14ac:dyDescent="0.2">
      <c r="B196" s="177"/>
      <c r="C196" s="177" t="s">
        <v>666</v>
      </c>
      <c r="D196" s="211" t="s">
        <v>662</v>
      </c>
      <c r="E196" s="212" t="str">
        <f t="shared" ref="E196:AP196" si="16">E36</f>
        <v/>
      </c>
      <c r="F196" s="212" t="str">
        <f t="shared" si="16"/>
        <v/>
      </c>
      <c r="G196" s="212" t="str">
        <f t="shared" si="16"/>
        <v/>
      </c>
      <c r="H196" s="212" t="str">
        <f t="shared" si="16"/>
        <v/>
      </c>
      <c r="I196" s="212" t="str">
        <f t="shared" si="16"/>
        <v/>
      </c>
      <c r="J196" s="212" t="str">
        <f t="shared" si="16"/>
        <v/>
      </c>
      <c r="K196" s="212" t="str">
        <f t="shared" si="16"/>
        <v/>
      </c>
      <c r="L196" s="212" t="str">
        <f t="shared" si="16"/>
        <v/>
      </c>
      <c r="M196" s="212" t="str">
        <f t="shared" si="16"/>
        <v/>
      </c>
      <c r="N196" s="212" t="str">
        <f t="shared" si="16"/>
        <v/>
      </c>
      <c r="O196" s="212" t="str">
        <f t="shared" si="16"/>
        <v/>
      </c>
      <c r="P196" s="212" t="str">
        <f t="shared" si="16"/>
        <v/>
      </c>
      <c r="Q196" s="212" t="str">
        <f t="shared" si="16"/>
        <v/>
      </c>
      <c r="R196" s="212" t="str">
        <f t="shared" si="16"/>
        <v/>
      </c>
      <c r="S196" s="212" t="str">
        <f t="shared" si="16"/>
        <v/>
      </c>
      <c r="T196" s="212" t="str">
        <f t="shared" si="16"/>
        <v/>
      </c>
      <c r="U196" s="212" t="str">
        <f t="shared" si="16"/>
        <v/>
      </c>
      <c r="V196" s="212" t="str">
        <f t="shared" si="16"/>
        <v/>
      </c>
      <c r="W196" s="212" t="str">
        <f t="shared" si="16"/>
        <v/>
      </c>
      <c r="X196" s="212" t="str">
        <f t="shared" si="16"/>
        <v/>
      </c>
      <c r="Y196" s="212">
        <f t="shared" si="16"/>
        <v>132</v>
      </c>
      <c r="Z196" s="212">
        <f t="shared" si="16"/>
        <v>0</v>
      </c>
      <c r="AA196" s="212" t="str">
        <f t="shared" si="16"/>
        <v/>
      </c>
      <c r="AB196" s="212" t="str">
        <f t="shared" si="16"/>
        <v/>
      </c>
      <c r="AC196" s="212" t="str">
        <f t="shared" si="16"/>
        <v/>
      </c>
      <c r="AD196" s="212" t="str">
        <f t="shared" si="16"/>
        <v/>
      </c>
      <c r="AE196" s="212" t="str">
        <f t="shared" si="16"/>
        <v/>
      </c>
      <c r="AF196" s="212" t="str">
        <f t="shared" si="16"/>
        <v/>
      </c>
      <c r="AG196" s="212" t="str">
        <f t="shared" si="16"/>
        <v/>
      </c>
      <c r="AH196" s="212" t="str">
        <f t="shared" si="16"/>
        <v/>
      </c>
      <c r="AI196" s="212" t="str">
        <f t="shared" si="16"/>
        <v/>
      </c>
      <c r="AJ196" s="212" t="str">
        <f t="shared" si="16"/>
        <v/>
      </c>
      <c r="AK196" s="212" t="str">
        <f t="shared" si="16"/>
        <v/>
      </c>
      <c r="AL196" s="212" t="str">
        <f t="shared" si="16"/>
        <v/>
      </c>
      <c r="AM196" s="212" t="str">
        <f t="shared" si="16"/>
        <v/>
      </c>
      <c r="AN196" s="212" t="str">
        <f t="shared" si="16"/>
        <v/>
      </c>
      <c r="AO196" s="212" t="str">
        <f t="shared" si="16"/>
        <v/>
      </c>
      <c r="AP196" s="212" t="str">
        <f t="shared" si="16"/>
        <v/>
      </c>
    </row>
    <row r="197" spans="1:43" x14ac:dyDescent="0.2">
      <c r="B197" s="177"/>
      <c r="C197" s="177"/>
      <c r="D197" s="213" t="s">
        <v>663</v>
      </c>
      <c r="E197" s="214" t="str">
        <f>IF(ISNUMBER(E118)=TRUE,E118-E38,"")</f>
        <v/>
      </c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</row>
    <row r="198" spans="1:43" x14ac:dyDescent="0.2">
      <c r="A198" s="177"/>
      <c r="B198" s="177"/>
      <c r="C198" s="177"/>
      <c r="D198" s="211">
        <v>0.5</v>
      </c>
      <c r="E198" s="212" t="str">
        <f t="shared" ref="E198:AP198" si="17">IF(ISNUMBER(E119)=TRUE,E119-E38,"")</f>
        <v/>
      </c>
      <c r="F198" s="212" t="str">
        <f t="shared" si="17"/>
        <v/>
      </c>
      <c r="G198" s="212" t="str">
        <f t="shared" si="17"/>
        <v/>
      </c>
      <c r="H198" s="212" t="str">
        <f t="shared" si="17"/>
        <v/>
      </c>
      <c r="I198" s="212" t="str">
        <f t="shared" si="17"/>
        <v/>
      </c>
      <c r="J198" s="212" t="str">
        <f t="shared" si="17"/>
        <v/>
      </c>
      <c r="K198" s="212" t="str">
        <f t="shared" si="17"/>
        <v/>
      </c>
      <c r="L198" s="212" t="str">
        <f t="shared" si="17"/>
        <v/>
      </c>
      <c r="M198" s="212" t="str">
        <f t="shared" si="17"/>
        <v/>
      </c>
      <c r="N198" s="212" t="str">
        <f t="shared" si="17"/>
        <v/>
      </c>
      <c r="O198" s="212" t="str">
        <f t="shared" si="17"/>
        <v/>
      </c>
      <c r="P198" s="212" t="str">
        <f t="shared" si="17"/>
        <v/>
      </c>
      <c r="Q198" s="212" t="str">
        <f t="shared" si="17"/>
        <v/>
      </c>
      <c r="R198" s="212" t="str">
        <f t="shared" si="17"/>
        <v/>
      </c>
      <c r="S198" s="212" t="str">
        <f t="shared" si="17"/>
        <v/>
      </c>
      <c r="T198" s="212" t="str">
        <f t="shared" si="17"/>
        <v/>
      </c>
      <c r="U198" s="212" t="str">
        <f t="shared" si="17"/>
        <v/>
      </c>
      <c r="V198" s="212" t="str">
        <f t="shared" si="17"/>
        <v/>
      </c>
      <c r="W198" s="212" t="str">
        <f t="shared" si="17"/>
        <v/>
      </c>
      <c r="X198" s="212" t="str">
        <f t="shared" si="17"/>
        <v/>
      </c>
      <c r="Y198" s="212" t="str">
        <f t="shared" si="17"/>
        <v/>
      </c>
      <c r="Z198" s="212" t="str">
        <f t="shared" si="17"/>
        <v/>
      </c>
      <c r="AA198" s="212" t="str">
        <f t="shared" si="17"/>
        <v/>
      </c>
      <c r="AB198" s="212" t="str">
        <f t="shared" si="17"/>
        <v/>
      </c>
      <c r="AC198" s="212" t="str">
        <f t="shared" si="17"/>
        <v/>
      </c>
      <c r="AD198" s="212" t="str">
        <f t="shared" si="17"/>
        <v/>
      </c>
      <c r="AE198" s="212" t="str">
        <f t="shared" si="17"/>
        <v/>
      </c>
      <c r="AF198" s="212" t="str">
        <f t="shared" si="17"/>
        <v/>
      </c>
      <c r="AG198" s="212" t="str">
        <f t="shared" si="17"/>
        <v/>
      </c>
      <c r="AH198" s="212" t="str">
        <f t="shared" si="17"/>
        <v/>
      </c>
      <c r="AI198" s="212" t="str">
        <f t="shared" si="17"/>
        <v/>
      </c>
      <c r="AJ198" s="212" t="str">
        <f t="shared" si="17"/>
        <v/>
      </c>
      <c r="AK198" s="212" t="str">
        <f t="shared" si="17"/>
        <v/>
      </c>
      <c r="AL198" s="212" t="str">
        <f t="shared" si="17"/>
        <v/>
      </c>
      <c r="AM198" s="212" t="str">
        <f t="shared" si="17"/>
        <v/>
      </c>
      <c r="AN198" s="212" t="str">
        <f t="shared" si="17"/>
        <v/>
      </c>
      <c r="AO198" s="212" t="str">
        <f t="shared" si="17"/>
        <v/>
      </c>
      <c r="AP198" s="212" t="str">
        <f t="shared" si="17"/>
        <v/>
      </c>
      <c r="AQ198" s="148"/>
    </row>
    <row r="199" spans="1:43" x14ac:dyDescent="0.2">
      <c r="B199" s="177"/>
      <c r="C199" s="177"/>
      <c r="D199" s="213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/>
      <c r="AM199" s="215"/>
      <c r="AN199" s="215"/>
      <c r="AO199" s="215"/>
      <c r="AP199" s="215"/>
    </row>
    <row r="200" spans="1:43" x14ac:dyDescent="0.2">
      <c r="B200" s="177"/>
      <c r="C200" s="177" t="s">
        <v>667</v>
      </c>
      <c r="D200" s="211" t="s">
        <v>662</v>
      </c>
      <c r="E200" s="212">
        <f t="shared" ref="E200:AP200" si="18">E40</f>
        <v>170</v>
      </c>
      <c r="F200" s="212">
        <f t="shared" si="18"/>
        <v>175</v>
      </c>
      <c r="G200" s="212" t="str">
        <f t="shared" si="18"/>
        <v/>
      </c>
      <c r="H200" s="212">
        <f t="shared" si="18"/>
        <v>168</v>
      </c>
      <c r="I200" s="212">
        <f t="shared" si="18"/>
        <v>167</v>
      </c>
      <c r="J200" s="212">
        <f t="shared" si="18"/>
        <v>83</v>
      </c>
      <c r="K200" s="212">
        <f t="shared" si="18"/>
        <v>111</v>
      </c>
      <c r="L200" s="212">
        <f t="shared" si="18"/>
        <v>170</v>
      </c>
      <c r="M200" s="212">
        <f t="shared" si="18"/>
        <v>220</v>
      </c>
      <c r="N200" s="212" t="str">
        <f t="shared" si="18"/>
        <v/>
      </c>
      <c r="O200" s="212">
        <f t="shared" si="18"/>
        <v>169</v>
      </c>
      <c r="P200" s="212" t="str">
        <f t="shared" si="18"/>
        <v/>
      </c>
      <c r="Q200" s="212">
        <f t="shared" si="18"/>
        <v>190</v>
      </c>
      <c r="R200" s="212">
        <f t="shared" si="18"/>
        <v>88</v>
      </c>
      <c r="S200" s="212">
        <f t="shared" si="18"/>
        <v>228</v>
      </c>
      <c r="T200" s="212" t="str">
        <f t="shared" si="18"/>
        <v/>
      </c>
      <c r="U200" s="212">
        <f t="shared" si="18"/>
        <v>115</v>
      </c>
      <c r="V200" s="212">
        <f t="shared" si="18"/>
        <v>192</v>
      </c>
      <c r="W200" s="212">
        <f t="shared" si="18"/>
        <v>118</v>
      </c>
      <c r="X200" s="212">
        <f t="shared" si="18"/>
        <v>150</v>
      </c>
      <c r="Y200" s="212" t="str">
        <f t="shared" si="18"/>
        <v/>
      </c>
      <c r="Z200" s="212">
        <f t="shared" si="18"/>
        <v>175</v>
      </c>
      <c r="AA200" s="212" t="str">
        <f t="shared" si="18"/>
        <v/>
      </c>
      <c r="AB200" s="212">
        <f t="shared" si="18"/>
        <v>143</v>
      </c>
      <c r="AC200" s="212">
        <f t="shared" si="18"/>
        <v>95</v>
      </c>
      <c r="AD200" s="212">
        <f t="shared" si="18"/>
        <v>87</v>
      </c>
      <c r="AE200" s="212">
        <f t="shared" si="18"/>
        <v>69</v>
      </c>
      <c r="AF200" s="212">
        <f t="shared" si="18"/>
        <v>104</v>
      </c>
      <c r="AG200" s="212">
        <f t="shared" si="18"/>
        <v>162</v>
      </c>
      <c r="AH200" s="212">
        <f t="shared" si="18"/>
        <v>180</v>
      </c>
      <c r="AI200" s="212">
        <f t="shared" si="18"/>
        <v>178</v>
      </c>
      <c r="AJ200" s="212">
        <f t="shared" si="18"/>
        <v>115</v>
      </c>
      <c r="AK200" s="212" t="str">
        <f t="shared" si="18"/>
        <v/>
      </c>
      <c r="AL200" s="212">
        <f t="shared" si="18"/>
        <v>88</v>
      </c>
      <c r="AM200" s="212">
        <f t="shared" si="18"/>
        <v>176</v>
      </c>
      <c r="AN200" s="212" t="str">
        <f t="shared" si="18"/>
        <v/>
      </c>
      <c r="AO200" s="212">
        <f t="shared" si="18"/>
        <v>98</v>
      </c>
      <c r="AP200" s="212">
        <f t="shared" si="18"/>
        <v>124</v>
      </c>
    </row>
    <row r="201" spans="1:43" x14ac:dyDescent="0.2">
      <c r="B201" s="177"/>
      <c r="C201" s="177"/>
      <c r="D201" s="213" t="s">
        <v>663</v>
      </c>
      <c r="E201" s="214" t="str">
        <f>IF(ISNUMBER(E122)=TRUE,E122-E42,"")</f>
        <v/>
      </c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</row>
    <row r="202" spans="1:43" x14ac:dyDescent="0.2">
      <c r="A202" s="177"/>
      <c r="B202" s="177"/>
      <c r="C202" s="177"/>
      <c r="D202" s="211">
        <v>5</v>
      </c>
      <c r="E202" s="212" t="str">
        <f t="shared" ref="E202:AP208" si="19">IF(ISNUMBER(E123)=TRUE,E123-E42,"")</f>
        <v/>
      </c>
      <c r="F202" s="212" t="str">
        <f t="shared" si="19"/>
        <v/>
      </c>
      <c r="G202" s="212" t="str">
        <f t="shared" si="19"/>
        <v/>
      </c>
      <c r="H202" s="212" t="str">
        <f t="shared" si="19"/>
        <v/>
      </c>
      <c r="I202" s="212" t="str">
        <f t="shared" si="19"/>
        <v/>
      </c>
      <c r="J202" s="212" t="str">
        <f t="shared" si="19"/>
        <v/>
      </c>
      <c r="K202" s="212" t="str">
        <f t="shared" si="19"/>
        <v/>
      </c>
      <c r="L202" s="212" t="str">
        <f t="shared" si="19"/>
        <v/>
      </c>
      <c r="M202" s="212" t="str">
        <f t="shared" si="19"/>
        <v/>
      </c>
      <c r="N202" s="212" t="str">
        <f t="shared" si="19"/>
        <v/>
      </c>
      <c r="O202" s="212" t="str">
        <f t="shared" si="19"/>
        <v/>
      </c>
      <c r="P202" s="212" t="str">
        <f t="shared" si="19"/>
        <v/>
      </c>
      <c r="Q202" s="212" t="str">
        <f t="shared" si="19"/>
        <v/>
      </c>
      <c r="R202" s="212" t="str">
        <f t="shared" si="19"/>
        <v/>
      </c>
      <c r="S202" s="212" t="str">
        <f t="shared" si="19"/>
        <v/>
      </c>
      <c r="T202" s="212" t="str">
        <f t="shared" si="19"/>
        <v/>
      </c>
      <c r="U202" s="212" t="str">
        <f t="shared" si="19"/>
        <v/>
      </c>
      <c r="V202" s="212" t="str">
        <f t="shared" si="19"/>
        <v/>
      </c>
      <c r="W202" s="212" t="str">
        <f t="shared" si="19"/>
        <v/>
      </c>
      <c r="X202" s="212" t="str">
        <f t="shared" si="19"/>
        <v/>
      </c>
      <c r="Y202" s="212" t="str">
        <f t="shared" si="19"/>
        <v/>
      </c>
      <c r="Z202" s="212" t="str">
        <f t="shared" si="19"/>
        <v/>
      </c>
      <c r="AA202" s="212" t="str">
        <f t="shared" si="19"/>
        <v/>
      </c>
      <c r="AB202" s="212" t="str">
        <f t="shared" si="19"/>
        <v/>
      </c>
      <c r="AC202" s="212" t="str">
        <f t="shared" si="19"/>
        <v/>
      </c>
      <c r="AD202" s="212" t="str">
        <f t="shared" si="19"/>
        <v/>
      </c>
      <c r="AE202" s="212" t="str">
        <f t="shared" si="19"/>
        <v/>
      </c>
      <c r="AF202" s="212" t="str">
        <f t="shared" si="19"/>
        <v/>
      </c>
      <c r="AG202" s="212" t="str">
        <f t="shared" si="19"/>
        <v/>
      </c>
      <c r="AH202" s="212" t="str">
        <f t="shared" si="19"/>
        <v/>
      </c>
      <c r="AI202" s="212" t="str">
        <f t="shared" si="19"/>
        <v/>
      </c>
      <c r="AJ202" s="212" t="str">
        <f t="shared" si="19"/>
        <v/>
      </c>
      <c r="AK202" s="212" t="str">
        <f t="shared" si="19"/>
        <v/>
      </c>
      <c r="AL202" s="212" t="str">
        <f t="shared" si="19"/>
        <v/>
      </c>
      <c r="AM202" s="212" t="str">
        <f t="shared" si="19"/>
        <v/>
      </c>
      <c r="AN202" s="212" t="str">
        <f t="shared" si="19"/>
        <v/>
      </c>
      <c r="AO202" s="212" t="str">
        <f t="shared" si="19"/>
        <v/>
      </c>
      <c r="AP202" s="212" t="str">
        <f t="shared" si="19"/>
        <v/>
      </c>
      <c r="AQ202" s="218"/>
    </row>
    <row r="203" spans="1:43" x14ac:dyDescent="0.2">
      <c r="A203" s="177"/>
      <c r="B203" s="177"/>
      <c r="C203" s="177"/>
      <c r="D203" s="213">
        <v>3</v>
      </c>
      <c r="E203" s="215" t="str">
        <f t="shared" si="19"/>
        <v/>
      </c>
      <c r="F203" s="215" t="str">
        <f t="shared" si="19"/>
        <v/>
      </c>
      <c r="G203" s="215" t="str">
        <f t="shared" si="19"/>
        <v/>
      </c>
      <c r="H203" s="215" t="str">
        <f t="shared" si="19"/>
        <v/>
      </c>
      <c r="I203" s="215" t="str">
        <f t="shared" si="19"/>
        <v/>
      </c>
      <c r="J203" s="215" t="str">
        <f t="shared" si="19"/>
        <v/>
      </c>
      <c r="K203" s="215" t="str">
        <f t="shared" si="19"/>
        <v/>
      </c>
      <c r="L203" s="215" t="str">
        <f t="shared" si="19"/>
        <v/>
      </c>
      <c r="M203" s="215" t="str">
        <f t="shared" si="19"/>
        <v/>
      </c>
      <c r="N203" s="215" t="str">
        <f t="shared" si="19"/>
        <v/>
      </c>
      <c r="O203" s="215" t="str">
        <f t="shared" si="19"/>
        <v/>
      </c>
      <c r="P203" s="215" t="str">
        <f t="shared" si="19"/>
        <v/>
      </c>
      <c r="Q203" s="215" t="str">
        <f t="shared" si="19"/>
        <v/>
      </c>
      <c r="R203" s="215" t="str">
        <f t="shared" si="19"/>
        <v/>
      </c>
      <c r="S203" s="215" t="str">
        <f t="shared" si="19"/>
        <v/>
      </c>
      <c r="T203" s="215" t="str">
        <f t="shared" si="19"/>
        <v/>
      </c>
      <c r="U203" s="215" t="str">
        <f t="shared" si="19"/>
        <v/>
      </c>
      <c r="V203" s="215" t="str">
        <f t="shared" si="19"/>
        <v/>
      </c>
      <c r="W203" s="215" t="str">
        <f t="shared" si="19"/>
        <v/>
      </c>
      <c r="X203" s="215" t="str">
        <f t="shared" si="19"/>
        <v/>
      </c>
      <c r="Y203" s="215" t="str">
        <f t="shared" si="19"/>
        <v/>
      </c>
      <c r="Z203" s="215" t="str">
        <f t="shared" si="19"/>
        <v/>
      </c>
      <c r="AA203" s="215" t="str">
        <f t="shared" si="19"/>
        <v/>
      </c>
      <c r="AB203" s="215" t="str">
        <f t="shared" si="19"/>
        <v/>
      </c>
      <c r="AC203" s="215" t="str">
        <f t="shared" si="19"/>
        <v/>
      </c>
      <c r="AD203" s="215" t="str">
        <f t="shared" si="19"/>
        <v/>
      </c>
      <c r="AE203" s="215" t="str">
        <f t="shared" si="19"/>
        <v/>
      </c>
      <c r="AF203" s="215" t="str">
        <f t="shared" si="19"/>
        <v/>
      </c>
      <c r="AG203" s="215" t="str">
        <f t="shared" si="19"/>
        <v/>
      </c>
      <c r="AH203" s="215" t="str">
        <f t="shared" si="19"/>
        <v/>
      </c>
      <c r="AI203" s="215" t="str">
        <f t="shared" si="19"/>
        <v/>
      </c>
      <c r="AJ203" s="215" t="str">
        <f t="shared" si="19"/>
        <v/>
      </c>
      <c r="AK203" s="215" t="str">
        <f t="shared" si="19"/>
        <v/>
      </c>
      <c r="AL203" s="215" t="str">
        <f t="shared" si="19"/>
        <v/>
      </c>
      <c r="AM203" s="215" t="str">
        <f t="shared" si="19"/>
        <v/>
      </c>
      <c r="AN203" s="215" t="str">
        <f t="shared" si="19"/>
        <v/>
      </c>
      <c r="AO203" s="215" t="str">
        <f t="shared" si="19"/>
        <v/>
      </c>
      <c r="AP203" s="215" t="str">
        <f t="shared" si="19"/>
        <v/>
      </c>
      <c r="AQ203" s="148"/>
    </row>
    <row r="204" spans="1:43" x14ac:dyDescent="0.2">
      <c r="A204" s="177"/>
      <c r="B204" s="177"/>
      <c r="C204" s="177"/>
      <c r="D204" s="211">
        <v>2.5</v>
      </c>
      <c r="E204" s="212" t="str">
        <f t="shared" si="19"/>
        <v/>
      </c>
      <c r="F204" s="212" t="str">
        <f t="shared" si="19"/>
        <v/>
      </c>
      <c r="G204" s="212" t="str">
        <f t="shared" si="19"/>
        <v/>
      </c>
      <c r="H204" s="212" t="str">
        <f t="shared" si="19"/>
        <v/>
      </c>
      <c r="I204" s="212" t="str">
        <f t="shared" si="19"/>
        <v/>
      </c>
      <c r="J204" s="212" t="str">
        <f t="shared" si="19"/>
        <v/>
      </c>
      <c r="K204" s="212" t="str">
        <f t="shared" si="19"/>
        <v/>
      </c>
      <c r="L204" s="212" t="str">
        <f t="shared" si="19"/>
        <v/>
      </c>
      <c r="M204" s="212" t="str">
        <f t="shared" si="19"/>
        <v/>
      </c>
      <c r="N204" s="212" t="str">
        <f t="shared" si="19"/>
        <v/>
      </c>
      <c r="O204" s="212" t="str">
        <f t="shared" si="19"/>
        <v/>
      </c>
      <c r="P204" s="212" t="str">
        <f t="shared" si="19"/>
        <v/>
      </c>
      <c r="Q204" s="212" t="str">
        <f t="shared" si="19"/>
        <v/>
      </c>
      <c r="R204" s="212" t="str">
        <f t="shared" si="19"/>
        <v/>
      </c>
      <c r="S204" s="212" t="str">
        <f t="shared" si="19"/>
        <v/>
      </c>
      <c r="T204" s="212" t="str">
        <f t="shared" si="19"/>
        <v/>
      </c>
      <c r="U204" s="212" t="str">
        <f t="shared" si="19"/>
        <v/>
      </c>
      <c r="V204" s="212" t="str">
        <f t="shared" si="19"/>
        <v/>
      </c>
      <c r="W204" s="212" t="str">
        <f t="shared" si="19"/>
        <v/>
      </c>
      <c r="X204" s="212" t="str">
        <f t="shared" si="19"/>
        <v/>
      </c>
      <c r="Y204" s="212" t="str">
        <f t="shared" si="19"/>
        <v/>
      </c>
      <c r="Z204" s="212" t="str">
        <f t="shared" si="19"/>
        <v/>
      </c>
      <c r="AA204" s="212" t="str">
        <f t="shared" si="19"/>
        <v/>
      </c>
      <c r="AB204" s="212" t="str">
        <f t="shared" si="19"/>
        <v/>
      </c>
      <c r="AC204" s="212" t="str">
        <f t="shared" si="19"/>
        <v/>
      </c>
      <c r="AD204" s="212" t="str">
        <f t="shared" si="19"/>
        <v/>
      </c>
      <c r="AE204" s="212" t="str">
        <f t="shared" si="19"/>
        <v/>
      </c>
      <c r="AF204" s="212" t="str">
        <f t="shared" si="19"/>
        <v/>
      </c>
      <c r="AG204" s="212" t="str">
        <f t="shared" si="19"/>
        <v/>
      </c>
      <c r="AH204" s="212" t="str">
        <f t="shared" si="19"/>
        <v/>
      </c>
      <c r="AI204" s="212" t="str">
        <f t="shared" si="19"/>
        <v/>
      </c>
      <c r="AJ204" s="212" t="str">
        <f t="shared" si="19"/>
        <v/>
      </c>
      <c r="AK204" s="212" t="str">
        <f t="shared" si="19"/>
        <v/>
      </c>
      <c r="AL204" s="212" t="str">
        <f t="shared" si="19"/>
        <v/>
      </c>
      <c r="AM204" s="212" t="str">
        <f t="shared" si="19"/>
        <v/>
      </c>
      <c r="AN204" s="212" t="str">
        <f t="shared" si="19"/>
        <v/>
      </c>
      <c r="AO204" s="212" t="str">
        <f t="shared" si="19"/>
        <v/>
      </c>
      <c r="AP204" s="212" t="str">
        <f t="shared" si="19"/>
        <v/>
      </c>
      <c r="AQ204" s="148"/>
    </row>
    <row r="205" spans="1:43" x14ac:dyDescent="0.2">
      <c r="A205" s="177"/>
      <c r="B205" s="177"/>
      <c r="C205" s="177"/>
      <c r="D205" s="213">
        <v>2</v>
      </c>
      <c r="E205" s="215" t="str">
        <f t="shared" si="19"/>
        <v/>
      </c>
      <c r="F205" s="215" t="str">
        <f t="shared" si="19"/>
        <v/>
      </c>
      <c r="G205" s="215" t="str">
        <f t="shared" si="19"/>
        <v/>
      </c>
      <c r="H205" s="215" t="str">
        <f t="shared" si="19"/>
        <v/>
      </c>
      <c r="I205" s="215" t="str">
        <f t="shared" si="19"/>
        <v/>
      </c>
      <c r="J205" s="215" t="str">
        <f t="shared" si="19"/>
        <v/>
      </c>
      <c r="K205" s="215" t="str">
        <f t="shared" si="19"/>
        <v/>
      </c>
      <c r="L205" s="215" t="str">
        <f t="shared" si="19"/>
        <v/>
      </c>
      <c r="M205" s="215" t="str">
        <f t="shared" si="19"/>
        <v/>
      </c>
      <c r="N205" s="215" t="str">
        <f t="shared" si="19"/>
        <v/>
      </c>
      <c r="O205" s="215" t="str">
        <f t="shared" si="19"/>
        <v/>
      </c>
      <c r="P205" s="215" t="str">
        <f t="shared" si="19"/>
        <v/>
      </c>
      <c r="Q205" s="215" t="str">
        <f t="shared" si="19"/>
        <v/>
      </c>
      <c r="R205" s="215" t="str">
        <f t="shared" si="19"/>
        <v/>
      </c>
      <c r="S205" s="215" t="str">
        <f t="shared" si="19"/>
        <v/>
      </c>
      <c r="T205" s="215" t="str">
        <f t="shared" si="19"/>
        <v/>
      </c>
      <c r="U205" s="215" t="str">
        <f t="shared" si="19"/>
        <v/>
      </c>
      <c r="V205" s="215" t="str">
        <f t="shared" si="19"/>
        <v/>
      </c>
      <c r="W205" s="215" t="str">
        <f t="shared" si="19"/>
        <v/>
      </c>
      <c r="X205" s="215" t="str">
        <f t="shared" si="19"/>
        <v/>
      </c>
      <c r="Y205" s="215" t="str">
        <f t="shared" si="19"/>
        <v/>
      </c>
      <c r="Z205" s="215" t="str">
        <f t="shared" si="19"/>
        <v/>
      </c>
      <c r="AA205" s="215" t="str">
        <f t="shared" si="19"/>
        <v/>
      </c>
      <c r="AB205" s="215" t="str">
        <f t="shared" si="19"/>
        <v/>
      </c>
      <c r="AC205" s="215" t="str">
        <f t="shared" si="19"/>
        <v/>
      </c>
      <c r="AD205" s="215" t="str">
        <f t="shared" si="19"/>
        <v/>
      </c>
      <c r="AE205" s="215" t="str">
        <f t="shared" si="19"/>
        <v/>
      </c>
      <c r="AF205" s="215" t="str">
        <f t="shared" si="19"/>
        <v/>
      </c>
      <c r="AG205" s="215" t="str">
        <f t="shared" si="19"/>
        <v/>
      </c>
      <c r="AH205" s="215" t="str">
        <f t="shared" si="19"/>
        <v/>
      </c>
      <c r="AI205" s="215" t="str">
        <f t="shared" si="19"/>
        <v/>
      </c>
      <c r="AJ205" s="215" t="str">
        <f t="shared" si="19"/>
        <v/>
      </c>
      <c r="AK205" s="215" t="str">
        <f t="shared" si="19"/>
        <v/>
      </c>
      <c r="AL205" s="215" t="str">
        <f t="shared" si="19"/>
        <v/>
      </c>
      <c r="AM205" s="215" t="str">
        <f t="shared" si="19"/>
        <v/>
      </c>
      <c r="AN205" s="215" t="str">
        <f t="shared" si="19"/>
        <v/>
      </c>
      <c r="AO205" s="215" t="str">
        <f t="shared" si="19"/>
        <v/>
      </c>
      <c r="AP205" s="215" t="str">
        <f t="shared" si="19"/>
        <v/>
      </c>
      <c r="AQ205" s="148"/>
    </row>
    <row r="206" spans="1:43" x14ac:dyDescent="0.2">
      <c r="A206" s="177"/>
      <c r="B206" s="177"/>
      <c r="C206" s="177"/>
      <c r="D206" s="211">
        <v>1</v>
      </c>
      <c r="E206" s="212" t="str">
        <f t="shared" si="19"/>
        <v/>
      </c>
      <c r="F206" s="212" t="str">
        <f t="shared" si="19"/>
        <v/>
      </c>
      <c r="G206" s="212" t="str">
        <f t="shared" si="19"/>
        <v/>
      </c>
      <c r="H206" s="212" t="str">
        <f t="shared" si="19"/>
        <v/>
      </c>
      <c r="I206" s="212" t="str">
        <f t="shared" si="19"/>
        <v/>
      </c>
      <c r="J206" s="212" t="str">
        <f t="shared" si="19"/>
        <v/>
      </c>
      <c r="K206" s="212" t="str">
        <f t="shared" si="19"/>
        <v/>
      </c>
      <c r="L206" s="212" t="str">
        <f t="shared" si="19"/>
        <v/>
      </c>
      <c r="M206" s="212" t="str">
        <f t="shared" si="19"/>
        <v/>
      </c>
      <c r="N206" s="212" t="str">
        <f t="shared" si="19"/>
        <v/>
      </c>
      <c r="O206" s="212" t="str">
        <f t="shared" si="19"/>
        <v/>
      </c>
      <c r="P206" s="212" t="str">
        <f t="shared" si="19"/>
        <v/>
      </c>
      <c r="Q206" s="212" t="str">
        <f t="shared" si="19"/>
        <v/>
      </c>
      <c r="R206" s="212" t="str">
        <f t="shared" si="19"/>
        <v/>
      </c>
      <c r="S206" s="212" t="str">
        <f t="shared" si="19"/>
        <v/>
      </c>
      <c r="T206" s="212" t="str">
        <f t="shared" si="19"/>
        <v/>
      </c>
      <c r="U206" s="212" t="str">
        <f t="shared" si="19"/>
        <v/>
      </c>
      <c r="V206" s="212" t="str">
        <f t="shared" si="19"/>
        <v/>
      </c>
      <c r="W206" s="212" t="str">
        <f t="shared" si="19"/>
        <v/>
      </c>
      <c r="X206" s="212" t="str">
        <f t="shared" si="19"/>
        <v/>
      </c>
      <c r="Y206" s="212" t="str">
        <f t="shared" si="19"/>
        <v/>
      </c>
      <c r="Z206" s="212" t="str">
        <f t="shared" si="19"/>
        <v/>
      </c>
      <c r="AA206" s="212" t="str">
        <f t="shared" si="19"/>
        <v/>
      </c>
      <c r="AB206" s="212" t="str">
        <f t="shared" si="19"/>
        <v/>
      </c>
      <c r="AC206" s="212" t="str">
        <f t="shared" si="19"/>
        <v/>
      </c>
      <c r="AD206" s="212" t="str">
        <f t="shared" si="19"/>
        <v/>
      </c>
      <c r="AE206" s="212" t="str">
        <f t="shared" si="19"/>
        <v/>
      </c>
      <c r="AF206" s="212" t="str">
        <f t="shared" si="19"/>
        <v/>
      </c>
      <c r="AG206" s="212" t="str">
        <f t="shared" si="19"/>
        <v/>
      </c>
      <c r="AH206" s="212" t="str">
        <f t="shared" si="19"/>
        <v/>
      </c>
      <c r="AI206" s="212" t="str">
        <f t="shared" si="19"/>
        <v/>
      </c>
      <c r="AJ206" s="212" t="str">
        <f t="shared" si="19"/>
        <v/>
      </c>
      <c r="AK206" s="212" t="str">
        <f t="shared" si="19"/>
        <v/>
      </c>
      <c r="AL206" s="212" t="str">
        <f t="shared" si="19"/>
        <v/>
      </c>
      <c r="AM206" s="212" t="str">
        <f t="shared" si="19"/>
        <v/>
      </c>
      <c r="AN206" s="212" t="str">
        <f t="shared" si="19"/>
        <v/>
      </c>
      <c r="AO206" s="212" t="str">
        <f t="shared" si="19"/>
        <v/>
      </c>
      <c r="AP206" s="212" t="str">
        <f t="shared" si="19"/>
        <v/>
      </c>
      <c r="AQ206" s="218"/>
    </row>
    <row r="207" spans="1:43" x14ac:dyDescent="0.2">
      <c r="A207" s="177"/>
      <c r="B207" s="177"/>
      <c r="C207" s="177"/>
      <c r="D207" s="213">
        <v>0.5</v>
      </c>
      <c r="E207" s="215" t="str">
        <f t="shared" si="19"/>
        <v/>
      </c>
      <c r="F207" s="215" t="str">
        <f t="shared" si="19"/>
        <v/>
      </c>
      <c r="G207" s="215" t="str">
        <f t="shared" si="19"/>
        <v/>
      </c>
      <c r="H207" s="215" t="str">
        <f t="shared" si="19"/>
        <v/>
      </c>
      <c r="I207" s="215" t="str">
        <f t="shared" si="19"/>
        <v/>
      </c>
      <c r="J207" s="215" t="str">
        <f t="shared" si="19"/>
        <v/>
      </c>
      <c r="K207" s="215" t="str">
        <f t="shared" si="19"/>
        <v/>
      </c>
      <c r="L207" s="215" t="str">
        <f t="shared" si="19"/>
        <v/>
      </c>
      <c r="M207" s="215" t="str">
        <f t="shared" si="19"/>
        <v/>
      </c>
      <c r="N207" s="215" t="str">
        <f t="shared" si="19"/>
        <v/>
      </c>
      <c r="O207" s="215" t="str">
        <f t="shared" si="19"/>
        <v/>
      </c>
      <c r="P207" s="215" t="str">
        <f t="shared" si="19"/>
        <v/>
      </c>
      <c r="Q207" s="215" t="str">
        <f t="shared" si="19"/>
        <v/>
      </c>
      <c r="R207" s="215" t="str">
        <f t="shared" si="19"/>
        <v/>
      </c>
      <c r="S207" s="215" t="str">
        <f t="shared" si="19"/>
        <v/>
      </c>
      <c r="T207" s="215" t="str">
        <f t="shared" si="19"/>
        <v/>
      </c>
      <c r="U207" s="215" t="str">
        <f t="shared" si="19"/>
        <v/>
      </c>
      <c r="V207" s="215" t="str">
        <f t="shared" si="19"/>
        <v/>
      </c>
      <c r="W207" s="215" t="str">
        <f t="shared" si="19"/>
        <v/>
      </c>
      <c r="X207" s="215" t="str">
        <f t="shared" si="19"/>
        <v/>
      </c>
      <c r="Y207" s="215" t="str">
        <f t="shared" si="19"/>
        <v/>
      </c>
      <c r="Z207" s="215" t="str">
        <f t="shared" si="19"/>
        <v/>
      </c>
      <c r="AA207" s="215" t="str">
        <f t="shared" si="19"/>
        <v/>
      </c>
      <c r="AB207" s="215" t="str">
        <f t="shared" si="19"/>
        <v/>
      </c>
      <c r="AC207" s="215" t="str">
        <f t="shared" si="19"/>
        <v/>
      </c>
      <c r="AD207" s="215" t="str">
        <f t="shared" si="19"/>
        <v/>
      </c>
      <c r="AE207" s="215" t="str">
        <f t="shared" si="19"/>
        <v/>
      </c>
      <c r="AF207" s="215" t="str">
        <f t="shared" si="19"/>
        <v/>
      </c>
      <c r="AG207" s="215" t="str">
        <f t="shared" si="19"/>
        <v/>
      </c>
      <c r="AH207" s="215" t="str">
        <f t="shared" si="19"/>
        <v/>
      </c>
      <c r="AI207" s="215" t="str">
        <f t="shared" si="19"/>
        <v/>
      </c>
      <c r="AJ207" s="215" t="str">
        <f t="shared" si="19"/>
        <v/>
      </c>
      <c r="AK207" s="215" t="str">
        <f t="shared" si="19"/>
        <v/>
      </c>
      <c r="AL207" s="215" t="str">
        <f t="shared" si="19"/>
        <v/>
      </c>
      <c r="AM207" s="215" t="str">
        <f t="shared" si="19"/>
        <v/>
      </c>
      <c r="AN207" s="215" t="str">
        <f t="shared" si="19"/>
        <v/>
      </c>
      <c r="AO207" s="215" t="str">
        <f t="shared" si="19"/>
        <v/>
      </c>
      <c r="AP207" s="215" t="str">
        <f t="shared" si="19"/>
        <v/>
      </c>
      <c r="AQ207" s="148"/>
    </row>
    <row r="208" spans="1:43" x14ac:dyDescent="0.2">
      <c r="A208" s="177"/>
      <c r="B208" s="177"/>
      <c r="C208" s="177"/>
      <c r="D208" s="211">
        <v>0.3</v>
      </c>
      <c r="E208" s="212" t="str">
        <f t="shared" si="19"/>
        <v/>
      </c>
      <c r="F208" s="212" t="str">
        <f t="shared" si="19"/>
        <v/>
      </c>
      <c r="G208" s="212" t="str">
        <f t="shared" si="19"/>
        <v/>
      </c>
      <c r="H208" s="212" t="str">
        <f t="shared" si="19"/>
        <v/>
      </c>
      <c r="I208" s="212" t="str">
        <f t="shared" si="19"/>
        <v/>
      </c>
      <c r="J208" s="212" t="str">
        <f t="shared" si="19"/>
        <v/>
      </c>
      <c r="K208" s="212" t="str">
        <f t="shared" si="19"/>
        <v/>
      </c>
      <c r="L208" s="212" t="str">
        <f t="shared" si="19"/>
        <v/>
      </c>
      <c r="M208" s="212" t="str">
        <f t="shared" si="19"/>
        <v/>
      </c>
      <c r="N208" s="212" t="str">
        <f t="shared" si="19"/>
        <v/>
      </c>
      <c r="O208" s="212" t="str">
        <f t="shared" si="19"/>
        <v/>
      </c>
      <c r="P208" s="212" t="str">
        <f t="shared" si="19"/>
        <v/>
      </c>
      <c r="Q208" s="212" t="str">
        <f t="shared" si="19"/>
        <v/>
      </c>
      <c r="R208" s="212" t="str">
        <f t="shared" si="19"/>
        <v/>
      </c>
      <c r="S208" s="212" t="str">
        <f t="shared" si="19"/>
        <v/>
      </c>
      <c r="T208" s="212" t="str">
        <f t="shared" si="19"/>
        <v/>
      </c>
      <c r="U208" s="212" t="str">
        <f t="shared" si="19"/>
        <v/>
      </c>
      <c r="V208" s="212" t="str">
        <f t="shared" si="19"/>
        <v/>
      </c>
      <c r="W208" s="212" t="str">
        <f t="shared" si="19"/>
        <v/>
      </c>
      <c r="X208" s="212" t="str">
        <f t="shared" si="19"/>
        <v/>
      </c>
      <c r="Y208" s="212" t="str">
        <f t="shared" si="19"/>
        <v/>
      </c>
      <c r="Z208" s="212" t="str">
        <f t="shared" si="19"/>
        <v/>
      </c>
      <c r="AA208" s="212" t="str">
        <f t="shared" si="19"/>
        <v/>
      </c>
      <c r="AB208" s="212" t="str">
        <f t="shared" si="19"/>
        <v/>
      </c>
      <c r="AC208" s="212" t="str">
        <f t="shared" si="19"/>
        <v/>
      </c>
      <c r="AD208" s="212" t="str">
        <f t="shared" si="19"/>
        <v/>
      </c>
      <c r="AE208" s="212" t="str">
        <f t="shared" si="19"/>
        <v/>
      </c>
      <c r="AF208" s="212" t="str">
        <f t="shared" ref="AF208:AP208" si="20">IF(ISNUMBER(AF129)=TRUE,AF129-AF48,"")</f>
        <v/>
      </c>
      <c r="AG208" s="212" t="str">
        <f t="shared" si="20"/>
        <v/>
      </c>
      <c r="AH208" s="212" t="str">
        <f t="shared" si="20"/>
        <v/>
      </c>
      <c r="AI208" s="212" t="str">
        <f t="shared" si="20"/>
        <v/>
      </c>
      <c r="AJ208" s="212" t="str">
        <f t="shared" si="20"/>
        <v/>
      </c>
      <c r="AK208" s="212" t="str">
        <f t="shared" si="20"/>
        <v/>
      </c>
      <c r="AL208" s="212" t="str">
        <f t="shared" si="20"/>
        <v/>
      </c>
      <c r="AM208" s="212" t="str">
        <f t="shared" si="20"/>
        <v/>
      </c>
      <c r="AN208" s="212" t="str">
        <f t="shared" si="20"/>
        <v/>
      </c>
      <c r="AO208" s="212" t="str">
        <f t="shared" si="20"/>
        <v/>
      </c>
      <c r="AP208" s="212" t="str">
        <f t="shared" si="20"/>
        <v/>
      </c>
      <c r="AQ208" s="148"/>
    </row>
    <row r="209" spans="1:43" x14ac:dyDescent="0.2">
      <c r="B209" s="177"/>
      <c r="C209" s="177"/>
      <c r="D209" s="213"/>
      <c r="E209" s="215"/>
      <c r="F209" s="215"/>
      <c r="G209" s="215"/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</row>
    <row r="210" spans="1:43" x14ac:dyDescent="0.2">
      <c r="B210" s="177"/>
      <c r="C210" s="177" t="s">
        <v>668</v>
      </c>
      <c r="D210" s="211" t="s">
        <v>662</v>
      </c>
      <c r="E210" s="212">
        <f t="shared" ref="E210:AP210" si="21">E50</f>
        <v>228</v>
      </c>
      <c r="F210" s="212">
        <f t="shared" si="21"/>
        <v>215</v>
      </c>
      <c r="G210" s="212">
        <f t="shared" si="21"/>
        <v>191</v>
      </c>
      <c r="H210" s="212">
        <f t="shared" si="21"/>
        <v>170</v>
      </c>
      <c r="I210" s="212">
        <f t="shared" si="21"/>
        <v>175</v>
      </c>
      <c r="J210" s="212" t="str">
        <f t="shared" si="21"/>
        <v/>
      </c>
      <c r="K210" s="212" t="str">
        <f t="shared" si="21"/>
        <v/>
      </c>
      <c r="L210" s="212" t="str">
        <f t="shared" si="21"/>
        <v/>
      </c>
      <c r="M210" s="212">
        <f t="shared" si="21"/>
        <v>230</v>
      </c>
      <c r="N210" s="212" t="str">
        <f t="shared" si="21"/>
        <v/>
      </c>
      <c r="O210" s="212">
        <f t="shared" si="21"/>
        <v>229</v>
      </c>
      <c r="P210" s="212" t="str">
        <f t="shared" si="21"/>
        <v/>
      </c>
      <c r="Q210" s="212">
        <f t="shared" si="21"/>
        <v>205</v>
      </c>
      <c r="R210" s="212">
        <f t="shared" si="21"/>
        <v>102</v>
      </c>
      <c r="S210" s="212" t="str">
        <f t="shared" si="21"/>
        <v/>
      </c>
      <c r="T210" s="212" t="str">
        <f t="shared" si="21"/>
        <v/>
      </c>
      <c r="U210" s="212">
        <f t="shared" si="21"/>
        <v>130</v>
      </c>
      <c r="V210" s="212">
        <f t="shared" si="21"/>
        <v>202</v>
      </c>
      <c r="W210" s="212">
        <f t="shared" si="21"/>
        <v>130</v>
      </c>
      <c r="X210" s="212">
        <f t="shared" si="21"/>
        <v>163</v>
      </c>
      <c r="Y210" s="212" t="str">
        <f t="shared" si="21"/>
        <v/>
      </c>
      <c r="Z210" s="212">
        <f t="shared" si="21"/>
        <v>185</v>
      </c>
      <c r="AA210" s="212" t="str">
        <f t="shared" si="21"/>
        <v/>
      </c>
      <c r="AB210" s="212" t="str">
        <f t="shared" si="21"/>
        <v/>
      </c>
      <c r="AC210" s="212">
        <f t="shared" si="21"/>
        <v>128</v>
      </c>
      <c r="AD210" s="212">
        <f t="shared" si="21"/>
        <v>137</v>
      </c>
      <c r="AE210" s="212">
        <f t="shared" si="21"/>
        <v>73</v>
      </c>
      <c r="AF210" s="212" t="str">
        <f t="shared" si="21"/>
        <v/>
      </c>
      <c r="AG210" s="212" t="str">
        <f t="shared" si="21"/>
        <v/>
      </c>
      <c r="AH210" s="212">
        <f t="shared" si="21"/>
        <v>215</v>
      </c>
      <c r="AI210" s="212" t="str">
        <f t="shared" si="21"/>
        <v/>
      </c>
      <c r="AJ210" s="212">
        <f t="shared" si="21"/>
        <v>135</v>
      </c>
      <c r="AK210" s="212" t="str">
        <f t="shared" si="21"/>
        <v/>
      </c>
      <c r="AL210" s="212" t="str">
        <f t="shared" si="21"/>
        <v/>
      </c>
      <c r="AM210" s="212">
        <f t="shared" si="21"/>
        <v>185</v>
      </c>
      <c r="AN210" s="212" t="str">
        <f t="shared" si="21"/>
        <v/>
      </c>
      <c r="AO210" s="212" t="str">
        <f t="shared" si="21"/>
        <v/>
      </c>
      <c r="AP210" s="212">
        <f t="shared" si="21"/>
        <v>140</v>
      </c>
    </row>
    <row r="211" spans="1:43" x14ac:dyDescent="0.2">
      <c r="B211" s="177"/>
      <c r="C211" s="177"/>
      <c r="D211" s="213" t="s">
        <v>663</v>
      </c>
      <c r="E211" s="214" t="str">
        <f>IF(ISNUMBER(E132)=TRUE,E132-E52,"")</f>
        <v/>
      </c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</row>
    <row r="212" spans="1:43" x14ac:dyDescent="0.2">
      <c r="A212" s="177"/>
      <c r="B212" s="177"/>
      <c r="C212" s="177"/>
      <c r="D212" s="211">
        <v>10</v>
      </c>
      <c r="E212" s="212" t="str">
        <f t="shared" ref="E212:AP218" si="22">IF(ISNUMBER(E133)=TRUE,E133-E52,"")</f>
        <v/>
      </c>
      <c r="F212" s="212" t="str">
        <f t="shared" si="22"/>
        <v/>
      </c>
      <c r="G212" s="212" t="str">
        <f t="shared" si="22"/>
        <v/>
      </c>
      <c r="H212" s="212" t="str">
        <f t="shared" si="22"/>
        <v/>
      </c>
      <c r="I212" s="212" t="str">
        <f t="shared" si="22"/>
        <v/>
      </c>
      <c r="J212" s="212" t="str">
        <f t="shared" si="22"/>
        <v/>
      </c>
      <c r="K212" s="212" t="str">
        <f t="shared" si="22"/>
        <v/>
      </c>
      <c r="L212" s="212" t="str">
        <f t="shared" si="22"/>
        <v/>
      </c>
      <c r="M212" s="212" t="str">
        <f t="shared" si="22"/>
        <v/>
      </c>
      <c r="N212" s="212" t="str">
        <f t="shared" si="22"/>
        <v/>
      </c>
      <c r="O212" s="212" t="str">
        <f t="shared" si="22"/>
        <v/>
      </c>
      <c r="P212" s="212" t="str">
        <f t="shared" si="22"/>
        <v/>
      </c>
      <c r="Q212" s="212" t="str">
        <f t="shared" si="22"/>
        <v/>
      </c>
      <c r="R212" s="212" t="str">
        <f t="shared" si="22"/>
        <v/>
      </c>
      <c r="S212" s="212" t="str">
        <f t="shared" si="22"/>
        <v/>
      </c>
      <c r="T212" s="212" t="str">
        <f t="shared" si="22"/>
        <v/>
      </c>
      <c r="U212" s="212" t="str">
        <f t="shared" si="22"/>
        <v/>
      </c>
      <c r="V212" s="212" t="str">
        <f t="shared" si="22"/>
        <v/>
      </c>
      <c r="W212" s="212" t="str">
        <f t="shared" si="22"/>
        <v/>
      </c>
      <c r="X212" s="212" t="str">
        <f t="shared" si="22"/>
        <v/>
      </c>
      <c r="Y212" s="212" t="str">
        <f t="shared" si="22"/>
        <v/>
      </c>
      <c r="Z212" s="212" t="str">
        <f t="shared" si="22"/>
        <v/>
      </c>
      <c r="AA212" s="212" t="str">
        <f t="shared" si="22"/>
        <v/>
      </c>
      <c r="AB212" s="212" t="str">
        <f t="shared" si="22"/>
        <v/>
      </c>
      <c r="AC212" s="212" t="str">
        <f t="shared" si="22"/>
        <v/>
      </c>
      <c r="AD212" s="212" t="str">
        <f t="shared" si="22"/>
        <v/>
      </c>
      <c r="AE212" s="212" t="str">
        <f t="shared" si="22"/>
        <v/>
      </c>
      <c r="AF212" s="212" t="str">
        <f t="shared" si="22"/>
        <v/>
      </c>
      <c r="AG212" s="212" t="str">
        <f t="shared" si="22"/>
        <v/>
      </c>
      <c r="AH212" s="212" t="str">
        <f t="shared" si="22"/>
        <v/>
      </c>
      <c r="AI212" s="212" t="str">
        <f t="shared" si="22"/>
        <v/>
      </c>
      <c r="AJ212" s="212" t="str">
        <f t="shared" si="22"/>
        <v/>
      </c>
      <c r="AK212" s="212" t="str">
        <f t="shared" si="22"/>
        <v/>
      </c>
      <c r="AL212" s="212" t="str">
        <f t="shared" si="22"/>
        <v/>
      </c>
      <c r="AM212" s="212" t="str">
        <f t="shared" si="22"/>
        <v/>
      </c>
      <c r="AN212" s="212" t="str">
        <f t="shared" si="22"/>
        <v/>
      </c>
      <c r="AO212" s="212" t="str">
        <f t="shared" si="22"/>
        <v/>
      </c>
      <c r="AP212" s="212" t="str">
        <f t="shared" si="22"/>
        <v/>
      </c>
      <c r="AQ212" s="148"/>
    </row>
    <row r="213" spans="1:43" x14ac:dyDescent="0.2">
      <c r="A213" s="177"/>
      <c r="B213" s="177"/>
      <c r="C213" s="177"/>
      <c r="D213" s="213">
        <v>5</v>
      </c>
      <c r="E213" s="215" t="str">
        <f t="shared" si="22"/>
        <v/>
      </c>
      <c r="F213" s="215" t="str">
        <f t="shared" si="22"/>
        <v/>
      </c>
      <c r="G213" s="215" t="str">
        <f t="shared" si="22"/>
        <v/>
      </c>
      <c r="H213" s="215" t="str">
        <f t="shared" si="22"/>
        <v/>
      </c>
      <c r="I213" s="215" t="str">
        <f t="shared" si="22"/>
        <v/>
      </c>
      <c r="J213" s="215" t="str">
        <f t="shared" si="22"/>
        <v/>
      </c>
      <c r="K213" s="215" t="str">
        <f t="shared" si="22"/>
        <v/>
      </c>
      <c r="L213" s="215" t="str">
        <f t="shared" si="22"/>
        <v/>
      </c>
      <c r="M213" s="215" t="str">
        <f t="shared" si="22"/>
        <v/>
      </c>
      <c r="N213" s="215" t="str">
        <f t="shared" si="22"/>
        <v/>
      </c>
      <c r="O213" s="215" t="str">
        <f t="shared" si="22"/>
        <v/>
      </c>
      <c r="P213" s="215" t="str">
        <f t="shared" si="22"/>
        <v/>
      </c>
      <c r="Q213" s="215" t="str">
        <f t="shared" si="22"/>
        <v/>
      </c>
      <c r="R213" s="215" t="str">
        <f t="shared" si="22"/>
        <v/>
      </c>
      <c r="S213" s="215" t="str">
        <f t="shared" si="22"/>
        <v/>
      </c>
      <c r="T213" s="215" t="str">
        <f t="shared" si="22"/>
        <v/>
      </c>
      <c r="U213" s="215" t="str">
        <f t="shared" si="22"/>
        <v/>
      </c>
      <c r="V213" s="215" t="str">
        <f t="shared" si="22"/>
        <v/>
      </c>
      <c r="W213" s="215" t="str">
        <f t="shared" si="22"/>
        <v/>
      </c>
      <c r="X213" s="215" t="str">
        <f t="shared" si="22"/>
        <v/>
      </c>
      <c r="Y213" s="215" t="str">
        <f t="shared" si="22"/>
        <v/>
      </c>
      <c r="Z213" s="215" t="str">
        <f t="shared" si="22"/>
        <v/>
      </c>
      <c r="AA213" s="215" t="str">
        <f t="shared" si="22"/>
        <v/>
      </c>
      <c r="AB213" s="215" t="str">
        <f t="shared" si="22"/>
        <v/>
      </c>
      <c r="AC213" s="215" t="str">
        <f t="shared" si="22"/>
        <v/>
      </c>
      <c r="AD213" s="215" t="str">
        <f t="shared" si="22"/>
        <v/>
      </c>
      <c r="AE213" s="215" t="str">
        <f t="shared" si="22"/>
        <v/>
      </c>
      <c r="AF213" s="215" t="str">
        <f t="shared" si="22"/>
        <v/>
      </c>
      <c r="AG213" s="215" t="str">
        <f t="shared" si="22"/>
        <v/>
      </c>
      <c r="AH213" s="215" t="str">
        <f t="shared" si="22"/>
        <v/>
      </c>
      <c r="AI213" s="215" t="str">
        <f t="shared" si="22"/>
        <v/>
      </c>
      <c r="AJ213" s="215" t="str">
        <f t="shared" si="22"/>
        <v/>
      </c>
      <c r="AK213" s="215" t="str">
        <f t="shared" si="22"/>
        <v/>
      </c>
      <c r="AL213" s="215" t="str">
        <f t="shared" si="22"/>
        <v/>
      </c>
      <c r="AM213" s="215" t="str">
        <f t="shared" si="22"/>
        <v/>
      </c>
      <c r="AN213" s="215" t="str">
        <f t="shared" si="22"/>
        <v/>
      </c>
      <c r="AO213" s="215" t="str">
        <f t="shared" si="22"/>
        <v/>
      </c>
      <c r="AP213" s="215" t="str">
        <f t="shared" si="22"/>
        <v/>
      </c>
      <c r="AQ213" s="148"/>
    </row>
    <row r="214" spans="1:43" x14ac:dyDescent="0.2">
      <c r="A214" s="177"/>
      <c r="B214" s="177"/>
      <c r="C214" s="177"/>
      <c r="D214" s="211">
        <v>3</v>
      </c>
      <c r="E214" s="212" t="str">
        <f t="shared" si="22"/>
        <v/>
      </c>
      <c r="F214" s="212" t="str">
        <f t="shared" si="22"/>
        <v/>
      </c>
      <c r="G214" s="212" t="str">
        <f t="shared" si="22"/>
        <v/>
      </c>
      <c r="H214" s="212" t="str">
        <f t="shared" si="22"/>
        <v/>
      </c>
      <c r="I214" s="212" t="str">
        <f t="shared" si="22"/>
        <v/>
      </c>
      <c r="J214" s="212" t="str">
        <f t="shared" si="22"/>
        <v/>
      </c>
      <c r="K214" s="212" t="str">
        <f t="shared" si="22"/>
        <v/>
      </c>
      <c r="L214" s="212" t="str">
        <f t="shared" si="22"/>
        <v/>
      </c>
      <c r="M214" s="212" t="str">
        <f t="shared" si="22"/>
        <v/>
      </c>
      <c r="N214" s="212" t="str">
        <f t="shared" si="22"/>
        <v/>
      </c>
      <c r="O214" s="212" t="str">
        <f t="shared" si="22"/>
        <v/>
      </c>
      <c r="P214" s="212" t="str">
        <f t="shared" si="22"/>
        <v/>
      </c>
      <c r="Q214" s="212" t="str">
        <f t="shared" si="22"/>
        <v/>
      </c>
      <c r="R214" s="212" t="str">
        <f t="shared" si="22"/>
        <v/>
      </c>
      <c r="S214" s="212" t="str">
        <f t="shared" si="22"/>
        <v/>
      </c>
      <c r="T214" s="212" t="str">
        <f t="shared" si="22"/>
        <v/>
      </c>
      <c r="U214" s="212" t="str">
        <f t="shared" si="22"/>
        <v/>
      </c>
      <c r="V214" s="212" t="str">
        <f t="shared" si="22"/>
        <v/>
      </c>
      <c r="W214" s="212" t="str">
        <f t="shared" si="22"/>
        <v/>
      </c>
      <c r="X214" s="212" t="str">
        <f t="shared" si="22"/>
        <v/>
      </c>
      <c r="Y214" s="212" t="str">
        <f t="shared" si="22"/>
        <v/>
      </c>
      <c r="Z214" s="212" t="str">
        <f t="shared" si="22"/>
        <v/>
      </c>
      <c r="AA214" s="212" t="str">
        <f t="shared" si="22"/>
        <v/>
      </c>
      <c r="AB214" s="212" t="str">
        <f t="shared" si="22"/>
        <v/>
      </c>
      <c r="AC214" s="212" t="str">
        <f t="shared" si="22"/>
        <v/>
      </c>
      <c r="AD214" s="212" t="str">
        <f t="shared" si="22"/>
        <v/>
      </c>
      <c r="AE214" s="212" t="str">
        <f t="shared" si="22"/>
        <v/>
      </c>
      <c r="AF214" s="212" t="str">
        <f t="shared" si="22"/>
        <v/>
      </c>
      <c r="AG214" s="212" t="str">
        <f t="shared" si="22"/>
        <v/>
      </c>
      <c r="AH214" s="212" t="str">
        <f t="shared" si="22"/>
        <v/>
      </c>
      <c r="AI214" s="212" t="str">
        <f t="shared" si="22"/>
        <v/>
      </c>
      <c r="AJ214" s="212" t="str">
        <f t="shared" si="22"/>
        <v/>
      </c>
      <c r="AK214" s="212" t="str">
        <f t="shared" si="22"/>
        <v/>
      </c>
      <c r="AL214" s="212" t="str">
        <f t="shared" si="22"/>
        <v/>
      </c>
      <c r="AM214" s="212" t="str">
        <f t="shared" si="22"/>
        <v/>
      </c>
      <c r="AN214" s="212" t="str">
        <f t="shared" si="22"/>
        <v/>
      </c>
      <c r="AO214" s="212" t="str">
        <f t="shared" si="22"/>
        <v/>
      </c>
      <c r="AP214" s="212" t="str">
        <f t="shared" si="22"/>
        <v/>
      </c>
      <c r="AQ214" s="148"/>
    </row>
    <row r="215" spans="1:43" x14ac:dyDescent="0.2">
      <c r="A215" s="177"/>
      <c r="B215" s="177"/>
      <c r="C215" s="177"/>
      <c r="D215" s="213">
        <v>2.5</v>
      </c>
      <c r="E215" s="215" t="str">
        <f t="shared" si="22"/>
        <v/>
      </c>
      <c r="F215" s="215" t="str">
        <f t="shared" si="22"/>
        <v/>
      </c>
      <c r="G215" s="215" t="str">
        <f t="shared" si="22"/>
        <v/>
      </c>
      <c r="H215" s="215" t="str">
        <f t="shared" si="22"/>
        <v/>
      </c>
      <c r="I215" s="215" t="str">
        <f t="shared" si="22"/>
        <v/>
      </c>
      <c r="J215" s="215" t="str">
        <f t="shared" si="22"/>
        <v/>
      </c>
      <c r="K215" s="215" t="str">
        <f t="shared" si="22"/>
        <v/>
      </c>
      <c r="L215" s="215" t="str">
        <f t="shared" si="22"/>
        <v/>
      </c>
      <c r="M215" s="215" t="str">
        <f t="shared" si="22"/>
        <v/>
      </c>
      <c r="N215" s="215" t="str">
        <f t="shared" si="22"/>
        <v/>
      </c>
      <c r="O215" s="215" t="str">
        <f t="shared" si="22"/>
        <v/>
      </c>
      <c r="P215" s="215" t="str">
        <f t="shared" si="22"/>
        <v/>
      </c>
      <c r="Q215" s="215" t="str">
        <f t="shared" si="22"/>
        <v/>
      </c>
      <c r="R215" s="215" t="str">
        <f t="shared" si="22"/>
        <v/>
      </c>
      <c r="S215" s="215" t="str">
        <f t="shared" si="22"/>
        <v/>
      </c>
      <c r="T215" s="215" t="str">
        <f t="shared" si="22"/>
        <v/>
      </c>
      <c r="U215" s="215" t="str">
        <f t="shared" si="22"/>
        <v/>
      </c>
      <c r="V215" s="215" t="str">
        <f t="shared" si="22"/>
        <v/>
      </c>
      <c r="W215" s="215" t="str">
        <f t="shared" si="22"/>
        <v/>
      </c>
      <c r="X215" s="215" t="str">
        <f t="shared" si="22"/>
        <v/>
      </c>
      <c r="Y215" s="215" t="str">
        <f t="shared" si="22"/>
        <v/>
      </c>
      <c r="Z215" s="215" t="str">
        <f t="shared" si="22"/>
        <v/>
      </c>
      <c r="AA215" s="215" t="str">
        <f t="shared" si="22"/>
        <v/>
      </c>
      <c r="AB215" s="215" t="str">
        <f t="shared" si="22"/>
        <v/>
      </c>
      <c r="AC215" s="215" t="str">
        <f t="shared" si="22"/>
        <v/>
      </c>
      <c r="AD215" s="215" t="str">
        <f t="shared" si="22"/>
        <v/>
      </c>
      <c r="AE215" s="215" t="str">
        <f t="shared" si="22"/>
        <v/>
      </c>
      <c r="AF215" s="215" t="str">
        <f t="shared" si="22"/>
        <v/>
      </c>
      <c r="AG215" s="215" t="str">
        <f t="shared" si="22"/>
        <v/>
      </c>
      <c r="AH215" s="215" t="str">
        <f t="shared" si="22"/>
        <v/>
      </c>
      <c r="AI215" s="215" t="str">
        <f t="shared" si="22"/>
        <v/>
      </c>
      <c r="AJ215" s="215" t="str">
        <f t="shared" si="22"/>
        <v/>
      </c>
      <c r="AK215" s="215" t="str">
        <f t="shared" si="22"/>
        <v/>
      </c>
      <c r="AL215" s="215" t="str">
        <f t="shared" si="22"/>
        <v/>
      </c>
      <c r="AM215" s="215" t="str">
        <f t="shared" si="22"/>
        <v/>
      </c>
      <c r="AN215" s="215" t="str">
        <f t="shared" si="22"/>
        <v/>
      </c>
      <c r="AO215" s="215" t="str">
        <f t="shared" si="22"/>
        <v/>
      </c>
      <c r="AP215" s="215" t="str">
        <f t="shared" si="22"/>
        <v/>
      </c>
      <c r="AQ215" s="148"/>
    </row>
    <row r="216" spans="1:43" x14ac:dyDescent="0.2">
      <c r="A216" s="177"/>
      <c r="B216" s="177"/>
      <c r="C216" s="177"/>
      <c r="D216" s="211">
        <v>2</v>
      </c>
      <c r="E216" s="212" t="str">
        <f t="shared" si="22"/>
        <v/>
      </c>
      <c r="F216" s="212" t="str">
        <f t="shared" si="22"/>
        <v/>
      </c>
      <c r="G216" s="212" t="str">
        <f t="shared" si="22"/>
        <v/>
      </c>
      <c r="H216" s="212" t="str">
        <f t="shared" si="22"/>
        <v/>
      </c>
      <c r="I216" s="212" t="str">
        <f t="shared" si="22"/>
        <v/>
      </c>
      <c r="J216" s="212" t="str">
        <f t="shared" si="22"/>
        <v/>
      </c>
      <c r="K216" s="212" t="str">
        <f t="shared" si="22"/>
        <v/>
      </c>
      <c r="L216" s="212" t="str">
        <f t="shared" si="22"/>
        <v/>
      </c>
      <c r="M216" s="212" t="str">
        <f t="shared" si="22"/>
        <v/>
      </c>
      <c r="N216" s="212" t="str">
        <f t="shared" si="22"/>
        <v/>
      </c>
      <c r="O216" s="212" t="str">
        <f t="shared" si="22"/>
        <v/>
      </c>
      <c r="P216" s="212" t="str">
        <f t="shared" si="22"/>
        <v/>
      </c>
      <c r="Q216" s="212" t="str">
        <f t="shared" si="22"/>
        <v/>
      </c>
      <c r="R216" s="212" t="str">
        <f t="shared" si="22"/>
        <v/>
      </c>
      <c r="S216" s="212" t="str">
        <f t="shared" si="22"/>
        <v/>
      </c>
      <c r="T216" s="212" t="str">
        <f t="shared" si="22"/>
        <v/>
      </c>
      <c r="U216" s="212" t="str">
        <f t="shared" si="22"/>
        <v/>
      </c>
      <c r="V216" s="212" t="str">
        <f t="shared" si="22"/>
        <v/>
      </c>
      <c r="W216" s="212" t="str">
        <f t="shared" si="22"/>
        <v/>
      </c>
      <c r="X216" s="212" t="str">
        <f t="shared" si="22"/>
        <v/>
      </c>
      <c r="Y216" s="212" t="str">
        <f t="shared" si="22"/>
        <v/>
      </c>
      <c r="Z216" s="212" t="str">
        <f t="shared" si="22"/>
        <v/>
      </c>
      <c r="AA216" s="212" t="str">
        <f t="shared" si="22"/>
        <v/>
      </c>
      <c r="AB216" s="212" t="str">
        <f t="shared" si="22"/>
        <v/>
      </c>
      <c r="AC216" s="212" t="str">
        <f t="shared" si="22"/>
        <v/>
      </c>
      <c r="AD216" s="212" t="str">
        <f t="shared" si="22"/>
        <v/>
      </c>
      <c r="AE216" s="212" t="str">
        <f t="shared" si="22"/>
        <v/>
      </c>
      <c r="AF216" s="212" t="str">
        <f t="shared" si="22"/>
        <v/>
      </c>
      <c r="AG216" s="212" t="str">
        <f t="shared" si="22"/>
        <v/>
      </c>
      <c r="AH216" s="212" t="str">
        <f t="shared" si="22"/>
        <v/>
      </c>
      <c r="AI216" s="212" t="str">
        <f t="shared" si="22"/>
        <v/>
      </c>
      <c r="AJ216" s="212" t="str">
        <f t="shared" si="22"/>
        <v/>
      </c>
      <c r="AK216" s="212" t="str">
        <f t="shared" si="22"/>
        <v/>
      </c>
      <c r="AL216" s="212" t="str">
        <f t="shared" si="22"/>
        <v/>
      </c>
      <c r="AM216" s="212" t="str">
        <f t="shared" si="22"/>
        <v/>
      </c>
      <c r="AN216" s="212" t="str">
        <f t="shared" si="22"/>
        <v/>
      </c>
      <c r="AO216" s="212" t="str">
        <f t="shared" si="22"/>
        <v/>
      </c>
      <c r="AP216" s="212" t="str">
        <f t="shared" si="22"/>
        <v/>
      </c>
      <c r="AQ216" s="148"/>
    </row>
    <row r="217" spans="1:43" x14ac:dyDescent="0.2">
      <c r="A217" s="177"/>
      <c r="B217" s="177"/>
      <c r="C217" s="177"/>
      <c r="D217" s="213">
        <v>1</v>
      </c>
      <c r="E217" s="215" t="str">
        <f t="shared" si="22"/>
        <v/>
      </c>
      <c r="F217" s="215" t="str">
        <f t="shared" si="22"/>
        <v/>
      </c>
      <c r="G217" s="215" t="str">
        <f t="shared" si="22"/>
        <v/>
      </c>
      <c r="H217" s="215" t="str">
        <f t="shared" si="22"/>
        <v/>
      </c>
      <c r="I217" s="215" t="str">
        <f t="shared" si="22"/>
        <v/>
      </c>
      <c r="J217" s="215" t="str">
        <f t="shared" si="22"/>
        <v/>
      </c>
      <c r="K217" s="215" t="str">
        <f t="shared" si="22"/>
        <v/>
      </c>
      <c r="L217" s="215" t="str">
        <f t="shared" si="22"/>
        <v/>
      </c>
      <c r="M217" s="215" t="str">
        <f t="shared" si="22"/>
        <v/>
      </c>
      <c r="N217" s="215" t="str">
        <f t="shared" si="22"/>
        <v/>
      </c>
      <c r="O217" s="215" t="str">
        <f t="shared" si="22"/>
        <v/>
      </c>
      <c r="P217" s="215" t="str">
        <f t="shared" si="22"/>
        <v/>
      </c>
      <c r="Q217" s="215" t="str">
        <f t="shared" si="22"/>
        <v/>
      </c>
      <c r="R217" s="215" t="str">
        <f t="shared" si="22"/>
        <v/>
      </c>
      <c r="S217" s="215" t="str">
        <f t="shared" si="22"/>
        <v/>
      </c>
      <c r="T217" s="215" t="str">
        <f t="shared" si="22"/>
        <v/>
      </c>
      <c r="U217" s="215" t="str">
        <f t="shared" si="22"/>
        <v/>
      </c>
      <c r="V217" s="215" t="str">
        <f t="shared" si="22"/>
        <v/>
      </c>
      <c r="W217" s="215" t="str">
        <f t="shared" si="22"/>
        <v/>
      </c>
      <c r="X217" s="215" t="str">
        <f t="shared" si="22"/>
        <v/>
      </c>
      <c r="Y217" s="215" t="str">
        <f t="shared" si="22"/>
        <v/>
      </c>
      <c r="Z217" s="215" t="str">
        <f t="shared" si="22"/>
        <v/>
      </c>
      <c r="AA217" s="215" t="str">
        <f t="shared" si="22"/>
        <v/>
      </c>
      <c r="AB217" s="215" t="str">
        <f t="shared" si="22"/>
        <v/>
      </c>
      <c r="AC217" s="215" t="str">
        <f t="shared" si="22"/>
        <v/>
      </c>
      <c r="AD217" s="215" t="str">
        <f t="shared" si="22"/>
        <v/>
      </c>
      <c r="AE217" s="215" t="str">
        <f t="shared" si="22"/>
        <v/>
      </c>
      <c r="AF217" s="215" t="str">
        <f t="shared" si="22"/>
        <v/>
      </c>
      <c r="AG217" s="215" t="str">
        <f t="shared" si="22"/>
        <v/>
      </c>
      <c r="AH217" s="215" t="str">
        <f t="shared" si="22"/>
        <v/>
      </c>
      <c r="AI217" s="215" t="str">
        <f t="shared" si="22"/>
        <v/>
      </c>
      <c r="AJ217" s="215" t="str">
        <f t="shared" si="22"/>
        <v/>
      </c>
      <c r="AK217" s="215" t="str">
        <f t="shared" si="22"/>
        <v/>
      </c>
      <c r="AL217" s="215" t="str">
        <f t="shared" si="22"/>
        <v/>
      </c>
      <c r="AM217" s="215" t="str">
        <f t="shared" si="22"/>
        <v/>
      </c>
      <c r="AN217" s="215" t="str">
        <f t="shared" si="22"/>
        <v/>
      </c>
      <c r="AO217" s="215" t="str">
        <f t="shared" si="22"/>
        <v/>
      </c>
      <c r="AP217" s="215" t="str">
        <f t="shared" si="22"/>
        <v/>
      </c>
      <c r="AQ217" s="218"/>
    </row>
    <row r="218" spans="1:43" x14ac:dyDescent="0.2">
      <c r="A218" s="177"/>
      <c r="B218" s="177"/>
      <c r="C218" s="177"/>
      <c r="D218" s="211">
        <v>0.5</v>
      </c>
      <c r="E218" s="212" t="str">
        <f t="shared" si="22"/>
        <v/>
      </c>
      <c r="F218" s="212" t="str">
        <f t="shared" si="22"/>
        <v/>
      </c>
      <c r="G218" s="212" t="str">
        <f t="shared" si="22"/>
        <v/>
      </c>
      <c r="H218" s="212" t="str">
        <f t="shared" si="22"/>
        <v/>
      </c>
      <c r="I218" s="212" t="str">
        <f t="shared" si="22"/>
        <v/>
      </c>
      <c r="J218" s="212" t="str">
        <f t="shared" si="22"/>
        <v/>
      </c>
      <c r="K218" s="212" t="str">
        <f t="shared" si="22"/>
        <v/>
      </c>
      <c r="L218" s="212" t="str">
        <f t="shared" si="22"/>
        <v/>
      </c>
      <c r="M218" s="212" t="str">
        <f t="shared" si="22"/>
        <v/>
      </c>
      <c r="N218" s="212" t="str">
        <f t="shared" si="22"/>
        <v/>
      </c>
      <c r="O218" s="212" t="str">
        <f t="shared" si="22"/>
        <v/>
      </c>
      <c r="P218" s="212" t="str">
        <f t="shared" si="22"/>
        <v/>
      </c>
      <c r="Q218" s="212" t="str">
        <f t="shared" si="22"/>
        <v/>
      </c>
      <c r="R218" s="212" t="str">
        <f t="shared" si="22"/>
        <v/>
      </c>
      <c r="S218" s="212" t="str">
        <f t="shared" si="22"/>
        <v/>
      </c>
      <c r="T218" s="212" t="str">
        <f t="shared" si="22"/>
        <v/>
      </c>
      <c r="U218" s="212" t="str">
        <f t="shared" si="22"/>
        <v/>
      </c>
      <c r="V218" s="212" t="str">
        <f t="shared" si="22"/>
        <v/>
      </c>
      <c r="W218" s="212" t="str">
        <f t="shared" si="22"/>
        <v/>
      </c>
      <c r="X218" s="212" t="str">
        <f t="shared" si="22"/>
        <v/>
      </c>
      <c r="Y218" s="212" t="str">
        <f t="shared" si="22"/>
        <v/>
      </c>
      <c r="Z218" s="212" t="str">
        <f t="shared" si="22"/>
        <v/>
      </c>
      <c r="AA218" s="212" t="str">
        <f t="shared" si="22"/>
        <v/>
      </c>
      <c r="AB218" s="212" t="str">
        <f t="shared" si="22"/>
        <v/>
      </c>
      <c r="AC218" s="212" t="str">
        <f t="shared" si="22"/>
        <v/>
      </c>
      <c r="AD218" s="212" t="str">
        <f t="shared" si="22"/>
        <v/>
      </c>
      <c r="AE218" s="212" t="str">
        <f t="shared" si="22"/>
        <v/>
      </c>
      <c r="AF218" s="212" t="str">
        <f t="shared" ref="AF218:AP218" si="23">IF(ISNUMBER(AF139)=TRUE,AF139-AF58,"")</f>
        <v/>
      </c>
      <c r="AG218" s="212" t="str">
        <f t="shared" si="23"/>
        <v/>
      </c>
      <c r="AH218" s="212" t="str">
        <f t="shared" si="23"/>
        <v/>
      </c>
      <c r="AI218" s="212" t="str">
        <f t="shared" si="23"/>
        <v/>
      </c>
      <c r="AJ218" s="212" t="str">
        <f t="shared" si="23"/>
        <v/>
      </c>
      <c r="AK218" s="212" t="str">
        <f t="shared" si="23"/>
        <v/>
      </c>
      <c r="AL218" s="212" t="str">
        <f t="shared" si="23"/>
        <v/>
      </c>
      <c r="AM218" s="212" t="str">
        <f t="shared" si="23"/>
        <v/>
      </c>
      <c r="AN218" s="212" t="str">
        <f t="shared" si="23"/>
        <v/>
      </c>
      <c r="AO218" s="212" t="str">
        <f t="shared" si="23"/>
        <v/>
      </c>
      <c r="AP218" s="212" t="str">
        <f t="shared" si="23"/>
        <v/>
      </c>
      <c r="AQ218" s="218"/>
    </row>
    <row r="219" spans="1:43" x14ac:dyDescent="0.2">
      <c r="A219" s="177"/>
      <c r="B219" s="177"/>
      <c r="C219" s="177"/>
      <c r="D219" s="213">
        <v>0.3</v>
      </c>
      <c r="E219" s="215" t="str">
        <f t="shared" ref="E219:AP219" si="24">IF(ISNUMBER(E140)=TRUE,E140-E59,"")</f>
        <v/>
      </c>
      <c r="F219" s="215" t="str">
        <f t="shared" si="24"/>
        <v/>
      </c>
      <c r="G219" s="215" t="str">
        <f t="shared" si="24"/>
        <v/>
      </c>
      <c r="H219" s="215" t="str">
        <f t="shared" si="24"/>
        <v/>
      </c>
      <c r="I219" s="215" t="str">
        <f t="shared" si="24"/>
        <v/>
      </c>
      <c r="J219" s="215" t="str">
        <f t="shared" si="24"/>
        <v/>
      </c>
      <c r="K219" s="215" t="str">
        <f t="shared" si="24"/>
        <v/>
      </c>
      <c r="L219" s="215" t="str">
        <f t="shared" si="24"/>
        <v/>
      </c>
      <c r="M219" s="215" t="str">
        <f t="shared" si="24"/>
        <v/>
      </c>
      <c r="N219" s="215" t="str">
        <f t="shared" si="24"/>
        <v/>
      </c>
      <c r="O219" s="215" t="str">
        <f t="shared" si="24"/>
        <v/>
      </c>
      <c r="P219" s="215" t="str">
        <f t="shared" si="24"/>
        <v/>
      </c>
      <c r="Q219" s="215" t="str">
        <f t="shared" si="24"/>
        <v/>
      </c>
      <c r="R219" s="215" t="str">
        <f t="shared" si="24"/>
        <v/>
      </c>
      <c r="S219" s="215" t="str">
        <f t="shared" si="24"/>
        <v/>
      </c>
      <c r="T219" s="215" t="str">
        <f t="shared" si="24"/>
        <v/>
      </c>
      <c r="U219" s="215" t="str">
        <f t="shared" si="24"/>
        <v/>
      </c>
      <c r="V219" s="215" t="str">
        <f t="shared" si="24"/>
        <v/>
      </c>
      <c r="W219" s="215" t="str">
        <f t="shared" si="24"/>
        <v/>
      </c>
      <c r="X219" s="215" t="str">
        <f t="shared" si="24"/>
        <v/>
      </c>
      <c r="Y219" s="215" t="str">
        <f t="shared" si="24"/>
        <v/>
      </c>
      <c r="Z219" s="215" t="str">
        <f t="shared" si="24"/>
        <v/>
      </c>
      <c r="AA219" s="215" t="str">
        <f t="shared" si="24"/>
        <v/>
      </c>
      <c r="AB219" s="215" t="str">
        <f t="shared" si="24"/>
        <v/>
      </c>
      <c r="AC219" s="215" t="str">
        <f t="shared" si="24"/>
        <v/>
      </c>
      <c r="AD219" s="215" t="str">
        <f t="shared" si="24"/>
        <v/>
      </c>
      <c r="AE219" s="215" t="str">
        <f t="shared" si="24"/>
        <v/>
      </c>
      <c r="AF219" s="215" t="str">
        <f t="shared" si="24"/>
        <v/>
      </c>
      <c r="AG219" s="215" t="str">
        <f t="shared" si="24"/>
        <v/>
      </c>
      <c r="AH219" s="215" t="str">
        <f t="shared" si="24"/>
        <v/>
      </c>
      <c r="AI219" s="215" t="str">
        <f t="shared" si="24"/>
        <v/>
      </c>
      <c r="AJ219" s="215" t="str">
        <f t="shared" si="24"/>
        <v/>
      </c>
      <c r="AK219" s="215" t="str">
        <f t="shared" si="24"/>
        <v/>
      </c>
      <c r="AL219" s="215" t="str">
        <f t="shared" si="24"/>
        <v/>
      </c>
      <c r="AM219" s="215" t="str">
        <f t="shared" si="24"/>
        <v/>
      </c>
      <c r="AN219" s="215" t="str">
        <f t="shared" si="24"/>
        <v/>
      </c>
      <c r="AO219" s="215" t="str">
        <f t="shared" si="24"/>
        <v/>
      </c>
      <c r="AP219" s="215" t="str">
        <f t="shared" si="24"/>
        <v/>
      </c>
      <c r="AQ219" s="218"/>
    </row>
    <row r="220" spans="1:43" x14ac:dyDescent="0.2">
      <c r="B220" s="177"/>
      <c r="C220" s="177"/>
      <c r="D220" s="213"/>
      <c r="E220" s="215"/>
      <c r="F220" s="215"/>
      <c r="G220" s="215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/>
      <c r="AM220" s="215"/>
      <c r="AN220" s="215"/>
      <c r="AO220" s="215"/>
      <c r="AP220" s="215"/>
      <c r="AQ220" s="218"/>
    </row>
    <row r="221" spans="1:43" x14ac:dyDescent="0.2">
      <c r="B221" s="177"/>
      <c r="C221" s="177" t="s">
        <v>669</v>
      </c>
      <c r="D221" s="211" t="s">
        <v>662</v>
      </c>
      <c r="E221" s="212" t="str">
        <f t="shared" ref="E221:AP221" si="25">E61</f>
        <v/>
      </c>
      <c r="F221" s="212">
        <f t="shared" si="25"/>
        <v>216</v>
      </c>
      <c r="G221" s="212">
        <f t="shared" si="25"/>
        <v>200</v>
      </c>
      <c r="H221" s="212" t="str">
        <f t="shared" si="25"/>
        <v/>
      </c>
      <c r="I221" s="212">
        <f t="shared" si="25"/>
        <v>185</v>
      </c>
      <c r="J221" s="212" t="str">
        <f t="shared" si="25"/>
        <v/>
      </c>
      <c r="K221" s="212" t="str">
        <f t="shared" si="25"/>
        <v/>
      </c>
      <c r="L221" s="212" t="str">
        <f t="shared" si="25"/>
        <v/>
      </c>
      <c r="M221" s="212">
        <f t="shared" si="25"/>
        <v>133</v>
      </c>
      <c r="N221" s="212" t="str">
        <f t="shared" si="25"/>
        <v/>
      </c>
      <c r="O221" s="212" t="str">
        <f t="shared" si="25"/>
        <v/>
      </c>
      <c r="P221" s="212" t="str">
        <f t="shared" si="25"/>
        <v/>
      </c>
      <c r="Q221" s="212" t="str">
        <f t="shared" si="25"/>
        <v/>
      </c>
      <c r="R221" s="212">
        <f t="shared" si="25"/>
        <v>123</v>
      </c>
      <c r="S221" s="212" t="str">
        <f t="shared" si="25"/>
        <v/>
      </c>
      <c r="T221" s="212" t="str">
        <f t="shared" si="25"/>
        <v/>
      </c>
      <c r="U221" s="212">
        <f t="shared" si="25"/>
        <v>140</v>
      </c>
      <c r="V221" s="212">
        <f t="shared" si="25"/>
        <v>230</v>
      </c>
      <c r="W221" s="212" t="str">
        <f t="shared" si="25"/>
        <v/>
      </c>
      <c r="X221" s="212">
        <f t="shared" si="25"/>
        <v>178</v>
      </c>
      <c r="Y221" s="212" t="str">
        <f t="shared" si="25"/>
        <v/>
      </c>
      <c r="Z221" s="212">
        <f t="shared" si="25"/>
        <v>206</v>
      </c>
      <c r="AA221" s="212" t="str">
        <f t="shared" si="25"/>
        <v/>
      </c>
      <c r="AB221" s="212" t="str">
        <f t="shared" si="25"/>
        <v/>
      </c>
      <c r="AC221" s="212" t="str">
        <f t="shared" si="25"/>
        <v/>
      </c>
      <c r="AD221" s="212" t="str">
        <f t="shared" si="25"/>
        <v/>
      </c>
      <c r="AE221" s="212" t="str">
        <f t="shared" si="25"/>
        <v/>
      </c>
      <c r="AF221" s="212" t="str">
        <f t="shared" si="25"/>
        <v/>
      </c>
      <c r="AG221" s="212" t="str">
        <f t="shared" si="25"/>
        <v/>
      </c>
      <c r="AH221" s="212" t="str">
        <f t="shared" si="25"/>
        <v/>
      </c>
      <c r="AI221" s="212" t="str">
        <f t="shared" si="25"/>
        <v/>
      </c>
      <c r="AJ221" s="212">
        <f t="shared" si="25"/>
        <v>152</v>
      </c>
      <c r="AK221" s="212" t="str">
        <f t="shared" si="25"/>
        <v/>
      </c>
      <c r="AL221" s="212" t="str">
        <f t="shared" si="25"/>
        <v/>
      </c>
      <c r="AM221" s="212">
        <f t="shared" si="25"/>
        <v>192</v>
      </c>
      <c r="AN221" s="212" t="str">
        <f t="shared" si="25"/>
        <v/>
      </c>
      <c r="AO221" s="212" t="str">
        <f t="shared" si="25"/>
        <v/>
      </c>
      <c r="AP221" s="212" t="str">
        <f t="shared" si="25"/>
        <v/>
      </c>
      <c r="AQ221" s="218"/>
    </row>
    <row r="222" spans="1:43" x14ac:dyDescent="0.2">
      <c r="B222" s="177"/>
      <c r="C222" s="177"/>
      <c r="D222" s="213" t="s">
        <v>663</v>
      </c>
      <c r="E222" s="214" t="str">
        <f>IF(ISNUMBER(E143)=TRUE,E143-E63,"")</f>
        <v/>
      </c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8"/>
    </row>
    <row r="223" spans="1:43" x14ac:dyDescent="0.2">
      <c r="A223" s="177"/>
      <c r="B223" s="177"/>
      <c r="C223" s="177"/>
      <c r="D223" s="211">
        <v>5</v>
      </c>
      <c r="E223" s="212" t="str">
        <f t="shared" ref="E223:AP228" si="26">IF(ISNUMBER(E144)=TRUE,E144-E63,"")</f>
        <v/>
      </c>
      <c r="F223" s="212" t="str">
        <f t="shared" si="26"/>
        <v/>
      </c>
      <c r="G223" s="212" t="str">
        <f t="shared" si="26"/>
        <v/>
      </c>
      <c r="H223" s="212" t="str">
        <f t="shared" si="26"/>
        <v/>
      </c>
      <c r="I223" s="212" t="str">
        <f t="shared" si="26"/>
        <v/>
      </c>
      <c r="J223" s="212" t="str">
        <f t="shared" si="26"/>
        <v/>
      </c>
      <c r="K223" s="212" t="str">
        <f t="shared" si="26"/>
        <v/>
      </c>
      <c r="L223" s="212" t="str">
        <f t="shared" si="26"/>
        <v/>
      </c>
      <c r="M223" s="212" t="str">
        <f t="shared" si="26"/>
        <v/>
      </c>
      <c r="N223" s="212" t="str">
        <f t="shared" si="26"/>
        <v/>
      </c>
      <c r="O223" s="212" t="str">
        <f t="shared" si="26"/>
        <v/>
      </c>
      <c r="P223" s="212" t="str">
        <f t="shared" si="26"/>
        <v/>
      </c>
      <c r="Q223" s="212" t="str">
        <f t="shared" si="26"/>
        <v/>
      </c>
      <c r="R223" s="212" t="str">
        <f t="shared" si="26"/>
        <v/>
      </c>
      <c r="S223" s="212" t="str">
        <f t="shared" si="26"/>
        <v/>
      </c>
      <c r="T223" s="212" t="str">
        <f t="shared" si="26"/>
        <v/>
      </c>
      <c r="U223" s="212" t="str">
        <f t="shared" si="26"/>
        <v/>
      </c>
      <c r="V223" s="212" t="str">
        <f t="shared" si="26"/>
        <v/>
      </c>
      <c r="W223" s="212" t="str">
        <f t="shared" si="26"/>
        <v/>
      </c>
      <c r="X223" s="212" t="str">
        <f t="shared" si="26"/>
        <v/>
      </c>
      <c r="Y223" s="212" t="str">
        <f t="shared" si="26"/>
        <v/>
      </c>
      <c r="Z223" s="212" t="str">
        <f t="shared" si="26"/>
        <v/>
      </c>
      <c r="AA223" s="212" t="str">
        <f t="shared" si="26"/>
        <v/>
      </c>
      <c r="AB223" s="212" t="str">
        <f t="shared" si="26"/>
        <v/>
      </c>
      <c r="AC223" s="212" t="str">
        <f t="shared" si="26"/>
        <v/>
      </c>
      <c r="AD223" s="212" t="str">
        <f t="shared" si="26"/>
        <v/>
      </c>
      <c r="AE223" s="212" t="str">
        <f t="shared" si="26"/>
        <v/>
      </c>
      <c r="AF223" s="212" t="str">
        <f t="shared" si="26"/>
        <v/>
      </c>
      <c r="AG223" s="212" t="str">
        <f t="shared" si="26"/>
        <v/>
      </c>
      <c r="AH223" s="212" t="str">
        <f t="shared" si="26"/>
        <v/>
      </c>
      <c r="AI223" s="212" t="str">
        <f t="shared" si="26"/>
        <v/>
      </c>
      <c r="AJ223" s="212" t="str">
        <f t="shared" si="26"/>
        <v/>
      </c>
      <c r="AK223" s="212" t="str">
        <f t="shared" si="26"/>
        <v/>
      </c>
      <c r="AL223" s="212" t="str">
        <f t="shared" si="26"/>
        <v/>
      </c>
      <c r="AM223" s="212" t="str">
        <f t="shared" si="26"/>
        <v/>
      </c>
      <c r="AN223" s="212" t="str">
        <f t="shared" si="26"/>
        <v/>
      </c>
      <c r="AO223" s="212" t="str">
        <f t="shared" si="26"/>
        <v/>
      </c>
      <c r="AP223" s="212" t="str">
        <f t="shared" si="26"/>
        <v/>
      </c>
      <c r="AQ223" s="218"/>
    </row>
    <row r="224" spans="1:43" x14ac:dyDescent="0.2">
      <c r="A224" s="177"/>
      <c r="B224" s="177"/>
      <c r="C224" s="177"/>
      <c r="D224" s="213">
        <v>3</v>
      </c>
      <c r="E224" s="215" t="str">
        <f t="shared" si="26"/>
        <v/>
      </c>
      <c r="F224" s="215" t="str">
        <f t="shared" si="26"/>
        <v/>
      </c>
      <c r="G224" s="215" t="str">
        <f t="shared" si="26"/>
        <v/>
      </c>
      <c r="H224" s="215" t="str">
        <f t="shared" si="26"/>
        <v/>
      </c>
      <c r="I224" s="215" t="str">
        <f t="shared" si="26"/>
        <v/>
      </c>
      <c r="J224" s="215" t="str">
        <f t="shared" si="26"/>
        <v/>
      </c>
      <c r="K224" s="215" t="str">
        <f t="shared" si="26"/>
        <v/>
      </c>
      <c r="L224" s="215" t="str">
        <f t="shared" si="26"/>
        <v/>
      </c>
      <c r="M224" s="215" t="str">
        <f t="shared" si="26"/>
        <v/>
      </c>
      <c r="N224" s="215" t="str">
        <f t="shared" si="26"/>
        <v/>
      </c>
      <c r="O224" s="215" t="str">
        <f t="shared" si="26"/>
        <v/>
      </c>
      <c r="P224" s="215" t="str">
        <f t="shared" si="26"/>
        <v/>
      </c>
      <c r="Q224" s="215" t="str">
        <f t="shared" si="26"/>
        <v/>
      </c>
      <c r="R224" s="215" t="str">
        <f t="shared" si="26"/>
        <v/>
      </c>
      <c r="S224" s="215" t="str">
        <f t="shared" si="26"/>
        <v/>
      </c>
      <c r="T224" s="215" t="str">
        <f t="shared" si="26"/>
        <v/>
      </c>
      <c r="U224" s="215" t="str">
        <f t="shared" si="26"/>
        <v/>
      </c>
      <c r="V224" s="215" t="str">
        <f t="shared" si="26"/>
        <v/>
      </c>
      <c r="W224" s="215" t="str">
        <f t="shared" si="26"/>
        <v/>
      </c>
      <c r="X224" s="215" t="str">
        <f t="shared" si="26"/>
        <v/>
      </c>
      <c r="Y224" s="215" t="str">
        <f t="shared" si="26"/>
        <v/>
      </c>
      <c r="Z224" s="215" t="str">
        <f t="shared" si="26"/>
        <v/>
      </c>
      <c r="AA224" s="215" t="str">
        <f t="shared" si="26"/>
        <v/>
      </c>
      <c r="AB224" s="215" t="str">
        <f t="shared" si="26"/>
        <v/>
      </c>
      <c r="AC224" s="215" t="str">
        <f t="shared" si="26"/>
        <v/>
      </c>
      <c r="AD224" s="215" t="str">
        <f t="shared" si="26"/>
        <v/>
      </c>
      <c r="AE224" s="215" t="str">
        <f t="shared" si="26"/>
        <v/>
      </c>
      <c r="AF224" s="215" t="str">
        <f t="shared" si="26"/>
        <v/>
      </c>
      <c r="AG224" s="215" t="str">
        <f t="shared" si="26"/>
        <v/>
      </c>
      <c r="AH224" s="215" t="str">
        <f t="shared" si="26"/>
        <v/>
      </c>
      <c r="AI224" s="215" t="str">
        <f t="shared" si="26"/>
        <v/>
      </c>
      <c r="AJ224" s="215" t="str">
        <f t="shared" si="26"/>
        <v/>
      </c>
      <c r="AK224" s="215" t="str">
        <f t="shared" si="26"/>
        <v/>
      </c>
      <c r="AL224" s="215" t="str">
        <f t="shared" si="26"/>
        <v/>
      </c>
      <c r="AM224" s="215" t="str">
        <f t="shared" si="26"/>
        <v/>
      </c>
      <c r="AN224" s="215" t="str">
        <f t="shared" si="26"/>
        <v/>
      </c>
      <c r="AO224" s="215" t="str">
        <f t="shared" si="26"/>
        <v/>
      </c>
      <c r="AP224" s="215" t="str">
        <f t="shared" si="26"/>
        <v/>
      </c>
      <c r="AQ224" s="218"/>
    </row>
    <row r="225" spans="1:43" x14ac:dyDescent="0.2">
      <c r="A225" s="177"/>
      <c r="B225" s="177"/>
      <c r="C225" s="177"/>
      <c r="D225" s="211">
        <v>2.5</v>
      </c>
      <c r="E225" s="212" t="str">
        <f t="shared" si="26"/>
        <v/>
      </c>
      <c r="F225" s="212" t="str">
        <f t="shared" si="26"/>
        <v/>
      </c>
      <c r="G225" s="212" t="str">
        <f t="shared" si="26"/>
        <v/>
      </c>
      <c r="H225" s="212" t="str">
        <f t="shared" si="26"/>
        <v/>
      </c>
      <c r="I225" s="212" t="str">
        <f t="shared" si="26"/>
        <v/>
      </c>
      <c r="J225" s="212" t="str">
        <f t="shared" si="26"/>
        <v/>
      </c>
      <c r="K225" s="212" t="str">
        <f t="shared" si="26"/>
        <v/>
      </c>
      <c r="L225" s="212" t="str">
        <f t="shared" si="26"/>
        <v/>
      </c>
      <c r="M225" s="212" t="str">
        <f t="shared" si="26"/>
        <v/>
      </c>
      <c r="N225" s="212" t="str">
        <f t="shared" si="26"/>
        <v/>
      </c>
      <c r="O225" s="212" t="str">
        <f t="shared" si="26"/>
        <v/>
      </c>
      <c r="P225" s="212" t="str">
        <f t="shared" si="26"/>
        <v/>
      </c>
      <c r="Q225" s="212" t="str">
        <f t="shared" si="26"/>
        <v/>
      </c>
      <c r="R225" s="212" t="str">
        <f t="shared" si="26"/>
        <v/>
      </c>
      <c r="S225" s="212" t="str">
        <f t="shared" si="26"/>
        <v/>
      </c>
      <c r="T225" s="212" t="str">
        <f t="shared" si="26"/>
        <v/>
      </c>
      <c r="U225" s="212" t="str">
        <f t="shared" si="26"/>
        <v/>
      </c>
      <c r="V225" s="212" t="str">
        <f t="shared" si="26"/>
        <v/>
      </c>
      <c r="W225" s="212" t="str">
        <f t="shared" si="26"/>
        <v/>
      </c>
      <c r="X225" s="212" t="str">
        <f t="shared" si="26"/>
        <v/>
      </c>
      <c r="Y225" s="212" t="str">
        <f t="shared" si="26"/>
        <v/>
      </c>
      <c r="Z225" s="212" t="str">
        <f t="shared" si="26"/>
        <v/>
      </c>
      <c r="AA225" s="212" t="str">
        <f t="shared" si="26"/>
        <v/>
      </c>
      <c r="AB225" s="212" t="str">
        <f t="shared" si="26"/>
        <v/>
      </c>
      <c r="AC225" s="212" t="str">
        <f t="shared" si="26"/>
        <v/>
      </c>
      <c r="AD225" s="212" t="str">
        <f t="shared" si="26"/>
        <v/>
      </c>
      <c r="AE225" s="212" t="str">
        <f t="shared" si="26"/>
        <v/>
      </c>
      <c r="AF225" s="212" t="str">
        <f t="shared" si="26"/>
        <v/>
      </c>
      <c r="AG225" s="212" t="str">
        <f t="shared" si="26"/>
        <v/>
      </c>
      <c r="AH225" s="212" t="str">
        <f t="shared" si="26"/>
        <v/>
      </c>
      <c r="AI225" s="212" t="str">
        <f t="shared" si="26"/>
        <v/>
      </c>
      <c r="AJ225" s="212" t="str">
        <f t="shared" si="26"/>
        <v/>
      </c>
      <c r="AK225" s="212" t="str">
        <f t="shared" si="26"/>
        <v/>
      </c>
      <c r="AL225" s="212" t="str">
        <f t="shared" si="26"/>
        <v/>
      </c>
      <c r="AM225" s="212" t="str">
        <f t="shared" si="26"/>
        <v/>
      </c>
      <c r="AN225" s="212" t="str">
        <f t="shared" si="26"/>
        <v/>
      </c>
      <c r="AO225" s="212" t="str">
        <f t="shared" si="26"/>
        <v/>
      </c>
      <c r="AP225" s="212" t="str">
        <f t="shared" si="26"/>
        <v/>
      </c>
      <c r="AQ225" s="218"/>
    </row>
    <row r="226" spans="1:43" x14ac:dyDescent="0.2">
      <c r="A226" s="177"/>
      <c r="B226" s="177"/>
      <c r="C226" s="177"/>
      <c r="D226" s="213">
        <v>2</v>
      </c>
      <c r="E226" s="215" t="str">
        <f t="shared" si="26"/>
        <v/>
      </c>
      <c r="F226" s="215" t="str">
        <f t="shared" si="26"/>
        <v/>
      </c>
      <c r="G226" s="215" t="str">
        <f t="shared" si="26"/>
        <v/>
      </c>
      <c r="H226" s="215" t="str">
        <f t="shared" si="26"/>
        <v/>
      </c>
      <c r="I226" s="215" t="str">
        <f t="shared" si="26"/>
        <v/>
      </c>
      <c r="J226" s="215" t="str">
        <f t="shared" si="26"/>
        <v/>
      </c>
      <c r="K226" s="215" t="str">
        <f t="shared" si="26"/>
        <v/>
      </c>
      <c r="L226" s="215" t="str">
        <f t="shared" si="26"/>
        <v/>
      </c>
      <c r="M226" s="215" t="str">
        <f t="shared" si="26"/>
        <v/>
      </c>
      <c r="N226" s="215" t="str">
        <f t="shared" si="26"/>
        <v/>
      </c>
      <c r="O226" s="215" t="str">
        <f t="shared" si="26"/>
        <v/>
      </c>
      <c r="P226" s="215" t="str">
        <f t="shared" si="26"/>
        <v/>
      </c>
      <c r="Q226" s="215" t="str">
        <f t="shared" si="26"/>
        <v/>
      </c>
      <c r="R226" s="215" t="str">
        <f t="shared" si="26"/>
        <v/>
      </c>
      <c r="S226" s="215" t="str">
        <f t="shared" si="26"/>
        <v/>
      </c>
      <c r="T226" s="215" t="str">
        <f t="shared" si="26"/>
        <v/>
      </c>
      <c r="U226" s="215" t="str">
        <f t="shared" si="26"/>
        <v/>
      </c>
      <c r="V226" s="215" t="str">
        <f t="shared" si="26"/>
        <v/>
      </c>
      <c r="W226" s="215" t="str">
        <f t="shared" si="26"/>
        <v/>
      </c>
      <c r="X226" s="215" t="str">
        <f t="shared" si="26"/>
        <v/>
      </c>
      <c r="Y226" s="215" t="str">
        <f t="shared" si="26"/>
        <v/>
      </c>
      <c r="Z226" s="215" t="str">
        <f t="shared" si="26"/>
        <v/>
      </c>
      <c r="AA226" s="215" t="str">
        <f t="shared" si="26"/>
        <v/>
      </c>
      <c r="AB226" s="215" t="str">
        <f t="shared" si="26"/>
        <v/>
      </c>
      <c r="AC226" s="215" t="str">
        <f t="shared" si="26"/>
        <v/>
      </c>
      <c r="AD226" s="215" t="str">
        <f t="shared" si="26"/>
        <v/>
      </c>
      <c r="AE226" s="215" t="str">
        <f t="shared" si="26"/>
        <v/>
      </c>
      <c r="AF226" s="215" t="str">
        <f t="shared" si="26"/>
        <v/>
      </c>
      <c r="AG226" s="215" t="str">
        <f t="shared" si="26"/>
        <v/>
      </c>
      <c r="AH226" s="215" t="str">
        <f t="shared" si="26"/>
        <v/>
      </c>
      <c r="AI226" s="215" t="str">
        <f t="shared" si="26"/>
        <v/>
      </c>
      <c r="AJ226" s="215" t="str">
        <f t="shared" si="26"/>
        <v/>
      </c>
      <c r="AK226" s="215" t="str">
        <f t="shared" si="26"/>
        <v/>
      </c>
      <c r="AL226" s="215" t="str">
        <f t="shared" si="26"/>
        <v/>
      </c>
      <c r="AM226" s="215" t="str">
        <f t="shared" si="26"/>
        <v/>
      </c>
      <c r="AN226" s="215" t="str">
        <f t="shared" si="26"/>
        <v/>
      </c>
      <c r="AO226" s="215" t="str">
        <f t="shared" si="26"/>
        <v/>
      </c>
      <c r="AP226" s="215" t="str">
        <f t="shared" si="26"/>
        <v/>
      </c>
      <c r="AQ226" s="218"/>
    </row>
    <row r="227" spans="1:43" x14ac:dyDescent="0.2">
      <c r="A227" s="177"/>
      <c r="B227" s="177"/>
      <c r="C227" s="177"/>
      <c r="D227" s="211">
        <v>1</v>
      </c>
      <c r="E227" s="212" t="str">
        <f t="shared" si="26"/>
        <v/>
      </c>
      <c r="F227" s="212" t="str">
        <f t="shared" si="26"/>
        <v/>
      </c>
      <c r="G227" s="212" t="str">
        <f t="shared" si="26"/>
        <v/>
      </c>
      <c r="H227" s="212" t="str">
        <f t="shared" si="26"/>
        <v/>
      </c>
      <c r="I227" s="212" t="str">
        <f t="shared" si="26"/>
        <v/>
      </c>
      <c r="J227" s="212" t="str">
        <f t="shared" si="26"/>
        <v/>
      </c>
      <c r="K227" s="212" t="str">
        <f t="shared" si="26"/>
        <v/>
      </c>
      <c r="L227" s="212" t="str">
        <f t="shared" si="26"/>
        <v/>
      </c>
      <c r="M227" s="212" t="str">
        <f t="shared" si="26"/>
        <v/>
      </c>
      <c r="N227" s="212" t="str">
        <f t="shared" si="26"/>
        <v/>
      </c>
      <c r="O227" s="212" t="str">
        <f t="shared" si="26"/>
        <v/>
      </c>
      <c r="P227" s="212" t="str">
        <f t="shared" si="26"/>
        <v/>
      </c>
      <c r="Q227" s="212" t="str">
        <f t="shared" si="26"/>
        <v/>
      </c>
      <c r="R227" s="212" t="str">
        <f t="shared" si="26"/>
        <v/>
      </c>
      <c r="S227" s="212" t="str">
        <f t="shared" si="26"/>
        <v/>
      </c>
      <c r="T227" s="212" t="str">
        <f t="shared" si="26"/>
        <v/>
      </c>
      <c r="U227" s="212" t="str">
        <f t="shared" si="26"/>
        <v/>
      </c>
      <c r="V227" s="212" t="str">
        <f t="shared" si="26"/>
        <v/>
      </c>
      <c r="W227" s="212" t="str">
        <f t="shared" si="26"/>
        <v/>
      </c>
      <c r="X227" s="212" t="str">
        <f t="shared" si="26"/>
        <v/>
      </c>
      <c r="Y227" s="212" t="str">
        <f t="shared" si="26"/>
        <v/>
      </c>
      <c r="Z227" s="212" t="str">
        <f t="shared" si="26"/>
        <v/>
      </c>
      <c r="AA227" s="212" t="str">
        <f t="shared" si="26"/>
        <v/>
      </c>
      <c r="AB227" s="212" t="str">
        <f t="shared" si="26"/>
        <v/>
      </c>
      <c r="AC227" s="212" t="str">
        <f t="shared" si="26"/>
        <v/>
      </c>
      <c r="AD227" s="212" t="str">
        <f t="shared" si="26"/>
        <v/>
      </c>
      <c r="AE227" s="212" t="str">
        <f t="shared" si="26"/>
        <v/>
      </c>
      <c r="AF227" s="212" t="str">
        <f t="shared" si="26"/>
        <v/>
      </c>
      <c r="AG227" s="212" t="str">
        <f t="shared" si="26"/>
        <v/>
      </c>
      <c r="AH227" s="212" t="str">
        <f t="shared" si="26"/>
        <v/>
      </c>
      <c r="AI227" s="212" t="str">
        <f t="shared" si="26"/>
        <v/>
      </c>
      <c r="AJ227" s="212" t="str">
        <f t="shared" si="26"/>
        <v/>
      </c>
      <c r="AK227" s="212" t="str">
        <f t="shared" si="26"/>
        <v/>
      </c>
      <c r="AL227" s="212" t="str">
        <f t="shared" si="26"/>
        <v/>
      </c>
      <c r="AM227" s="212" t="str">
        <f t="shared" si="26"/>
        <v/>
      </c>
      <c r="AN227" s="212" t="str">
        <f t="shared" si="26"/>
        <v/>
      </c>
      <c r="AO227" s="212" t="str">
        <f t="shared" si="26"/>
        <v/>
      </c>
      <c r="AP227" s="212" t="str">
        <f t="shared" si="26"/>
        <v/>
      </c>
      <c r="AQ227" s="218"/>
    </row>
    <row r="228" spans="1:43" x14ac:dyDescent="0.2">
      <c r="A228" s="177"/>
      <c r="B228" s="177"/>
      <c r="C228" s="177"/>
      <c r="D228" s="213">
        <v>0.5</v>
      </c>
      <c r="E228" s="215" t="str">
        <f t="shared" si="26"/>
        <v/>
      </c>
      <c r="F228" s="215" t="str">
        <f t="shared" si="26"/>
        <v/>
      </c>
      <c r="G228" s="215" t="str">
        <f t="shared" si="26"/>
        <v/>
      </c>
      <c r="H228" s="215" t="str">
        <f t="shared" si="26"/>
        <v/>
      </c>
      <c r="I228" s="215" t="str">
        <f t="shared" si="26"/>
        <v/>
      </c>
      <c r="J228" s="215" t="str">
        <f t="shared" si="26"/>
        <v/>
      </c>
      <c r="K228" s="215" t="str">
        <f t="shared" si="26"/>
        <v/>
      </c>
      <c r="L228" s="215" t="str">
        <f t="shared" si="26"/>
        <v/>
      </c>
      <c r="M228" s="215" t="str">
        <f t="shared" si="26"/>
        <v/>
      </c>
      <c r="N228" s="215" t="str">
        <f t="shared" si="26"/>
        <v/>
      </c>
      <c r="O228" s="215" t="str">
        <f t="shared" si="26"/>
        <v/>
      </c>
      <c r="P228" s="215" t="str">
        <f t="shared" si="26"/>
        <v/>
      </c>
      <c r="Q228" s="215" t="str">
        <f t="shared" si="26"/>
        <v/>
      </c>
      <c r="R228" s="215" t="str">
        <f t="shared" si="26"/>
        <v/>
      </c>
      <c r="S228" s="215" t="str">
        <f t="shared" si="26"/>
        <v/>
      </c>
      <c r="T228" s="215" t="str">
        <f t="shared" si="26"/>
        <v/>
      </c>
      <c r="U228" s="215" t="str">
        <f t="shared" si="26"/>
        <v/>
      </c>
      <c r="V228" s="215" t="str">
        <f t="shared" si="26"/>
        <v/>
      </c>
      <c r="W228" s="215" t="str">
        <f t="shared" si="26"/>
        <v/>
      </c>
      <c r="X228" s="215" t="str">
        <f t="shared" si="26"/>
        <v/>
      </c>
      <c r="Y228" s="215" t="str">
        <f t="shared" si="26"/>
        <v/>
      </c>
      <c r="Z228" s="215" t="str">
        <f t="shared" si="26"/>
        <v/>
      </c>
      <c r="AA228" s="215" t="str">
        <f t="shared" si="26"/>
        <v/>
      </c>
      <c r="AB228" s="215" t="str">
        <f t="shared" si="26"/>
        <v/>
      </c>
      <c r="AC228" s="215" t="str">
        <f t="shared" si="26"/>
        <v/>
      </c>
      <c r="AD228" s="215" t="str">
        <f t="shared" si="26"/>
        <v/>
      </c>
      <c r="AE228" s="215" t="str">
        <f t="shared" si="26"/>
        <v/>
      </c>
      <c r="AF228" s="215" t="str">
        <f t="shared" si="26"/>
        <v/>
      </c>
      <c r="AG228" s="215" t="str">
        <f t="shared" si="26"/>
        <v/>
      </c>
      <c r="AH228" s="215" t="str">
        <f t="shared" si="26"/>
        <v/>
      </c>
      <c r="AI228" s="215" t="str">
        <f t="shared" si="26"/>
        <v/>
      </c>
      <c r="AJ228" s="215" t="str">
        <f t="shared" si="26"/>
        <v/>
      </c>
      <c r="AK228" s="215" t="str">
        <f t="shared" si="26"/>
        <v/>
      </c>
      <c r="AL228" s="215" t="str">
        <f t="shared" si="26"/>
        <v/>
      </c>
      <c r="AM228" s="215" t="str">
        <f t="shared" si="26"/>
        <v/>
      </c>
      <c r="AN228" s="215" t="str">
        <f t="shared" si="26"/>
        <v/>
      </c>
      <c r="AO228" s="215" t="str">
        <f t="shared" si="26"/>
        <v/>
      </c>
      <c r="AP228" s="215" t="str">
        <f t="shared" si="26"/>
        <v/>
      </c>
      <c r="AQ228" s="218"/>
    </row>
    <row r="229" spans="1:43" x14ac:dyDescent="0.2">
      <c r="B229" s="177"/>
      <c r="C229" s="177"/>
      <c r="D229" s="213"/>
      <c r="E229" s="215"/>
      <c r="F229" s="215"/>
      <c r="G229" s="215"/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8"/>
    </row>
    <row r="230" spans="1:43" x14ac:dyDescent="0.2">
      <c r="B230" s="177"/>
      <c r="C230" s="177" t="s">
        <v>670</v>
      </c>
      <c r="D230" s="211" t="s">
        <v>662</v>
      </c>
      <c r="E230" s="212" t="str">
        <f t="shared" ref="E230:AP230" si="27">E70</f>
        <v/>
      </c>
      <c r="F230" s="212" t="str">
        <f t="shared" si="27"/>
        <v/>
      </c>
      <c r="G230" s="212">
        <f t="shared" si="27"/>
        <v>209</v>
      </c>
      <c r="H230" s="212" t="str">
        <f t="shared" si="27"/>
        <v/>
      </c>
      <c r="I230" s="212" t="str">
        <f t="shared" si="27"/>
        <v/>
      </c>
      <c r="J230" s="212" t="str">
        <f t="shared" si="27"/>
        <v/>
      </c>
      <c r="K230" s="212" t="str">
        <f t="shared" si="27"/>
        <v/>
      </c>
      <c r="L230" s="212" t="str">
        <f t="shared" si="27"/>
        <v/>
      </c>
      <c r="M230" s="212" t="str">
        <f t="shared" si="27"/>
        <v/>
      </c>
      <c r="N230" s="212" t="str">
        <f t="shared" si="27"/>
        <v/>
      </c>
      <c r="O230" s="212" t="str">
        <f t="shared" si="27"/>
        <v/>
      </c>
      <c r="P230" s="212" t="str">
        <f t="shared" si="27"/>
        <v/>
      </c>
      <c r="Q230" s="212" t="str">
        <f t="shared" si="27"/>
        <v/>
      </c>
      <c r="R230" s="212" t="str">
        <f t="shared" si="27"/>
        <v/>
      </c>
      <c r="S230" s="212" t="str">
        <f t="shared" si="27"/>
        <v/>
      </c>
      <c r="T230" s="212" t="str">
        <f t="shared" si="27"/>
        <v/>
      </c>
      <c r="U230" s="212">
        <f t="shared" si="27"/>
        <v>220</v>
      </c>
      <c r="V230" s="212" t="str">
        <f t="shared" si="27"/>
        <v/>
      </c>
      <c r="W230" s="212" t="str">
        <f t="shared" si="27"/>
        <v/>
      </c>
      <c r="X230" s="212" t="str">
        <f t="shared" si="27"/>
        <v/>
      </c>
      <c r="Y230" s="212" t="str">
        <f t="shared" si="27"/>
        <v/>
      </c>
      <c r="Z230" s="212" t="str">
        <f t="shared" si="27"/>
        <v/>
      </c>
      <c r="AA230" s="212" t="str">
        <f t="shared" si="27"/>
        <v/>
      </c>
      <c r="AB230" s="212" t="str">
        <f t="shared" si="27"/>
        <v/>
      </c>
      <c r="AC230" s="212" t="str">
        <f t="shared" si="27"/>
        <v/>
      </c>
      <c r="AD230" s="212" t="str">
        <f t="shared" si="27"/>
        <v/>
      </c>
      <c r="AE230" s="212" t="str">
        <f t="shared" si="27"/>
        <v/>
      </c>
      <c r="AF230" s="212" t="str">
        <f t="shared" si="27"/>
        <v/>
      </c>
      <c r="AG230" s="212" t="str">
        <f t="shared" si="27"/>
        <v/>
      </c>
      <c r="AH230" s="212" t="str">
        <f t="shared" si="27"/>
        <v/>
      </c>
      <c r="AI230" s="212" t="str">
        <f t="shared" si="27"/>
        <v/>
      </c>
      <c r="AJ230" s="212">
        <f t="shared" si="27"/>
        <v>172.8</v>
      </c>
      <c r="AK230" s="212" t="str">
        <f t="shared" si="27"/>
        <v/>
      </c>
      <c r="AL230" s="212" t="str">
        <f t="shared" si="27"/>
        <v/>
      </c>
      <c r="AM230" s="212" t="str">
        <f t="shared" si="27"/>
        <v/>
      </c>
      <c r="AN230" s="212" t="str">
        <f t="shared" si="27"/>
        <v/>
      </c>
      <c r="AO230" s="212" t="str">
        <f t="shared" si="27"/>
        <v/>
      </c>
      <c r="AP230" s="212" t="str">
        <f t="shared" si="27"/>
        <v/>
      </c>
      <c r="AQ230" s="218"/>
    </row>
    <row r="231" spans="1:43" x14ac:dyDescent="0.2">
      <c r="B231" s="177"/>
      <c r="C231" s="177"/>
      <c r="D231" s="213" t="s">
        <v>663</v>
      </c>
      <c r="E231" s="214" t="str">
        <f>IF(ISNUMBER(E152)=TRUE,E152-E72,"")</f>
        <v/>
      </c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8"/>
    </row>
    <row r="232" spans="1:43" x14ac:dyDescent="0.2">
      <c r="A232" s="177"/>
      <c r="B232" s="177"/>
      <c r="C232" s="177"/>
      <c r="D232" s="211">
        <v>3</v>
      </c>
      <c r="E232" s="212" t="str">
        <f t="shared" ref="E232:AP235" si="28">IF(ISNUMBER(E153)=TRUE,E153-E72,"")</f>
        <v/>
      </c>
      <c r="F232" s="212" t="str">
        <f t="shared" si="28"/>
        <v/>
      </c>
      <c r="G232" s="212" t="str">
        <f t="shared" si="28"/>
        <v/>
      </c>
      <c r="H232" s="212" t="str">
        <f t="shared" si="28"/>
        <v/>
      </c>
      <c r="I232" s="212" t="str">
        <f t="shared" si="28"/>
        <v/>
      </c>
      <c r="J232" s="212" t="str">
        <f t="shared" si="28"/>
        <v/>
      </c>
      <c r="K232" s="212" t="str">
        <f t="shared" si="28"/>
        <v/>
      </c>
      <c r="L232" s="212" t="str">
        <f t="shared" si="28"/>
        <v/>
      </c>
      <c r="M232" s="212" t="str">
        <f t="shared" si="28"/>
        <v/>
      </c>
      <c r="N232" s="212" t="str">
        <f t="shared" si="28"/>
        <v/>
      </c>
      <c r="O232" s="212" t="str">
        <f t="shared" si="28"/>
        <v/>
      </c>
      <c r="P232" s="212" t="str">
        <f t="shared" si="28"/>
        <v/>
      </c>
      <c r="Q232" s="212" t="str">
        <f t="shared" si="28"/>
        <v/>
      </c>
      <c r="R232" s="212" t="str">
        <f t="shared" si="28"/>
        <v/>
      </c>
      <c r="S232" s="212" t="str">
        <f t="shared" si="28"/>
        <v/>
      </c>
      <c r="T232" s="212" t="str">
        <f t="shared" si="28"/>
        <v/>
      </c>
      <c r="U232" s="212" t="str">
        <f t="shared" si="28"/>
        <v/>
      </c>
      <c r="V232" s="212" t="str">
        <f t="shared" si="28"/>
        <v/>
      </c>
      <c r="W232" s="212" t="str">
        <f t="shared" si="28"/>
        <v/>
      </c>
      <c r="X232" s="212" t="str">
        <f t="shared" si="28"/>
        <v/>
      </c>
      <c r="Y232" s="212" t="str">
        <f t="shared" si="28"/>
        <v/>
      </c>
      <c r="Z232" s="212" t="str">
        <f t="shared" si="28"/>
        <v/>
      </c>
      <c r="AA232" s="212" t="str">
        <f t="shared" si="28"/>
        <v/>
      </c>
      <c r="AB232" s="212" t="str">
        <f t="shared" si="28"/>
        <v/>
      </c>
      <c r="AC232" s="212" t="str">
        <f t="shared" si="28"/>
        <v/>
      </c>
      <c r="AD232" s="212" t="str">
        <f t="shared" si="28"/>
        <v/>
      </c>
      <c r="AE232" s="212" t="str">
        <f t="shared" si="28"/>
        <v/>
      </c>
      <c r="AF232" s="212" t="str">
        <f t="shared" si="28"/>
        <v/>
      </c>
      <c r="AG232" s="212" t="str">
        <f t="shared" si="28"/>
        <v/>
      </c>
      <c r="AH232" s="212" t="str">
        <f t="shared" si="28"/>
        <v/>
      </c>
      <c r="AI232" s="212" t="str">
        <f t="shared" si="28"/>
        <v/>
      </c>
      <c r="AJ232" s="212" t="str">
        <f t="shared" si="28"/>
        <v/>
      </c>
      <c r="AK232" s="212" t="str">
        <f t="shared" si="28"/>
        <v/>
      </c>
      <c r="AL232" s="212" t="str">
        <f t="shared" si="28"/>
        <v/>
      </c>
      <c r="AM232" s="212" t="str">
        <f t="shared" si="28"/>
        <v/>
      </c>
      <c r="AN232" s="212" t="str">
        <f t="shared" si="28"/>
        <v/>
      </c>
      <c r="AO232" s="212" t="str">
        <f t="shared" si="28"/>
        <v/>
      </c>
      <c r="AP232" s="212" t="str">
        <f t="shared" si="28"/>
        <v/>
      </c>
      <c r="AQ232" s="218"/>
    </row>
    <row r="233" spans="1:43" x14ac:dyDescent="0.2">
      <c r="A233" s="177"/>
      <c r="B233" s="177"/>
      <c r="C233" s="177"/>
      <c r="D233" s="213">
        <v>2.5</v>
      </c>
      <c r="E233" s="215" t="str">
        <f t="shared" si="28"/>
        <v/>
      </c>
      <c r="F233" s="215" t="str">
        <f t="shared" si="28"/>
        <v/>
      </c>
      <c r="G233" s="215" t="str">
        <f t="shared" si="28"/>
        <v/>
      </c>
      <c r="H233" s="215" t="str">
        <f t="shared" si="28"/>
        <v/>
      </c>
      <c r="I233" s="215" t="str">
        <f t="shared" si="28"/>
        <v/>
      </c>
      <c r="J233" s="215" t="str">
        <f t="shared" si="28"/>
        <v/>
      </c>
      <c r="K233" s="215" t="str">
        <f t="shared" si="28"/>
        <v/>
      </c>
      <c r="L233" s="215" t="str">
        <f t="shared" si="28"/>
        <v/>
      </c>
      <c r="M233" s="215" t="str">
        <f t="shared" si="28"/>
        <v/>
      </c>
      <c r="N233" s="215" t="str">
        <f t="shared" si="28"/>
        <v/>
      </c>
      <c r="O233" s="215" t="str">
        <f t="shared" si="28"/>
        <v/>
      </c>
      <c r="P233" s="215" t="str">
        <f t="shared" si="28"/>
        <v/>
      </c>
      <c r="Q233" s="215" t="str">
        <f t="shared" si="28"/>
        <v/>
      </c>
      <c r="R233" s="215" t="str">
        <f t="shared" si="28"/>
        <v/>
      </c>
      <c r="S233" s="215" t="str">
        <f t="shared" si="28"/>
        <v/>
      </c>
      <c r="T233" s="215" t="str">
        <f t="shared" si="28"/>
        <v/>
      </c>
      <c r="U233" s="215" t="str">
        <f t="shared" si="28"/>
        <v/>
      </c>
      <c r="V233" s="215" t="str">
        <f t="shared" si="28"/>
        <v/>
      </c>
      <c r="W233" s="215" t="str">
        <f t="shared" si="28"/>
        <v/>
      </c>
      <c r="X233" s="215" t="str">
        <f t="shared" si="28"/>
        <v/>
      </c>
      <c r="Y233" s="215" t="str">
        <f t="shared" si="28"/>
        <v/>
      </c>
      <c r="Z233" s="215" t="str">
        <f t="shared" si="28"/>
        <v/>
      </c>
      <c r="AA233" s="215" t="str">
        <f t="shared" si="28"/>
        <v/>
      </c>
      <c r="AB233" s="215" t="str">
        <f t="shared" si="28"/>
        <v/>
      </c>
      <c r="AC233" s="215" t="str">
        <f t="shared" si="28"/>
        <v/>
      </c>
      <c r="AD233" s="215" t="str">
        <f t="shared" si="28"/>
        <v/>
      </c>
      <c r="AE233" s="215" t="str">
        <f t="shared" si="28"/>
        <v/>
      </c>
      <c r="AF233" s="215" t="str">
        <f t="shared" si="28"/>
        <v/>
      </c>
      <c r="AG233" s="215" t="str">
        <f t="shared" si="28"/>
        <v/>
      </c>
      <c r="AH233" s="215" t="str">
        <f t="shared" si="28"/>
        <v/>
      </c>
      <c r="AI233" s="215" t="str">
        <f t="shared" si="28"/>
        <v/>
      </c>
      <c r="AJ233" s="215" t="str">
        <f t="shared" si="28"/>
        <v/>
      </c>
      <c r="AK233" s="215" t="str">
        <f t="shared" si="28"/>
        <v/>
      </c>
      <c r="AL233" s="215" t="str">
        <f t="shared" si="28"/>
        <v/>
      </c>
      <c r="AM233" s="215" t="str">
        <f t="shared" si="28"/>
        <v/>
      </c>
      <c r="AN233" s="215" t="str">
        <f t="shared" si="28"/>
        <v/>
      </c>
      <c r="AO233" s="215" t="str">
        <f t="shared" si="28"/>
        <v/>
      </c>
      <c r="AP233" s="215" t="str">
        <f t="shared" si="28"/>
        <v/>
      </c>
      <c r="AQ233" s="218"/>
    </row>
    <row r="234" spans="1:43" x14ac:dyDescent="0.2">
      <c r="A234" s="177"/>
      <c r="B234" s="177"/>
      <c r="C234" s="177"/>
      <c r="D234" s="211">
        <v>2</v>
      </c>
      <c r="E234" s="212" t="str">
        <f t="shared" si="28"/>
        <v/>
      </c>
      <c r="F234" s="212" t="str">
        <f t="shared" si="28"/>
        <v/>
      </c>
      <c r="G234" s="212" t="str">
        <f t="shared" si="28"/>
        <v/>
      </c>
      <c r="H234" s="212" t="str">
        <f t="shared" si="28"/>
        <v/>
      </c>
      <c r="I234" s="212" t="str">
        <f t="shared" si="28"/>
        <v/>
      </c>
      <c r="J234" s="212" t="str">
        <f t="shared" si="28"/>
        <v/>
      </c>
      <c r="K234" s="212" t="str">
        <f t="shared" si="28"/>
        <v/>
      </c>
      <c r="L234" s="212" t="str">
        <f t="shared" si="28"/>
        <v/>
      </c>
      <c r="M234" s="212" t="str">
        <f t="shared" si="28"/>
        <v/>
      </c>
      <c r="N234" s="212" t="str">
        <f t="shared" si="28"/>
        <v/>
      </c>
      <c r="O234" s="212" t="str">
        <f t="shared" si="28"/>
        <v/>
      </c>
      <c r="P234" s="212" t="str">
        <f t="shared" si="28"/>
        <v/>
      </c>
      <c r="Q234" s="212" t="str">
        <f t="shared" si="28"/>
        <v/>
      </c>
      <c r="R234" s="212" t="str">
        <f t="shared" si="28"/>
        <v/>
      </c>
      <c r="S234" s="212" t="str">
        <f t="shared" si="28"/>
        <v/>
      </c>
      <c r="T234" s="212" t="str">
        <f t="shared" si="28"/>
        <v/>
      </c>
      <c r="U234" s="212" t="str">
        <f t="shared" si="28"/>
        <v/>
      </c>
      <c r="V234" s="212" t="str">
        <f t="shared" si="28"/>
        <v/>
      </c>
      <c r="W234" s="212" t="str">
        <f t="shared" si="28"/>
        <v/>
      </c>
      <c r="X234" s="212" t="str">
        <f t="shared" si="28"/>
        <v/>
      </c>
      <c r="Y234" s="212" t="str">
        <f t="shared" si="28"/>
        <v/>
      </c>
      <c r="Z234" s="212" t="str">
        <f t="shared" si="28"/>
        <v/>
      </c>
      <c r="AA234" s="212" t="str">
        <f t="shared" si="28"/>
        <v/>
      </c>
      <c r="AB234" s="212" t="str">
        <f t="shared" si="28"/>
        <v/>
      </c>
      <c r="AC234" s="212" t="str">
        <f t="shared" si="28"/>
        <v/>
      </c>
      <c r="AD234" s="212" t="str">
        <f t="shared" si="28"/>
        <v/>
      </c>
      <c r="AE234" s="212" t="str">
        <f t="shared" si="28"/>
        <v/>
      </c>
      <c r="AF234" s="212" t="str">
        <f t="shared" si="28"/>
        <v/>
      </c>
      <c r="AG234" s="212" t="str">
        <f t="shared" si="28"/>
        <v/>
      </c>
      <c r="AH234" s="212" t="str">
        <f t="shared" si="28"/>
        <v/>
      </c>
      <c r="AI234" s="212" t="str">
        <f t="shared" si="28"/>
        <v/>
      </c>
      <c r="AJ234" s="212" t="str">
        <f t="shared" si="28"/>
        <v/>
      </c>
      <c r="AK234" s="212" t="str">
        <f t="shared" si="28"/>
        <v/>
      </c>
      <c r="AL234" s="212" t="str">
        <f t="shared" si="28"/>
        <v/>
      </c>
      <c r="AM234" s="212" t="str">
        <f t="shared" si="28"/>
        <v/>
      </c>
      <c r="AN234" s="212" t="str">
        <f t="shared" si="28"/>
        <v/>
      </c>
      <c r="AO234" s="212" t="str">
        <f t="shared" si="28"/>
        <v/>
      </c>
      <c r="AP234" s="212" t="str">
        <f t="shared" si="28"/>
        <v/>
      </c>
      <c r="AQ234" s="218"/>
    </row>
    <row r="235" spans="1:43" x14ac:dyDescent="0.2">
      <c r="A235" s="177"/>
      <c r="B235" s="177"/>
      <c r="C235" s="177"/>
      <c r="D235" s="213">
        <v>1</v>
      </c>
      <c r="E235" s="215" t="str">
        <f t="shared" si="28"/>
        <v/>
      </c>
      <c r="F235" s="215" t="str">
        <f t="shared" si="28"/>
        <v/>
      </c>
      <c r="G235" s="215" t="str">
        <f t="shared" si="28"/>
        <v/>
      </c>
      <c r="H235" s="215" t="str">
        <f t="shared" si="28"/>
        <v/>
      </c>
      <c r="I235" s="215" t="str">
        <f t="shared" si="28"/>
        <v/>
      </c>
      <c r="J235" s="215" t="str">
        <f t="shared" si="28"/>
        <v/>
      </c>
      <c r="K235" s="215" t="str">
        <f t="shared" si="28"/>
        <v/>
      </c>
      <c r="L235" s="215" t="str">
        <f t="shared" si="28"/>
        <v/>
      </c>
      <c r="M235" s="215" t="str">
        <f t="shared" si="28"/>
        <v/>
      </c>
      <c r="N235" s="215" t="str">
        <f t="shared" si="28"/>
        <v/>
      </c>
      <c r="O235" s="215" t="str">
        <f t="shared" si="28"/>
        <v/>
      </c>
      <c r="P235" s="215" t="str">
        <f t="shared" si="28"/>
        <v/>
      </c>
      <c r="Q235" s="215" t="str">
        <f t="shared" si="28"/>
        <v/>
      </c>
      <c r="R235" s="215" t="str">
        <f t="shared" si="28"/>
        <v/>
      </c>
      <c r="S235" s="215" t="str">
        <f t="shared" si="28"/>
        <v/>
      </c>
      <c r="T235" s="215" t="str">
        <f t="shared" si="28"/>
        <v/>
      </c>
      <c r="U235" s="215" t="str">
        <f t="shared" si="28"/>
        <v/>
      </c>
      <c r="V235" s="215" t="str">
        <f t="shared" si="28"/>
        <v/>
      </c>
      <c r="W235" s="215" t="str">
        <f t="shared" si="28"/>
        <v/>
      </c>
      <c r="X235" s="215" t="str">
        <f t="shared" si="28"/>
        <v/>
      </c>
      <c r="Y235" s="215" t="str">
        <f t="shared" si="28"/>
        <v/>
      </c>
      <c r="Z235" s="215" t="str">
        <f t="shared" si="28"/>
        <v/>
      </c>
      <c r="AA235" s="215" t="str">
        <f t="shared" si="28"/>
        <v/>
      </c>
      <c r="AB235" s="215" t="str">
        <f t="shared" si="28"/>
        <v/>
      </c>
      <c r="AC235" s="215" t="str">
        <f t="shared" si="28"/>
        <v/>
      </c>
      <c r="AD235" s="215" t="str">
        <f t="shared" si="28"/>
        <v/>
      </c>
      <c r="AE235" s="215" t="str">
        <f t="shared" si="28"/>
        <v/>
      </c>
      <c r="AF235" s="215" t="str">
        <f t="shared" si="28"/>
        <v/>
      </c>
      <c r="AG235" s="215" t="str">
        <f t="shared" si="28"/>
        <v/>
      </c>
      <c r="AH235" s="215" t="str">
        <f t="shared" si="28"/>
        <v/>
      </c>
      <c r="AI235" s="215" t="str">
        <f t="shared" si="28"/>
        <v/>
      </c>
      <c r="AJ235" s="215" t="str">
        <f t="shared" si="28"/>
        <v/>
      </c>
      <c r="AK235" s="215" t="str">
        <f t="shared" si="28"/>
        <v/>
      </c>
      <c r="AL235" s="215" t="str">
        <f t="shared" si="28"/>
        <v/>
      </c>
      <c r="AM235" s="215" t="str">
        <f t="shared" si="28"/>
        <v/>
      </c>
      <c r="AN235" s="215" t="str">
        <f t="shared" si="28"/>
        <v/>
      </c>
      <c r="AO235" s="215" t="str">
        <f t="shared" si="28"/>
        <v/>
      </c>
      <c r="AP235" s="215" t="str">
        <f t="shared" si="28"/>
        <v/>
      </c>
      <c r="AQ235" s="218"/>
    </row>
    <row r="236" spans="1:43" x14ac:dyDescent="0.2">
      <c r="B236" s="177"/>
      <c r="C236" s="177"/>
      <c r="D236" s="213"/>
      <c r="E236" s="215"/>
      <c r="F236" s="215"/>
      <c r="G236" s="215"/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/>
      <c r="AN236" s="215"/>
      <c r="AO236" s="215"/>
      <c r="AP236" s="215"/>
    </row>
    <row r="237" spans="1:43" x14ac:dyDescent="0.2">
      <c r="B237" s="177"/>
      <c r="C237" s="177" t="s">
        <v>671</v>
      </c>
      <c r="D237" s="211" t="s">
        <v>662</v>
      </c>
      <c r="E237" s="212" t="str">
        <f t="shared" ref="E237:AP237" si="29">E77</f>
        <v/>
      </c>
      <c r="F237" s="212" t="str">
        <f t="shared" si="29"/>
        <v/>
      </c>
      <c r="G237" s="212">
        <f t="shared" si="29"/>
        <v>235</v>
      </c>
      <c r="H237" s="212" t="str">
        <f t="shared" si="29"/>
        <v/>
      </c>
      <c r="I237" s="212" t="str">
        <f t="shared" si="29"/>
        <v/>
      </c>
      <c r="J237" s="212" t="str">
        <f t="shared" si="29"/>
        <v/>
      </c>
      <c r="K237" s="212" t="str">
        <f t="shared" si="29"/>
        <v/>
      </c>
      <c r="L237" s="212" t="str">
        <f t="shared" si="29"/>
        <v/>
      </c>
      <c r="M237" s="212" t="str">
        <f t="shared" si="29"/>
        <v/>
      </c>
      <c r="N237" s="212" t="str">
        <f t="shared" si="29"/>
        <v/>
      </c>
      <c r="O237" s="212" t="str">
        <f t="shared" si="29"/>
        <v/>
      </c>
      <c r="P237" s="212" t="str">
        <f t="shared" si="29"/>
        <v/>
      </c>
      <c r="Q237" s="212" t="str">
        <f t="shared" si="29"/>
        <v/>
      </c>
      <c r="R237" s="212" t="str">
        <f t="shared" si="29"/>
        <v/>
      </c>
      <c r="S237" s="212" t="str">
        <f t="shared" si="29"/>
        <v/>
      </c>
      <c r="T237" s="212" t="str">
        <f t="shared" si="29"/>
        <v/>
      </c>
      <c r="U237" s="212">
        <f t="shared" si="29"/>
        <v>191</v>
      </c>
      <c r="V237" s="212" t="str">
        <f t="shared" si="29"/>
        <v/>
      </c>
      <c r="W237" s="212" t="str">
        <f t="shared" si="29"/>
        <v/>
      </c>
      <c r="X237" s="212" t="str">
        <f t="shared" si="29"/>
        <v/>
      </c>
      <c r="Y237" s="212" t="str">
        <f t="shared" si="29"/>
        <v/>
      </c>
      <c r="Z237" s="212" t="str">
        <f t="shared" si="29"/>
        <v/>
      </c>
      <c r="AA237" s="212" t="str">
        <f t="shared" si="29"/>
        <v/>
      </c>
      <c r="AB237" s="212" t="str">
        <f t="shared" si="29"/>
        <v/>
      </c>
      <c r="AC237" s="212" t="str">
        <f t="shared" si="29"/>
        <v/>
      </c>
      <c r="AD237" s="212" t="str">
        <f t="shared" si="29"/>
        <v/>
      </c>
      <c r="AE237" s="212" t="str">
        <f t="shared" si="29"/>
        <v/>
      </c>
      <c r="AF237" s="212" t="str">
        <f t="shared" si="29"/>
        <v/>
      </c>
      <c r="AG237" s="212" t="str">
        <f t="shared" si="29"/>
        <v/>
      </c>
      <c r="AH237" s="212" t="str">
        <f t="shared" si="29"/>
        <v/>
      </c>
      <c r="AI237" s="212" t="str">
        <f t="shared" si="29"/>
        <v/>
      </c>
      <c r="AJ237" s="212" t="str">
        <f t="shared" si="29"/>
        <v/>
      </c>
      <c r="AK237" s="212" t="str">
        <f t="shared" si="29"/>
        <v/>
      </c>
      <c r="AL237" s="212" t="str">
        <f t="shared" si="29"/>
        <v/>
      </c>
      <c r="AM237" s="212" t="str">
        <f t="shared" si="29"/>
        <v/>
      </c>
      <c r="AN237" s="212" t="str">
        <f t="shared" si="29"/>
        <v/>
      </c>
      <c r="AO237" s="212" t="str">
        <f t="shared" si="29"/>
        <v/>
      </c>
      <c r="AP237" s="212" t="str">
        <f t="shared" si="29"/>
        <v/>
      </c>
    </row>
    <row r="238" spans="1:43" x14ac:dyDescent="0.2">
      <c r="B238" s="177"/>
      <c r="C238" s="177"/>
      <c r="D238" s="213" t="s">
        <v>663</v>
      </c>
      <c r="E238" s="214" t="str">
        <f>IF(ISNUMBER(E159)=TRUE,E159-E78,"")</f>
        <v/>
      </c>
      <c r="F238" s="214"/>
      <c r="G238" s="214"/>
      <c r="H238" s="214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</row>
    <row r="239" spans="1:43" x14ac:dyDescent="0.2">
      <c r="A239" s="177"/>
      <c r="B239" s="177"/>
      <c r="C239" s="177"/>
      <c r="D239" s="211">
        <v>3</v>
      </c>
      <c r="E239" s="212" t="str">
        <f>IF(ISNUMBER(E160)=TRUE,E160-E79,"")</f>
        <v/>
      </c>
      <c r="F239" s="212" t="str">
        <f t="shared" ref="F239:AP241" si="30">IF(ISNUMBER(F160)=TRUE,F160-F79,"")</f>
        <v/>
      </c>
      <c r="G239" s="212" t="str">
        <f t="shared" si="30"/>
        <v/>
      </c>
      <c r="H239" s="212" t="str">
        <f t="shared" si="30"/>
        <v/>
      </c>
      <c r="I239" s="212" t="str">
        <f t="shared" si="30"/>
        <v/>
      </c>
      <c r="J239" s="212" t="str">
        <f t="shared" si="30"/>
        <v/>
      </c>
      <c r="K239" s="212" t="str">
        <f t="shared" si="30"/>
        <v/>
      </c>
      <c r="L239" s="212" t="str">
        <f t="shared" si="30"/>
        <v/>
      </c>
      <c r="M239" s="212" t="str">
        <f t="shared" si="30"/>
        <v/>
      </c>
      <c r="N239" s="212" t="str">
        <f t="shared" si="30"/>
        <v/>
      </c>
      <c r="O239" s="212" t="str">
        <f t="shared" si="30"/>
        <v/>
      </c>
      <c r="P239" s="212" t="str">
        <f t="shared" si="30"/>
        <v/>
      </c>
      <c r="Q239" s="212" t="str">
        <f t="shared" si="30"/>
        <v/>
      </c>
      <c r="R239" s="212" t="str">
        <f t="shared" si="30"/>
        <v/>
      </c>
      <c r="S239" s="212" t="str">
        <f t="shared" si="30"/>
        <v/>
      </c>
      <c r="T239" s="212" t="str">
        <f t="shared" si="30"/>
        <v/>
      </c>
      <c r="U239" s="212" t="str">
        <f t="shared" si="30"/>
        <v/>
      </c>
      <c r="V239" s="212" t="str">
        <f t="shared" si="30"/>
        <v/>
      </c>
      <c r="W239" s="212" t="str">
        <f t="shared" si="30"/>
        <v/>
      </c>
      <c r="X239" s="212" t="str">
        <f t="shared" si="30"/>
        <v/>
      </c>
      <c r="Y239" s="212" t="str">
        <f t="shared" si="30"/>
        <v/>
      </c>
      <c r="Z239" s="212" t="str">
        <f t="shared" si="30"/>
        <v/>
      </c>
      <c r="AA239" s="212" t="str">
        <f t="shared" si="30"/>
        <v/>
      </c>
      <c r="AB239" s="212" t="str">
        <f t="shared" si="30"/>
        <v/>
      </c>
      <c r="AC239" s="212" t="str">
        <f t="shared" si="30"/>
        <v/>
      </c>
      <c r="AD239" s="212" t="str">
        <f t="shared" si="30"/>
        <v/>
      </c>
      <c r="AE239" s="212" t="str">
        <f t="shared" si="30"/>
        <v/>
      </c>
      <c r="AF239" s="212" t="str">
        <f t="shared" si="30"/>
        <v/>
      </c>
      <c r="AG239" s="212" t="str">
        <f t="shared" si="30"/>
        <v/>
      </c>
      <c r="AH239" s="212" t="str">
        <f t="shared" si="30"/>
        <v/>
      </c>
      <c r="AI239" s="212" t="str">
        <f t="shared" si="30"/>
        <v/>
      </c>
      <c r="AJ239" s="212" t="str">
        <f t="shared" si="30"/>
        <v/>
      </c>
      <c r="AK239" s="212" t="str">
        <f t="shared" si="30"/>
        <v/>
      </c>
      <c r="AL239" s="212" t="str">
        <f t="shared" si="30"/>
        <v/>
      </c>
      <c r="AM239" s="212" t="str">
        <f t="shared" si="30"/>
        <v/>
      </c>
      <c r="AN239" s="212" t="str">
        <f t="shared" si="30"/>
        <v/>
      </c>
      <c r="AO239" s="212" t="str">
        <f t="shared" si="30"/>
        <v/>
      </c>
      <c r="AP239" s="212" t="str">
        <f t="shared" si="30"/>
        <v/>
      </c>
      <c r="AQ239" s="148"/>
    </row>
    <row r="240" spans="1:43" x14ac:dyDescent="0.2">
      <c r="A240" s="177"/>
      <c r="B240" s="177"/>
      <c r="C240" s="177"/>
      <c r="D240" s="213">
        <v>2.5</v>
      </c>
      <c r="E240" s="215" t="str">
        <f>IF(ISNUMBER(E161)=TRUE,E161-E80,"")</f>
        <v/>
      </c>
      <c r="F240" s="215" t="str">
        <f t="shared" si="30"/>
        <v/>
      </c>
      <c r="G240" s="215" t="str">
        <f t="shared" si="30"/>
        <v/>
      </c>
      <c r="H240" s="215" t="str">
        <f t="shared" si="30"/>
        <v/>
      </c>
      <c r="I240" s="215" t="str">
        <f t="shared" si="30"/>
        <v/>
      </c>
      <c r="J240" s="215" t="str">
        <f t="shared" si="30"/>
        <v/>
      </c>
      <c r="K240" s="215" t="str">
        <f t="shared" si="30"/>
        <v/>
      </c>
      <c r="L240" s="215" t="str">
        <f t="shared" si="30"/>
        <v/>
      </c>
      <c r="M240" s="215" t="str">
        <f t="shared" si="30"/>
        <v/>
      </c>
      <c r="N240" s="215" t="str">
        <f t="shared" si="30"/>
        <v/>
      </c>
      <c r="O240" s="215" t="str">
        <f t="shared" si="30"/>
        <v/>
      </c>
      <c r="P240" s="215" t="str">
        <f t="shared" si="30"/>
        <v/>
      </c>
      <c r="Q240" s="215" t="str">
        <f t="shared" si="30"/>
        <v/>
      </c>
      <c r="R240" s="215" t="str">
        <f t="shared" si="30"/>
        <v/>
      </c>
      <c r="S240" s="215" t="str">
        <f t="shared" si="30"/>
        <v/>
      </c>
      <c r="T240" s="215" t="str">
        <f t="shared" si="30"/>
        <v/>
      </c>
      <c r="U240" s="215" t="str">
        <f t="shared" si="30"/>
        <v/>
      </c>
      <c r="V240" s="215" t="str">
        <f t="shared" si="30"/>
        <v/>
      </c>
      <c r="W240" s="215" t="str">
        <f t="shared" si="30"/>
        <v/>
      </c>
      <c r="X240" s="215" t="str">
        <f t="shared" si="30"/>
        <v/>
      </c>
      <c r="Y240" s="215" t="str">
        <f t="shared" si="30"/>
        <v/>
      </c>
      <c r="Z240" s="215" t="str">
        <f t="shared" si="30"/>
        <v/>
      </c>
      <c r="AA240" s="215" t="str">
        <f t="shared" si="30"/>
        <v/>
      </c>
      <c r="AB240" s="215" t="str">
        <f t="shared" si="30"/>
        <v/>
      </c>
      <c r="AC240" s="215" t="str">
        <f t="shared" si="30"/>
        <v/>
      </c>
      <c r="AD240" s="215" t="str">
        <f t="shared" si="30"/>
        <v/>
      </c>
      <c r="AE240" s="215" t="str">
        <f t="shared" si="30"/>
        <v/>
      </c>
      <c r="AF240" s="215" t="str">
        <f t="shared" si="30"/>
        <v/>
      </c>
      <c r="AG240" s="215" t="str">
        <f t="shared" si="30"/>
        <v/>
      </c>
      <c r="AH240" s="215" t="str">
        <f t="shared" si="30"/>
        <v/>
      </c>
      <c r="AI240" s="215" t="str">
        <f t="shared" si="30"/>
        <v/>
      </c>
      <c r="AJ240" s="215" t="str">
        <f t="shared" si="30"/>
        <v/>
      </c>
      <c r="AK240" s="215" t="str">
        <f t="shared" si="30"/>
        <v/>
      </c>
      <c r="AL240" s="215" t="str">
        <f t="shared" si="30"/>
        <v/>
      </c>
      <c r="AM240" s="215" t="str">
        <f t="shared" si="30"/>
        <v/>
      </c>
      <c r="AN240" s="215" t="str">
        <f t="shared" si="30"/>
        <v/>
      </c>
      <c r="AO240" s="215" t="str">
        <f t="shared" si="30"/>
        <v/>
      </c>
      <c r="AP240" s="215" t="str">
        <f t="shared" si="30"/>
        <v/>
      </c>
      <c r="AQ240" s="148"/>
    </row>
    <row r="241" spans="1:43" x14ac:dyDescent="0.2">
      <c r="A241" s="177"/>
      <c r="B241" s="177"/>
      <c r="C241" s="177"/>
      <c r="D241" s="211">
        <v>0.5</v>
      </c>
      <c r="E241" s="212" t="str">
        <f>IF(ISNUMBER(E162)=TRUE,E162-E81,"")</f>
        <v/>
      </c>
      <c r="F241" s="212" t="str">
        <f t="shared" si="30"/>
        <v/>
      </c>
      <c r="G241" s="212" t="str">
        <f t="shared" si="30"/>
        <v/>
      </c>
      <c r="H241" s="212" t="str">
        <f t="shared" si="30"/>
        <v/>
      </c>
      <c r="I241" s="212" t="str">
        <f t="shared" si="30"/>
        <v/>
      </c>
      <c r="J241" s="212" t="str">
        <f t="shared" si="30"/>
        <v/>
      </c>
      <c r="K241" s="212" t="str">
        <f t="shared" si="30"/>
        <v/>
      </c>
      <c r="L241" s="212" t="str">
        <f t="shared" si="30"/>
        <v/>
      </c>
      <c r="M241" s="212" t="str">
        <f t="shared" si="30"/>
        <v/>
      </c>
      <c r="N241" s="212" t="str">
        <f t="shared" si="30"/>
        <v/>
      </c>
      <c r="O241" s="212" t="str">
        <f t="shared" si="30"/>
        <v/>
      </c>
      <c r="P241" s="212" t="str">
        <f t="shared" si="30"/>
        <v/>
      </c>
      <c r="Q241" s="212" t="str">
        <f t="shared" si="30"/>
        <v/>
      </c>
      <c r="R241" s="212" t="str">
        <f t="shared" si="30"/>
        <v/>
      </c>
      <c r="S241" s="212" t="str">
        <f t="shared" si="30"/>
        <v/>
      </c>
      <c r="T241" s="212" t="str">
        <f t="shared" si="30"/>
        <v/>
      </c>
      <c r="U241" s="212" t="str">
        <f t="shared" si="30"/>
        <v/>
      </c>
      <c r="V241" s="212" t="str">
        <f t="shared" si="30"/>
        <v/>
      </c>
      <c r="W241" s="212" t="str">
        <f t="shared" si="30"/>
        <v/>
      </c>
      <c r="X241" s="212" t="str">
        <f t="shared" si="30"/>
        <v/>
      </c>
      <c r="Y241" s="212" t="str">
        <f t="shared" si="30"/>
        <v/>
      </c>
      <c r="Z241" s="212" t="str">
        <f t="shared" si="30"/>
        <v/>
      </c>
      <c r="AA241" s="212" t="str">
        <f t="shared" si="30"/>
        <v/>
      </c>
      <c r="AB241" s="212" t="str">
        <f t="shared" si="30"/>
        <v/>
      </c>
      <c r="AC241" s="212" t="str">
        <f t="shared" si="30"/>
        <v/>
      </c>
      <c r="AD241" s="212" t="str">
        <f t="shared" si="30"/>
        <v/>
      </c>
      <c r="AE241" s="212" t="str">
        <f t="shared" si="30"/>
        <v/>
      </c>
      <c r="AF241" s="212" t="str">
        <f t="shared" si="30"/>
        <v/>
      </c>
      <c r="AG241" s="212" t="str">
        <f t="shared" si="30"/>
        <v/>
      </c>
      <c r="AH241" s="212" t="str">
        <f t="shared" si="30"/>
        <v/>
      </c>
      <c r="AI241" s="212" t="str">
        <f t="shared" si="30"/>
        <v/>
      </c>
      <c r="AJ241" s="212" t="str">
        <f t="shared" si="30"/>
        <v/>
      </c>
      <c r="AK241" s="212" t="str">
        <f t="shared" si="30"/>
        <v/>
      </c>
      <c r="AL241" s="212" t="str">
        <f t="shared" si="30"/>
        <v/>
      </c>
      <c r="AM241" s="212" t="str">
        <f t="shared" si="30"/>
        <v/>
      </c>
      <c r="AN241" s="212" t="str">
        <f t="shared" si="30"/>
        <v/>
      </c>
      <c r="AO241" s="212" t="str">
        <f t="shared" si="30"/>
        <v/>
      </c>
      <c r="AP241" s="212" t="str">
        <f t="shared" si="30"/>
        <v/>
      </c>
      <c r="AQ241" s="148"/>
    </row>
    <row r="242" spans="1:43" x14ac:dyDescent="0.2">
      <c r="B242" s="177"/>
      <c r="C242" s="177"/>
      <c r="D242" s="213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148"/>
    </row>
    <row r="243" spans="1:43" x14ac:dyDescent="0.2">
      <c r="B243" s="177"/>
      <c r="C243" s="177" t="s">
        <v>672</v>
      </c>
      <c r="D243" s="211" t="s">
        <v>662</v>
      </c>
      <c r="E243" s="212" t="s">
        <v>332</v>
      </c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148"/>
    </row>
    <row r="244" spans="1:43" x14ac:dyDescent="0.2">
      <c r="B244" s="177"/>
      <c r="C244" s="177"/>
      <c r="D244" s="213" t="s">
        <v>663</v>
      </c>
      <c r="E244" s="214" t="s">
        <v>664</v>
      </c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148"/>
    </row>
    <row r="245" spans="1:43" x14ac:dyDescent="0.2">
      <c r="A245" s="166"/>
      <c r="B245" s="166"/>
      <c r="C245" s="177"/>
      <c r="D245" s="211">
        <v>5</v>
      </c>
      <c r="E245" s="212" t="str">
        <f t="shared" ref="E245:AP245" si="31">IF(ISNUMBER(E166)=TRUE,E166-E85,"")</f>
        <v/>
      </c>
      <c r="F245" s="212" t="str">
        <f t="shared" si="31"/>
        <v/>
      </c>
      <c r="G245" s="212" t="str">
        <f t="shared" si="31"/>
        <v/>
      </c>
      <c r="H245" s="212" t="str">
        <f t="shared" si="31"/>
        <v/>
      </c>
      <c r="I245" s="212" t="str">
        <f t="shared" si="31"/>
        <v/>
      </c>
      <c r="J245" s="212" t="str">
        <f t="shared" si="31"/>
        <v/>
      </c>
      <c r="K245" s="212" t="str">
        <f t="shared" si="31"/>
        <v/>
      </c>
      <c r="L245" s="212" t="str">
        <f t="shared" si="31"/>
        <v/>
      </c>
      <c r="M245" s="212" t="str">
        <f t="shared" si="31"/>
        <v/>
      </c>
      <c r="N245" s="212" t="str">
        <f t="shared" si="31"/>
        <v/>
      </c>
      <c r="O245" s="212" t="str">
        <f t="shared" si="31"/>
        <v/>
      </c>
      <c r="P245" s="212" t="str">
        <f t="shared" si="31"/>
        <v/>
      </c>
      <c r="Q245" s="212" t="str">
        <f t="shared" si="31"/>
        <v/>
      </c>
      <c r="R245" s="212" t="str">
        <f t="shared" si="31"/>
        <v/>
      </c>
      <c r="S245" s="212" t="str">
        <f t="shared" si="31"/>
        <v/>
      </c>
      <c r="T245" s="212" t="str">
        <f t="shared" si="31"/>
        <v/>
      </c>
      <c r="U245" s="212" t="str">
        <f t="shared" si="31"/>
        <v/>
      </c>
      <c r="V245" s="212" t="str">
        <f t="shared" si="31"/>
        <v/>
      </c>
      <c r="W245" s="212" t="str">
        <f t="shared" si="31"/>
        <v/>
      </c>
      <c r="X245" s="212" t="str">
        <f t="shared" si="31"/>
        <v/>
      </c>
      <c r="Y245" s="212" t="str">
        <f t="shared" si="31"/>
        <v/>
      </c>
      <c r="Z245" s="212" t="str">
        <f t="shared" si="31"/>
        <v/>
      </c>
      <c r="AA245" s="212" t="str">
        <f t="shared" si="31"/>
        <v/>
      </c>
      <c r="AB245" s="212" t="str">
        <f t="shared" si="31"/>
        <v/>
      </c>
      <c r="AC245" s="212" t="str">
        <f t="shared" si="31"/>
        <v/>
      </c>
      <c r="AD245" s="212" t="str">
        <f t="shared" si="31"/>
        <v/>
      </c>
      <c r="AE245" s="212" t="str">
        <f t="shared" si="31"/>
        <v/>
      </c>
      <c r="AF245" s="212" t="str">
        <f t="shared" si="31"/>
        <v/>
      </c>
      <c r="AG245" s="212" t="str">
        <f t="shared" si="31"/>
        <v/>
      </c>
      <c r="AH245" s="212" t="str">
        <f t="shared" si="31"/>
        <v/>
      </c>
      <c r="AI245" s="212" t="str">
        <f t="shared" si="31"/>
        <v/>
      </c>
      <c r="AJ245" s="212" t="str">
        <f t="shared" si="31"/>
        <v/>
      </c>
      <c r="AK245" s="212" t="str">
        <f t="shared" si="31"/>
        <v/>
      </c>
      <c r="AL245" s="212" t="str">
        <f t="shared" si="31"/>
        <v/>
      </c>
      <c r="AM245" s="212" t="str">
        <f t="shared" si="31"/>
        <v/>
      </c>
      <c r="AN245" s="212" t="str">
        <f t="shared" si="31"/>
        <v/>
      </c>
      <c r="AO245" s="212" t="str">
        <f t="shared" si="31"/>
        <v/>
      </c>
      <c r="AP245" s="212" t="str">
        <f t="shared" si="31"/>
        <v/>
      </c>
      <c r="AQ245" s="148"/>
    </row>
    <row r="246" spans="1:43" x14ac:dyDescent="0.2">
      <c r="A246" s="177"/>
      <c r="B246" s="177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</row>
    <row r="247" spans="1:43" x14ac:dyDescent="0.2"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</row>
    <row r="248" spans="1:43" x14ac:dyDescent="0.2"/>
    <row r="249" spans="1:43" ht="15.75" x14ac:dyDescent="0.25">
      <c r="C249" s="199" t="s">
        <v>676</v>
      </c>
    </row>
    <row r="250" spans="1:43" x14ac:dyDescent="0.2"/>
    <row r="251" spans="1:43" x14ac:dyDescent="0.2">
      <c r="D251" s="124" t="s">
        <v>677</v>
      </c>
      <c r="H251" s="124" t="s">
        <v>673</v>
      </c>
      <c r="L251" s="124" t="s">
        <v>675</v>
      </c>
    </row>
    <row r="252" spans="1:43" x14ac:dyDescent="0.2"/>
    <row r="253" spans="1:43" x14ac:dyDescent="0.2">
      <c r="D253" s="201" t="s">
        <v>678</v>
      </c>
      <c r="E253" s="206"/>
      <c r="F253" s="206"/>
      <c r="H253" s="124" t="s">
        <v>678</v>
      </c>
      <c r="L253" s="124" t="s">
        <v>678</v>
      </c>
    </row>
    <row r="254" spans="1:43" x14ac:dyDescent="0.2">
      <c r="D254" s="219" t="s">
        <v>679</v>
      </c>
      <c r="E254" s="206"/>
      <c r="F254" s="206"/>
    </row>
    <row r="255" spans="1:43" x14ac:dyDescent="0.2">
      <c r="D255" s="220">
        <v>45017</v>
      </c>
      <c r="E255" s="206"/>
      <c r="F255" s="206"/>
    </row>
    <row r="256" spans="1:43" ht="25.5" x14ac:dyDescent="0.2">
      <c r="D256" s="221" t="s">
        <v>680</v>
      </c>
      <c r="E256" s="222" t="s">
        <v>681</v>
      </c>
      <c r="F256" s="222" t="s">
        <v>682</v>
      </c>
      <c r="H256" s="221" t="s">
        <v>680</v>
      </c>
      <c r="I256" s="222" t="s">
        <v>681</v>
      </c>
      <c r="J256" s="222" t="s">
        <v>682</v>
      </c>
      <c r="L256" s="221" t="s">
        <v>680</v>
      </c>
      <c r="M256" s="222" t="s">
        <v>681</v>
      </c>
      <c r="N256" s="222" t="s">
        <v>682</v>
      </c>
      <c r="Q256" s="420" t="str">
        <f t="shared" ref="Q256:R256" si="32">M256</f>
        <v>Tila laitekaapille €/kk</v>
      </c>
      <c r="R256" s="420" t="str">
        <f t="shared" si="32"/>
        <v>Jäähdytys €/0,5kW/kk</v>
      </c>
      <c r="U256" s="124"/>
      <c r="W256" s="124"/>
    </row>
    <row r="257" spans="4:23" x14ac:dyDescent="0.2">
      <c r="D257" s="223" t="s">
        <v>683</v>
      </c>
      <c r="E257" s="224">
        <v>664.77128599569744</v>
      </c>
      <c r="F257" s="224">
        <v>58.135683885791877</v>
      </c>
      <c r="H257" s="223" t="s">
        <v>683</v>
      </c>
      <c r="I257" s="225"/>
      <c r="J257" s="225"/>
      <c r="L257" s="227" t="str">
        <f t="shared" ref="L257:L294" si="33">H257</f>
        <v>Anjalankoski</v>
      </c>
      <c r="M257" s="228"/>
      <c r="N257" s="228"/>
      <c r="P257" s="421" t="s">
        <v>963</v>
      </c>
      <c r="Q257" s="127"/>
      <c r="R257" s="127"/>
      <c r="U257" s="229"/>
      <c r="W257" s="229"/>
    </row>
    <row r="258" spans="4:23" x14ac:dyDescent="0.2">
      <c r="D258" s="230" t="s">
        <v>684</v>
      </c>
      <c r="E258" s="231">
        <v>658.85375594663503</v>
      </c>
      <c r="F258" s="231">
        <v>48.087583784875619</v>
      </c>
      <c r="H258" s="230" t="s">
        <v>684</v>
      </c>
      <c r="I258" s="226"/>
      <c r="J258" s="226"/>
      <c r="L258" s="127" t="str">
        <f t="shared" si="33"/>
        <v>Espoo</v>
      </c>
      <c r="M258" s="232"/>
      <c r="N258" s="232"/>
      <c r="P258" s="421" t="s">
        <v>964</v>
      </c>
      <c r="Q258" s="127"/>
      <c r="R258" s="127"/>
      <c r="U258" s="229"/>
      <c r="W258" s="229"/>
    </row>
    <row r="259" spans="4:23" x14ac:dyDescent="0.2">
      <c r="D259" s="223" t="s">
        <v>685</v>
      </c>
      <c r="E259" s="224">
        <v>712.71763934611249</v>
      </c>
      <c r="F259" s="224">
        <v>70.788471732149034</v>
      </c>
      <c r="H259" s="223" t="s">
        <v>685</v>
      </c>
      <c r="I259" s="225"/>
      <c r="J259" s="225"/>
      <c r="L259" s="127" t="str">
        <f t="shared" si="33"/>
        <v>Eurajoki</v>
      </c>
      <c r="M259" s="232"/>
      <c r="N259" s="232"/>
      <c r="U259" s="229"/>
      <c r="W259" s="229"/>
    </row>
    <row r="260" spans="4:23" x14ac:dyDescent="0.2">
      <c r="D260" s="230" t="s">
        <v>686</v>
      </c>
      <c r="E260" s="231">
        <v>1161.6954716050222</v>
      </c>
      <c r="F260" s="231">
        <v>40.257294997748268</v>
      </c>
      <c r="H260" s="230" t="s">
        <v>686</v>
      </c>
      <c r="I260" s="226"/>
      <c r="J260" s="226"/>
      <c r="L260" s="127" t="str">
        <f t="shared" si="33"/>
        <v>Fiskars</v>
      </c>
      <c r="M260" s="232"/>
      <c r="N260" s="232"/>
      <c r="U260" s="229"/>
      <c r="W260" s="229"/>
    </row>
    <row r="261" spans="4:23" x14ac:dyDescent="0.2">
      <c r="D261" s="223" t="s">
        <v>687</v>
      </c>
      <c r="E261" s="224">
        <v>481.30849339478448</v>
      </c>
      <c r="F261" s="224">
        <v>63.691517928288938</v>
      </c>
      <c r="H261" s="223" t="s">
        <v>687</v>
      </c>
      <c r="I261" s="225"/>
      <c r="J261" s="225"/>
      <c r="L261" s="127" t="str">
        <f t="shared" si="33"/>
        <v>Haapavesi</v>
      </c>
      <c r="M261" s="232"/>
      <c r="N261" s="232"/>
      <c r="U261" s="229"/>
      <c r="W261" s="229"/>
    </row>
    <row r="262" spans="4:23" x14ac:dyDescent="0.2">
      <c r="D262" s="230" t="s">
        <v>688</v>
      </c>
      <c r="E262" s="231">
        <v>1036.0702931820629</v>
      </c>
      <c r="F262" s="231">
        <v>33.807035394200049</v>
      </c>
      <c r="H262" s="230" t="s">
        <v>688</v>
      </c>
      <c r="I262" s="226"/>
      <c r="J262" s="226"/>
      <c r="L262" s="127" t="str">
        <f t="shared" si="33"/>
        <v>Iisalmi</v>
      </c>
      <c r="M262" s="232"/>
      <c r="N262" s="232"/>
      <c r="U262" s="229"/>
      <c r="W262" s="229"/>
    </row>
    <row r="263" spans="4:23" x14ac:dyDescent="0.2">
      <c r="D263" s="223" t="s">
        <v>689</v>
      </c>
      <c r="E263" s="224">
        <v>763.22645999187046</v>
      </c>
      <c r="F263" s="224">
        <v>38.237798596787094</v>
      </c>
      <c r="H263" s="223" t="s">
        <v>689</v>
      </c>
      <c r="I263" s="225"/>
      <c r="J263" s="225"/>
      <c r="L263" s="127" t="str">
        <f t="shared" si="33"/>
        <v>Inari</v>
      </c>
      <c r="M263" s="232"/>
      <c r="N263" s="232"/>
      <c r="U263" s="229"/>
      <c r="W263" s="229"/>
    </row>
    <row r="264" spans="4:23" x14ac:dyDescent="0.2">
      <c r="D264" s="230" t="s">
        <v>690</v>
      </c>
      <c r="E264" s="231">
        <v>949.09286960349073</v>
      </c>
      <c r="F264" s="231">
        <v>91.329182987248927</v>
      </c>
      <c r="H264" s="230" t="s">
        <v>690</v>
      </c>
      <c r="I264" s="226"/>
      <c r="J264" s="226"/>
      <c r="L264" s="127" t="str">
        <f t="shared" si="33"/>
        <v>Joutseno</v>
      </c>
      <c r="M264" s="232"/>
      <c r="N264" s="232"/>
      <c r="U264" s="229"/>
      <c r="W264" s="229"/>
    </row>
    <row r="265" spans="4:23" x14ac:dyDescent="0.2">
      <c r="D265" s="223" t="s">
        <v>691</v>
      </c>
      <c r="E265" s="224">
        <v>925.48069383629422</v>
      </c>
      <c r="F265" s="224">
        <v>77.517178419395051</v>
      </c>
      <c r="H265" s="223" t="s">
        <v>691</v>
      </c>
      <c r="I265" s="225"/>
      <c r="J265" s="225"/>
      <c r="L265" s="127" t="str">
        <f t="shared" si="33"/>
        <v>Jyväskylä</v>
      </c>
      <c r="M265" s="232"/>
      <c r="N265" s="232"/>
      <c r="U265" s="229"/>
      <c r="W265" s="229"/>
    </row>
    <row r="266" spans="4:23" x14ac:dyDescent="0.2">
      <c r="D266" s="230" t="s">
        <v>693</v>
      </c>
      <c r="E266" s="231">
        <v>496.29618159043224</v>
      </c>
      <c r="F266" s="231">
        <v>91.906700294524498</v>
      </c>
      <c r="H266" s="230" t="s">
        <v>693</v>
      </c>
      <c r="I266" s="226"/>
      <c r="J266" s="226"/>
      <c r="L266" s="127" t="str">
        <f t="shared" si="33"/>
        <v>Karigasniemi</v>
      </c>
      <c r="M266" s="232"/>
      <c r="N266" s="232"/>
      <c r="U266" s="229"/>
      <c r="W266" s="229"/>
    </row>
    <row r="267" spans="4:23" x14ac:dyDescent="0.2">
      <c r="D267" s="223" t="s">
        <v>694</v>
      </c>
      <c r="E267" s="224">
        <v>599.95619492864296</v>
      </c>
      <c r="F267" s="224">
        <v>57.062601762282952</v>
      </c>
      <c r="H267" s="223" t="s">
        <v>694</v>
      </c>
      <c r="I267" s="225"/>
      <c r="J267" s="225"/>
      <c r="L267" s="127" t="str">
        <f t="shared" si="33"/>
        <v>Kerimäki</v>
      </c>
      <c r="M267" s="232"/>
      <c r="N267" s="232"/>
      <c r="U267" s="229"/>
      <c r="W267" s="229"/>
    </row>
    <row r="268" spans="4:23" x14ac:dyDescent="0.2">
      <c r="D268" s="230" t="s">
        <v>695</v>
      </c>
      <c r="E268" s="231">
        <v>2700.5644075098699</v>
      </c>
      <c r="F268" s="231">
        <v>184.71081067746454</v>
      </c>
      <c r="H268" s="230" t="s">
        <v>695</v>
      </c>
      <c r="I268" s="226"/>
      <c r="J268" s="226"/>
      <c r="L268" s="127" t="str">
        <f t="shared" si="33"/>
        <v>Kiihtelysvaara</v>
      </c>
      <c r="M268" s="232"/>
      <c r="N268" s="232"/>
      <c r="U268" s="229"/>
      <c r="W268" s="229"/>
    </row>
    <row r="269" spans="4:23" x14ac:dyDescent="0.2">
      <c r="D269" s="223" t="s">
        <v>696</v>
      </c>
      <c r="E269" s="224">
        <v>490.84041830630582</v>
      </c>
      <c r="F269" s="224">
        <v>38.549291460346971</v>
      </c>
      <c r="H269" s="223" t="s">
        <v>696</v>
      </c>
      <c r="I269" s="225"/>
      <c r="J269" s="225"/>
      <c r="L269" s="127" t="str">
        <f t="shared" si="33"/>
        <v>Koli</v>
      </c>
      <c r="M269" s="232"/>
      <c r="N269" s="232"/>
      <c r="U269" s="229"/>
      <c r="W269" s="229"/>
    </row>
    <row r="270" spans="4:23" x14ac:dyDescent="0.2">
      <c r="D270" s="230" t="s">
        <v>697</v>
      </c>
      <c r="E270" s="231">
        <v>463.68436928118535</v>
      </c>
      <c r="F270" s="231">
        <v>45.530672553140754</v>
      </c>
      <c r="H270" s="230" t="s">
        <v>697</v>
      </c>
      <c r="I270" s="226"/>
      <c r="J270" s="226"/>
      <c r="L270" s="127" t="str">
        <f t="shared" si="33"/>
        <v>Kruunupyy</v>
      </c>
      <c r="M270" s="232"/>
      <c r="N270" s="232"/>
      <c r="U270" s="229"/>
      <c r="W270" s="229"/>
    </row>
    <row r="271" spans="4:23" x14ac:dyDescent="0.2">
      <c r="D271" s="223" t="s">
        <v>698</v>
      </c>
      <c r="E271" s="224">
        <v>577.22422227961795</v>
      </c>
      <c r="F271" s="224">
        <v>56.590610027413497</v>
      </c>
      <c r="H271" s="223" t="s">
        <v>698</v>
      </c>
      <c r="I271" s="225"/>
      <c r="J271" s="225"/>
      <c r="L271" s="127" t="str">
        <f t="shared" si="33"/>
        <v>Kuopio</v>
      </c>
      <c r="M271" s="232"/>
      <c r="N271" s="232"/>
      <c r="U271" s="229"/>
      <c r="W271" s="229"/>
    </row>
    <row r="272" spans="4:23" x14ac:dyDescent="0.2">
      <c r="D272" s="230" t="s">
        <v>699</v>
      </c>
      <c r="E272" s="231">
        <v>2766.7859197203948</v>
      </c>
      <c r="F272" s="231">
        <v>57.595297089836357</v>
      </c>
      <c r="H272" s="230" t="s">
        <v>699</v>
      </c>
      <c r="I272" s="226"/>
      <c r="J272" s="226"/>
      <c r="L272" s="127" t="str">
        <f t="shared" si="33"/>
        <v>Kuttanen</v>
      </c>
      <c r="M272" s="232"/>
      <c r="N272" s="232"/>
      <c r="U272" s="229"/>
      <c r="W272" s="229"/>
    </row>
    <row r="273" spans="4:23" x14ac:dyDescent="0.2">
      <c r="D273" s="223" t="s">
        <v>700</v>
      </c>
      <c r="E273" s="224">
        <v>649.88956330010944</v>
      </c>
      <c r="F273" s="224">
        <v>43.362274185992469</v>
      </c>
      <c r="H273" s="223" t="s">
        <v>700</v>
      </c>
      <c r="I273" s="225"/>
      <c r="J273" s="225"/>
      <c r="L273" s="127" t="str">
        <f t="shared" si="33"/>
        <v>Lahti</v>
      </c>
      <c r="M273" s="232"/>
      <c r="N273" s="232"/>
      <c r="U273" s="229"/>
      <c r="W273" s="229"/>
    </row>
    <row r="274" spans="4:23" x14ac:dyDescent="0.2">
      <c r="D274" s="230" t="s">
        <v>701</v>
      </c>
      <c r="E274" s="231">
        <v>611.64032177166496</v>
      </c>
      <c r="F274" s="231">
        <v>53.222213481462639</v>
      </c>
      <c r="H274" s="230" t="s">
        <v>701</v>
      </c>
      <c r="I274" s="226"/>
      <c r="J274" s="226"/>
      <c r="L274" s="127" t="str">
        <f t="shared" si="33"/>
        <v>Lapua</v>
      </c>
      <c r="M274" s="232"/>
      <c r="N274" s="232"/>
      <c r="U274" s="229"/>
      <c r="W274" s="229"/>
    </row>
    <row r="275" spans="4:23" x14ac:dyDescent="0.2">
      <c r="D275" s="223" t="s">
        <v>702</v>
      </c>
      <c r="E275" s="224">
        <v>643.29850756066287</v>
      </c>
      <c r="F275" s="224">
        <v>79.537402022831699</v>
      </c>
      <c r="H275" s="223" t="s">
        <v>702</v>
      </c>
      <c r="I275" s="225"/>
      <c r="J275" s="225"/>
      <c r="L275" s="127" t="str">
        <f t="shared" si="33"/>
        <v>Mikkeli</v>
      </c>
      <c r="M275" s="232"/>
      <c r="N275" s="232"/>
      <c r="U275" s="229"/>
      <c r="W275" s="229"/>
    </row>
    <row r="276" spans="4:23" x14ac:dyDescent="0.2">
      <c r="D276" s="230" t="s">
        <v>703</v>
      </c>
      <c r="E276" s="231">
        <v>542.72018632683398</v>
      </c>
      <c r="F276" s="231">
        <v>58.398453346120256</v>
      </c>
      <c r="H276" s="230" t="s">
        <v>703</v>
      </c>
      <c r="I276" s="226"/>
      <c r="J276" s="226"/>
      <c r="L276" s="127" t="str">
        <f t="shared" si="33"/>
        <v>Oulu</v>
      </c>
      <c r="M276" s="232"/>
      <c r="N276" s="232"/>
      <c r="U276" s="229"/>
      <c r="W276" s="229"/>
    </row>
    <row r="277" spans="4:23" x14ac:dyDescent="0.2">
      <c r="D277" s="223" t="s">
        <v>704</v>
      </c>
      <c r="E277" s="224">
        <v>1026.1542755159544</v>
      </c>
      <c r="F277" s="224">
        <v>29.222319568979376</v>
      </c>
      <c r="H277" s="223" t="s">
        <v>704</v>
      </c>
      <c r="I277" s="225"/>
      <c r="J277" s="225"/>
      <c r="L277" s="127" t="str">
        <f t="shared" si="33"/>
        <v>Pernaja</v>
      </c>
      <c r="M277" s="232"/>
      <c r="N277" s="232"/>
      <c r="U277" s="229"/>
      <c r="W277" s="229"/>
    </row>
    <row r="278" spans="4:23" x14ac:dyDescent="0.2">
      <c r="D278" s="230" t="s">
        <v>705</v>
      </c>
      <c r="E278" s="231">
        <v>414.84335085417001</v>
      </c>
      <c r="F278" s="231">
        <v>31.182987814083322</v>
      </c>
      <c r="H278" s="230" t="s">
        <v>705</v>
      </c>
      <c r="I278" s="226"/>
      <c r="J278" s="226"/>
      <c r="L278" s="127" t="str">
        <f t="shared" si="33"/>
        <v>Pihtipudas</v>
      </c>
      <c r="M278" s="232"/>
      <c r="N278" s="232"/>
      <c r="U278" s="229"/>
      <c r="W278" s="229"/>
    </row>
    <row r="279" spans="4:23" x14ac:dyDescent="0.2">
      <c r="D279" s="223" t="s">
        <v>706</v>
      </c>
      <c r="E279" s="224">
        <v>727.43025973473209</v>
      </c>
      <c r="F279" s="224">
        <v>43.887195157449895</v>
      </c>
      <c r="H279" s="223" t="s">
        <v>706</v>
      </c>
      <c r="I279" s="225"/>
      <c r="J279" s="225"/>
      <c r="L279" s="127" t="str">
        <f t="shared" si="33"/>
        <v>Posio</v>
      </c>
      <c r="M279" s="232"/>
      <c r="N279" s="232"/>
      <c r="U279" s="229"/>
      <c r="W279" s="229"/>
    </row>
    <row r="280" spans="4:23" x14ac:dyDescent="0.2">
      <c r="D280" s="230" t="s">
        <v>707</v>
      </c>
      <c r="E280" s="231">
        <v>934.21274595676891</v>
      </c>
      <c r="F280" s="231">
        <v>58.326324902089596</v>
      </c>
      <c r="H280" s="230" t="s">
        <v>707</v>
      </c>
      <c r="I280" s="226"/>
      <c r="J280" s="226"/>
      <c r="L280" s="127" t="str">
        <f t="shared" si="33"/>
        <v>Pyhätunturi</v>
      </c>
      <c r="M280" s="232"/>
      <c r="N280" s="232"/>
      <c r="U280" s="229"/>
      <c r="W280" s="229"/>
    </row>
    <row r="281" spans="4:23" x14ac:dyDescent="0.2">
      <c r="D281" s="223" t="s">
        <v>708</v>
      </c>
      <c r="E281" s="224">
        <v>313.80274110014903</v>
      </c>
      <c r="F281" s="224">
        <v>27.063885140017074</v>
      </c>
      <c r="H281" s="223" t="s">
        <v>708</v>
      </c>
      <c r="I281" s="225"/>
      <c r="J281" s="225"/>
      <c r="L281" s="127" t="str">
        <f t="shared" si="33"/>
        <v>Pyhävuori</v>
      </c>
      <c r="M281" s="232"/>
      <c r="N281" s="232"/>
      <c r="U281" s="229"/>
      <c r="W281" s="229"/>
    </row>
    <row r="282" spans="4:23" x14ac:dyDescent="0.2">
      <c r="D282" s="230" t="s">
        <v>709</v>
      </c>
      <c r="E282" s="231">
        <v>665.66217431633618</v>
      </c>
      <c r="F282" s="231">
        <v>73.441003195856865</v>
      </c>
      <c r="H282" s="230" t="s">
        <v>709</v>
      </c>
      <c r="I282" s="226"/>
      <c r="J282" s="226"/>
      <c r="L282" s="127" t="str">
        <f t="shared" si="33"/>
        <v>Rovaniemi</v>
      </c>
      <c r="M282" s="232"/>
      <c r="N282" s="232"/>
      <c r="U282" s="229"/>
      <c r="W282" s="229"/>
    </row>
    <row r="283" spans="4:23" x14ac:dyDescent="0.2">
      <c r="D283" s="223" t="s">
        <v>710</v>
      </c>
      <c r="E283" s="224">
        <v>990.84385442414634</v>
      </c>
      <c r="F283" s="224">
        <v>32.304507512524332</v>
      </c>
      <c r="H283" s="223" t="s">
        <v>710</v>
      </c>
      <c r="I283" s="225"/>
      <c r="J283" s="225"/>
      <c r="L283" s="127" t="str">
        <f t="shared" si="33"/>
        <v>Ruka</v>
      </c>
      <c r="M283" s="232"/>
      <c r="N283" s="232"/>
      <c r="U283" s="229"/>
      <c r="W283" s="229"/>
    </row>
    <row r="284" spans="4:23" x14ac:dyDescent="0.2">
      <c r="D284" s="230" t="s">
        <v>711</v>
      </c>
      <c r="E284" s="231">
        <v>770.66333893154945</v>
      </c>
      <c r="F284" s="231">
        <v>51.172864470886424</v>
      </c>
      <c r="H284" s="230" t="s">
        <v>711</v>
      </c>
      <c r="I284" s="226"/>
      <c r="J284" s="226"/>
      <c r="L284" s="127" t="str">
        <f t="shared" si="33"/>
        <v>Taivalkoski</v>
      </c>
      <c r="M284" s="232"/>
      <c r="N284" s="232"/>
      <c r="U284" s="229"/>
      <c r="W284" s="229"/>
    </row>
    <row r="285" spans="4:23" x14ac:dyDescent="0.2">
      <c r="D285" s="223" t="s">
        <v>712</v>
      </c>
      <c r="E285" s="224">
        <v>1382.2775241799541</v>
      </c>
      <c r="F285" s="224">
        <v>86.501744526383462</v>
      </c>
      <c r="H285" s="223" t="s">
        <v>712</v>
      </c>
      <c r="I285" s="225"/>
      <c r="J285" s="225"/>
      <c r="L285" s="127" t="str">
        <f t="shared" si="33"/>
        <v>Tammela</v>
      </c>
      <c r="M285" s="232"/>
      <c r="N285" s="232"/>
      <c r="U285" s="229"/>
      <c r="W285" s="229"/>
    </row>
    <row r="286" spans="4:23" x14ac:dyDescent="0.2">
      <c r="D286" s="230" t="s">
        <v>713</v>
      </c>
      <c r="E286" s="231">
        <v>625.16237338557528</v>
      </c>
      <c r="F286" s="231">
        <v>38.018428982926068</v>
      </c>
      <c r="H286" s="230" t="s">
        <v>713</v>
      </c>
      <c r="I286" s="226"/>
      <c r="J286" s="226"/>
      <c r="L286" s="127" t="str">
        <f t="shared" si="33"/>
        <v>Tampere</v>
      </c>
      <c r="M286" s="232"/>
      <c r="N286" s="232"/>
      <c r="U286" s="229"/>
      <c r="W286" s="229"/>
    </row>
    <row r="287" spans="4:23" x14ac:dyDescent="0.2">
      <c r="D287" s="223" t="s">
        <v>714</v>
      </c>
      <c r="E287" s="224">
        <v>664.41529958246531</v>
      </c>
      <c r="F287" s="224">
        <v>43.08394780710514</v>
      </c>
      <c r="H287" s="223" t="s">
        <v>714</v>
      </c>
      <c r="I287" s="225"/>
      <c r="J287" s="225"/>
      <c r="L287" s="127" t="str">
        <f t="shared" si="33"/>
        <v>Tervola</v>
      </c>
      <c r="M287" s="232"/>
      <c r="N287" s="232"/>
      <c r="U287" s="229"/>
      <c r="W287" s="229"/>
    </row>
    <row r="288" spans="4:23" x14ac:dyDescent="0.2">
      <c r="D288" s="230" t="s">
        <v>715</v>
      </c>
      <c r="E288" s="231">
        <v>517.14526577633296</v>
      </c>
      <c r="F288" s="231">
        <v>39.741647885508833</v>
      </c>
      <c r="H288" s="230" t="s">
        <v>715</v>
      </c>
      <c r="I288" s="226"/>
      <c r="J288" s="226"/>
      <c r="L288" s="127" t="str">
        <f t="shared" si="33"/>
        <v>Turku</v>
      </c>
      <c r="M288" s="232"/>
      <c r="N288" s="232"/>
      <c r="U288" s="229"/>
      <c r="W288" s="229"/>
    </row>
    <row r="289" spans="4:23" x14ac:dyDescent="0.2">
      <c r="D289" s="223" t="s">
        <v>716</v>
      </c>
      <c r="E289" s="224">
        <v>2483.4003799612074</v>
      </c>
      <c r="F289" s="224">
        <v>199.08612954635305</v>
      </c>
      <c r="H289" s="223" t="s">
        <v>716</v>
      </c>
      <c r="I289" s="225"/>
      <c r="J289" s="225"/>
      <c r="L289" s="127" t="str">
        <f t="shared" si="33"/>
        <v>Utsjoki</v>
      </c>
      <c r="M289" s="232"/>
      <c r="N289" s="232"/>
      <c r="U289" s="229"/>
      <c r="W289" s="229"/>
    </row>
    <row r="290" spans="4:23" x14ac:dyDescent="0.2">
      <c r="D290" s="230" t="s">
        <v>717</v>
      </c>
      <c r="E290" s="231">
        <v>1135.1688732777961</v>
      </c>
      <c r="F290" s="231">
        <v>34.007142287049362</v>
      </c>
      <c r="H290" s="230" t="s">
        <v>717</v>
      </c>
      <c r="I290" s="226"/>
      <c r="J290" s="226"/>
      <c r="L290" s="127" t="str">
        <f t="shared" si="33"/>
        <v>Vaasa</v>
      </c>
      <c r="M290" s="232"/>
      <c r="N290" s="232"/>
      <c r="U290" s="229"/>
      <c r="W290" s="229"/>
    </row>
    <row r="291" spans="4:23" x14ac:dyDescent="0.2">
      <c r="D291" s="223" t="s">
        <v>718</v>
      </c>
      <c r="E291" s="224">
        <v>462.18468690383975</v>
      </c>
      <c r="F291" s="224">
        <v>35.305039172393897</v>
      </c>
      <c r="H291" s="223" t="s">
        <v>718</v>
      </c>
      <c r="I291" s="225"/>
      <c r="J291" s="225"/>
      <c r="L291" s="127" t="str">
        <f t="shared" si="33"/>
        <v>Vuokatti</v>
      </c>
      <c r="M291" s="232"/>
      <c r="N291" s="232"/>
      <c r="U291" s="229"/>
      <c r="W291" s="229"/>
    </row>
    <row r="292" spans="4:23" x14ac:dyDescent="0.2">
      <c r="D292" s="230" t="s">
        <v>719</v>
      </c>
      <c r="E292" s="231">
        <v>382.75841555989393</v>
      </c>
      <c r="F292" s="231">
        <v>84.741059059487682</v>
      </c>
      <c r="H292" s="230" t="s">
        <v>719</v>
      </c>
      <c r="I292" s="226"/>
      <c r="J292" s="226"/>
      <c r="L292" s="127" t="str">
        <f t="shared" si="33"/>
        <v>Vuotso</v>
      </c>
      <c r="M292" s="232"/>
      <c r="N292" s="232"/>
      <c r="U292" s="229"/>
      <c r="W292" s="229"/>
    </row>
    <row r="293" spans="4:23" x14ac:dyDescent="0.2">
      <c r="D293" s="223" t="s">
        <v>720</v>
      </c>
      <c r="E293" s="224">
        <v>1095.5015518187815</v>
      </c>
      <c r="F293" s="224">
        <v>60.63507900779905</v>
      </c>
      <c r="H293" s="223" t="s">
        <v>720</v>
      </c>
      <c r="I293" s="225"/>
      <c r="J293" s="225"/>
      <c r="L293" s="127" t="str">
        <f t="shared" si="33"/>
        <v>Ylläs</v>
      </c>
      <c r="M293" s="232"/>
      <c r="N293" s="232"/>
      <c r="U293" s="229"/>
      <c r="W293" s="229"/>
    </row>
    <row r="294" spans="4:23" x14ac:dyDescent="0.2">
      <c r="D294" s="230" t="s">
        <v>721</v>
      </c>
      <c r="E294" s="231">
        <v>747.15128342850085</v>
      </c>
      <c r="F294" s="231">
        <v>68.722524229994562</v>
      </c>
      <c r="H294" s="230" t="s">
        <v>721</v>
      </c>
      <c r="I294" s="226"/>
      <c r="J294" s="226"/>
      <c r="L294" s="127" t="str">
        <f t="shared" si="33"/>
        <v>Ähtäri</v>
      </c>
      <c r="M294" s="232"/>
      <c r="N294" s="232"/>
      <c r="U294" s="229"/>
      <c r="W294" s="229"/>
    </row>
    <row r="295" spans="4:23" x14ac:dyDescent="0.2">
      <c r="E295" s="148"/>
      <c r="F295" s="148"/>
      <c r="I295" s="148"/>
      <c r="J295" s="148"/>
      <c r="M295" s="148"/>
      <c r="N295" s="148"/>
    </row>
    <row r="296" spans="4:23" x14ac:dyDescent="0.2"/>
    <row r="297" spans="4:23" x14ac:dyDescent="0.2">
      <c r="D297" s="201" t="s">
        <v>722</v>
      </c>
      <c r="E297" s="202"/>
      <c r="H297" s="216" t="s">
        <v>722</v>
      </c>
      <c r="I297" s="2"/>
      <c r="L297" s="216" t="s">
        <v>722</v>
      </c>
    </row>
    <row r="298" spans="4:23" x14ac:dyDescent="0.2">
      <c r="D298" s="219" t="s">
        <v>679</v>
      </c>
      <c r="E298" s="206"/>
      <c r="H298" s="2"/>
      <c r="I298" s="2"/>
    </row>
    <row r="299" spans="4:23" x14ac:dyDescent="0.2">
      <c r="D299" s="220">
        <v>45017</v>
      </c>
      <c r="E299" s="206"/>
      <c r="H299" s="2"/>
      <c r="I299" s="2"/>
    </row>
    <row r="300" spans="4:23" ht="38.25" x14ac:dyDescent="0.2">
      <c r="D300" s="209" t="s">
        <v>680</v>
      </c>
      <c r="E300" s="209" t="s">
        <v>723</v>
      </c>
      <c r="H300" s="209" t="s">
        <v>680</v>
      </c>
      <c r="I300" s="209" t="s">
        <v>723</v>
      </c>
      <c r="L300" s="209" t="str">
        <f>H300</f>
        <v>Asema</v>
      </c>
      <c r="M300" s="209" t="str">
        <f>I300</f>
        <v>Paikka VVM54 varalähettimelle (€/kk)</v>
      </c>
      <c r="Q300" s="420" t="str">
        <f t="shared" ref="Q300" si="34">M300</f>
        <v>Paikka VVM54 varalähettimelle (€/kk)</v>
      </c>
      <c r="U300" s="124"/>
    </row>
    <row r="301" spans="4:23" x14ac:dyDescent="0.2">
      <c r="D301" s="223" t="s">
        <v>683</v>
      </c>
      <c r="E301" s="225">
        <v>2314.6855620814049</v>
      </c>
      <c r="H301" s="233" t="s">
        <v>683</v>
      </c>
      <c r="I301" s="234"/>
      <c r="L301" s="227" t="str">
        <f>H301</f>
        <v>Anjalankoski</v>
      </c>
      <c r="M301" s="228"/>
      <c r="P301" s="421" t="s">
        <v>963</v>
      </c>
      <c r="Q301" s="127"/>
      <c r="U301" s="229"/>
    </row>
    <row r="302" spans="4:23" x14ac:dyDescent="0.2">
      <c r="D302" s="230" t="s">
        <v>684</v>
      </c>
      <c r="E302" s="226">
        <v>1726.4975853208525</v>
      </c>
      <c r="H302" s="198" t="s">
        <v>684</v>
      </c>
      <c r="I302" s="125"/>
      <c r="L302" s="127" t="str">
        <f t="shared" ref="L302:L338" si="35">H302</f>
        <v>Espoo</v>
      </c>
      <c r="M302" s="232"/>
      <c r="P302" s="421" t="s">
        <v>964</v>
      </c>
      <c r="Q302" s="127"/>
      <c r="U302" s="229"/>
    </row>
    <row r="303" spans="4:23" x14ac:dyDescent="0.2">
      <c r="D303" s="223" t="s">
        <v>685</v>
      </c>
      <c r="E303" s="225">
        <v>2272.4330529876052</v>
      </c>
      <c r="H303" s="233" t="s">
        <v>685</v>
      </c>
      <c r="I303" s="234"/>
      <c r="L303" s="127" t="str">
        <f t="shared" si="35"/>
        <v>Eurajoki</v>
      </c>
      <c r="M303" s="232"/>
      <c r="U303" s="229"/>
    </row>
    <row r="304" spans="4:23" x14ac:dyDescent="0.2">
      <c r="D304" s="230" t="s">
        <v>686</v>
      </c>
      <c r="E304" s="226"/>
      <c r="H304" s="198" t="s">
        <v>686</v>
      </c>
      <c r="I304" s="125"/>
      <c r="L304" s="127" t="str">
        <f t="shared" si="35"/>
        <v>Fiskars</v>
      </c>
      <c r="M304" s="232"/>
      <c r="U304" s="229"/>
    </row>
    <row r="305" spans="4:21" x14ac:dyDescent="0.2">
      <c r="D305" s="223" t="s">
        <v>687</v>
      </c>
      <c r="E305" s="225"/>
      <c r="H305" s="233" t="s">
        <v>687</v>
      </c>
      <c r="I305" s="234"/>
      <c r="L305" s="127" t="str">
        <f t="shared" si="35"/>
        <v>Haapavesi</v>
      </c>
      <c r="M305" s="232"/>
      <c r="U305" s="229"/>
    </row>
    <row r="306" spans="4:21" x14ac:dyDescent="0.2">
      <c r="D306" s="230" t="s">
        <v>688</v>
      </c>
      <c r="E306" s="226"/>
      <c r="H306" s="198" t="s">
        <v>688</v>
      </c>
      <c r="I306" s="125"/>
      <c r="L306" s="127" t="str">
        <f t="shared" si="35"/>
        <v>Iisalmi</v>
      </c>
      <c r="M306" s="232"/>
      <c r="U306" s="229"/>
    </row>
    <row r="307" spans="4:21" x14ac:dyDescent="0.2">
      <c r="D307" s="223" t="s">
        <v>689</v>
      </c>
      <c r="E307" s="225"/>
      <c r="H307" s="233" t="s">
        <v>689</v>
      </c>
      <c r="I307" s="234"/>
      <c r="L307" s="127" t="str">
        <f t="shared" si="35"/>
        <v>Inari</v>
      </c>
      <c r="M307" s="232"/>
      <c r="U307" s="229"/>
    </row>
    <row r="308" spans="4:21" x14ac:dyDescent="0.2">
      <c r="D308" s="230" t="s">
        <v>690</v>
      </c>
      <c r="E308" s="226">
        <v>2946.0165081959731</v>
      </c>
      <c r="H308" s="198" t="s">
        <v>690</v>
      </c>
      <c r="I308" s="125"/>
      <c r="L308" s="127" t="str">
        <f t="shared" si="35"/>
        <v>Joutseno</v>
      </c>
      <c r="M308" s="232"/>
      <c r="U308" s="229"/>
    </row>
    <row r="309" spans="4:21" x14ac:dyDescent="0.2">
      <c r="D309" s="223" t="s">
        <v>691</v>
      </c>
      <c r="E309" s="225">
        <v>3385.9049774498567</v>
      </c>
      <c r="H309" s="233" t="s">
        <v>691</v>
      </c>
      <c r="I309" s="234"/>
      <c r="L309" s="127" t="str">
        <f t="shared" si="35"/>
        <v>Jyväskylä</v>
      </c>
      <c r="M309" s="232"/>
      <c r="U309" s="229"/>
    </row>
    <row r="310" spans="4:21" x14ac:dyDescent="0.2">
      <c r="D310" s="230" t="s">
        <v>693</v>
      </c>
      <c r="E310" s="226"/>
      <c r="H310" s="198" t="s">
        <v>693</v>
      </c>
      <c r="I310" s="125"/>
      <c r="L310" s="127" t="str">
        <f t="shared" si="35"/>
        <v>Karigasniemi</v>
      </c>
      <c r="M310" s="232"/>
      <c r="U310" s="229"/>
    </row>
    <row r="311" spans="4:21" x14ac:dyDescent="0.2">
      <c r="D311" s="223" t="s">
        <v>694</v>
      </c>
      <c r="E311" s="225"/>
      <c r="H311" s="233" t="s">
        <v>694</v>
      </c>
      <c r="I311" s="234"/>
      <c r="L311" s="127" t="str">
        <f t="shared" si="35"/>
        <v>Kerimäki</v>
      </c>
      <c r="M311" s="232"/>
      <c r="U311" s="229"/>
    </row>
    <row r="312" spans="4:21" x14ac:dyDescent="0.2">
      <c r="D312" s="230" t="s">
        <v>695</v>
      </c>
      <c r="E312" s="226"/>
      <c r="H312" s="198" t="s">
        <v>695</v>
      </c>
      <c r="I312" s="125"/>
      <c r="L312" s="127" t="str">
        <f t="shared" si="35"/>
        <v>Kiihtelysvaara</v>
      </c>
      <c r="M312" s="232"/>
      <c r="U312" s="229"/>
    </row>
    <row r="313" spans="4:21" x14ac:dyDescent="0.2">
      <c r="D313" s="223" t="s">
        <v>696</v>
      </c>
      <c r="E313" s="225">
        <v>1582.1114112074322</v>
      </c>
      <c r="H313" s="233" t="s">
        <v>696</v>
      </c>
      <c r="I313" s="234"/>
      <c r="L313" s="127" t="str">
        <f t="shared" si="35"/>
        <v>Koli</v>
      </c>
      <c r="M313" s="232"/>
      <c r="U313" s="229"/>
    </row>
    <row r="314" spans="4:21" x14ac:dyDescent="0.2">
      <c r="D314" s="230" t="s">
        <v>697</v>
      </c>
      <c r="E314" s="226"/>
      <c r="H314" s="198" t="s">
        <v>697</v>
      </c>
      <c r="I314" s="125"/>
      <c r="L314" s="127" t="str">
        <f t="shared" si="35"/>
        <v>Kruunupyy</v>
      </c>
      <c r="M314" s="232"/>
      <c r="U314" s="229"/>
    </row>
    <row r="315" spans="4:21" x14ac:dyDescent="0.2">
      <c r="D315" s="223" t="s">
        <v>698</v>
      </c>
      <c r="E315" s="225">
        <v>1934.2389311792163</v>
      </c>
      <c r="H315" s="233" t="s">
        <v>698</v>
      </c>
      <c r="I315" s="234"/>
      <c r="L315" s="127" t="str">
        <f t="shared" si="35"/>
        <v>Kuopio</v>
      </c>
      <c r="M315" s="232"/>
      <c r="U315" s="229"/>
    </row>
    <row r="316" spans="4:21" x14ac:dyDescent="0.2">
      <c r="D316" s="230" t="s">
        <v>699</v>
      </c>
      <c r="E316" s="226"/>
      <c r="H316" s="198" t="s">
        <v>699</v>
      </c>
      <c r="I316" s="125"/>
      <c r="L316" s="127" t="str">
        <f t="shared" si="35"/>
        <v>Kuttanen</v>
      </c>
      <c r="M316" s="232"/>
      <c r="U316" s="229"/>
    </row>
    <row r="317" spans="4:21" x14ac:dyDescent="0.2">
      <c r="D317" s="223" t="s">
        <v>700</v>
      </c>
      <c r="E317" s="225">
        <v>1955.0175751949794</v>
      </c>
      <c r="H317" s="233" t="s">
        <v>700</v>
      </c>
      <c r="I317" s="234"/>
      <c r="L317" s="127" t="str">
        <f t="shared" si="35"/>
        <v>Lahti</v>
      </c>
      <c r="M317" s="232"/>
      <c r="U317" s="229"/>
    </row>
    <row r="318" spans="4:21" x14ac:dyDescent="0.2">
      <c r="D318" s="230" t="s">
        <v>701</v>
      </c>
      <c r="E318" s="226">
        <v>2108.1155287323504</v>
      </c>
      <c r="H318" s="198" t="s">
        <v>701</v>
      </c>
      <c r="I318" s="125"/>
      <c r="L318" s="127" t="str">
        <f t="shared" si="35"/>
        <v>Lapua</v>
      </c>
      <c r="M318" s="232"/>
      <c r="U318" s="229"/>
    </row>
    <row r="319" spans="4:21" x14ac:dyDescent="0.2">
      <c r="D319" s="223" t="s">
        <v>702</v>
      </c>
      <c r="E319" s="225"/>
      <c r="H319" s="233" t="s">
        <v>702</v>
      </c>
      <c r="I319" s="234"/>
      <c r="L319" s="127" t="str">
        <f t="shared" si="35"/>
        <v>Mikkeli</v>
      </c>
      <c r="M319" s="232"/>
      <c r="U319" s="229"/>
    </row>
    <row r="320" spans="4:21" x14ac:dyDescent="0.2">
      <c r="D320" s="230" t="s">
        <v>703</v>
      </c>
      <c r="E320" s="226">
        <v>2067.505471721272</v>
      </c>
      <c r="H320" s="198" t="s">
        <v>703</v>
      </c>
      <c r="I320" s="125"/>
      <c r="L320" s="127" t="str">
        <f t="shared" si="35"/>
        <v>Oulu</v>
      </c>
      <c r="M320" s="232"/>
      <c r="U320" s="229"/>
    </row>
    <row r="321" spans="4:21" x14ac:dyDescent="0.2">
      <c r="D321" s="223" t="s">
        <v>704</v>
      </c>
      <c r="E321" s="225"/>
      <c r="H321" s="233" t="s">
        <v>704</v>
      </c>
      <c r="I321" s="234"/>
      <c r="L321" s="127" t="str">
        <f t="shared" si="35"/>
        <v>Pernaja</v>
      </c>
      <c r="M321" s="232"/>
      <c r="U321" s="229"/>
    </row>
    <row r="322" spans="4:21" x14ac:dyDescent="0.2">
      <c r="D322" s="230" t="s">
        <v>705</v>
      </c>
      <c r="E322" s="226"/>
      <c r="H322" s="198" t="s">
        <v>705</v>
      </c>
      <c r="I322" s="125"/>
      <c r="L322" s="127" t="str">
        <f t="shared" si="35"/>
        <v>Pihtipudas</v>
      </c>
      <c r="M322" s="232"/>
      <c r="U322" s="229"/>
    </row>
    <row r="323" spans="4:21" x14ac:dyDescent="0.2">
      <c r="D323" s="223" t="s">
        <v>706</v>
      </c>
      <c r="E323" s="225"/>
      <c r="H323" s="233" t="s">
        <v>706</v>
      </c>
      <c r="I323" s="234"/>
      <c r="L323" s="127" t="str">
        <f t="shared" si="35"/>
        <v>Posio</v>
      </c>
      <c r="M323" s="232"/>
      <c r="U323" s="229"/>
    </row>
    <row r="324" spans="4:21" x14ac:dyDescent="0.2">
      <c r="D324" s="230" t="s">
        <v>707</v>
      </c>
      <c r="E324" s="226">
        <v>2459.2950919203827</v>
      </c>
      <c r="H324" s="198" t="s">
        <v>707</v>
      </c>
      <c r="I324" s="125"/>
      <c r="L324" s="127" t="str">
        <f t="shared" si="35"/>
        <v>Pyhätunturi</v>
      </c>
      <c r="M324" s="232"/>
      <c r="U324" s="229"/>
    </row>
    <row r="325" spans="4:21" x14ac:dyDescent="0.2">
      <c r="D325" s="223" t="s">
        <v>708</v>
      </c>
      <c r="E325" s="225"/>
      <c r="H325" s="233" t="s">
        <v>708</v>
      </c>
      <c r="I325" s="234"/>
      <c r="L325" s="127" t="str">
        <f t="shared" si="35"/>
        <v>Pyhävuori</v>
      </c>
      <c r="M325" s="232"/>
      <c r="U325" s="229"/>
    </row>
    <row r="326" spans="4:21" x14ac:dyDescent="0.2">
      <c r="D326" s="230" t="s">
        <v>709</v>
      </c>
      <c r="E326" s="226"/>
      <c r="H326" s="198" t="s">
        <v>709</v>
      </c>
      <c r="I326" s="125"/>
      <c r="L326" s="127" t="str">
        <f t="shared" si="35"/>
        <v>Rovaniemi</v>
      </c>
      <c r="M326" s="232"/>
      <c r="U326" s="229"/>
    </row>
    <row r="327" spans="4:21" x14ac:dyDescent="0.2">
      <c r="D327" s="223" t="s">
        <v>710</v>
      </c>
      <c r="E327" s="225"/>
      <c r="H327" s="233" t="s">
        <v>710</v>
      </c>
      <c r="I327" s="234"/>
      <c r="L327" s="127" t="str">
        <f t="shared" si="35"/>
        <v>Ruka</v>
      </c>
      <c r="M327" s="232"/>
      <c r="U327" s="229"/>
    </row>
    <row r="328" spans="4:21" x14ac:dyDescent="0.2">
      <c r="D328" s="230" t="s">
        <v>711</v>
      </c>
      <c r="E328" s="226"/>
      <c r="H328" s="198" t="s">
        <v>711</v>
      </c>
      <c r="I328" s="125"/>
      <c r="L328" s="127" t="str">
        <f t="shared" si="35"/>
        <v>Taivalkoski</v>
      </c>
      <c r="M328" s="232"/>
      <c r="U328" s="229"/>
    </row>
    <row r="329" spans="4:21" x14ac:dyDescent="0.2">
      <c r="D329" s="223" t="s">
        <v>712</v>
      </c>
      <c r="E329" s="225">
        <v>1740.6457711895721</v>
      </c>
      <c r="H329" s="233" t="s">
        <v>712</v>
      </c>
      <c r="I329" s="234"/>
      <c r="L329" s="127" t="str">
        <f t="shared" si="35"/>
        <v>Tammela</v>
      </c>
      <c r="M329" s="232"/>
      <c r="U329" s="229"/>
    </row>
    <row r="330" spans="4:21" x14ac:dyDescent="0.2">
      <c r="D330" s="230" t="s">
        <v>713</v>
      </c>
      <c r="E330" s="226">
        <v>1680.3630011685721</v>
      </c>
      <c r="H330" s="198" t="s">
        <v>713</v>
      </c>
      <c r="I330" s="125"/>
      <c r="L330" s="127" t="str">
        <f t="shared" si="35"/>
        <v>Tampere</v>
      </c>
      <c r="M330" s="232"/>
      <c r="U330" s="229"/>
    </row>
    <row r="331" spans="4:21" x14ac:dyDescent="0.2">
      <c r="D331" s="223" t="s">
        <v>714</v>
      </c>
      <c r="E331" s="225"/>
      <c r="H331" s="233" t="s">
        <v>714</v>
      </c>
      <c r="I331" s="234"/>
      <c r="L331" s="127" t="str">
        <f t="shared" si="35"/>
        <v>Tervola</v>
      </c>
      <c r="M331" s="232"/>
      <c r="U331" s="229"/>
    </row>
    <row r="332" spans="4:21" x14ac:dyDescent="0.2">
      <c r="D332" s="230" t="s">
        <v>715</v>
      </c>
      <c r="E332" s="226">
        <v>1794.798275341391</v>
      </c>
      <c r="H332" s="198" t="s">
        <v>715</v>
      </c>
      <c r="I332" s="125"/>
      <c r="L332" s="127" t="str">
        <f t="shared" si="35"/>
        <v>Turku</v>
      </c>
      <c r="M332" s="232"/>
      <c r="U332" s="229"/>
    </row>
    <row r="333" spans="4:21" x14ac:dyDescent="0.2">
      <c r="D333" s="223" t="s">
        <v>716</v>
      </c>
      <c r="E333" s="225"/>
      <c r="H333" s="233" t="s">
        <v>716</v>
      </c>
      <c r="I333" s="234"/>
      <c r="L333" s="127" t="str">
        <f t="shared" si="35"/>
        <v>Utsjoki</v>
      </c>
      <c r="M333" s="232"/>
      <c r="U333" s="229"/>
    </row>
    <row r="334" spans="4:21" x14ac:dyDescent="0.2">
      <c r="D334" s="230" t="s">
        <v>717</v>
      </c>
      <c r="E334" s="226"/>
      <c r="H334" s="198" t="s">
        <v>717</v>
      </c>
      <c r="I334" s="125"/>
      <c r="L334" s="127" t="str">
        <f t="shared" si="35"/>
        <v>Vaasa</v>
      </c>
      <c r="M334" s="232"/>
      <c r="U334" s="229"/>
    </row>
    <row r="335" spans="4:21" x14ac:dyDescent="0.2">
      <c r="D335" s="223" t="s">
        <v>718</v>
      </c>
      <c r="E335" s="225"/>
      <c r="H335" s="233" t="s">
        <v>718</v>
      </c>
      <c r="I335" s="234"/>
      <c r="L335" s="127" t="str">
        <f t="shared" si="35"/>
        <v>Vuokatti</v>
      </c>
      <c r="M335" s="232"/>
      <c r="U335" s="229"/>
    </row>
    <row r="336" spans="4:21" x14ac:dyDescent="0.2">
      <c r="D336" s="230" t="s">
        <v>719</v>
      </c>
      <c r="E336" s="226"/>
      <c r="H336" s="198" t="s">
        <v>719</v>
      </c>
      <c r="I336" s="125"/>
      <c r="L336" s="127" t="str">
        <f t="shared" si="35"/>
        <v>Vuotso</v>
      </c>
      <c r="M336" s="232"/>
      <c r="U336" s="229"/>
    </row>
    <row r="337" spans="4:21" x14ac:dyDescent="0.2">
      <c r="D337" s="223" t="s">
        <v>720</v>
      </c>
      <c r="E337" s="225"/>
      <c r="H337" s="233" t="s">
        <v>720</v>
      </c>
      <c r="I337" s="234"/>
      <c r="L337" s="127" t="str">
        <f t="shared" si="35"/>
        <v>Ylläs</v>
      </c>
      <c r="M337" s="232"/>
      <c r="U337" s="229"/>
    </row>
    <row r="338" spans="4:21" x14ac:dyDescent="0.2">
      <c r="D338" s="230" t="s">
        <v>721</v>
      </c>
      <c r="E338" s="226"/>
      <c r="H338" s="198" t="s">
        <v>721</v>
      </c>
      <c r="I338" s="125"/>
      <c r="L338" s="127" t="str">
        <f t="shared" si="35"/>
        <v>Ähtäri</v>
      </c>
      <c r="M338" s="232"/>
      <c r="U338" s="229"/>
    </row>
    <row r="339" spans="4:21" x14ac:dyDescent="0.2">
      <c r="E339" s="148"/>
      <c r="I339" s="148"/>
      <c r="M339" s="148"/>
    </row>
    <row r="340" spans="4:21" x14ac:dyDescent="0.2"/>
    <row r="341" spans="4:21" x14ac:dyDescent="0.2"/>
    <row r="342" spans="4:21" x14ac:dyDescent="0.2">
      <c r="D342" s="201" t="s">
        <v>724</v>
      </c>
      <c r="E342" s="235"/>
      <c r="H342" s="216" t="s">
        <v>725</v>
      </c>
      <c r="I342" s="236"/>
      <c r="L342" s="124" t="s">
        <v>725</v>
      </c>
    </row>
    <row r="343" spans="4:21" x14ac:dyDescent="0.2">
      <c r="D343" s="219" t="s">
        <v>679</v>
      </c>
      <c r="E343" s="235"/>
      <c r="I343" s="236"/>
    </row>
    <row r="344" spans="4:21" ht="12.75" customHeight="1" x14ac:dyDescent="0.2">
      <c r="D344" s="220">
        <v>45017</v>
      </c>
      <c r="E344" s="235"/>
    </row>
    <row r="345" spans="4:21" ht="25.5" x14ac:dyDescent="0.2">
      <c r="D345" s="213" t="s">
        <v>680</v>
      </c>
      <c r="E345" s="209" t="s">
        <v>726</v>
      </c>
      <c r="H345" s="213" t="s">
        <v>680</v>
      </c>
      <c r="I345" s="209" t="s">
        <v>726</v>
      </c>
      <c r="L345" s="213" t="s">
        <v>680</v>
      </c>
      <c r="M345" s="209" t="s">
        <v>726</v>
      </c>
      <c r="Q345" s="420" t="str">
        <f t="shared" ref="Q345" si="36">M345</f>
        <v>Palveluhinta €/kW/kk</v>
      </c>
      <c r="U345" s="124"/>
    </row>
    <row r="346" spans="4:21" x14ac:dyDescent="0.2">
      <c r="D346" s="230" t="s">
        <v>683</v>
      </c>
      <c r="E346" s="237">
        <v>48.940456640635297</v>
      </c>
      <c r="H346" s="230" t="s">
        <v>683</v>
      </c>
      <c r="I346" s="587"/>
      <c r="L346" s="127" t="str">
        <f>H346</f>
        <v>Anjalankoski</v>
      </c>
      <c r="M346" s="805"/>
      <c r="P346" s="421" t="s">
        <v>963</v>
      </c>
      <c r="Q346" s="127"/>
      <c r="U346" s="229"/>
    </row>
    <row r="347" spans="4:21" x14ac:dyDescent="0.2">
      <c r="D347" s="223" t="s">
        <v>684</v>
      </c>
      <c r="E347" s="238">
        <v>50.731728352129387</v>
      </c>
      <c r="H347" s="223" t="s">
        <v>684</v>
      </c>
      <c r="I347" s="588"/>
      <c r="L347" s="127" t="str">
        <f t="shared" ref="L347:L383" si="37">H347</f>
        <v>Espoo</v>
      </c>
      <c r="M347" s="805"/>
      <c r="P347" s="421" t="s">
        <v>964</v>
      </c>
      <c r="Q347" s="127"/>
      <c r="U347" s="229"/>
    </row>
    <row r="348" spans="4:21" x14ac:dyDescent="0.2">
      <c r="D348" s="230" t="s">
        <v>685</v>
      </c>
      <c r="E348" s="237">
        <v>42.873415921650974</v>
      </c>
      <c r="H348" s="230" t="s">
        <v>685</v>
      </c>
      <c r="I348" s="587"/>
      <c r="L348" s="127" t="str">
        <f t="shared" si="37"/>
        <v>Eurajoki</v>
      </c>
      <c r="M348" s="805"/>
      <c r="U348" s="229"/>
    </row>
    <row r="349" spans="4:21" x14ac:dyDescent="0.2">
      <c r="D349" s="223" t="s">
        <v>686</v>
      </c>
      <c r="E349" s="238">
        <v>102.37956785452228</v>
      </c>
      <c r="H349" s="223" t="s">
        <v>686</v>
      </c>
      <c r="I349" s="588"/>
      <c r="L349" s="127" t="str">
        <f t="shared" si="37"/>
        <v>Fiskars</v>
      </c>
      <c r="M349" s="805"/>
      <c r="U349" s="229"/>
    </row>
    <row r="350" spans="4:21" x14ac:dyDescent="0.2">
      <c r="D350" s="230" t="s">
        <v>687</v>
      </c>
      <c r="E350" s="237">
        <v>52.757186750648401</v>
      </c>
      <c r="H350" s="230" t="s">
        <v>687</v>
      </c>
      <c r="I350" s="587"/>
      <c r="L350" s="127" t="str">
        <f t="shared" si="37"/>
        <v>Haapavesi</v>
      </c>
      <c r="M350" s="805"/>
      <c r="U350" s="229"/>
    </row>
    <row r="351" spans="4:21" x14ac:dyDescent="0.2">
      <c r="D351" s="223" t="s">
        <v>688</v>
      </c>
      <c r="E351" s="238">
        <v>102.26815399956486</v>
      </c>
      <c r="H351" s="223" t="s">
        <v>688</v>
      </c>
      <c r="I351" s="588"/>
      <c r="L351" s="127" t="str">
        <f t="shared" si="37"/>
        <v>Iisalmi</v>
      </c>
      <c r="M351" s="805"/>
      <c r="U351" s="229"/>
    </row>
    <row r="352" spans="4:21" x14ac:dyDescent="0.2">
      <c r="D352" s="230" t="s">
        <v>689</v>
      </c>
      <c r="E352" s="237">
        <v>33.130636483331365</v>
      </c>
      <c r="H352" s="230" t="s">
        <v>689</v>
      </c>
      <c r="I352" s="587"/>
      <c r="L352" s="127" t="str">
        <f t="shared" si="37"/>
        <v>Inari</v>
      </c>
      <c r="M352" s="805"/>
      <c r="U352" s="229"/>
    </row>
    <row r="353" spans="4:21" x14ac:dyDescent="0.2">
      <c r="D353" s="223" t="s">
        <v>690</v>
      </c>
      <c r="E353" s="238">
        <v>70.173080512168426</v>
      </c>
      <c r="H353" s="223" t="s">
        <v>690</v>
      </c>
      <c r="I353" s="588"/>
      <c r="L353" s="127" t="str">
        <f t="shared" si="37"/>
        <v>Joutseno</v>
      </c>
      <c r="M353" s="805"/>
      <c r="U353" s="229"/>
    </row>
    <row r="354" spans="4:21" x14ac:dyDescent="0.2">
      <c r="D354" s="230" t="s">
        <v>691</v>
      </c>
      <c r="E354" s="237">
        <v>35.25206954971847</v>
      </c>
      <c r="H354" s="230" t="s">
        <v>691</v>
      </c>
      <c r="I354" s="587"/>
      <c r="L354" s="127" t="str">
        <f t="shared" si="37"/>
        <v>Jyväskylä</v>
      </c>
      <c r="M354" s="805"/>
      <c r="U354" s="229"/>
    </row>
    <row r="355" spans="4:21" x14ac:dyDescent="0.2">
      <c r="D355" s="223" t="s">
        <v>693</v>
      </c>
      <c r="E355" s="238">
        <v>60.410587962408378</v>
      </c>
      <c r="H355" s="223" t="s">
        <v>693</v>
      </c>
      <c r="I355" s="588"/>
      <c r="L355" s="127" t="str">
        <f t="shared" si="37"/>
        <v>Karigasniemi</v>
      </c>
      <c r="M355" s="805"/>
      <c r="U355" s="229"/>
    </row>
    <row r="356" spans="4:21" x14ac:dyDescent="0.2">
      <c r="D356" s="230" t="s">
        <v>694</v>
      </c>
      <c r="E356" s="237">
        <v>49.102937580034713</v>
      </c>
      <c r="H356" s="230" t="s">
        <v>694</v>
      </c>
      <c r="I356" s="587"/>
      <c r="L356" s="127" t="str">
        <f t="shared" si="37"/>
        <v>Kerimäki</v>
      </c>
      <c r="M356" s="805"/>
      <c r="U356" s="229"/>
    </row>
    <row r="357" spans="4:21" x14ac:dyDescent="0.2">
      <c r="D357" s="223" t="s">
        <v>695</v>
      </c>
      <c r="E357" s="238">
        <v>293.72505923270381</v>
      </c>
      <c r="H357" s="223" t="s">
        <v>695</v>
      </c>
      <c r="I357" s="588"/>
      <c r="L357" s="127" t="str">
        <f t="shared" si="37"/>
        <v>Kiihtelysvaara</v>
      </c>
      <c r="M357" s="805"/>
      <c r="U357" s="229"/>
    </row>
    <row r="358" spans="4:21" x14ac:dyDescent="0.2">
      <c r="D358" s="230" t="s">
        <v>696</v>
      </c>
      <c r="E358" s="237">
        <v>41.194195741530457</v>
      </c>
      <c r="H358" s="230" t="s">
        <v>696</v>
      </c>
      <c r="I358" s="587"/>
      <c r="L358" s="127" t="str">
        <f t="shared" si="37"/>
        <v>Koli</v>
      </c>
      <c r="M358" s="805"/>
      <c r="U358" s="229"/>
    </row>
    <row r="359" spans="4:21" x14ac:dyDescent="0.2">
      <c r="D359" s="223" t="s">
        <v>697</v>
      </c>
      <c r="E359" s="238">
        <v>25.451667646278779</v>
      </c>
      <c r="H359" s="223" t="s">
        <v>697</v>
      </c>
      <c r="I359" s="588"/>
      <c r="L359" s="127" t="str">
        <f t="shared" si="37"/>
        <v>Kruunupyy</v>
      </c>
      <c r="M359" s="805"/>
      <c r="U359" s="229"/>
    </row>
    <row r="360" spans="4:21" x14ac:dyDescent="0.2">
      <c r="D360" s="230" t="s">
        <v>698</v>
      </c>
      <c r="E360" s="237">
        <v>60.984859936347256</v>
      </c>
      <c r="H360" s="230" t="s">
        <v>698</v>
      </c>
      <c r="I360" s="587"/>
      <c r="L360" s="127" t="str">
        <f t="shared" si="37"/>
        <v>Kuopio</v>
      </c>
      <c r="M360" s="805"/>
      <c r="U360" s="229"/>
    </row>
    <row r="361" spans="4:21" x14ac:dyDescent="0.2">
      <c r="D361" s="223" t="s">
        <v>699</v>
      </c>
      <c r="E361" s="238">
        <v>152.32693774966927</v>
      </c>
      <c r="H361" s="223" t="s">
        <v>699</v>
      </c>
      <c r="I361" s="588"/>
      <c r="L361" s="127" t="str">
        <f t="shared" si="37"/>
        <v>Kuttanen</v>
      </c>
      <c r="M361" s="805"/>
      <c r="U361" s="229"/>
    </row>
    <row r="362" spans="4:21" x14ac:dyDescent="0.2">
      <c r="D362" s="230" t="s">
        <v>700</v>
      </c>
      <c r="E362" s="237">
        <v>41.639535902419901</v>
      </c>
      <c r="H362" s="230" t="s">
        <v>700</v>
      </c>
      <c r="I362" s="587"/>
      <c r="L362" s="127" t="str">
        <f t="shared" si="37"/>
        <v>Lahti</v>
      </c>
      <c r="M362" s="805"/>
      <c r="U362" s="229"/>
    </row>
    <row r="363" spans="4:21" x14ac:dyDescent="0.2">
      <c r="D363" s="223" t="s">
        <v>701</v>
      </c>
      <c r="E363" s="238">
        <v>34.653492434735142</v>
      </c>
      <c r="H363" s="223" t="s">
        <v>701</v>
      </c>
      <c r="I363" s="588"/>
      <c r="L363" s="127" t="str">
        <f t="shared" si="37"/>
        <v>Lapua</v>
      </c>
      <c r="M363" s="805"/>
      <c r="U363" s="229"/>
    </row>
    <row r="364" spans="4:21" x14ac:dyDescent="0.2">
      <c r="D364" s="230" t="s">
        <v>702</v>
      </c>
      <c r="E364" s="237">
        <v>71.502772500397313</v>
      </c>
      <c r="H364" s="230" t="s">
        <v>702</v>
      </c>
      <c r="I364" s="587"/>
      <c r="L364" s="127" t="str">
        <f t="shared" si="37"/>
        <v>Mikkeli</v>
      </c>
      <c r="M364" s="805"/>
      <c r="U364" s="229"/>
    </row>
    <row r="365" spans="4:21" x14ac:dyDescent="0.2">
      <c r="D365" s="223" t="s">
        <v>703</v>
      </c>
      <c r="E365" s="238">
        <v>44.401153819046449</v>
      </c>
      <c r="H365" s="223" t="s">
        <v>703</v>
      </c>
      <c r="I365" s="588"/>
      <c r="L365" s="127" t="str">
        <f t="shared" si="37"/>
        <v>Oulu</v>
      </c>
      <c r="M365" s="805"/>
      <c r="U365" s="229"/>
    </row>
    <row r="366" spans="4:21" x14ac:dyDescent="0.2">
      <c r="D366" s="230" t="s">
        <v>704</v>
      </c>
      <c r="E366" s="237">
        <v>162.22123611680846</v>
      </c>
      <c r="H366" s="230" t="s">
        <v>704</v>
      </c>
      <c r="I366" s="587"/>
      <c r="L366" s="127" t="str">
        <f t="shared" si="37"/>
        <v>Pernaja</v>
      </c>
      <c r="M366" s="805"/>
      <c r="U366" s="229"/>
    </row>
    <row r="367" spans="4:21" x14ac:dyDescent="0.2">
      <c r="D367" s="223" t="s">
        <v>705</v>
      </c>
      <c r="E367" s="238">
        <v>42.529204923543226</v>
      </c>
      <c r="H367" s="223" t="s">
        <v>705</v>
      </c>
      <c r="I367" s="588"/>
      <c r="L367" s="127" t="str">
        <f t="shared" si="37"/>
        <v>Pihtipudas</v>
      </c>
      <c r="M367" s="805"/>
      <c r="U367" s="229"/>
    </row>
    <row r="368" spans="4:21" x14ac:dyDescent="0.2">
      <c r="D368" s="230" t="s">
        <v>706</v>
      </c>
      <c r="E368" s="237">
        <v>43.73639899078308</v>
      </c>
      <c r="H368" s="230" t="s">
        <v>706</v>
      </c>
      <c r="I368" s="587"/>
      <c r="L368" s="127" t="str">
        <f t="shared" si="37"/>
        <v>Posio</v>
      </c>
      <c r="M368" s="805"/>
      <c r="U368" s="229"/>
    </row>
    <row r="369" spans="4:21" x14ac:dyDescent="0.2">
      <c r="D369" s="223" t="s">
        <v>707</v>
      </c>
      <c r="E369" s="238">
        <v>45.85207431225902</v>
      </c>
      <c r="H369" s="223" t="s">
        <v>707</v>
      </c>
      <c r="I369" s="588"/>
      <c r="L369" s="127" t="str">
        <f t="shared" si="37"/>
        <v>Pyhätunturi</v>
      </c>
      <c r="M369" s="805"/>
      <c r="U369" s="229"/>
    </row>
    <row r="370" spans="4:21" x14ac:dyDescent="0.2">
      <c r="D370" s="230" t="s">
        <v>708</v>
      </c>
      <c r="E370" s="237">
        <v>24.117183953191585</v>
      </c>
      <c r="H370" s="230" t="s">
        <v>708</v>
      </c>
      <c r="I370" s="587"/>
      <c r="L370" s="127" t="str">
        <f t="shared" si="37"/>
        <v>Pyhävuori</v>
      </c>
      <c r="M370" s="805"/>
      <c r="U370" s="229"/>
    </row>
    <row r="371" spans="4:21" x14ac:dyDescent="0.2">
      <c r="D371" s="223" t="s">
        <v>709</v>
      </c>
      <c r="E371" s="238">
        <v>80.468693595805149</v>
      </c>
      <c r="H371" s="223" t="s">
        <v>709</v>
      </c>
      <c r="I371" s="588"/>
      <c r="L371" s="127" t="str">
        <f t="shared" si="37"/>
        <v>Rovaniemi</v>
      </c>
      <c r="M371" s="805"/>
      <c r="U371" s="229"/>
    </row>
    <row r="372" spans="4:21" x14ac:dyDescent="0.2">
      <c r="D372" s="230" t="s">
        <v>710</v>
      </c>
      <c r="E372" s="237">
        <v>129.15242979900998</v>
      </c>
      <c r="H372" s="230" t="s">
        <v>710</v>
      </c>
      <c r="I372" s="587"/>
      <c r="L372" s="127" t="str">
        <f t="shared" si="37"/>
        <v>Ruka</v>
      </c>
      <c r="M372" s="805"/>
      <c r="U372" s="229"/>
    </row>
    <row r="373" spans="4:21" x14ac:dyDescent="0.2">
      <c r="D373" s="223" t="s">
        <v>711</v>
      </c>
      <c r="E373" s="238">
        <v>24.276582280806579</v>
      </c>
      <c r="H373" s="223" t="s">
        <v>711</v>
      </c>
      <c r="I373" s="588"/>
      <c r="L373" s="127" t="str">
        <f t="shared" si="37"/>
        <v>Taivalkoski</v>
      </c>
      <c r="M373" s="805"/>
      <c r="U373" s="229"/>
    </row>
    <row r="374" spans="4:21" x14ac:dyDescent="0.2">
      <c r="D374" s="230" t="s">
        <v>712</v>
      </c>
      <c r="E374" s="237">
        <v>168.3310726792397</v>
      </c>
      <c r="H374" s="230" t="s">
        <v>712</v>
      </c>
      <c r="I374" s="587"/>
      <c r="L374" s="127" t="str">
        <f t="shared" si="37"/>
        <v>Tammela</v>
      </c>
      <c r="M374" s="805"/>
      <c r="U374" s="229"/>
    </row>
    <row r="375" spans="4:21" x14ac:dyDescent="0.2">
      <c r="D375" s="223" t="s">
        <v>713</v>
      </c>
      <c r="E375" s="238">
        <v>51.681973554369613</v>
      </c>
      <c r="H375" s="223" t="s">
        <v>713</v>
      </c>
      <c r="I375" s="588"/>
      <c r="L375" s="127" t="str">
        <f t="shared" si="37"/>
        <v>Tampere</v>
      </c>
      <c r="M375" s="805"/>
      <c r="U375" s="229"/>
    </row>
    <row r="376" spans="4:21" x14ac:dyDescent="0.2">
      <c r="D376" s="230" t="s">
        <v>714</v>
      </c>
      <c r="E376" s="237">
        <v>31.058201493825095</v>
      </c>
      <c r="H376" s="230" t="s">
        <v>714</v>
      </c>
      <c r="I376" s="587"/>
      <c r="L376" s="127" t="str">
        <f t="shared" si="37"/>
        <v>Tervola</v>
      </c>
      <c r="M376" s="805"/>
      <c r="U376" s="229"/>
    </row>
    <row r="377" spans="4:21" x14ac:dyDescent="0.2">
      <c r="D377" s="223" t="s">
        <v>715</v>
      </c>
      <c r="E377" s="238">
        <v>37.769863322543465</v>
      </c>
      <c r="H377" s="223" t="s">
        <v>715</v>
      </c>
      <c r="I377" s="588"/>
      <c r="L377" s="127" t="str">
        <f t="shared" si="37"/>
        <v>Turku</v>
      </c>
      <c r="M377" s="805"/>
      <c r="U377" s="229"/>
    </row>
    <row r="378" spans="4:21" x14ac:dyDescent="0.2">
      <c r="D378" s="230" t="s">
        <v>716</v>
      </c>
      <c r="E378" s="237">
        <v>150.97827021139776</v>
      </c>
      <c r="H378" s="230" t="s">
        <v>716</v>
      </c>
      <c r="I378" s="587"/>
      <c r="L378" s="127" t="str">
        <f t="shared" si="37"/>
        <v>Utsjoki</v>
      </c>
      <c r="M378" s="805"/>
      <c r="U378" s="229"/>
    </row>
    <row r="379" spans="4:21" x14ac:dyDescent="0.2">
      <c r="D379" s="223" t="s">
        <v>717</v>
      </c>
      <c r="E379" s="238">
        <v>72.839911530134515</v>
      </c>
      <c r="H379" s="223" t="s">
        <v>717</v>
      </c>
      <c r="I379" s="588"/>
      <c r="L379" s="127" t="str">
        <f t="shared" si="37"/>
        <v>Vaasa</v>
      </c>
      <c r="M379" s="805"/>
      <c r="U379" s="229"/>
    </row>
    <row r="380" spans="4:21" x14ac:dyDescent="0.2">
      <c r="D380" s="230" t="s">
        <v>718</v>
      </c>
      <c r="E380" s="237">
        <v>32.428193665849484</v>
      </c>
      <c r="H380" s="230" t="s">
        <v>718</v>
      </c>
      <c r="I380" s="587"/>
      <c r="L380" s="127" t="str">
        <f t="shared" si="37"/>
        <v>Vuokatti</v>
      </c>
      <c r="M380" s="805"/>
      <c r="U380" s="229"/>
    </row>
    <row r="381" spans="4:21" x14ac:dyDescent="0.2">
      <c r="D381" s="223" t="s">
        <v>719</v>
      </c>
      <c r="E381" s="238">
        <v>111.64905388595736</v>
      </c>
      <c r="H381" s="223" t="s">
        <v>719</v>
      </c>
      <c r="I381" s="588"/>
      <c r="L381" s="127" t="str">
        <f t="shared" si="37"/>
        <v>Vuotso</v>
      </c>
      <c r="M381" s="805"/>
      <c r="U381" s="229"/>
    </row>
    <row r="382" spans="4:21" x14ac:dyDescent="0.2">
      <c r="D382" s="230" t="s">
        <v>720</v>
      </c>
      <c r="E382" s="237">
        <v>35.385621999671827</v>
      </c>
      <c r="H382" s="230" t="s">
        <v>720</v>
      </c>
      <c r="I382" s="587"/>
      <c r="L382" s="127" t="str">
        <f t="shared" si="37"/>
        <v>Ylläs</v>
      </c>
      <c r="M382" s="805"/>
      <c r="U382" s="229"/>
    </row>
    <row r="383" spans="4:21" x14ac:dyDescent="0.2">
      <c r="D383" s="223" t="s">
        <v>721</v>
      </c>
      <c r="E383" s="238">
        <v>125.87811785716239</v>
      </c>
      <c r="H383" s="223" t="s">
        <v>721</v>
      </c>
      <c r="I383" s="588"/>
      <c r="L383" s="127" t="str">
        <f t="shared" si="37"/>
        <v>Ähtäri</v>
      </c>
      <c r="M383" s="805"/>
      <c r="U383" s="229"/>
    </row>
    <row r="384" spans="4:21" x14ac:dyDescent="0.2">
      <c r="E384" s="148"/>
      <c r="I384" s="148"/>
      <c r="M384" s="148"/>
    </row>
    <row r="385" spans="4:21" x14ac:dyDescent="0.2"/>
    <row r="386" spans="4:21" x14ac:dyDescent="0.2">
      <c r="D386" s="201" t="s">
        <v>727</v>
      </c>
      <c r="E386" s="204"/>
      <c r="H386" s="216" t="s">
        <v>728</v>
      </c>
      <c r="I386" s="4"/>
      <c r="L386" s="124" t="s">
        <v>728</v>
      </c>
    </row>
    <row r="387" spans="4:21" x14ac:dyDescent="0.2">
      <c r="D387" s="219" t="s">
        <v>679</v>
      </c>
      <c r="E387" s="206"/>
      <c r="I387" s="4"/>
    </row>
    <row r="388" spans="4:21" ht="12.75" customHeight="1" x14ac:dyDescent="0.2">
      <c r="D388" s="220">
        <v>45017</v>
      </c>
      <c r="E388" s="206"/>
    </row>
    <row r="389" spans="4:21" x14ac:dyDescent="0.2">
      <c r="D389" s="213" t="s">
        <v>680</v>
      </c>
      <c r="E389" s="213" t="s">
        <v>664</v>
      </c>
      <c r="H389" s="213" t="s">
        <v>680</v>
      </c>
      <c r="I389" s="209" t="s">
        <v>664</v>
      </c>
      <c r="L389" s="213" t="s">
        <v>680</v>
      </c>
      <c r="M389" s="213" t="s">
        <v>664</v>
      </c>
      <c r="Q389" s="420" t="str">
        <f t="shared" ref="Q389" si="38">M389</f>
        <v>Palveluhinta €/kk</v>
      </c>
      <c r="U389" s="124"/>
    </row>
    <row r="390" spans="4:21" x14ac:dyDescent="0.2">
      <c r="D390" s="230" t="s">
        <v>683</v>
      </c>
      <c r="E390" s="237">
        <v>900.77586668054334</v>
      </c>
      <c r="H390" s="230" t="s">
        <v>683</v>
      </c>
      <c r="I390" s="237"/>
      <c r="L390" s="127" t="str">
        <f>H390</f>
        <v>Anjalankoski</v>
      </c>
      <c r="M390" s="232"/>
      <c r="P390" s="421" t="s">
        <v>963</v>
      </c>
      <c r="Q390" s="127"/>
      <c r="U390" s="229"/>
    </row>
    <row r="391" spans="4:21" x14ac:dyDescent="0.2">
      <c r="D391" s="223" t="s">
        <v>684</v>
      </c>
      <c r="E391" s="238">
        <v>558.84001602540638</v>
      </c>
      <c r="H391" s="223" t="s">
        <v>684</v>
      </c>
      <c r="I391" s="238"/>
      <c r="L391" s="127" t="str">
        <f t="shared" ref="L391:L427" si="39">H391</f>
        <v>Espoo</v>
      </c>
      <c r="M391" s="232"/>
      <c r="P391" s="421" t="s">
        <v>964</v>
      </c>
      <c r="Q391" s="127"/>
      <c r="U391" s="229"/>
    </row>
    <row r="392" spans="4:21" x14ac:dyDescent="0.2">
      <c r="D392" s="230" t="s">
        <v>685</v>
      </c>
      <c r="E392" s="237">
        <v>781.63504267875419</v>
      </c>
      <c r="H392" s="230" t="s">
        <v>685</v>
      </c>
      <c r="I392" s="237"/>
      <c r="L392" s="127" t="str">
        <f t="shared" si="39"/>
        <v>Eurajoki</v>
      </c>
      <c r="M392" s="232"/>
      <c r="U392" s="229"/>
    </row>
    <row r="393" spans="4:21" x14ac:dyDescent="0.2">
      <c r="D393" s="223" t="s">
        <v>686</v>
      </c>
      <c r="E393" s="238">
        <v>191.31467188238597</v>
      </c>
      <c r="H393" s="223" t="s">
        <v>686</v>
      </c>
      <c r="I393" s="238"/>
      <c r="L393" s="127" t="str">
        <f t="shared" si="39"/>
        <v>Fiskars</v>
      </c>
      <c r="M393" s="232"/>
      <c r="U393" s="229"/>
    </row>
    <row r="394" spans="4:21" x14ac:dyDescent="0.2">
      <c r="D394" s="230" t="s">
        <v>687</v>
      </c>
      <c r="E394" s="237">
        <v>599.37931908290318</v>
      </c>
      <c r="H394" s="230" t="s">
        <v>687</v>
      </c>
      <c r="I394" s="237"/>
      <c r="L394" s="127" t="str">
        <f t="shared" si="39"/>
        <v>Haapavesi</v>
      </c>
      <c r="M394" s="232"/>
      <c r="U394" s="229"/>
    </row>
    <row r="395" spans="4:21" x14ac:dyDescent="0.2">
      <c r="D395" s="223" t="s">
        <v>688</v>
      </c>
      <c r="E395" s="238">
        <v>706.65480764609345</v>
      </c>
      <c r="H395" s="223" t="s">
        <v>688</v>
      </c>
      <c r="I395" s="238"/>
      <c r="L395" s="127" t="str">
        <f t="shared" si="39"/>
        <v>Iisalmi</v>
      </c>
      <c r="M395" s="232"/>
      <c r="U395" s="229"/>
    </row>
    <row r="396" spans="4:21" x14ac:dyDescent="0.2">
      <c r="D396" s="230" t="s">
        <v>689</v>
      </c>
      <c r="E396" s="237">
        <v>436.71663892111326</v>
      </c>
      <c r="H396" s="230" t="s">
        <v>689</v>
      </c>
      <c r="I396" s="237"/>
      <c r="L396" s="127" t="str">
        <f t="shared" si="39"/>
        <v>Inari</v>
      </c>
      <c r="M396" s="232"/>
      <c r="U396" s="229"/>
    </row>
    <row r="397" spans="4:21" x14ac:dyDescent="0.2">
      <c r="D397" s="223" t="s">
        <v>690</v>
      </c>
      <c r="E397" s="238">
        <v>968.4975420829154</v>
      </c>
      <c r="H397" s="223" t="s">
        <v>690</v>
      </c>
      <c r="I397" s="238"/>
      <c r="L397" s="127" t="str">
        <f t="shared" si="39"/>
        <v>Joutseno</v>
      </c>
      <c r="M397" s="232"/>
      <c r="U397" s="229"/>
    </row>
    <row r="398" spans="4:21" x14ac:dyDescent="0.2">
      <c r="D398" s="230" t="s">
        <v>691</v>
      </c>
      <c r="E398" s="237">
        <v>901.18473690416658</v>
      </c>
      <c r="H398" s="230" t="s">
        <v>691</v>
      </c>
      <c r="I398" s="237"/>
      <c r="L398" s="127" t="str">
        <f t="shared" si="39"/>
        <v>Jyväskylä</v>
      </c>
      <c r="M398" s="232"/>
      <c r="U398" s="229"/>
    </row>
    <row r="399" spans="4:21" x14ac:dyDescent="0.2">
      <c r="D399" s="223" t="s">
        <v>693</v>
      </c>
      <c r="E399" s="238">
        <v>417.02444333307488</v>
      </c>
      <c r="H399" s="223" t="s">
        <v>693</v>
      </c>
      <c r="I399" s="238"/>
      <c r="L399" s="127" t="str">
        <f t="shared" si="39"/>
        <v>Karigasniemi</v>
      </c>
      <c r="M399" s="232"/>
      <c r="U399" s="229"/>
    </row>
    <row r="400" spans="4:21" x14ac:dyDescent="0.2">
      <c r="D400" s="230" t="s">
        <v>694</v>
      </c>
      <c r="E400" s="237">
        <v>1210.900274484186</v>
      </c>
      <c r="H400" s="230" t="s">
        <v>694</v>
      </c>
      <c r="I400" s="237"/>
      <c r="L400" s="127" t="str">
        <f t="shared" si="39"/>
        <v>Kerimäki</v>
      </c>
      <c r="M400" s="232"/>
      <c r="U400" s="229"/>
    </row>
    <row r="401" spans="4:21" x14ac:dyDescent="0.2">
      <c r="D401" s="223" t="s">
        <v>695</v>
      </c>
      <c r="E401" s="238">
        <v>604.18820485772437</v>
      </c>
      <c r="H401" s="223" t="s">
        <v>695</v>
      </c>
      <c r="I401" s="238"/>
      <c r="L401" s="127" t="str">
        <f t="shared" si="39"/>
        <v>Kiihtelysvaara</v>
      </c>
      <c r="M401" s="232"/>
      <c r="U401" s="229"/>
    </row>
    <row r="402" spans="4:21" x14ac:dyDescent="0.2">
      <c r="D402" s="230" t="s">
        <v>696</v>
      </c>
      <c r="E402" s="237">
        <v>829.43283269371295</v>
      </c>
      <c r="H402" s="230" t="s">
        <v>696</v>
      </c>
      <c r="I402" s="237"/>
      <c r="L402" s="127" t="str">
        <f t="shared" si="39"/>
        <v>Koli</v>
      </c>
      <c r="M402" s="232"/>
      <c r="U402" s="229"/>
    </row>
    <row r="403" spans="4:21" x14ac:dyDescent="0.2">
      <c r="D403" s="223" t="s">
        <v>697</v>
      </c>
      <c r="E403" s="238">
        <v>407.74199175730553</v>
      </c>
      <c r="H403" s="223" t="s">
        <v>697</v>
      </c>
      <c r="I403" s="238"/>
      <c r="L403" s="127" t="str">
        <f t="shared" si="39"/>
        <v>Kruunupyy</v>
      </c>
      <c r="M403" s="232"/>
      <c r="U403" s="229"/>
    </row>
    <row r="404" spans="4:21" x14ac:dyDescent="0.2">
      <c r="D404" s="230" t="s">
        <v>698</v>
      </c>
      <c r="E404" s="237">
        <v>1370.360714082595</v>
      </c>
      <c r="H404" s="230" t="s">
        <v>698</v>
      </c>
      <c r="I404" s="237"/>
      <c r="L404" s="127" t="str">
        <f t="shared" si="39"/>
        <v>Kuopio</v>
      </c>
      <c r="M404" s="232"/>
      <c r="U404" s="229"/>
    </row>
    <row r="405" spans="4:21" x14ac:dyDescent="0.2">
      <c r="D405" s="223" t="s">
        <v>699</v>
      </c>
      <c r="E405" s="238">
        <v>465.25149406083682</v>
      </c>
      <c r="H405" s="223" t="s">
        <v>699</v>
      </c>
      <c r="I405" s="238"/>
      <c r="L405" s="127" t="str">
        <f t="shared" si="39"/>
        <v>Kuttanen</v>
      </c>
      <c r="M405" s="232"/>
      <c r="U405" s="229"/>
    </row>
    <row r="406" spans="4:21" x14ac:dyDescent="0.2">
      <c r="D406" s="230" t="s">
        <v>700</v>
      </c>
      <c r="E406" s="237">
        <v>918.92181061806457</v>
      </c>
      <c r="H406" s="230" t="s">
        <v>700</v>
      </c>
      <c r="I406" s="237"/>
      <c r="L406" s="127" t="str">
        <f t="shared" si="39"/>
        <v>Lahti</v>
      </c>
      <c r="M406" s="232"/>
      <c r="U406" s="229"/>
    </row>
    <row r="407" spans="4:21" x14ac:dyDescent="0.2">
      <c r="D407" s="223" t="s">
        <v>701</v>
      </c>
      <c r="E407" s="238">
        <v>830.75513584107989</v>
      </c>
      <c r="H407" s="223" t="s">
        <v>701</v>
      </c>
      <c r="I407" s="238"/>
      <c r="L407" s="127" t="str">
        <f t="shared" si="39"/>
        <v>Lapua</v>
      </c>
      <c r="M407" s="232"/>
      <c r="U407" s="229"/>
    </row>
    <row r="408" spans="4:21" x14ac:dyDescent="0.2">
      <c r="D408" s="230" t="s">
        <v>702</v>
      </c>
      <c r="E408" s="237">
        <v>839.4496817086507</v>
      </c>
      <c r="H408" s="230" t="s">
        <v>702</v>
      </c>
      <c r="I408" s="237"/>
      <c r="L408" s="127" t="str">
        <f t="shared" si="39"/>
        <v>Mikkeli</v>
      </c>
      <c r="M408" s="232"/>
      <c r="U408" s="229"/>
    </row>
    <row r="409" spans="4:21" x14ac:dyDescent="0.2">
      <c r="D409" s="223" t="s">
        <v>703</v>
      </c>
      <c r="E409" s="238">
        <v>1216.1149553360556</v>
      </c>
      <c r="H409" s="223" t="s">
        <v>703</v>
      </c>
      <c r="I409" s="238"/>
      <c r="L409" s="127" t="str">
        <f t="shared" si="39"/>
        <v>Oulu</v>
      </c>
      <c r="M409" s="232"/>
      <c r="U409" s="229"/>
    </row>
    <row r="410" spans="4:21" x14ac:dyDescent="0.2">
      <c r="D410" s="230" t="s">
        <v>704</v>
      </c>
      <c r="E410" s="237">
        <v>234.15160712160235</v>
      </c>
      <c r="H410" s="230" t="s">
        <v>704</v>
      </c>
      <c r="I410" s="237"/>
      <c r="L410" s="127" t="str">
        <f t="shared" si="39"/>
        <v>Pernaja</v>
      </c>
      <c r="M410" s="232"/>
      <c r="U410" s="229"/>
    </row>
    <row r="411" spans="4:21" x14ac:dyDescent="0.2">
      <c r="D411" s="223" t="s">
        <v>705</v>
      </c>
      <c r="E411" s="238">
        <v>637.84031227759954</v>
      </c>
      <c r="H411" s="223" t="s">
        <v>705</v>
      </c>
      <c r="I411" s="238"/>
      <c r="L411" s="127" t="str">
        <f t="shared" si="39"/>
        <v>Pihtipudas</v>
      </c>
      <c r="M411" s="232"/>
      <c r="U411" s="229"/>
    </row>
    <row r="412" spans="4:21" x14ac:dyDescent="0.2">
      <c r="D412" s="230" t="s">
        <v>706</v>
      </c>
      <c r="E412" s="237">
        <v>468.82055917308583</v>
      </c>
      <c r="H412" s="230" t="s">
        <v>706</v>
      </c>
      <c r="I412" s="237"/>
      <c r="L412" s="127" t="str">
        <f t="shared" si="39"/>
        <v>Posio</v>
      </c>
      <c r="M412" s="232"/>
      <c r="U412" s="229"/>
    </row>
    <row r="413" spans="4:21" x14ac:dyDescent="0.2">
      <c r="D413" s="223" t="s">
        <v>707</v>
      </c>
      <c r="E413" s="238">
        <v>375.66413933440509</v>
      </c>
      <c r="H413" s="223" t="s">
        <v>707</v>
      </c>
      <c r="I413" s="238"/>
      <c r="L413" s="127" t="str">
        <f t="shared" si="39"/>
        <v>Pyhätunturi</v>
      </c>
      <c r="M413" s="232"/>
      <c r="U413" s="229"/>
    </row>
    <row r="414" spans="4:21" x14ac:dyDescent="0.2">
      <c r="D414" s="230" t="s">
        <v>708</v>
      </c>
      <c r="E414" s="237">
        <v>422.20501206894301</v>
      </c>
      <c r="H414" s="230" t="s">
        <v>708</v>
      </c>
      <c r="I414" s="237"/>
      <c r="L414" s="127" t="str">
        <f t="shared" si="39"/>
        <v>Pyhävuori</v>
      </c>
      <c r="M414" s="232"/>
      <c r="U414" s="229"/>
    </row>
    <row r="415" spans="4:21" x14ac:dyDescent="0.2">
      <c r="D415" s="223" t="s">
        <v>709</v>
      </c>
      <c r="E415" s="238">
        <v>726.40767999810794</v>
      </c>
      <c r="H415" s="223" t="s">
        <v>709</v>
      </c>
      <c r="I415" s="238"/>
      <c r="L415" s="127" t="str">
        <f t="shared" si="39"/>
        <v>Rovaniemi</v>
      </c>
      <c r="M415" s="232"/>
      <c r="U415" s="229"/>
    </row>
    <row r="416" spans="4:21" x14ac:dyDescent="0.2">
      <c r="D416" s="230" t="s">
        <v>710</v>
      </c>
      <c r="E416" s="237">
        <v>444.72513765179013</v>
      </c>
      <c r="H416" s="230" t="s">
        <v>710</v>
      </c>
      <c r="I416" s="237"/>
      <c r="L416" s="127" t="str">
        <f t="shared" si="39"/>
        <v>Ruka</v>
      </c>
      <c r="M416" s="232"/>
      <c r="U416" s="229"/>
    </row>
    <row r="417" spans="4:21" x14ac:dyDescent="0.2">
      <c r="D417" s="223" t="s">
        <v>711</v>
      </c>
      <c r="E417" s="238">
        <v>276.15185072392319</v>
      </c>
      <c r="H417" s="223" t="s">
        <v>711</v>
      </c>
      <c r="I417" s="238"/>
      <c r="L417" s="127" t="str">
        <f t="shared" si="39"/>
        <v>Taivalkoski</v>
      </c>
      <c r="M417" s="232"/>
      <c r="U417" s="229"/>
    </row>
    <row r="418" spans="4:21" x14ac:dyDescent="0.2">
      <c r="D418" s="230" t="s">
        <v>712</v>
      </c>
      <c r="E418" s="237">
        <v>881.2392727408544</v>
      </c>
      <c r="H418" s="230" t="s">
        <v>712</v>
      </c>
      <c r="I418" s="237"/>
      <c r="L418" s="127" t="str">
        <f t="shared" si="39"/>
        <v>Tammela</v>
      </c>
      <c r="M418" s="232"/>
      <c r="U418" s="229"/>
    </row>
    <row r="419" spans="4:21" x14ac:dyDescent="0.2">
      <c r="D419" s="223" t="s">
        <v>713</v>
      </c>
      <c r="E419" s="238">
        <v>356.34499315994736</v>
      </c>
      <c r="H419" s="223" t="s">
        <v>713</v>
      </c>
      <c r="I419" s="238"/>
      <c r="L419" s="127" t="str">
        <f t="shared" si="39"/>
        <v>Tampere</v>
      </c>
      <c r="M419" s="232"/>
      <c r="U419" s="229"/>
    </row>
    <row r="420" spans="4:21" x14ac:dyDescent="0.2">
      <c r="D420" s="230" t="s">
        <v>714</v>
      </c>
      <c r="E420" s="237">
        <v>318.46252214035007</v>
      </c>
      <c r="H420" s="230" t="s">
        <v>714</v>
      </c>
      <c r="I420" s="237"/>
      <c r="L420" s="127" t="str">
        <f t="shared" si="39"/>
        <v>Tervola</v>
      </c>
      <c r="M420" s="232"/>
      <c r="U420" s="229"/>
    </row>
    <row r="421" spans="4:21" x14ac:dyDescent="0.2">
      <c r="D421" s="223" t="s">
        <v>715</v>
      </c>
      <c r="E421" s="238">
        <v>593.19325636797714</v>
      </c>
      <c r="H421" s="223" t="s">
        <v>715</v>
      </c>
      <c r="I421" s="238"/>
      <c r="L421" s="127" t="str">
        <f t="shared" si="39"/>
        <v>Turku</v>
      </c>
      <c r="M421" s="232"/>
      <c r="U421" s="229"/>
    </row>
    <row r="422" spans="4:21" x14ac:dyDescent="0.2">
      <c r="D422" s="230" t="s">
        <v>716</v>
      </c>
      <c r="E422" s="237">
        <v>514.42068128264282</v>
      </c>
      <c r="H422" s="230" t="s">
        <v>716</v>
      </c>
      <c r="I422" s="237"/>
      <c r="L422" s="127" t="str">
        <f t="shared" si="39"/>
        <v>Utsjoki</v>
      </c>
      <c r="M422" s="232"/>
      <c r="U422" s="229"/>
    </row>
    <row r="423" spans="4:21" x14ac:dyDescent="0.2">
      <c r="D423" s="223" t="s">
        <v>717</v>
      </c>
      <c r="E423" s="238">
        <v>441.57263881423927</v>
      </c>
      <c r="H423" s="223" t="s">
        <v>717</v>
      </c>
      <c r="I423" s="238"/>
      <c r="L423" s="127" t="str">
        <f t="shared" si="39"/>
        <v>Vaasa</v>
      </c>
      <c r="M423" s="232"/>
      <c r="U423" s="229"/>
    </row>
    <row r="424" spans="4:21" x14ac:dyDescent="0.2">
      <c r="D424" s="230" t="s">
        <v>718</v>
      </c>
      <c r="E424" s="237">
        <v>560.43238701451423</v>
      </c>
      <c r="H424" s="230" t="s">
        <v>718</v>
      </c>
      <c r="I424" s="237"/>
      <c r="L424" s="127" t="str">
        <f t="shared" si="39"/>
        <v>Vuokatti</v>
      </c>
      <c r="M424" s="232"/>
      <c r="U424" s="229"/>
    </row>
    <row r="425" spans="4:21" x14ac:dyDescent="0.2">
      <c r="D425" s="223" t="s">
        <v>719</v>
      </c>
      <c r="E425" s="238">
        <v>162.92700213851106</v>
      </c>
      <c r="H425" s="223" t="s">
        <v>719</v>
      </c>
      <c r="I425" s="238"/>
      <c r="L425" s="127" t="str">
        <f t="shared" si="39"/>
        <v>Vuotso</v>
      </c>
      <c r="M425" s="232"/>
      <c r="U425" s="229"/>
    </row>
    <row r="426" spans="4:21" x14ac:dyDescent="0.2">
      <c r="D426" s="230" t="s">
        <v>720</v>
      </c>
      <c r="E426" s="237">
        <v>604.71173190268405</v>
      </c>
      <c r="H426" s="230" t="s">
        <v>720</v>
      </c>
      <c r="I426" s="237"/>
      <c r="L426" s="127" t="str">
        <f t="shared" si="39"/>
        <v>Ylläs</v>
      </c>
      <c r="M426" s="232"/>
      <c r="U426" s="229"/>
    </row>
    <row r="427" spans="4:21" x14ac:dyDescent="0.2">
      <c r="D427" s="223" t="s">
        <v>721</v>
      </c>
      <c r="E427" s="238">
        <v>190.28628163679247</v>
      </c>
      <c r="H427" s="223" t="s">
        <v>721</v>
      </c>
      <c r="I427" s="238"/>
      <c r="L427" s="127" t="str">
        <f t="shared" si="39"/>
        <v>Ähtäri</v>
      </c>
      <c r="M427" s="232"/>
      <c r="U427" s="229"/>
    </row>
    <row r="428" spans="4:21" x14ac:dyDescent="0.2">
      <c r="E428" s="148"/>
      <c r="I428" s="148"/>
      <c r="M428" s="148"/>
    </row>
    <row r="429" spans="4:21" x14ac:dyDescent="0.2"/>
    <row r="430" spans="4:21" x14ac:dyDescent="0.2">
      <c r="D430" s="239" t="s">
        <v>729</v>
      </c>
      <c r="E430" s="206"/>
      <c r="F430" s="206"/>
      <c r="G430" s="206"/>
      <c r="L430" s="207"/>
      <c r="M430" s="207"/>
    </row>
    <row r="431" spans="4:21" x14ac:dyDescent="0.2">
      <c r="D431" s="219" t="s">
        <v>730</v>
      </c>
      <c r="E431" s="206"/>
      <c r="F431" s="206"/>
      <c r="G431" s="206"/>
      <c r="L431" s="207"/>
      <c r="M431" s="207"/>
    </row>
    <row r="432" spans="4:21" x14ac:dyDescent="0.2">
      <c r="D432" s="240">
        <v>45017</v>
      </c>
      <c r="E432" s="206"/>
      <c r="F432" s="206"/>
      <c r="G432" s="206"/>
      <c r="L432" s="207"/>
      <c r="M432" s="207"/>
    </row>
    <row r="433" spans="4:13" x14ac:dyDescent="0.2">
      <c r="D433" s="240"/>
      <c r="E433" s="206"/>
      <c r="F433" s="206"/>
      <c r="G433" s="206"/>
      <c r="L433" s="207"/>
      <c r="M433" s="207"/>
    </row>
    <row r="434" spans="4:13" x14ac:dyDescent="0.2">
      <c r="D434" s="206" t="s">
        <v>731</v>
      </c>
      <c r="E434" s="206"/>
      <c r="F434" s="206"/>
      <c r="G434" s="206"/>
      <c r="L434" s="207"/>
      <c r="M434" s="207"/>
    </row>
    <row r="435" spans="4:13" x14ac:dyDescent="0.2">
      <c r="D435" s="206"/>
      <c r="E435" s="206"/>
      <c r="F435" s="206"/>
      <c r="G435" s="206"/>
      <c r="L435" s="207"/>
      <c r="M435" s="207"/>
    </row>
    <row r="436" spans="4:13" ht="25.5" x14ac:dyDescent="0.2">
      <c r="D436" s="241"/>
      <c r="E436" s="241" t="s">
        <v>732</v>
      </c>
      <c r="F436" s="242" t="s">
        <v>733</v>
      </c>
      <c r="G436" s="206"/>
    </row>
    <row r="437" spans="4:13" x14ac:dyDescent="0.2">
      <c r="D437" s="243" t="s">
        <v>734</v>
      </c>
      <c r="E437" s="244">
        <v>214446.73902331109</v>
      </c>
      <c r="F437" s="244">
        <v>5643.3352374555552</v>
      </c>
      <c r="G437" s="206"/>
    </row>
    <row r="438" spans="4:13" x14ac:dyDescent="0.2">
      <c r="D438" s="243" t="s">
        <v>735</v>
      </c>
      <c r="E438" s="245">
        <v>204707.23459430868</v>
      </c>
      <c r="F438" s="245">
        <v>5387.0324893239131</v>
      </c>
      <c r="G438" s="206"/>
    </row>
    <row r="439" spans="4:13" x14ac:dyDescent="0.2">
      <c r="D439" s="243" t="s">
        <v>736</v>
      </c>
      <c r="E439" s="245">
        <v>9739.5044290023998</v>
      </c>
      <c r="F439" s="245">
        <v>256.30274813164209</v>
      </c>
      <c r="G439" s="206"/>
    </row>
    <row r="440" spans="4:13" x14ac:dyDescent="0.2"/>
    <row r="441" spans="4:13" x14ac:dyDescent="0.2"/>
    <row r="442" spans="4:13" x14ac:dyDescent="0.2">
      <c r="D442" s="124" t="s">
        <v>737</v>
      </c>
    </row>
    <row r="443" spans="4:13" ht="25.5" x14ac:dyDescent="0.2">
      <c r="D443" s="149"/>
      <c r="E443" s="166" t="s">
        <v>732</v>
      </c>
      <c r="F443" s="246" t="s">
        <v>733</v>
      </c>
    </row>
    <row r="444" spans="4:13" x14ac:dyDescent="0.2">
      <c r="D444" t="s">
        <v>734</v>
      </c>
      <c r="E444" s="143"/>
      <c r="F444" s="143"/>
    </row>
    <row r="445" spans="4:13" x14ac:dyDescent="0.2">
      <c r="D445" s="177" t="s">
        <v>735</v>
      </c>
      <c r="E445" s="143"/>
      <c r="F445" s="143"/>
    </row>
    <row r="446" spans="4:13" x14ac:dyDescent="0.2">
      <c r="D446" s="177" t="s">
        <v>736</v>
      </c>
      <c r="E446" s="143"/>
      <c r="F446" s="143"/>
    </row>
    <row r="447" spans="4:13" x14ac:dyDescent="0.2"/>
    <row r="448" spans="4:13" x14ac:dyDescent="0.2"/>
    <row r="449" spans="4:12" x14ac:dyDescent="0.2">
      <c r="D449" s="124" t="s">
        <v>738</v>
      </c>
    </row>
    <row r="450" spans="4:12" ht="25.5" x14ac:dyDescent="0.2">
      <c r="D450" s="149"/>
      <c r="E450" s="166" t="s">
        <v>732</v>
      </c>
      <c r="F450" s="246" t="s">
        <v>733</v>
      </c>
    </row>
    <row r="451" spans="4:12" x14ac:dyDescent="0.2">
      <c r="D451" t="s">
        <v>734</v>
      </c>
      <c r="E451" s="143"/>
      <c r="F451" s="143"/>
    </row>
    <row r="452" spans="4:12" x14ac:dyDescent="0.2">
      <c r="D452" s="177" t="s">
        <v>735</v>
      </c>
      <c r="E452" s="143"/>
      <c r="F452" s="143"/>
    </row>
    <row r="453" spans="4:12" x14ac:dyDescent="0.2">
      <c r="D453" s="177" t="s">
        <v>736</v>
      </c>
      <c r="E453" s="143"/>
      <c r="F453" s="143"/>
    </row>
    <row r="454" spans="4:12" x14ac:dyDescent="0.2"/>
    <row r="455" spans="4:12" x14ac:dyDescent="0.2"/>
    <row r="456" spans="4:12" x14ac:dyDescent="0.2"/>
    <row r="457" spans="4:12" x14ac:dyDescent="0.2">
      <c r="D457" s="239" t="s">
        <v>739</v>
      </c>
      <c r="E457" s="206"/>
      <c r="F457" s="206"/>
      <c r="G457" s="206"/>
    </row>
    <row r="458" spans="4:12" x14ac:dyDescent="0.2">
      <c r="D458" s="219" t="s">
        <v>740</v>
      </c>
      <c r="E458" s="206"/>
      <c r="F458" s="206"/>
      <c r="G458" s="206"/>
    </row>
    <row r="459" spans="4:12" x14ac:dyDescent="0.2">
      <c r="D459" s="240">
        <v>45017</v>
      </c>
      <c r="E459" s="206"/>
      <c r="F459" s="206"/>
      <c r="G459" s="206"/>
    </row>
    <row r="460" spans="4:12" x14ac:dyDescent="0.2">
      <c r="D460" s="240"/>
      <c r="E460" s="206"/>
      <c r="F460" s="206"/>
      <c r="G460" s="206"/>
      <c r="L460" t="s">
        <v>79</v>
      </c>
    </row>
    <row r="461" spans="4:12" x14ac:dyDescent="0.2">
      <c r="D461" s="206" t="s">
        <v>741</v>
      </c>
      <c r="E461" s="206"/>
      <c r="F461" s="206"/>
      <c r="G461" s="206"/>
    </row>
    <row r="462" spans="4:12" x14ac:dyDescent="0.2">
      <c r="D462" s="206"/>
      <c r="E462" s="206"/>
      <c r="F462" s="206"/>
      <c r="G462" s="206"/>
    </row>
    <row r="463" spans="4:12" ht="25.5" x14ac:dyDescent="0.2">
      <c r="D463" s="206"/>
      <c r="E463" s="243" t="s">
        <v>732</v>
      </c>
      <c r="F463" s="247" t="s">
        <v>733</v>
      </c>
      <c r="G463" s="206"/>
    </row>
    <row r="464" spans="4:12" x14ac:dyDescent="0.2">
      <c r="D464" s="206" t="s">
        <v>734</v>
      </c>
      <c r="E464" s="244">
        <v>99619.216705511935</v>
      </c>
      <c r="F464" s="244">
        <v>5534.4009280839964</v>
      </c>
      <c r="G464" s="206"/>
    </row>
    <row r="465" spans="4:7" x14ac:dyDescent="0.2">
      <c r="D465" s="248" t="s">
        <v>735</v>
      </c>
      <c r="E465" s="245">
        <v>95005.767239142384</v>
      </c>
      <c r="F465" s="245">
        <v>5278.0981799523543</v>
      </c>
      <c r="G465" s="206"/>
    </row>
    <row r="466" spans="4:7" x14ac:dyDescent="0.2">
      <c r="D466" s="248" t="s">
        <v>736</v>
      </c>
      <c r="E466" s="245">
        <v>4613.4494663695568</v>
      </c>
      <c r="F466" s="245">
        <v>256.30274813164203</v>
      </c>
      <c r="G466" s="206"/>
    </row>
    <row r="467" spans="4:7" x14ac:dyDescent="0.2"/>
    <row r="468" spans="4:7" x14ac:dyDescent="0.2"/>
    <row r="469" spans="4:7" x14ac:dyDescent="0.2">
      <c r="D469" s="124" t="s">
        <v>742</v>
      </c>
    </row>
    <row r="470" spans="4:7" ht="25.5" x14ac:dyDescent="0.2">
      <c r="D470" s="149"/>
      <c r="E470" s="166" t="s">
        <v>732</v>
      </c>
      <c r="F470" s="246" t="s">
        <v>733</v>
      </c>
    </row>
    <row r="471" spans="4:7" x14ac:dyDescent="0.2">
      <c r="D471" t="s">
        <v>734</v>
      </c>
      <c r="E471" s="143"/>
      <c r="F471" s="143"/>
    </row>
    <row r="472" spans="4:7" x14ac:dyDescent="0.2">
      <c r="D472" s="177" t="s">
        <v>735</v>
      </c>
      <c r="E472" s="143"/>
      <c r="F472" s="143"/>
    </row>
    <row r="473" spans="4:7" x14ac:dyDescent="0.2">
      <c r="D473" s="177" t="s">
        <v>736</v>
      </c>
      <c r="E473" s="143"/>
      <c r="F473" s="143"/>
    </row>
    <row r="474" spans="4:7" x14ac:dyDescent="0.2"/>
    <row r="475" spans="4:7" x14ac:dyDescent="0.2"/>
    <row r="476" spans="4:7" x14ac:dyDescent="0.2">
      <c r="D476" s="124" t="s">
        <v>743</v>
      </c>
    </row>
    <row r="477" spans="4:7" ht="25.5" x14ac:dyDescent="0.2">
      <c r="D477" s="149"/>
      <c r="E477" s="166" t="s">
        <v>732</v>
      </c>
      <c r="F477" s="246" t="s">
        <v>733</v>
      </c>
    </row>
    <row r="478" spans="4:7" x14ac:dyDescent="0.2">
      <c r="D478" t="s">
        <v>734</v>
      </c>
      <c r="E478" s="143"/>
      <c r="F478" s="143"/>
    </row>
    <row r="479" spans="4:7" x14ac:dyDescent="0.2">
      <c r="D479" s="177" t="s">
        <v>735</v>
      </c>
      <c r="E479" s="143"/>
      <c r="F479" s="143"/>
    </row>
    <row r="480" spans="4:7" x14ac:dyDescent="0.2">
      <c r="D480" s="177" t="s">
        <v>736</v>
      </c>
      <c r="E480" s="143"/>
      <c r="F480" s="143"/>
    </row>
    <row r="481" spans="3:7" x14ac:dyDescent="0.2"/>
    <row r="482" spans="3:7" x14ac:dyDescent="0.2"/>
    <row r="483" spans="3:7" x14ac:dyDescent="0.2"/>
    <row r="484" spans="3:7" x14ac:dyDescent="0.2">
      <c r="D484" s="124" t="s">
        <v>744</v>
      </c>
    </row>
    <row r="485" spans="3:7" x14ac:dyDescent="0.2">
      <c r="D485" s="249" t="s">
        <v>745</v>
      </c>
    </row>
    <row r="486" spans="3:7" x14ac:dyDescent="0.2">
      <c r="D486" s="250">
        <v>45017</v>
      </c>
    </row>
    <row r="487" spans="3:7" x14ac:dyDescent="0.2">
      <c r="D487" s="250"/>
    </row>
    <row r="488" spans="3:7" x14ac:dyDescent="0.2">
      <c r="C488" s="124"/>
      <c r="D488" s="206" t="s">
        <v>746</v>
      </c>
      <c r="E488" s="206"/>
      <c r="F488" s="206"/>
      <c r="G488" s="206"/>
    </row>
    <row r="489" spans="3:7" x14ac:dyDescent="0.2">
      <c r="D489" s="206"/>
      <c r="E489" s="206"/>
      <c r="F489" s="206"/>
      <c r="G489" s="206"/>
    </row>
    <row r="490" spans="3:7" ht="25.5" x14ac:dyDescent="0.2">
      <c r="D490" s="206"/>
      <c r="E490" s="243" t="s">
        <v>732</v>
      </c>
      <c r="F490" s="247" t="s">
        <v>733</v>
      </c>
      <c r="G490" s="206"/>
    </row>
    <row r="491" spans="3:7" x14ac:dyDescent="0.2">
      <c r="D491" s="206" t="s">
        <v>734</v>
      </c>
      <c r="E491" s="244">
        <v>52012.194425799535</v>
      </c>
      <c r="F491" s="244">
        <v>5779.1327139777259</v>
      </c>
      <c r="G491" s="206"/>
    </row>
    <row r="492" spans="3:7" x14ac:dyDescent="0.2">
      <c r="D492" s="248" t="s">
        <v>735</v>
      </c>
      <c r="E492" s="245">
        <v>49705.469692614759</v>
      </c>
      <c r="F492" s="245">
        <v>5522.8299658460846</v>
      </c>
      <c r="G492" s="206"/>
    </row>
    <row r="493" spans="3:7" x14ac:dyDescent="0.2">
      <c r="D493" s="248" t="s">
        <v>736</v>
      </c>
      <c r="E493" s="245">
        <v>2306.724733184778</v>
      </c>
      <c r="F493" s="245">
        <v>256.30274813164198</v>
      </c>
      <c r="G493" s="206"/>
    </row>
    <row r="494" spans="3:7" x14ac:dyDescent="0.2">
      <c r="D494" s="251"/>
      <c r="E494" s="143"/>
      <c r="F494" s="143"/>
    </row>
    <row r="495" spans="3:7" x14ac:dyDescent="0.2"/>
    <row r="496" spans="3:7" x14ac:dyDescent="0.2">
      <c r="D496" s="124" t="s">
        <v>747</v>
      </c>
    </row>
    <row r="497" spans="3:6" ht="25.5" x14ac:dyDescent="0.2">
      <c r="D497" s="149"/>
      <c r="E497" s="166" t="s">
        <v>732</v>
      </c>
      <c r="F497" s="246" t="s">
        <v>733</v>
      </c>
    </row>
    <row r="498" spans="3:6" x14ac:dyDescent="0.2">
      <c r="D498" t="s">
        <v>734</v>
      </c>
      <c r="E498" s="143"/>
      <c r="F498" s="143"/>
    </row>
    <row r="499" spans="3:6" x14ac:dyDescent="0.2">
      <c r="D499" s="177" t="s">
        <v>735</v>
      </c>
      <c r="E499" s="143"/>
      <c r="F499" s="143"/>
    </row>
    <row r="500" spans="3:6" x14ac:dyDescent="0.2">
      <c r="D500" s="177" t="s">
        <v>736</v>
      </c>
      <c r="E500" s="143"/>
      <c r="F500" s="143"/>
    </row>
    <row r="501" spans="3:6" x14ac:dyDescent="0.2"/>
    <row r="502" spans="3:6" x14ac:dyDescent="0.2"/>
    <row r="503" spans="3:6" x14ac:dyDescent="0.2">
      <c r="D503" s="124" t="s">
        <v>748</v>
      </c>
    </row>
    <row r="504" spans="3:6" ht="25.5" x14ac:dyDescent="0.2">
      <c r="D504" s="149"/>
      <c r="E504" s="166" t="s">
        <v>732</v>
      </c>
      <c r="F504" s="246" t="s">
        <v>733</v>
      </c>
    </row>
    <row r="505" spans="3:6" x14ac:dyDescent="0.2">
      <c r="D505" t="s">
        <v>734</v>
      </c>
      <c r="E505" s="143"/>
      <c r="F505" s="143"/>
    </row>
    <row r="506" spans="3:6" x14ac:dyDescent="0.2">
      <c r="D506" s="177" t="s">
        <v>735</v>
      </c>
      <c r="E506" s="143"/>
      <c r="F506" s="143"/>
    </row>
    <row r="507" spans="3:6" x14ac:dyDescent="0.2">
      <c r="D507" s="177" t="s">
        <v>736</v>
      </c>
      <c r="E507" s="143"/>
      <c r="F507" s="143"/>
    </row>
    <row r="508" spans="3:6" x14ac:dyDescent="0.2"/>
    <row r="509" spans="3:6" x14ac:dyDescent="0.2"/>
    <row r="510" spans="3:6" x14ac:dyDescent="0.2"/>
    <row r="511" spans="3:6" x14ac:dyDescent="0.2">
      <c r="D511" s="124" t="s">
        <v>749</v>
      </c>
    </row>
    <row r="512" spans="3:6" x14ac:dyDescent="0.2">
      <c r="C512" s="252"/>
      <c r="D512" s="249" t="s">
        <v>750</v>
      </c>
    </row>
    <row r="513" spans="4:7" x14ac:dyDescent="0.2">
      <c r="D513" s="250">
        <v>45017</v>
      </c>
    </row>
    <row r="514" spans="4:7" x14ac:dyDescent="0.2">
      <c r="D514" s="250"/>
    </row>
    <row r="515" spans="4:7" x14ac:dyDescent="0.2">
      <c r="D515" s="206" t="s">
        <v>751</v>
      </c>
      <c r="E515" s="206"/>
      <c r="F515" s="206"/>
      <c r="G515" s="206"/>
    </row>
    <row r="516" spans="4:7" x14ac:dyDescent="0.2">
      <c r="D516" s="206"/>
      <c r="E516" s="206"/>
      <c r="F516" s="206"/>
      <c r="G516" s="206"/>
    </row>
    <row r="517" spans="4:7" ht="25.5" x14ac:dyDescent="0.2">
      <c r="D517" s="206"/>
      <c r="E517" s="243" t="s">
        <v>732</v>
      </c>
      <c r="F517" s="247" t="s">
        <v>733</v>
      </c>
      <c r="G517" s="206"/>
    </row>
    <row r="518" spans="4:7" x14ac:dyDescent="0.2">
      <c r="D518" s="206" t="s">
        <v>734</v>
      </c>
      <c r="E518" s="244">
        <v>44470.352467203476</v>
      </c>
      <c r="F518" s="244">
        <v>4447.0352467203475</v>
      </c>
      <c r="G518" s="206"/>
    </row>
    <row r="519" spans="4:7" x14ac:dyDescent="0.2">
      <c r="D519" s="248" t="s">
        <v>735</v>
      </c>
      <c r="E519" s="245">
        <v>41907.324985887055</v>
      </c>
      <c r="F519" s="245">
        <v>4190.7324985887053</v>
      </c>
      <c r="G519" s="206"/>
    </row>
    <row r="520" spans="4:7" x14ac:dyDescent="0.2">
      <c r="D520" s="248" t="s">
        <v>736</v>
      </c>
      <c r="E520" s="245">
        <v>2563.0274813164201</v>
      </c>
      <c r="F520" s="245">
        <v>256.30274813164203</v>
      </c>
      <c r="G520" s="206"/>
    </row>
    <row r="521" spans="4:7" x14ac:dyDescent="0.2"/>
    <row r="522" spans="4:7" x14ac:dyDescent="0.2"/>
    <row r="523" spans="4:7" x14ac:dyDescent="0.2">
      <c r="D523" s="124" t="s">
        <v>752</v>
      </c>
    </row>
    <row r="524" spans="4:7" ht="25.5" x14ac:dyDescent="0.2">
      <c r="D524" s="149"/>
      <c r="E524" s="166" t="s">
        <v>732</v>
      </c>
      <c r="F524" s="246" t="s">
        <v>733</v>
      </c>
    </row>
    <row r="525" spans="4:7" x14ac:dyDescent="0.2">
      <c r="D525" t="s">
        <v>734</v>
      </c>
      <c r="E525" s="143"/>
      <c r="F525" s="143"/>
    </row>
    <row r="526" spans="4:7" x14ac:dyDescent="0.2">
      <c r="D526" s="177" t="s">
        <v>735</v>
      </c>
      <c r="E526" s="143"/>
      <c r="F526" s="143"/>
    </row>
    <row r="527" spans="4:7" x14ac:dyDescent="0.2">
      <c r="D527" s="177" t="s">
        <v>736</v>
      </c>
      <c r="E527" s="143"/>
      <c r="F527" s="143"/>
    </row>
    <row r="528" spans="4:7" x14ac:dyDescent="0.2"/>
    <row r="529" spans="4:6" x14ac:dyDescent="0.2"/>
    <row r="530" spans="4:6" x14ac:dyDescent="0.2">
      <c r="D530" s="124" t="s">
        <v>753</v>
      </c>
    </row>
    <row r="531" spans="4:6" ht="25.5" x14ac:dyDescent="0.2">
      <c r="D531" s="149"/>
      <c r="E531" s="166" t="s">
        <v>732</v>
      </c>
      <c r="F531" s="246" t="s">
        <v>733</v>
      </c>
    </row>
    <row r="532" spans="4:6" x14ac:dyDescent="0.2">
      <c r="D532" t="s">
        <v>734</v>
      </c>
      <c r="E532" s="143"/>
      <c r="F532" s="143"/>
    </row>
    <row r="533" spans="4:6" x14ac:dyDescent="0.2">
      <c r="D533" s="177" t="s">
        <v>735</v>
      </c>
      <c r="E533" s="143"/>
      <c r="F533" s="143"/>
    </row>
    <row r="534" spans="4:6" x14ac:dyDescent="0.2">
      <c r="D534" s="177" t="s">
        <v>736</v>
      </c>
      <c r="E534" s="143"/>
      <c r="F534" s="143"/>
    </row>
    <row r="535" spans="4:6" x14ac:dyDescent="0.2"/>
    <row r="536" spans="4:6" x14ac:dyDescent="0.2"/>
    <row r="537" spans="4:6" x14ac:dyDescent="0.2"/>
    <row r="538" spans="4:6" x14ac:dyDescent="0.2"/>
    <row r="539" spans="4:6" x14ac:dyDescent="0.2">
      <c r="D539" s="253" t="s">
        <v>754</v>
      </c>
    </row>
    <row r="540" spans="4:6" x14ac:dyDescent="0.2"/>
    <row r="541" spans="4:6" x14ac:dyDescent="0.2">
      <c r="D541" s="124" t="s">
        <v>755</v>
      </c>
    </row>
    <row r="542" spans="4:6" x14ac:dyDescent="0.2">
      <c r="D542" s="249" t="s">
        <v>756</v>
      </c>
    </row>
    <row r="543" spans="4:6" x14ac:dyDescent="0.2"/>
    <row r="544" spans="4:6" x14ac:dyDescent="0.2">
      <c r="D544" s="124" t="s">
        <v>757</v>
      </c>
    </row>
    <row r="545" spans="4:4" x14ac:dyDescent="0.2">
      <c r="D545" s="249" t="s">
        <v>758</v>
      </c>
    </row>
    <row r="546" spans="4:4" x14ac:dyDescent="0.2"/>
    <row r="547" spans="4:4" x14ac:dyDescent="0.2">
      <c r="D547" s="124" t="s">
        <v>759</v>
      </c>
    </row>
    <row r="548" spans="4:4" x14ac:dyDescent="0.2">
      <c r="D548" s="249" t="s">
        <v>760</v>
      </c>
    </row>
    <row r="549" spans="4:4" x14ac:dyDescent="0.2"/>
    <row r="550" spans="4:4" x14ac:dyDescent="0.2">
      <c r="D550" s="124" t="s">
        <v>761</v>
      </c>
    </row>
    <row r="551" spans="4:4" x14ac:dyDescent="0.2">
      <c r="D551" s="249" t="s">
        <v>762</v>
      </c>
    </row>
    <row r="552" spans="4:4" x14ac:dyDescent="0.2"/>
    <row r="553" spans="4:4" x14ac:dyDescent="0.2">
      <c r="D553" s="124" t="s">
        <v>763</v>
      </c>
    </row>
    <row r="554" spans="4:4" x14ac:dyDescent="0.2">
      <c r="D554" s="249" t="s">
        <v>764</v>
      </c>
    </row>
    <row r="555" spans="4:4" x14ac:dyDescent="0.2"/>
    <row r="556" spans="4:4" x14ac:dyDescent="0.2"/>
    <row r="557" spans="4:4" x14ac:dyDescent="0.2"/>
    <row r="558" spans="4:4" x14ac:dyDescent="0.2"/>
    <row r="559" spans="4:4" x14ac:dyDescent="0.2"/>
  </sheetData>
  <conditionalFormatting sqref="U257:U294">
    <cfRule type="colorScale" priority="4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U301:U338">
    <cfRule type="colorScale" priority="5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U346:U383">
    <cfRule type="colorScale" priority="6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U390:U427">
    <cfRule type="colorScale" priority="7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W257:W294">
    <cfRule type="colorScale" priority="3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A173:A185 A189:A194 A198 A202:A208 A212:A219 A223:A228 A232:A235 A239:A241 A245">
    <cfRule type="expression" dxfId="77" priority="1">
      <formula>A173&gt;=1</formula>
    </cfRule>
  </conditionalFormatting>
  <conditionalFormatting sqref="B173:B245">
    <cfRule type="expression" dxfId="76" priority="2">
      <formula>B103&lt;0</formula>
    </cfRule>
  </conditionalFormatting>
  <hyperlinks>
    <hyperlink ref="D542" r:id="rId1" display="https://www.digita.fi/app/uploads/2022/12/hd-palveluiden-hinnasto-1-2023.pdf" xr:uid="{FA447B24-60F4-48C5-9A14-0948B53E5352}"/>
    <hyperlink ref="D545" r:id="rId2" display="https://www.digita.fi/app/uploads/2022/12/sd-palveluiden-hinnasto-1-2023.pdf" xr:uid="{E26CB90E-96BB-4601-9623-824A4FB45BAD}"/>
    <hyperlink ref="D548" r:id="rId3" display="https://www.digita.fi/app/uploads/2022/12/dvb-t-kapasiteetin-hinnasto-kanavanippu-a-1-2023.pdf" xr:uid="{56802114-641F-4DEB-AA27-3BFF5921417A}"/>
    <hyperlink ref="D551" r:id="rId4" display="https://www.digita.fi/app/uploads/2022/12/dvb-t-kapasiteetin-hinnasto-kanavanippu-c-1-2023.pdf" xr:uid="{2E106969-18D0-402D-8B92-7DCDAD54B35F}"/>
    <hyperlink ref="D554" r:id="rId5" display="https://www.digita.fi/app/uploads/2022/12/dvb-t-kapasiteetin-hinnasto-kanavanippu-e-1-2023.pdf" xr:uid="{383A3207-EA0B-40F9-9C4D-C3E24DD34757}"/>
  </hyperlinks>
  <pageMargins left="0.7" right="0.7" top="0.75" bottom="0.75" header="0.3" footer="0.3"/>
  <pageSetup paperSize="9" orientation="portrait" r:id="rId6"/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369E629-986B-450E-9D8A-B776FF6EC6C9}">
  <sheetPr codeName="Sheet3"/>
  <dimension ref="A1"/>
  <sheetViews>
    <sheetView workbookViewId="0"/>
  </sheetViews>
  <sheetFormatPr defaultRowHeight="12.75" x14ac:dyDescent="0.2"/>
  <sheetData/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2BF0FC-178E-416B-833A-AA8F892D40B8}">
  <sheetPr codeName="Sheet4">
    <tabColor rgb="FF92D050"/>
  </sheetPr>
  <dimension ref="B2:O112"/>
  <sheetViews>
    <sheetView topLeftCell="E49" workbookViewId="0">
      <selection activeCell="M96" sqref="M96"/>
    </sheetView>
  </sheetViews>
  <sheetFormatPr defaultRowHeight="12.75" x14ac:dyDescent="0.2"/>
  <cols>
    <col min="1" max="1" width="2.5703125" customWidth="1"/>
    <col min="2" max="2" width="6" customWidth="1"/>
    <col min="3" max="3" width="56.85546875" bestFit="1" customWidth="1"/>
    <col min="4" max="9" width="10.85546875" customWidth="1"/>
    <col min="11" max="11" width="40.5703125" bestFit="1" customWidth="1"/>
    <col min="12" max="12" width="46.140625" customWidth="1"/>
    <col min="13" max="15" width="14.140625" customWidth="1"/>
  </cols>
  <sheetData>
    <row r="2" spans="2:13" ht="18" x14ac:dyDescent="0.25">
      <c r="B2" s="525" t="s">
        <v>1071</v>
      </c>
    </row>
    <row r="3" spans="2:13" ht="13.5" thickBot="1" x14ac:dyDescent="0.25">
      <c r="L3" s="124" t="s">
        <v>1072</v>
      </c>
    </row>
    <row r="4" spans="2:13" x14ac:dyDescent="0.2">
      <c r="C4" s="475" t="str">
        <f>'SMP operations total (TC)'!B5</f>
        <v>TOTAL COSTS OF REGULATED BROADCASTING SERVICES</v>
      </c>
      <c r="D4" s="998">
        <v>2021</v>
      </c>
      <c r="E4" s="999"/>
      <c r="F4" s="996">
        <v>2022</v>
      </c>
      <c r="G4" s="997"/>
      <c r="H4" s="996" t="s">
        <v>1070</v>
      </c>
      <c r="I4" s="997"/>
      <c r="L4" s="475" t="s">
        <v>1787</v>
      </c>
      <c r="M4" s="482"/>
    </row>
    <row r="5" spans="2:13" x14ac:dyDescent="0.2">
      <c r="C5" s="457"/>
      <c r="D5" s="480" t="s">
        <v>34</v>
      </c>
      <c r="E5" s="480" t="s">
        <v>35</v>
      </c>
      <c r="F5" s="480" t="str">
        <f>'SMP operations total (TC)'!H6</f>
        <v>TV</v>
      </c>
      <c r="G5" s="481" t="str">
        <f>'SMP operations total (TC)'!I6</f>
        <v>National radio</v>
      </c>
      <c r="H5" s="480" t="s">
        <v>34</v>
      </c>
      <c r="I5" s="481" t="s">
        <v>35</v>
      </c>
      <c r="L5" s="457"/>
      <c r="M5" s="483"/>
    </row>
    <row r="6" spans="2:13" x14ac:dyDescent="0.2">
      <c r="C6" s="476" t="str">
        <f>'SMP operations total (TC)'!B7</f>
        <v>Replacement cost of broadcasting network components</v>
      </c>
      <c r="D6" s="489"/>
      <c r="E6" s="477"/>
      <c r="F6" s="496"/>
      <c r="G6" s="497"/>
      <c r="H6" s="496"/>
      <c r="I6" s="497"/>
      <c r="L6" s="476" t="s">
        <v>1788</v>
      </c>
      <c r="M6" s="484"/>
    </row>
    <row r="7" spans="2:13" x14ac:dyDescent="0.2">
      <c r="C7" s="476" t="str">
        <f>'SMP operations total (TC)'!B8</f>
        <v>Average techno-economic lifetime</v>
      </c>
      <c r="D7" s="490"/>
      <c r="E7" s="477"/>
      <c r="F7" s="498"/>
      <c r="G7" s="499"/>
      <c r="H7" s="498"/>
      <c r="I7" s="499"/>
      <c r="L7" s="476" t="s">
        <v>37</v>
      </c>
      <c r="M7" s="485"/>
    </row>
    <row r="8" spans="2:13" x14ac:dyDescent="0.2">
      <c r="C8" s="476" t="str">
        <f>'SMP operations total (TC)'!B9</f>
        <v>Depreciation</v>
      </c>
      <c r="D8" s="489"/>
      <c r="E8" s="477"/>
      <c r="F8" s="496"/>
      <c r="G8" s="497"/>
      <c r="H8" s="496"/>
      <c r="I8" s="497"/>
      <c r="L8" s="476" t="s">
        <v>38</v>
      </c>
      <c r="M8" s="484"/>
    </row>
    <row r="9" spans="2:13" x14ac:dyDescent="0.2">
      <c r="C9" s="476" t="str">
        <f>'SMP operations total (TC)'!B10</f>
        <v>Regulated asset value (RAV)</v>
      </c>
      <c r="D9" s="489"/>
      <c r="E9" s="477"/>
      <c r="F9" s="496"/>
      <c r="G9" s="497"/>
      <c r="H9" s="496"/>
      <c r="I9" s="497"/>
      <c r="L9" s="476" t="s">
        <v>1758</v>
      </c>
      <c r="M9" s="486"/>
    </row>
    <row r="10" spans="2:13" x14ac:dyDescent="0.2">
      <c r="C10" s="476" t="str">
        <f>'SMP operations total (TC)'!B11</f>
        <v>Return on capital</v>
      </c>
      <c r="D10" s="491"/>
      <c r="E10" s="477"/>
      <c r="F10" s="500">
        <f>'SMP operations total (TC)'!H11</f>
        <v>5.3999999999999999E-2</v>
      </c>
      <c r="G10" s="501">
        <f>'SMP operations total (TC)'!I11</f>
        <v>5.3999999999999999E-2</v>
      </c>
      <c r="H10" s="500"/>
      <c r="I10" s="501"/>
      <c r="L10" s="476" t="s">
        <v>154</v>
      </c>
      <c r="M10" s="487"/>
    </row>
    <row r="11" spans="2:13" x14ac:dyDescent="0.2">
      <c r="C11" s="476" t="str">
        <f>'SMP operations total (TC)'!B12</f>
        <v>Return on RAV</v>
      </c>
      <c r="D11" s="489"/>
      <c r="E11" s="477"/>
      <c r="F11" s="496"/>
      <c r="G11" s="497"/>
      <c r="H11" s="496"/>
      <c r="I11" s="497"/>
      <c r="L11" s="476" t="s">
        <v>40</v>
      </c>
      <c r="M11" s="484"/>
    </row>
    <row r="12" spans="2:13" x14ac:dyDescent="0.2">
      <c r="C12" s="476" t="str">
        <f>'SMP operations total (TC)'!B13</f>
        <v>Operating costs</v>
      </c>
      <c r="D12" s="489"/>
      <c r="E12" s="477"/>
      <c r="F12" s="496"/>
      <c r="G12" s="497"/>
      <c r="H12" s="496"/>
      <c r="I12" s="497"/>
      <c r="L12" s="476" t="s">
        <v>42</v>
      </c>
      <c r="M12" s="484"/>
    </row>
    <row r="13" spans="2:13" x14ac:dyDescent="0.2">
      <c r="C13" s="476" t="str">
        <f>'SMP operations total (TC)'!B14</f>
        <v>Overhead costs % of capital costs and OPEX</v>
      </c>
      <c r="E13" s="477"/>
      <c r="F13" s="500">
        <f>'SMP operations total (TC)'!H14</f>
        <v>0.05</v>
      </c>
      <c r="G13" s="501">
        <f>'SMP operations total (TC)'!I14</f>
        <v>0.05</v>
      </c>
      <c r="H13" s="500"/>
      <c r="I13" s="501"/>
      <c r="L13" s="476" t="s">
        <v>44</v>
      </c>
      <c r="M13" s="484"/>
    </row>
    <row r="14" spans="2:13" ht="13.5" thickBot="1" x14ac:dyDescent="0.25">
      <c r="C14" s="476" t="str">
        <f>'SMP operations total (TC)'!B15</f>
        <v>Overhead costs</v>
      </c>
      <c r="D14" s="489"/>
      <c r="E14" s="477"/>
      <c r="F14" s="496"/>
      <c r="G14" s="497"/>
      <c r="H14" s="496"/>
      <c r="I14" s="497"/>
      <c r="L14" s="476" t="s">
        <v>1789</v>
      </c>
      <c r="M14" s="488"/>
    </row>
    <row r="15" spans="2:13" x14ac:dyDescent="0.2">
      <c r="C15" s="476" t="str">
        <f>'SMP operations total (TC)'!B16</f>
        <v>NWC % of other costs</v>
      </c>
      <c r="E15" s="477"/>
      <c r="F15" s="500">
        <f>'SMP operations total (TC)'!H16</f>
        <v>0.05</v>
      </c>
      <c r="G15" s="501">
        <f>'SMP operations total (TC)'!I16</f>
        <v>0.05</v>
      </c>
      <c r="H15" s="500"/>
      <c r="I15" s="501"/>
    </row>
    <row r="16" spans="2:13" x14ac:dyDescent="0.2">
      <c r="C16" s="476" t="str">
        <f>'SMP operations total (TC)'!B17</f>
        <v>NWC</v>
      </c>
      <c r="D16" s="477"/>
      <c r="E16" s="477"/>
      <c r="F16" s="496"/>
      <c r="G16" s="497"/>
      <c r="H16" s="496"/>
      <c r="I16" s="497"/>
    </row>
    <row r="17" spans="2:9" ht="13.5" thickBot="1" x14ac:dyDescent="0.25">
      <c r="C17" s="478" t="str">
        <f>'SMP operations total (TC)'!B18</f>
        <v>Return on NWC</v>
      </c>
      <c r="D17" s="479"/>
      <c r="E17" s="479"/>
      <c r="F17" s="502"/>
      <c r="G17" s="503"/>
      <c r="H17" s="502"/>
      <c r="I17" s="503"/>
    </row>
    <row r="18" spans="2:9" ht="13.5" thickBot="1" x14ac:dyDescent="0.25">
      <c r="C18" s="492" t="str">
        <f>'SMP operations total (TC)'!B19</f>
        <v>Total costs attributable to broadcasting services</v>
      </c>
      <c r="D18" s="494"/>
      <c r="E18" s="493"/>
      <c r="F18" s="504"/>
      <c r="G18" s="505"/>
      <c r="H18" s="504"/>
      <c r="I18" s="505"/>
    </row>
    <row r="19" spans="2:9" x14ac:dyDescent="0.2">
      <c r="H19" s="339"/>
    </row>
    <row r="20" spans="2:9" x14ac:dyDescent="0.2">
      <c r="F20" s="148"/>
      <c r="G20" s="148"/>
      <c r="H20" s="339"/>
    </row>
    <row r="21" spans="2:9" x14ac:dyDescent="0.2">
      <c r="F21" s="352"/>
      <c r="G21" s="352"/>
      <c r="H21" s="339"/>
    </row>
    <row r="22" spans="2:9" x14ac:dyDescent="0.2">
      <c r="H22" s="339"/>
    </row>
    <row r="26" spans="2:9" x14ac:dyDescent="0.2">
      <c r="C26" s="335"/>
    </row>
    <row r="27" spans="2:9" x14ac:dyDescent="0.2">
      <c r="C27" s="335"/>
    </row>
    <row r="28" spans="2:9" x14ac:dyDescent="0.2">
      <c r="C28" s="495"/>
    </row>
    <row r="29" spans="2:9" x14ac:dyDescent="0.2">
      <c r="C29" s="495"/>
    </row>
    <row r="30" spans="2:9" x14ac:dyDescent="0.2">
      <c r="C30" s="495"/>
    </row>
    <row r="31" spans="2:9" ht="18" x14ac:dyDescent="0.25">
      <c r="B31" s="525" t="s">
        <v>1748</v>
      </c>
    </row>
    <row r="32" spans="2:9" ht="13.5" thickBot="1" x14ac:dyDescent="0.25"/>
    <row r="33" spans="3:9" x14ac:dyDescent="0.2">
      <c r="C33" s="475" t="s">
        <v>32</v>
      </c>
      <c r="D33" s="998">
        <v>2021</v>
      </c>
      <c r="E33" s="999"/>
      <c r="F33" s="996">
        <v>2022</v>
      </c>
      <c r="G33" s="997"/>
      <c r="H33" s="996" t="s">
        <v>1070</v>
      </c>
      <c r="I33" s="997"/>
    </row>
    <row r="34" spans="3:9" ht="25.5" x14ac:dyDescent="0.2">
      <c r="C34" s="652"/>
      <c r="D34" s="657" t="s">
        <v>34</v>
      </c>
      <c r="E34" s="657" t="s">
        <v>35</v>
      </c>
      <c r="F34" s="657" t="s">
        <v>34</v>
      </c>
      <c r="G34" s="658" t="s">
        <v>35</v>
      </c>
      <c r="H34" s="657" t="s">
        <v>34</v>
      </c>
      <c r="I34" s="658" t="s">
        <v>35</v>
      </c>
    </row>
    <row r="35" spans="3:9" x14ac:dyDescent="0.2">
      <c r="C35" s="476" t="s">
        <v>36</v>
      </c>
      <c r="D35" s="489"/>
      <c r="E35" s="477"/>
      <c r="F35" s="496"/>
      <c r="G35" s="497"/>
      <c r="H35" s="496"/>
      <c r="I35" s="497"/>
    </row>
    <row r="36" spans="3:9" x14ac:dyDescent="0.2">
      <c r="C36" s="476" t="s">
        <v>37</v>
      </c>
      <c r="D36" s="490"/>
      <c r="E36" s="477"/>
      <c r="F36" s="498"/>
      <c r="G36" s="499"/>
      <c r="H36" s="498"/>
      <c r="I36" s="499"/>
    </row>
    <row r="37" spans="3:9" x14ac:dyDescent="0.2">
      <c r="C37" s="476" t="s">
        <v>38</v>
      </c>
      <c r="D37" s="489"/>
      <c r="E37" s="477"/>
      <c r="F37" s="496"/>
      <c r="G37" s="497"/>
      <c r="H37" s="496"/>
      <c r="I37" s="497"/>
    </row>
    <row r="38" spans="3:9" x14ac:dyDescent="0.2">
      <c r="C38" s="476" t="s">
        <v>39</v>
      </c>
      <c r="D38" s="489"/>
      <c r="E38" s="477"/>
      <c r="F38" s="496"/>
      <c r="G38" s="497"/>
      <c r="H38" s="496"/>
      <c r="I38" s="497"/>
    </row>
    <row r="39" spans="3:9" x14ac:dyDescent="0.2">
      <c r="C39" s="476" t="s">
        <v>40</v>
      </c>
      <c r="D39" s="491"/>
      <c r="E39" s="477"/>
      <c r="F39" s="500">
        <f>'SMP operations total Traficom'!H11</f>
        <v>6.3E-2</v>
      </c>
      <c r="G39" s="501">
        <f>'SMP operations total Traficom'!I11</f>
        <v>6.3E-2</v>
      </c>
      <c r="H39" s="500">
        <f t="shared" ref="H39:H44" si="0">F39-D39</f>
        <v>6.3E-2</v>
      </c>
      <c r="I39" s="501"/>
    </row>
    <row r="40" spans="3:9" x14ac:dyDescent="0.2">
      <c r="C40" s="476" t="s">
        <v>41</v>
      </c>
      <c r="D40" s="489"/>
      <c r="E40" s="477"/>
      <c r="F40" s="496"/>
      <c r="G40" s="497"/>
      <c r="H40" s="496"/>
      <c r="I40" s="497"/>
    </row>
    <row r="41" spans="3:9" x14ac:dyDescent="0.2">
      <c r="C41" s="476" t="s">
        <v>42</v>
      </c>
      <c r="D41" s="489"/>
      <c r="E41" s="477"/>
      <c r="F41" s="496"/>
      <c r="G41" s="497"/>
      <c r="H41" s="496"/>
      <c r="I41" s="497"/>
    </row>
    <row r="42" spans="3:9" x14ac:dyDescent="0.2">
      <c r="C42" s="476" t="s">
        <v>43</v>
      </c>
      <c r="D42" s="489"/>
      <c r="E42" s="477"/>
      <c r="F42" s="500">
        <f>'SMP operations total Traficom'!H14</f>
        <v>0.05</v>
      </c>
      <c r="G42" s="501">
        <f>'SMP operations total Traficom'!I14</f>
        <v>0.05</v>
      </c>
      <c r="H42" s="496">
        <f t="shared" si="0"/>
        <v>0.05</v>
      </c>
      <c r="I42" s="501"/>
    </row>
    <row r="43" spans="3:9" x14ac:dyDescent="0.2">
      <c r="C43" s="476" t="s">
        <v>44</v>
      </c>
      <c r="D43" s="489"/>
      <c r="E43" s="477"/>
      <c r="F43" s="496"/>
      <c r="G43" s="497"/>
      <c r="H43" s="496"/>
      <c r="I43" s="497"/>
    </row>
    <row r="44" spans="3:9" x14ac:dyDescent="0.2">
      <c r="C44" s="476" t="s">
        <v>45</v>
      </c>
      <c r="D44" s="489"/>
      <c r="E44" s="477"/>
      <c r="F44" s="500">
        <f>'SMP operations total Traficom'!H16</f>
        <v>0.05</v>
      </c>
      <c r="G44" s="501">
        <f>'SMP operations total Traficom'!I16</f>
        <v>0.05</v>
      </c>
      <c r="H44" s="496">
        <f t="shared" si="0"/>
        <v>0.05</v>
      </c>
      <c r="I44" s="501"/>
    </row>
    <row r="45" spans="3:9" x14ac:dyDescent="0.2">
      <c r="C45" s="476" t="s">
        <v>46</v>
      </c>
      <c r="D45" s="489"/>
      <c r="E45" s="477"/>
      <c r="F45" s="496"/>
      <c r="G45" s="497"/>
      <c r="H45" s="496"/>
      <c r="I45" s="497"/>
    </row>
    <row r="46" spans="3:9" ht="13.5" thickBot="1" x14ac:dyDescent="0.25">
      <c r="C46" s="478" t="s">
        <v>47</v>
      </c>
      <c r="D46" s="656"/>
      <c r="E46" s="479"/>
      <c r="F46" s="502"/>
      <c r="G46" s="503"/>
      <c r="H46" s="502"/>
      <c r="I46" s="503"/>
    </row>
    <row r="47" spans="3:9" ht="13.5" thickBot="1" x14ac:dyDescent="0.25">
      <c r="C47" s="492" t="s">
        <v>48</v>
      </c>
      <c r="D47" s="494"/>
      <c r="E47" s="493"/>
      <c r="F47" s="504"/>
      <c r="G47" s="505"/>
      <c r="H47" s="504"/>
      <c r="I47" s="505"/>
    </row>
    <row r="48" spans="3:9" x14ac:dyDescent="0.2">
      <c r="H48" s="339"/>
    </row>
    <row r="49" spans="2:15" x14ac:dyDescent="0.2">
      <c r="C49" t="s">
        <v>46</v>
      </c>
      <c r="F49" s="148"/>
      <c r="G49" s="148"/>
      <c r="H49" s="339"/>
    </row>
    <row r="50" spans="2:15" x14ac:dyDescent="0.2">
      <c r="F50" s="352"/>
      <c r="G50" s="352"/>
      <c r="H50" s="339"/>
    </row>
    <row r="51" spans="2:15" x14ac:dyDescent="0.2">
      <c r="C51" s="495"/>
    </row>
    <row r="53" spans="2:15" ht="15.75" x14ac:dyDescent="0.25">
      <c r="B53" s="543" t="s">
        <v>1142</v>
      </c>
    </row>
    <row r="54" spans="2:15" x14ac:dyDescent="0.2">
      <c r="B54" s="126"/>
    </row>
    <row r="55" spans="2:15" x14ac:dyDescent="0.2">
      <c r="B55" s="124" t="s">
        <v>1148</v>
      </c>
      <c r="J55" s="124" t="s">
        <v>1147</v>
      </c>
    </row>
    <row r="57" spans="2:15" x14ac:dyDescent="0.2">
      <c r="D57" s="465">
        <v>2021</v>
      </c>
      <c r="E57" s="465">
        <v>2022</v>
      </c>
      <c r="F57" s="465" t="s">
        <v>1074</v>
      </c>
      <c r="G57" s="465" t="s">
        <v>801</v>
      </c>
      <c r="L57" s="537">
        <v>2021</v>
      </c>
      <c r="M57" s="537">
        <v>2022</v>
      </c>
      <c r="N57" s="537" t="s">
        <v>1074</v>
      </c>
      <c r="O57" s="537" t="s">
        <v>801</v>
      </c>
    </row>
    <row r="58" spans="2:15" x14ac:dyDescent="0.2">
      <c r="B58" s="506" t="s">
        <v>967</v>
      </c>
      <c r="C58" s="510"/>
      <c r="D58" s="512"/>
      <c r="E58" s="512"/>
      <c r="F58" s="512"/>
      <c r="G58" s="509"/>
      <c r="J58" s="506" t="s">
        <v>1143</v>
      </c>
      <c r="K58" s="510"/>
      <c r="L58" s="512"/>
      <c r="M58" s="512"/>
      <c r="N58" s="512"/>
      <c r="O58" s="509"/>
    </row>
    <row r="59" spans="2:15" x14ac:dyDescent="0.2">
      <c r="B59" s="507"/>
      <c r="C59" s="379" t="s">
        <v>1073</v>
      </c>
      <c r="D59" s="513"/>
      <c r="E59" s="513"/>
      <c r="F59" s="513"/>
      <c r="G59" s="540"/>
      <c r="J59" s="507"/>
      <c r="K59" s="379" t="s">
        <v>1144</v>
      </c>
      <c r="L59" s="513"/>
      <c r="M59" s="513"/>
      <c r="N59" s="513"/>
      <c r="O59" s="540"/>
    </row>
    <row r="60" spans="2:15" x14ac:dyDescent="0.2">
      <c r="B60" s="508"/>
      <c r="C60" s="350" t="s">
        <v>1133</v>
      </c>
      <c r="D60" s="227"/>
      <c r="E60" s="228"/>
      <c r="F60" s="227"/>
      <c r="G60" s="541"/>
      <c r="J60" s="508"/>
      <c r="K60" s="350"/>
      <c r="L60" s="227"/>
      <c r="M60" s="228"/>
      <c r="N60" s="227"/>
      <c r="O60" s="541"/>
    </row>
    <row r="61" spans="2:15" x14ac:dyDescent="0.2">
      <c r="B61" s="506" t="s">
        <v>1076</v>
      </c>
      <c r="C61" s="510"/>
      <c r="D61" s="514"/>
      <c r="E61" s="514"/>
      <c r="F61" s="514"/>
      <c r="G61" s="542"/>
      <c r="J61" s="506" t="s">
        <v>1076</v>
      </c>
      <c r="K61" s="510"/>
      <c r="L61" s="514"/>
      <c r="M61" s="514"/>
      <c r="N61" s="514"/>
      <c r="O61" s="542"/>
    </row>
    <row r="62" spans="2:15" x14ac:dyDescent="0.2">
      <c r="B62" s="507"/>
      <c r="C62" s="379" t="s">
        <v>573</v>
      </c>
      <c r="D62" s="513"/>
      <c r="E62" s="513"/>
      <c r="F62" s="513"/>
      <c r="G62" s="540"/>
      <c r="J62" s="507"/>
      <c r="K62" s="539" t="s">
        <v>481</v>
      </c>
      <c r="L62" s="513"/>
      <c r="M62" s="513"/>
      <c r="N62" s="513"/>
      <c r="O62" s="540"/>
    </row>
    <row r="63" spans="2:15" x14ac:dyDescent="0.2">
      <c r="B63" s="507"/>
      <c r="C63" s="379" t="s">
        <v>601</v>
      </c>
      <c r="D63" s="513"/>
      <c r="E63" s="513"/>
      <c r="F63" s="513"/>
      <c r="G63" s="540"/>
      <c r="J63" s="507"/>
      <c r="K63" s="379" t="s">
        <v>537</v>
      </c>
      <c r="L63" s="513"/>
      <c r="M63" s="513"/>
      <c r="N63" s="513"/>
      <c r="O63" s="540"/>
    </row>
    <row r="64" spans="2:15" x14ac:dyDescent="0.2">
      <c r="B64" s="507"/>
      <c r="C64" s="379" t="s">
        <v>597</v>
      </c>
      <c r="D64" s="513"/>
      <c r="E64" s="513"/>
      <c r="F64" s="513"/>
      <c r="G64" s="540"/>
      <c r="J64" s="507"/>
      <c r="K64" s="379" t="s">
        <v>284</v>
      </c>
      <c r="L64" s="513"/>
      <c r="M64" s="513"/>
      <c r="N64" s="513"/>
      <c r="O64" s="540"/>
    </row>
    <row r="65" spans="2:15" x14ac:dyDescent="0.2">
      <c r="B65" s="507"/>
      <c r="C65" s="379" t="s">
        <v>605</v>
      </c>
      <c r="D65" s="513"/>
      <c r="E65" s="513"/>
      <c r="F65" s="513"/>
      <c r="G65" s="540"/>
      <c r="J65" s="507"/>
      <c r="K65" s="379" t="s">
        <v>556</v>
      </c>
      <c r="L65" s="513"/>
      <c r="M65" s="513"/>
      <c r="N65" s="513"/>
      <c r="O65" s="540"/>
    </row>
    <row r="66" spans="2:15" x14ac:dyDescent="0.2">
      <c r="B66" s="507"/>
      <c r="C66" s="379" t="s">
        <v>1075</v>
      </c>
      <c r="D66" s="513"/>
      <c r="E66" s="513"/>
      <c r="F66" s="513"/>
      <c r="G66" s="540"/>
      <c r="J66" s="507"/>
      <c r="K66" s="379" t="s">
        <v>561</v>
      </c>
      <c r="L66" s="513"/>
      <c r="M66" s="513"/>
      <c r="N66" s="513"/>
      <c r="O66" s="540"/>
    </row>
    <row r="67" spans="2:15" x14ac:dyDescent="0.2">
      <c r="B67" s="508"/>
      <c r="C67" s="149" t="s">
        <v>626</v>
      </c>
      <c r="D67" s="228"/>
      <c r="E67" s="228"/>
      <c r="F67" s="228"/>
      <c r="G67" s="541"/>
      <c r="J67" s="508"/>
      <c r="K67" s="149"/>
      <c r="L67" s="228"/>
      <c r="M67" s="228"/>
      <c r="N67" s="228"/>
      <c r="O67" s="511"/>
    </row>
    <row r="68" spans="2:15" x14ac:dyDescent="0.2">
      <c r="F68" s="148"/>
      <c r="G68" s="339"/>
    </row>
    <row r="70" spans="2:15" x14ac:dyDescent="0.2">
      <c r="B70" s="506" t="s">
        <v>967</v>
      </c>
      <c r="C70" s="510"/>
      <c r="D70" s="465">
        <v>2021</v>
      </c>
      <c r="E70" s="516">
        <v>2022</v>
      </c>
      <c r="F70" s="465" t="s">
        <v>1074</v>
      </c>
      <c r="G70" s="517" t="s">
        <v>801</v>
      </c>
      <c r="J70" s="506" t="s">
        <v>1143</v>
      </c>
      <c r="K70" s="510"/>
      <c r="L70" s="537">
        <v>2021</v>
      </c>
      <c r="M70" s="516">
        <v>2022</v>
      </c>
      <c r="N70" s="537" t="s">
        <v>1074</v>
      </c>
      <c r="O70" s="517" t="s">
        <v>801</v>
      </c>
    </row>
    <row r="71" spans="2:15" x14ac:dyDescent="0.2">
      <c r="B71" s="507"/>
      <c r="C71" s="379" t="s">
        <v>278</v>
      </c>
      <c r="D71" s="513"/>
      <c r="E71" s="526"/>
      <c r="F71" s="513"/>
      <c r="G71" s="518"/>
      <c r="I71" s="148"/>
      <c r="J71" s="507"/>
      <c r="K71" s="379" t="s">
        <v>278</v>
      </c>
      <c r="L71" s="513"/>
      <c r="M71" s="526"/>
      <c r="N71" s="513"/>
      <c r="O71" s="518"/>
    </row>
    <row r="72" spans="2:15" x14ac:dyDescent="0.2">
      <c r="B72" s="507"/>
      <c r="C72" s="379" t="s">
        <v>42</v>
      </c>
      <c r="D72" s="513"/>
      <c r="E72" s="526"/>
      <c r="F72" s="513"/>
      <c r="G72" s="518"/>
      <c r="J72" s="507"/>
      <c r="K72" s="379" t="s">
        <v>42</v>
      </c>
      <c r="L72" s="513"/>
      <c r="M72" s="526"/>
      <c r="N72" s="513"/>
      <c r="O72" s="518"/>
    </row>
    <row r="73" spans="2:15" x14ac:dyDescent="0.2">
      <c r="B73" s="508"/>
      <c r="C73" s="149" t="s">
        <v>44</v>
      </c>
      <c r="D73" s="228"/>
      <c r="E73" s="527"/>
      <c r="F73" s="228"/>
      <c r="G73" s="519"/>
      <c r="J73" s="508"/>
      <c r="K73" s="149" t="s">
        <v>44</v>
      </c>
      <c r="L73" s="228"/>
      <c r="M73" s="527"/>
      <c r="N73" s="228"/>
      <c r="O73" s="519"/>
    </row>
    <row r="74" spans="2:15" x14ac:dyDescent="0.2">
      <c r="D74" s="148"/>
      <c r="E74" s="528"/>
      <c r="F74" s="148"/>
      <c r="G74" s="352"/>
      <c r="L74" s="148"/>
      <c r="M74" s="528"/>
      <c r="N74" s="148"/>
      <c r="O74" s="352"/>
    </row>
    <row r="75" spans="2:15" x14ac:dyDescent="0.2">
      <c r="E75" s="529"/>
    </row>
    <row r="76" spans="2:15" x14ac:dyDescent="0.2">
      <c r="B76" s="506" t="s">
        <v>1077</v>
      </c>
      <c r="C76" s="510"/>
      <c r="D76" s="465">
        <v>2021</v>
      </c>
      <c r="E76" s="530">
        <v>2022</v>
      </c>
      <c r="F76" s="465" t="s">
        <v>1074</v>
      </c>
      <c r="G76" s="517" t="s">
        <v>801</v>
      </c>
      <c r="J76" s="506" t="s">
        <v>1145</v>
      </c>
      <c r="K76" s="510"/>
      <c r="L76" s="537">
        <v>2021</v>
      </c>
      <c r="M76" s="530">
        <v>2022</v>
      </c>
      <c r="N76" s="537" t="s">
        <v>1074</v>
      </c>
      <c r="O76" s="517" t="s">
        <v>801</v>
      </c>
    </row>
    <row r="77" spans="2:15" x14ac:dyDescent="0.2">
      <c r="B77" s="507"/>
      <c r="C77" s="379" t="s">
        <v>1078</v>
      </c>
      <c r="D77" s="513"/>
      <c r="E77" s="526"/>
      <c r="F77" s="513"/>
      <c r="G77" s="518"/>
      <c r="J77" s="507"/>
      <c r="K77" s="379" t="s">
        <v>1078</v>
      </c>
      <c r="L77" s="513"/>
      <c r="M77" s="526"/>
      <c r="N77" s="513"/>
      <c r="O77" s="518"/>
    </row>
    <row r="78" spans="2:15" x14ac:dyDescent="0.2">
      <c r="B78" s="507"/>
      <c r="C78" s="379" t="s">
        <v>1079</v>
      </c>
      <c r="D78" s="513"/>
      <c r="E78" s="526"/>
      <c r="F78" s="513"/>
      <c r="G78" s="518"/>
      <c r="J78" s="507"/>
      <c r="K78" s="379" t="s">
        <v>1079</v>
      </c>
      <c r="L78" s="513"/>
      <c r="M78" s="526"/>
      <c r="N78" s="513"/>
      <c r="O78" s="518"/>
    </row>
    <row r="79" spans="2:15" x14ac:dyDescent="0.2">
      <c r="B79" s="507"/>
      <c r="C79" s="379" t="s">
        <v>1080</v>
      </c>
      <c r="D79" s="513"/>
      <c r="E79" s="526"/>
      <c r="F79" s="513"/>
      <c r="G79" s="518"/>
      <c r="J79" s="507"/>
      <c r="K79" s="379" t="s">
        <v>1080</v>
      </c>
      <c r="L79" s="513"/>
      <c r="M79" s="526"/>
      <c r="N79" s="513"/>
      <c r="O79" s="518"/>
    </row>
    <row r="80" spans="2:15" x14ac:dyDescent="0.2">
      <c r="B80" s="508"/>
      <c r="C80" s="149" t="s">
        <v>1081</v>
      </c>
      <c r="D80" s="228"/>
      <c r="E80" s="527"/>
      <c r="F80" s="228"/>
      <c r="G80" s="519"/>
      <c r="J80" s="508"/>
      <c r="K80" s="149" t="s">
        <v>1081</v>
      </c>
      <c r="L80" s="228"/>
      <c r="M80" s="527"/>
      <c r="N80" s="228"/>
      <c r="O80" s="519"/>
    </row>
    <row r="81" spans="2:15" x14ac:dyDescent="0.2">
      <c r="C81" t="s">
        <v>1082</v>
      </c>
      <c r="D81" s="148"/>
      <c r="E81" s="528"/>
      <c r="F81" s="148"/>
      <c r="G81" s="352"/>
      <c r="K81" t="s">
        <v>1082</v>
      </c>
      <c r="L81" s="148"/>
      <c r="M81" s="528"/>
      <c r="N81" s="148"/>
      <c r="O81" s="352"/>
    </row>
    <row r="82" spans="2:15" x14ac:dyDescent="0.2">
      <c r="E82" s="529"/>
    </row>
    <row r="83" spans="2:15" x14ac:dyDescent="0.2">
      <c r="B83" s="506" t="s">
        <v>1083</v>
      </c>
      <c r="C83" s="510"/>
      <c r="D83" s="465">
        <v>2021</v>
      </c>
      <c r="E83" s="530">
        <v>2022</v>
      </c>
      <c r="F83" s="465" t="s">
        <v>1074</v>
      </c>
      <c r="G83" s="517" t="s">
        <v>801</v>
      </c>
      <c r="J83" s="506" t="s">
        <v>1146</v>
      </c>
      <c r="K83" s="510"/>
      <c r="L83" s="537">
        <v>2021</v>
      </c>
      <c r="M83" s="530">
        <v>2022</v>
      </c>
      <c r="N83" s="537" t="s">
        <v>1074</v>
      </c>
      <c r="O83" s="517" t="s">
        <v>801</v>
      </c>
    </row>
    <row r="84" spans="2:15" x14ac:dyDescent="0.2">
      <c r="B84" s="507"/>
      <c r="C84" s="379" t="s">
        <v>279</v>
      </c>
      <c r="D84" s="513"/>
      <c r="E84" s="526"/>
      <c r="F84" s="513"/>
      <c r="G84" s="518"/>
      <c r="J84" s="507"/>
      <c r="K84" s="379" t="s">
        <v>279</v>
      </c>
      <c r="L84" s="513"/>
      <c r="M84" s="526"/>
      <c r="N84" s="513"/>
      <c r="O84" s="518"/>
    </row>
    <row r="85" spans="2:15" x14ac:dyDescent="0.2">
      <c r="B85" s="507"/>
      <c r="C85" s="379" t="s">
        <v>282</v>
      </c>
      <c r="D85" s="513"/>
      <c r="E85" s="526"/>
      <c r="F85" s="513"/>
      <c r="G85" s="518"/>
      <c r="J85" s="507"/>
      <c r="K85" s="379" t="s">
        <v>282</v>
      </c>
      <c r="L85" s="513"/>
      <c r="M85" s="526"/>
      <c r="N85" s="513"/>
      <c r="O85" s="518"/>
    </row>
    <row r="86" spans="2:15" x14ac:dyDescent="0.2">
      <c r="B86" s="507"/>
      <c r="C86" s="379" t="s">
        <v>283</v>
      </c>
      <c r="D86" s="513"/>
      <c r="E86" s="526"/>
      <c r="F86" s="513"/>
      <c r="G86" s="518"/>
      <c r="J86" s="507"/>
      <c r="K86" s="379" t="s">
        <v>283</v>
      </c>
      <c r="L86" s="513"/>
      <c r="M86" s="526"/>
      <c r="N86" s="513"/>
      <c r="O86" s="518"/>
    </row>
    <row r="87" spans="2:15" x14ac:dyDescent="0.2">
      <c r="B87" s="507"/>
      <c r="C87" s="379" t="s">
        <v>313</v>
      </c>
      <c r="D87" s="513"/>
      <c r="E87" s="526"/>
      <c r="F87" s="513"/>
      <c r="G87" s="518"/>
      <c r="J87" s="507"/>
      <c r="K87" s="379" t="s">
        <v>313</v>
      </c>
      <c r="L87" s="513"/>
      <c r="M87" s="526"/>
      <c r="N87" s="513"/>
      <c r="O87" s="518"/>
    </row>
    <row r="88" spans="2:15" x14ac:dyDescent="0.2">
      <c r="B88" s="508"/>
      <c r="C88" s="149" t="s">
        <v>296</v>
      </c>
      <c r="D88" s="228"/>
      <c r="E88" s="527"/>
      <c r="F88" s="228"/>
      <c r="G88" s="519"/>
      <c r="J88" s="508"/>
      <c r="K88" s="149" t="s">
        <v>296</v>
      </c>
      <c r="L88" s="228"/>
      <c r="M88" s="527"/>
      <c r="N88" s="228"/>
      <c r="O88" s="519"/>
    </row>
    <row r="89" spans="2:15" x14ac:dyDescent="0.2">
      <c r="C89" t="s">
        <v>1082</v>
      </c>
      <c r="D89" s="148"/>
      <c r="E89" s="528"/>
      <c r="F89" s="148"/>
      <c r="G89" s="352"/>
      <c r="K89" t="s">
        <v>1082</v>
      </c>
      <c r="L89" s="148"/>
      <c r="M89" s="528"/>
      <c r="N89" s="148"/>
      <c r="O89" s="352"/>
    </row>
    <row r="90" spans="2:15" x14ac:dyDescent="0.2">
      <c r="E90" s="529"/>
    </row>
    <row r="91" spans="2:15" x14ac:dyDescent="0.2">
      <c r="C91" s="124" t="s">
        <v>1167</v>
      </c>
      <c r="D91" s="551">
        <v>2021</v>
      </c>
      <c r="E91" s="562">
        <v>2022</v>
      </c>
      <c r="F91" s="469"/>
    </row>
    <row r="92" spans="2:15" x14ac:dyDescent="0.2">
      <c r="C92" s="429" t="s">
        <v>40</v>
      </c>
      <c r="D92" s="514"/>
      <c r="E92" s="557"/>
      <c r="F92" s="556"/>
    </row>
    <row r="93" spans="2:15" x14ac:dyDescent="0.2">
      <c r="C93" s="560" t="s">
        <v>38</v>
      </c>
      <c r="D93" s="555"/>
      <c r="E93" s="558"/>
      <c r="F93" s="518"/>
    </row>
    <row r="94" spans="2:15" x14ac:dyDescent="0.2">
      <c r="C94" s="560" t="s">
        <v>42</v>
      </c>
      <c r="D94" s="555"/>
      <c r="E94" s="558"/>
      <c r="F94" s="518"/>
    </row>
    <row r="95" spans="2:15" x14ac:dyDescent="0.2">
      <c r="C95" s="561" t="s">
        <v>44</v>
      </c>
      <c r="D95" s="555"/>
      <c r="E95" s="558"/>
      <c r="F95" s="518"/>
    </row>
    <row r="96" spans="2:15" x14ac:dyDescent="0.2">
      <c r="C96" s="167" t="s">
        <v>47</v>
      </c>
      <c r="D96" s="227"/>
      <c r="E96" s="559"/>
      <c r="F96" s="519"/>
    </row>
    <row r="97" spans="3:7" x14ac:dyDescent="0.2">
      <c r="C97" s="3"/>
      <c r="E97" s="374"/>
      <c r="F97" s="352"/>
    </row>
    <row r="98" spans="3:7" x14ac:dyDescent="0.2">
      <c r="C98" t="s">
        <v>1166</v>
      </c>
    </row>
    <row r="100" spans="3:7" x14ac:dyDescent="0.2">
      <c r="C100" s="124" t="s">
        <v>1168</v>
      </c>
      <c r="D100" s="551">
        <v>2021</v>
      </c>
      <c r="E100" s="562">
        <v>2022</v>
      </c>
      <c r="F100" s="551" t="s">
        <v>1074</v>
      </c>
      <c r="G100" s="517" t="s">
        <v>801</v>
      </c>
    </row>
    <row r="101" spans="3:7" x14ac:dyDescent="0.2">
      <c r="C101" s="565" t="s">
        <v>40</v>
      </c>
      <c r="D101" s="563"/>
      <c r="E101" s="563"/>
      <c r="F101" s="563"/>
      <c r="G101" s="568"/>
    </row>
    <row r="102" spans="3:7" x14ac:dyDescent="0.2">
      <c r="C102" s="566" t="s">
        <v>38</v>
      </c>
      <c r="D102" s="558"/>
      <c r="E102" s="558"/>
      <c r="F102" s="558"/>
      <c r="G102" s="569"/>
    </row>
    <row r="103" spans="3:7" x14ac:dyDescent="0.2">
      <c r="C103" s="566" t="s">
        <v>42</v>
      </c>
      <c r="D103" s="564"/>
      <c r="E103" s="564"/>
      <c r="F103" s="564"/>
      <c r="G103" s="570"/>
    </row>
    <row r="104" spans="3:7" x14ac:dyDescent="0.2">
      <c r="C104" s="566" t="s">
        <v>44</v>
      </c>
      <c r="D104" s="564"/>
      <c r="E104" s="564"/>
      <c r="F104" s="564"/>
      <c r="G104" s="570"/>
    </row>
    <row r="105" spans="3:7" x14ac:dyDescent="0.2">
      <c r="C105" s="567" t="s">
        <v>47</v>
      </c>
      <c r="D105" s="161"/>
      <c r="E105" s="161"/>
      <c r="F105" s="161"/>
      <c r="G105" s="571"/>
    </row>
    <row r="106" spans="3:7" x14ac:dyDescent="0.2">
      <c r="D106" s="148"/>
      <c r="E106" s="148"/>
      <c r="F106" s="148"/>
      <c r="G106" s="352"/>
    </row>
    <row r="109" spans="3:7" x14ac:dyDescent="0.2">
      <c r="C109" s="495"/>
    </row>
    <row r="111" spans="3:7" x14ac:dyDescent="0.2">
      <c r="C111" s="495"/>
    </row>
    <row r="112" spans="3:7" x14ac:dyDescent="0.2">
      <c r="C112" s="495"/>
    </row>
  </sheetData>
  <mergeCells count="6">
    <mergeCell ref="H4:I4"/>
    <mergeCell ref="F4:G4"/>
    <mergeCell ref="D4:E4"/>
    <mergeCell ref="D33:E33"/>
    <mergeCell ref="F33:G33"/>
    <mergeCell ref="H33:I33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9F70BD-F31F-45D0-873F-167480125883}">
  <sheetPr codeName="Sheet5">
    <tabColor rgb="FF92D050"/>
  </sheetPr>
  <dimension ref="A1:Y67"/>
  <sheetViews>
    <sheetView workbookViewId="0">
      <selection activeCell="E21" sqref="E21"/>
    </sheetView>
  </sheetViews>
  <sheetFormatPr defaultRowHeight="12.75" x14ac:dyDescent="0.2"/>
  <cols>
    <col min="2" max="2" width="35.42578125" bestFit="1" customWidth="1"/>
    <col min="3" max="8" width="11.5703125" customWidth="1"/>
    <col min="15" max="15" width="14.7109375" bestFit="1" customWidth="1"/>
    <col min="16" max="19" width="14.7109375" customWidth="1"/>
    <col min="21" max="21" width="13.5703125" customWidth="1"/>
    <col min="22" max="25" width="13.7109375" customWidth="1"/>
  </cols>
  <sheetData>
    <row r="1" spans="1:25" ht="15.75" x14ac:dyDescent="0.25">
      <c r="A1" s="199" t="s">
        <v>1786</v>
      </c>
    </row>
    <row r="2" spans="1:25" x14ac:dyDescent="0.2">
      <c r="O2" s="124" t="s">
        <v>965</v>
      </c>
      <c r="U2" s="124" t="s">
        <v>966</v>
      </c>
    </row>
    <row r="3" spans="1:25" ht="26.45" customHeight="1" x14ac:dyDescent="0.2">
      <c r="C3" s="1000" t="s">
        <v>965</v>
      </c>
      <c r="D3" s="1000"/>
      <c r="E3" s="1000" t="s">
        <v>966</v>
      </c>
      <c r="F3" s="1000"/>
      <c r="G3" s="1000" t="s">
        <v>979</v>
      </c>
      <c r="H3" s="1000"/>
      <c r="O3" t="s">
        <v>1209</v>
      </c>
      <c r="U3" t="s">
        <v>1209</v>
      </c>
    </row>
    <row r="4" spans="1:25" ht="51" x14ac:dyDescent="0.2">
      <c r="C4" s="423" t="s">
        <v>961</v>
      </c>
      <c r="D4" s="423" t="s">
        <v>962</v>
      </c>
      <c r="E4" s="423" t="s">
        <v>961</v>
      </c>
      <c r="F4" s="423" t="s">
        <v>962</v>
      </c>
      <c r="G4" s="423" t="s">
        <v>961</v>
      </c>
      <c r="H4" s="423" t="s">
        <v>962</v>
      </c>
      <c r="O4" s="602" t="str">
        <f>'Costs vs. Price lists Traficom'!D345</f>
        <v>Asema</v>
      </c>
      <c r="P4" s="606" t="s">
        <v>1659</v>
      </c>
      <c r="Q4" s="606" t="s">
        <v>1657</v>
      </c>
      <c r="R4" s="606" t="s">
        <v>1658</v>
      </c>
      <c r="S4" s="606" t="s">
        <v>1054</v>
      </c>
      <c r="U4" s="602" t="s">
        <v>680</v>
      </c>
      <c r="V4" s="606" t="s">
        <v>1659</v>
      </c>
      <c r="W4" s="654" t="s">
        <v>1657</v>
      </c>
      <c r="X4" s="654" t="s">
        <v>1658</v>
      </c>
      <c r="Y4" s="606" t="s">
        <v>1054</v>
      </c>
    </row>
    <row r="5" spans="1:25" x14ac:dyDescent="0.2">
      <c r="B5" s="127" t="s">
        <v>1775</v>
      </c>
      <c r="C5" s="432">
        <v>51</v>
      </c>
      <c r="D5" s="701">
        <v>141</v>
      </c>
      <c r="E5" s="432">
        <v>15</v>
      </c>
      <c r="F5" s="701">
        <v>177</v>
      </c>
      <c r="G5" s="701">
        <v>-36</v>
      </c>
      <c r="H5" s="701">
        <v>36</v>
      </c>
      <c r="O5" s="597" t="str">
        <f>'Costs vs. Price lists Traficom'!D346</f>
        <v>Anjalankoski</v>
      </c>
      <c r="P5" s="603">
        <f>'Costs vs. Price lists (TC)'!E346</f>
        <v>48.940456640635297</v>
      </c>
      <c r="Q5" s="604"/>
      <c r="R5" s="806"/>
      <c r="S5" s="519"/>
      <c r="U5" s="597" t="str">
        <f>'Costs vs. Price lists Traficom'!D346</f>
        <v>Anjalankoski</v>
      </c>
      <c r="V5" s="603">
        <f>'Costs vs. Price lists Traficom'!E346</f>
        <v>48.940456640635297</v>
      </c>
      <c r="W5" s="604"/>
      <c r="X5" s="605"/>
      <c r="Y5" s="519"/>
    </row>
    <row r="6" spans="1:25" x14ac:dyDescent="0.2">
      <c r="B6" s="127" t="s">
        <v>678</v>
      </c>
      <c r="C6" s="432"/>
      <c r="D6" s="701"/>
      <c r="E6" s="432"/>
      <c r="F6" s="701"/>
      <c r="G6" s="701"/>
      <c r="H6" s="701"/>
      <c r="O6" s="597" t="str">
        <f>'Costs vs. Price lists Traficom'!D347</f>
        <v>Espoo</v>
      </c>
      <c r="P6" s="598">
        <f>'Costs vs. Price lists (TC)'!E347</f>
        <v>50.731728352129387</v>
      </c>
      <c r="Q6" s="599"/>
      <c r="R6" s="353"/>
      <c r="S6" s="574"/>
      <c r="U6" s="597" t="str">
        <f>'Costs vs. Price lists Traficom'!D347</f>
        <v>Espoo</v>
      </c>
      <c r="V6" s="598">
        <f>'Costs vs. Price lists Traficom'!E347</f>
        <v>50.731728352129387</v>
      </c>
      <c r="W6" s="599"/>
      <c r="X6" s="353"/>
      <c r="Y6" s="574"/>
    </row>
    <row r="7" spans="1:25" x14ac:dyDescent="0.2">
      <c r="B7" s="422" t="s">
        <v>681</v>
      </c>
      <c r="C7" s="700">
        <v>0</v>
      </c>
      <c r="D7" s="701">
        <v>38</v>
      </c>
      <c r="E7" s="700">
        <v>0</v>
      </c>
      <c r="F7" s="701">
        <v>38</v>
      </c>
      <c r="G7" s="701">
        <v>0</v>
      </c>
      <c r="H7" s="701">
        <v>0</v>
      </c>
      <c r="O7" s="597" t="str">
        <f>'Costs vs. Price lists Traficom'!D348</f>
        <v>Eurajoki</v>
      </c>
      <c r="P7" s="598">
        <f>'Costs vs. Price lists (TC)'!E348</f>
        <v>42.873415921650974</v>
      </c>
      <c r="Q7" s="599"/>
      <c r="R7" s="353"/>
      <c r="S7" s="574"/>
      <c r="U7" s="597" t="str">
        <f>'Costs vs. Price lists Traficom'!D348</f>
        <v>Eurajoki</v>
      </c>
      <c r="V7" s="598">
        <f>'Costs vs. Price lists Traficom'!E348</f>
        <v>42.873415921650974</v>
      </c>
      <c r="W7" s="599"/>
      <c r="X7" s="353"/>
      <c r="Y7" s="574"/>
    </row>
    <row r="8" spans="1:25" x14ac:dyDescent="0.2">
      <c r="B8" s="422" t="s">
        <v>1776</v>
      </c>
      <c r="C8" s="700">
        <v>0</v>
      </c>
      <c r="D8" s="701">
        <v>38</v>
      </c>
      <c r="E8" s="700">
        <v>0</v>
      </c>
      <c r="F8" s="701">
        <v>38</v>
      </c>
      <c r="G8" s="701">
        <v>0</v>
      </c>
      <c r="H8" s="701">
        <v>0</v>
      </c>
      <c r="O8" s="597" t="str">
        <f>'Costs vs. Price lists Traficom'!D349</f>
        <v>Fiskars</v>
      </c>
      <c r="P8" s="598">
        <f>'Costs vs. Price lists (TC)'!E349</f>
        <v>102.37956785452228</v>
      </c>
      <c r="Q8" s="599"/>
      <c r="R8" s="353"/>
      <c r="S8" s="574"/>
      <c r="U8" s="597" t="str">
        <f>'Costs vs. Price lists Traficom'!D349</f>
        <v>Fiskars</v>
      </c>
      <c r="V8" s="598">
        <f>'Costs vs. Price lists Traficom'!E349</f>
        <v>102.37956785452228</v>
      </c>
      <c r="W8" s="599"/>
      <c r="X8" s="353"/>
      <c r="Y8" s="574"/>
    </row>
    <row r="9" spans="1:25" x14ac:dyDescent="0.2">
      <c r="B9" s="127" t="s">
        <v>722</v>
      </c>
      <c r="C9" s="700">
        <v>0</v>
      </c>
      <c r="D9" s="701">
        <v>14</v>
      </c>
      <c r="E9" s="700">
        <v>0</v>
      </c>
      <c r="F9" s="701">
        <v>14</v>
      </c>
      <c r="G9" s="701">
        <v>0</v>
      </c>
      <c r="H9" s="701">
        <v>0</v>
      </c>
      <c r="O9" s="597" t="str">
        <f>'Costs vs. Price lists Traficom'!D350</f>
        <v>Haapavesi</v>
      </c>
      <c r="P9" s="598">
        <f>'Costs vs. Price lists (TC)'!E350</f>
        <v>52.757186750648401</v>
      </c>
      <c r="Q9" s="599"/>
      <c r="R9" s="353"/>
      <c r="S9" s="574"/>
      <c r="U9" s="597" t="str">
        <f>'Costs vs. Price lists Traficom'!D350</f>
        <v>Haapavesi</v>
      </c>
      <c r="V9" s="598">
        <f>'Costs vs. Price lists Traficom'!E350</f>
        <v>52.757186750648401</v>
      </c>
      <c r="W9" s="599"/>
      <c r="X9" s="600"/>
      <c r="Y9" s="574"/>
    </row>
    <row r="10" spans="1:25" x14ac:dyDescent="0.2">
      <c r="B10" s="127" t="s">
        <v>724</v>
      </c>
      <c r="C10" s="432">
        <v>18</v>
      </c>
      <c r="D10" s="701">
        <v>20</v>
      </c>
      <c r="E10" s="432">
        <v>7</v>
      </c>
      <c r="F10" s="701">
        <v>31</v>
      </c>
      <c r="G10" s="701">
        <v>-11</v>
      </c>
      <c r="H10" s="701">
        <v>11</v>
      </c>
      <c r="O10" s="597" t="str">
        <f>'Costs vs. Price lists Traficom'!D351</f>
        <v>Iisalmi</v>
      </c>
      <c r="P10" s="598">
        <f>'Costs vs. Price lists (TC)'!E351</f>
        <v>102.26815399956486</v>
      </c>
      <c r="Q10" s="599"/>
      <c r="R10" s="353"/>
      <c r="S10" s="574"/>
      <c r="U10" s="597" t="str">
        <f>'Costs vs. Price lists Traficom'!D351</f>
        <v>Iisalmi</v>
      </c>
      <c r="V10" s="598">
        <f>'Costs vs. Price lists Traficom'!E351</f>
        <v>102.26815399956486</v>
      </c>
      <c r="W10" s="599"/>
      <c r="X10" s="353"/>
      <c r="Y10" s="574"/>
    </row>
    <row r="11" spans="1:25" x14ac:dyDescent="0.2">
      <c r="B11" s="127" t="s">
        <v>727</v>
      </c>
      <c r="C11" s="700">
        <v>0</v>
      </c>
      <c r="D11" s="701">
        <v>38</v>
      </c>
      <c r="E11" s="700">
        <v>0</v>
      </c>
      <c r="F11" s="701">
        <v>38</v>
      </c>
      <c r="G11" s="701">
        <v>0</v>
      </c>
      <c r="H11" s="701">
        <v>0</v>
      </c>
      <c r="O11" s="597" t="str">
        <f>'Costs vs. Price lists Traficom'!D352</f>
        <v>Inari</v>
      </c>
      <c r="P11" s="598">
        <f>'Costs vs. Price lists (TC)'!E352</f>
        <v>33.130636483331365</v>
      </c>
      <c r="Q11" s="599"/>
      <c r="R11" s="353"/>
      <c r="S11" s="574"/>
      <c r="U11" s="597" t="str">
        <f>'Costs vs. Price lists Traficom'!D352</f>
        <v>Inari</v>
      </c>
      <c r="V11" s="598">
        <f>'Costs vs. Price lists Traficom'!E352</f>
        <v>33.130636483331365</v>
      </c>
      <c r="W11" s="599"/>
      <c r="X11" s="353"/>
      <c r="Y11" s="574"/>
    </row>
    <row r="12" spans="1:25" x14ac:dyDescent="0.2">
      <c r="B12" s="424" t="s">
        <v>968</v>
      </c>
      <c r="C12" s="700">
        <v>0</v>
      </c>
      <c r="D12" s="701">
        <v>1</v>
      </c>
      <c r="E12" s="700">
        <v>0</v>
      </c>
      <c r="F12" s="701">
        <v>1</v>
      </c>
      <c r="G12" s="701">
        <v>0</v>
      </c>
      <c r="H12" s="701">
        <v>0</v>
      </c>
      <c r="O12" s="597" t="str">
        <f>'Costs vs. Price lists Traficom'!D353</f>
        <v>Joutseno</v>
      </c>
      <c r="P12" s="598">
        <f>'Costs vs. Price lists (TC)'!E353</f>
        <v>70.173080512168426</v>
      </c>
      <c r="Q12" s="599"/>
      <c r="R12" s="353"/>
      <c r="S12" s="574"/>
      <c r="U12" s="597" t="str">
        <f>'Costs vs. Price lists Traficom'!D353</f>
        <v>Joutseno</v>
      </c>
      <c r="V12" s="598">
        <f>'Costs vs. Price lists Traficom'!E353</f>
        <v>70.173080512168426</v>
      </c>
      <c r="W12" s="599"/>
      <c r="X12" s="600"/>
      <c r="Y12" s="574"/>
    </row>
    <row r="13" spans="1:25" x14ac:dyDescent="0.2">
      <c r="B13" s="424" t="s">
        <v>969</v>
      </c>
      <c r="C13" s="700">
        <v>0</v>
      </c>
      <c r="D13" s="701">
        <v>1</v>
      </c>
      <c r="E13" s="700">
        <v>0</v>
      </c>
      <c r="F13" s="701">
        <v>1</v>
      </c>
      <c r="G13" s="701">
        <v>0</v>
      </c>
      <c r="H13" s="701">
        <v>0</v>
      </c>
      <c r="O13" s="597" t="str">
        <f>'Costs vs. Price lists Traficom'!D354</f>
        <v>Jyväskylä</v>
      </c>
      <c r="P13" s="598">
        <f>'Costs vs. Price lists (TC)'!E354</f>
        <v>35.25206954971847</v>
      </c>
      <c r="Q13" s="599"/>
      <c r="R13" s="353"/>
      <c r="S13" s="574"/>
      <c r="U13" s="597" t="str">
        <f>'Costs vs. Price lists Traficom'!D354</f>
        <v>Jyväskylä</v>
      </c>
      <c r="V13" s="598">
        <f>'Costs vs. Price lists Traficom'!E354</f>
        <v>35.25206954971847</v>
      </c>
      <c r="W13" s="599"/>
      <c r="X13" s="600"/>
      <c r="Y13" s="574"/>
    </row>
    <row r="14" spans="1:25" x14ac:dyDescent="0.2">
      <c r="B14" s="424" t="s">
        <v>970</v>
      </c>
      <c r="C14" s="700">
        <v>0</v>
      </c>
      <c r="D14" s="701">
        <v>1</v>
      </c>
      <c r="E14" s="700">
        <v>0</v>
      </c>
      <c r="F14" s="701">
        <v>1</v>
      </c>
      <c r="G14" s="701">
        <v>0</v>
      </c>
      <c r="H14" s="701">
        <v>0</v>
      </c>
      <c r="O14" s="597" t="str">
        <f>'Costs vs. Price lists Traficom'!D355</f>
        <v>Karigasniemi</v>
      </c>
      <c r="P14" s="598">
        <f>'Costs vs. Price lists (TC)'!E355</f>
        <v>60.410587962408378</v>
      </c>
      <c r="Q14" s="599"/>
      <c r="R14" s="353"/>
      <c r="S14" s="574"/>
      <c r="U14" s="597" t="str">
        <f>'Costs vs. Price lists Traficom'!D355</f>
        <v>Karigasniemi</v>
      </c>
      <c r="V14" s="598">
        <f>'Costs vs. Price lists Traficom'!E355</f>
        <v>60.410587962408378</v>
      </c>
      <c r="W14" s="599"/>
      <c r="X14" s="353"/>
      <c r="Y14" s="574"/>
    </row>
    <row r="15" spans="1:25" x14ac:dyDescent="0.2">
      <c r="B15" s="424" t="s">
        <v>971</v>
      </c>
      <c r="C15" s="700">
        <v>0</v>
      </c>
      <c r="D15" s="701">
        <v>1</v>
      </c>
      <c r="E15" s="700">
        <v>0</v>
      </c>
      <c r="F15" s="701">
        <v>1</v>
      </c>
      <c r="G15" s="701">
        <v>0</v>
      </c>
      <c r="H15" s="701">
        <v>0</v>
      </c>
      <c r="O15" s="597" t="str">
        <f>'Costs vs. Price lists Traficom'!D356</f>
        <v>Kerimäki</v>
      </c>
      <c r="P15" s="598">
        <f>'Costs vs. Price lists (TC)'!E356</f>
        <v>49.102937580034713</v>
      </c>
      <c r="Q15" s="599"/>
      <c r="R15" s="353"/>
      <c r="S15" s="574"/>
      <c r="U15" s="597" t="str">
        <f>'Costs vs. Price lists Traficom'!D356</f>
        <v>Kerimäki</v>
      </c>
      <c r="V15" s="598">
        <f>'Costs vs. Price lists Traficom'!E356</f>
        <v>49.102937580034713</v>
      </c>
      <c r="W15" s="599"/>
      <c r="X15" s="600"/>
      <c r="Y15" s="574"/>
    </row>
    <row r="16" spans="1:25" x14ac:dyDescent="0.2">
      <c r="O16" s="597" t="str">
        <f>'Costs vs. Price lists Traficom'!D357</f>
        <v>Kiihtelysvaara</v>
      </c>
      <c r="P16" s="598">
        <f>'Costs vs. Price lists (TC)'!E357</f>
        <v>293.72505923270381</v>
      </c>
      <c r="Q16" s="599"/>
      <c r="R16" s="353"/>
      <c r="S16" s="574"/>
      <c r="U16" s="597" t="str">
        <f>'Costs vs. Price lists Traficom'!D357</f>
        <v>Kiihtelysvaara</v>
      </c>
      <c r="V16" s="598">
        <f>'Costs vs. Price lists Traficom'!E357</f>
        <v>293.72505923270381</v>
      </c>
      <c r="W16" s="599"/>
      <c r="X16" s="353"/>
      <c r="Y16" s="574"/>
    </row>
    <row r="17" spans="2:25" x14ac:dyDescent="0.2">
      <c r="O17" s="597" t="str">
        <f>'Costs vs. Price lists Traficom'!D358</f>
        <v>Koli</v>
      </c>
      <c r="P17" s="598">
        <f>'Costs vs. Price lists (TC)'!E358</f>
        <v>41.194195741530457</v>
      </c>
      <c r="Q17" s="599"/>
      <c r="R17" s="353"/>
      <c r="S17" s="574"/>
      <c r="U17" s="597" t="str">
        <f>'Costs vs. Price lists Traficom'!D358</f>
        <v>Koli</v>
      </c>
      <c r="V17" s="598">
        <f>'Costs vs. Price lists Traficom'!E358</f>
        <v>41.194195741530457</v>
      </c>
      <c r="W17" s="599"/>
      <c r="X17" s="600"/>
      <c r="Y17" s="574"/>
    </row>
    <row r="18" spans="2:25" x14ac:dyDescent="0.2">
      <c r="O18" s="597" t="str">
        <f>'Costs vs. Price lists Traficom'!D359</f>
        <v>Kruunupyy</v>
      </c>
      <c r="P18" s="598">
        <f>'Costs vs. Price lists (TC)'!E359</f>
        <v>25.451667646278779</v>
      </c>
      <c r="Q18" s="599"/>
      <c r="R18" s="353"/>
      <c r="S18" s="574"/>
      <c r="U18" s="597" t="str">
        <f>'Costs vs. Price lists Traficom'!D359</f>
        <v>Kruunupyy</v>
      </c>
      <c r="V18" s="598">
        <f>'Costs vs. Price lists Traficom'!E359</f>
        <v>25.451667646278779</v>
      </c>
      <c r="W18" s="599"/>
      <c r="X18" s="353"/>
      <c r="Y18" s="574"/>
    </row>
    <row r="19" spans="2:25" x14ac:dyDescent="0.2">
      <c r="B19" s="2"/>
      <c r="O19" s="597" t="str">
        <f>'Costs vs. Price lists Traficom'!D360</f>
        <v>Kuopio</v>
      </c>
      <c r="P19" s="598">
        <f>'Costs vs. Price lists (TC)'!E360</f>
        <v>60.984859936347256</v>
      </c>
      <c r="Q19" s="599"/>
      <c r="R19" s="353"/>
      <c r="S19" s="574"/>
      <c r="U19" s="597" t="str">
        <f>'Costs vs. Price lists Traficom'!D360</f>
        <v>Kuopio</v>
      </c>
      <c r="V19" s="598">
        <f>'Costs vs. Price lists Traficom'!E360</f>
        <v>60.984859936347256</v>
      </c>
      <c r="W19" s="599"/>
      <c r="X19" s="600"/>
      <c r="Y19" s="574"/>
    </row>
    <row r="20" spans="2:25" x14ac:dyDescent="0.2">
      <c r="B20" s="2"/>
      <c r="O20" s="597" t="str">
        <f>'Costs vs. Price lists Traficom'!D361</f>
        <v>Kuttanen</v>
      </c>
      <c r="P20" s="598">
        <f>'Costs vs. Price lists (TC)'!E361</f>
        <v>152.32693774966927</v>
      </c>
      <c r="Q20" s="599"/>
      <c r="R20" s="353"/>
      <c r="S20" s="574"/>
      <c r="U20" s="597" t="str">
        <f>'Costs vs. Price lists Traficom'!D361</f>
        <v>Kuttanen</v>
      </c>
      <c r="V20" s="598">
        <f>'Costs vs. Price lists Traficom'!E361</f>
        <v>152.32693774966927</v>
      </c>
      <c r="W20" s="599"/>
      <c r="X20" s="353"/>
      <c r="Y20" s="574"/>
    </row>
    <row r="21" spans="2:25" x14ac:dyDescent="0.2">
      <c r="B21" s="40"/>
      <c r="O21" s="597" t="str">
        <f>'Costs vs. Price lists Traficom'!D362</f>
        <v>Lahti</v>
      </c>
      <c r="P21" s="598">
        <f>'Costs vs. Price lists (TC)'!E362</f>
        <v>41.639535902419901</v>
      </c>
      <c r="Q21" s="599"/>
      <c r="R21" s="353"/>
      <c r="S21" s="574"/>
      <c r="U21" s="597" t="str">
        <f>'Costs vs. Price lists Traficom'!D362</f>
        <v>Lahti</v>
      </c>
      <c r="V21" s="598">
        <f>'Costs vs. Price lists Traficom'!E362</f>
        <v>41.639535902419901</v>
      </c>
      <c r="W21" s="599"/>
      <c r="X21" s="353"/>
      <c r="Y21" s="574"/>
    </row>
    <row r="22" spans="2:25" x14ac:dyDescent="0.2">
      <c r="B22" s="40"/>
      <c r="O22" s="597" t="str">
        <f>'Costs vs. Price lists Traficom'!D363</f>
        <v>Lapua</v>
      </c>
      <c r="P22" s="598">
        <f>'Costs vs. Price lists (TC)'!E363</f>
        <v>34.653492434735142</v>
      </c>
      <c r="Q22" s="599"/>
      <c r="R22" s="353"/>
      <c r="S22" s="574"/>
      <c r="U22" s="597" t="str">
        <f>'Costs vs. Price lists Traficom'!D363</f>
        <v>Lapua</v>
      </c>
      <c r="V22" s="598">
        <f>'Costs vs. Price lists Traficom'!E363</f>
        <v>34.653492434735142</v>
      </c>
      <c r="W22" s="599"/>
      <c r="X22" s="353"/>
      <c r="Y22" s="574"/>
    </row>
    <row r="23" spans="2:25" x14ac:dyDescent="0.2">
      <c r="O23" s="597" t="str">
        <f>'Costs vs. Price lists Traficom'!D364</f>
        <v>Mikkeli</v>
      </c>
      <c r="P23" s="598">
        <f>'Costs vs. Price lists (TC)'!E364</f>
        <v>71.502772500397313</v>
      </c>
      <c r="Q23" s="599"/>
      <c r="R23" s="353"/>
      <c r="S23" s="574"/>
      <c r="U23" s="597" t="str">
        <f>'Costs vs. Price lists Traficom'!D364</f>
        <v>Mikkeli</v>
      </c>
      <c r="V23" s="598">
        <f>'Costs vs. Price lists Traficom'!E364</f>
        <v>71.502772500397313</v>
      </c>
      <c r="W23" s="599"/>
      <c r="X23" s="353"/>
      <c r="Y23" s="574"/>
    </row>
    <row r="24" spans="2:25" x14ac:dyDescent="0.2">
      <c r="O24" s="597" t="str">
        <f>'Costs vs. Price lists Traficom'!D365</f>
        <v>Oulu</v>
      </c>
      <c r="P24" s="598">
        <f>'Costs vs. Price lists (TC)'!E365</f>
        <v>44.401153819046449</v>
      </c>
      <c r="Q24" s="599"/>
      <c r="R24" s="353"/>
      <c r="S24" s="574"/>
      <c r="U24" s="597" t="str">
        <f>'Costs vs. Price lists Traficom'!D365</f>
        <v>Oulu</v>
      </c>
      <c r="V24" s="598">
        <f>'Costs vs. Price lists Traficom'!E365</f>
        <v>44.401153819046449</v>
      </c>
      <c r="W24" s="599"/>
      <c r="X24" s="353"/>
      <c r="Y24" s="574"/>
    </row>
    <row r="25" spans="2:25" x14ac:dyDescent="0.2">
      <c r="O25" s="597" t="str">
        <f>'Costs vs. Price lists Traficom'!D366</f>
        <v>Pernaja</v>
      </c>
      <c r="P25" s="598">
        <f>'Costs vs. Price lists (TC)'!E366</f>
        <v>162.22123611680846</v>
      </c>
      <c r="Q25" s="599"/>
      <c r="R25" s="353"/>
      <c r="S25" s="574"/>
      <c r="U25" s="597" t="str">
        <f>'Costs vs. Price lists Traficom'!D366</f>
        <v>Pernaja</v>
      </c>
      <c r="V25" s="598">
        <f>'Costs vs. Price lists Traficom'!E366</f>
        <v>162.22123611680846</v>
      </c>
      <c r="W25" s="599"/>
      <c r="X25" s="353"/>
      <c r="Y25" s="574"/>
    </row>
    <row r="26" spans="2:25" x14ac:dyDescent="0.2">
      <c r="O26" s="597" t="str">
        <f>'Costs vs. Price lists Traficom'!D367</f>
        <v>Pihtipudas</v>
      </c>
      <c r="P26" s="598">
        <f>'Costs vs. Price lists (TC)'!E367</f>
        <v>42.529204923543226</v>
      </c>
      <c r="Q26" s="599"/>
      <c r="R26" s="353"/>
      <c r="S26" s="574"/>
      <c r="U26" s="597" t="str">
        <f>'Costs vs. Price lists Traficom'!D367</f>
        <v>Pihtipudas</v>
      </c>
      <c r="V26" s="598">
        <f>'Costs vs. Price lists Traficom'!E367</f>
        <v>42.529204923543226</v>
      </c>
      <c r="W26" s="599"/>
      <c r="X26" s="600"/>
      <c r="Y26" s="655"/>
    </row>
    <row r="27" spans="2:25" x14ac:dyDescent="0.2">
      <c r="C27" s="352"/>
      <c r="D27" s="352"/>
      <c r="O27" s="597" t="str">
        <f>'Costs vs. Price lists Traficom'!D368</f>
        <v>Posio</v>
      </c>
      <c r="P27" s="598">
        <f>'Costs vs. Price lists (TC)'!E368</f>
        <v>43.73639899078308</v>
      </c>
      <c r="Q27" s="599"/>
      <c r="R27" s="353"/>
      <c r="S27" s="574"/>
      <c r="U27" s="597" t="str">
        <f>'Costs vs. Price lists Traficom'!D368</f>
        <v>Posio</v>
      </c>
      <c r="V27" s="598">
        <f>'Costs vs. Price lists Traficom'!E368</f>
        <v>43.73639899078308</v>
      </c>
      <c r="W27" s="599"/>
      <c r="X27" s="353"/>
      <c r="Y27" s="574"/>
    </row>
    <row r="28" spans="2:25" x14ac:dyDescent="0.2">
      <c r="O28" s="597" t="str">
        <f>'Costs vs. Price lists Traficom'!D369</f>
        <v>Pyhätunturi</v>
      </c>
      <c r="P28" s="598">
        <f>'Costs vs. Price lists (TC)'!E369</f>
        <v>45.85207431225902</v>
      </c>
      <c r="Q28" s="599"/>
      <c r="R28" s="353"/>
      <c r="S28" s="574"/>
      <c r="U28" s="597" t="str">
        <f>'Costs vs. Price lists Traficom'!D369</f>
        <v>Pyhätunturi</v>
      </c>
      <c r="V28" s="598">
        <f>'Costs vs. Price lists Traficom'!E369</f>
        <v>45.85207431225902</v>
      </c>
      <c r="W28" s="599"/>
      <c r="X28" s="353"/>
      <c r="Y28" s="574"/>
    </row>
    <row r="29" spans="2:25" x14ac:dyDescent="0.2">
      <c r="O29" s="597" t="str">
        <f>'Costs vs. Price lists Traficom'!D370</f>
        <v>Pyhävuori</v>
      </c>
      <c r="P29" s="598">
        <f>'Costs vs. Price lists (TC)'!E370</f>
        <v>24.117183953191585</v>
      </c>
      <c r="Q29" s="599"/>
      <c r="R29" s="353"/>
      <c r="S29" s="574"/>
      <c r="U29" s="597" t="str">
        <f>'Costs vs. Price lists Traficom'!D370</f>
        <v>Pyhävuori</v>
      </c>
      <c r="V29" s="598">
        <f>'Costs vs. Price lists Traficom'!E370</f>
        <v>24.117183953191585</v>
      </c>
      <c r="W29" s="599"/>
      <c r="X29" s="600"/>
      <c r="Y29" s="574"/>
    </row>
    <row r="30" spans="2:25" x14ac:dyDescent="0.2">
      <c r="O30" s="597" t="str">
        <f>'Costs vs. Price lists Traficom'!D371</f>
        <v>Rovaniemi</v>
      </c>
      <c r="P30" s="598">
        <f>'Costs vs. Price lists (TC)'!E371</f>
        <v>80.468693595805149</v>
      </c>
      <c r="Q30" s="599"/>
      <c r="R30" s="353"/>
      <c r="S30" s="574"/>
      <c r="U30" s="597" t="str">
        <f>'Costs vs. Price lists Traficom'!D371</f>
        <v>Rovaniemi</v>
      </c>
      <c r="V30" s="598">
        <f>'Costs vs. Price lists Traficom'!E371</f>
        <v>80.468693595805149</v>
      </c>
      <c r="W30" s="599"/>
      <c r="X30" s="353"/>
      <c r="Y30" s="574"/>
    </row>
    <row r="31" spans="2:25" x14ac:dyDescent="0.2">
      <c r="O31" s="597" t="str">
        <f>'Costs vs. Price lists Traficom'!D372</f>
        <v>Ruka</v>
      </c>
      <c r="P31" s="598">
        <f>'Costs vs. Price lists (TC)'!E372</f>
        <v>129.15242979900998</v>
      </c>
      <c r="Q31" s="599"/>
      <c r="R31" s="353"/>
      <c r="S31" s="574"/>
      <c r="U31" s="597" t="str">
        <f>'Costs vs. Price lists Traficom'!D372</f>
        <v>Ruka</v>
      </c>
      <c r="V31" s="598">
        <f>'Costs vs. Price lists Traficom'!E372</f>
        <v>129.15242979900998</v>
      </c>
      <c r="W31" s="599"/>
      <c r="X31" s="353"/>
      <c r="Y31" s="574"/>
    </row>
    <row r="32" spans="2:25" x14ac:dyDescent="0.2">
      <c r="O32" s="597" t="str">
        <f>'Costs vs. Price lists Traficom'!D373</f>
        <v>Taivalkoski</v>
      </c>
      <c r="P32" s="598">
        <f>'Costs vs. Price lists (TC)'!E373</f>
        <v>24.276582280806579</v>
      </c>
      <c r="Q32" s="599"/>
      <c r="R32" s="353"/>
      <c r="S32" s="574"/>
      <c r="U32" s="597" t="str">
        <f>'Costs vs. Price lists Traficom'!D373</f>
        <v>Taivalkoski</v>
      </c>
      <c r="V32" s="598">
        <f>'Costs vs. Price lists Traficom'!E373</f>
        <v>24.276582280806579</v>
      </c>
      <c r="W32" s="599"/>
      <c r="X32" s="353"/>
      <c r="Y32" s="574"/>
    </row>
    <row r="33" spans="15:25" x14ac:dyDescent="0.2">
      <c r="O33" s="597" t="str">
        <f>'Costs vs. Price lists Traficom'!D374</f>
        <v>Tammela</v>
      </c>
      <c r="P33" s="598">
        <f>'Costs vs. Price lists (TC)'!E374</f>
        <v>168.3310726792397</v>
      </c>
      <c r="Q33" s="599"/>
      <c r="R33" s="353"/>
      <c r="S33" s="574"/>
      <c r="U33" s="597" t="str">
        <f>'Costs vs. Price lists Traficom'!D374</f>
        <v>Tammela</v>
      </c>
      <c r="V33" s="598">
        <f>'Costs vs. Price lists Traficom'!E374</f>
        <v>168.3310726792397</v>
      </c>
      <c r="W33" s="599"/>
      <c r="X33" s="353"/>
      <c r="Y33" s="574"/>
    </row>
    <row r="34" spans="15:25" x14ac:dyDescent="0.2">
      <c r="O34" s="597" t="str">
        <f>'Costs vs. Price lists Traficom'!D375</f>
        <v>Tampere</v>
      </c>
      <c r="P34" s="598">
        <f>'Costs vs. Price lists (TC)'!E375</f>
        <v>51.681973554369613</v>
      </c>
      <c r="Q34" s="599"/>
      <c r="R34" s="353"/>
      <c r="S34" s="574"/>
      <c r="U34" s="597" t="str">
        <f>'Costs vs. Price lists Traficom'!D375</f>
        <v>Tampere</v>
      </c>
      <c r="V34" s="598">
        <f>'Costs vs. Price lists Traficom'!E375</f>
        <v>51.681973554369613</v>
      </c>
      <c r="W34" s="599"/>
      <c r="X34" s="353"/>
      <c r="Y34" s="574"/>
    </row>
    <row r="35" spans="15:25" x14ac:dyDescent="0.2">
      <c r="O35" s="597" t="str">
        <f>'Costs vs. Price lists Traficom'!D376</f>
        <v>Tervola</v>
      </c>
      <c r="P35" s="598">
        <f>'Costs vs. Price lists (TC)'!E376</f>
        <v>31.058201493825095</v>
      </c>
      <c r="Q35" s="599"/>
      <c r="R35" s="353"/>
      <c r="S35" s="574"/>
      <c r="U35" s="597" t="str">
        <f>'Costs vs. Price lists Traficom'!D376</f>
        <v>Tervola</v>
      </c>
      <c r="V35" s="598">
        <f>'Costs vs. Price lists Traficom'!E376</f>
        <v>31.058201493825095</v>
      </c>
      <c r="W35" s="599"/>
      <c r="X35" s="600"/>
      <c r="Y35" s="574"/>
    </row>
    <row r="36" spans="15:25" x14ac:dyDescent="0.2">
      <c r="O36" s="597" t="str">
        <f>'Costs vs. Price lists Traficom'!D377</f>
        <v>Turku</v>
      </c>
      <c r="P36" s="598">
        <f>'Costs vs. Price lists (TC)'!E377</f>
        <v>37.769863322543465</v>
      </c>
      <c r="Q36" s="599"/>
      <c r="R36" s="353"/>
      <c r="S36" s="574"/>
      <c r="U36" s="597" t="str">
        <f>'Costs vs. Price lists Traficom'!D377</f>
        <v>Turku</v>
      </c>
      <c r="V36" s="598">
        <f>'Costs vs. Price lists Traficom'!E377</f>
        <v>37.769863322543465</v>
      </c>
      <c r="W36" s="599"/>
      <c r="X36" s="600"/>
      <c r="Y36" s="574"/>
    </row>
    <row r="37" spans="15:25" x14ac:dyDescent="0.2">
      <c r="O37" s="597" t="str">
        <f>'Costs vs. Price lists Traficom'!D378</f>
        <v>Utsjoki</v>
      </c>
      <c r="P37" s="598">
        <f>'Costs vs. Price lists (TC)'!E378</f>
        <v>150.97827021139776</v>
      </c>
      <c r="Q37" s="599"/>
      <c r="R37" s="353"/>
      <c r="S37" s="574"/>
      <c r="U37" s="597" t="str">
        <f>'Costs vs. Price lists Traficom'!D378</f>
        <v>Utsjoki</v>
      </c>
      <c r="V37" s="598">
        <f>'Costs vs. Price lists Traficom'!E378</f>
        <v>150.97827021139776</v>
      </c>
      <c r="W37" s="599"/>
      <c r="X37" s="353"/>
      <c r="Y37" s="574"/>
    </row>
    <row r="38" spans="15:25" x14ac:dyDescent="0.2">
      <c r="O38" s="597" t="str">
        <f>'Costs vs. Price lists Traficom'!D379</f>
        <v>Vaasa</v>
      </c>
      <c r="P38" s="598">
        <f>'Costs vs. Price lists (TC)'!E379</f>
        <v>72.839911530134515</v>
      </c>
      <c r="Q38" s="599"/>
      <c r="R38" s="353"/>
      <c r="S38" s="574"/>
      <c r="U38" s="597" t="str">
        <f>'Costs vs. Price lists Traficom'!D379</f>
        <v>Vaasa</v>
      </c>
      <c r="V38" s="598">
        <f>'Costs vs. Price lists Traficom'!E379</f>
        <v>72.839911530134515</v>
      </c>
      <c r="W38" s="599"/>
      <c r="X38" s="353"/>
      <c r="Y38" s="574"/>
    </row>
    <row r="39" spans="15:25" x14ac:dyDescent="0.2">
      <c r="O39" s="597" t="str">
        <f>'Costs vs. Price lists Traficom'!D380</f>
        <v>Vuokatti</v>
      </c>
      <c r="P39" s="598">
        <f>'Costs vs. Price lists (TC)'!E380</f>
        <v>32.428193665849484</v>
      </c>
      <c r="Q39" s="599"/>
      <c r="R39" s="353"/>
      <c r="S39" s="574"/>
      <c r="U39" s="597" t="str">
        <f>'Costs vs. Price lists Traficom'!D380</f>
        <v>Vuokatti</v>
      </c>
      <c r="V39" s="598">
        <f>'Costs vs. Price lists Traficom'!E380</f>
        <v>32.428193665849484</v>
      </c>
      <c r="W39" s="599"/>
      <c r="X39" s="353"/>
      <c r="Y39" s="574"/>
    </row>
    <row r="40" spans="15:25" x14ac:dyDescent="0.2">
      <c r="O40" s="597" t="str">
        <f>'Costs vs. Price lists Traficom'!D381</f>
        <v>Vuotso</v>
      </c>
      <c r="P40" s="598">
        <f>'Costs vs. Price lists (TC)'!E381</f>
        <v>111.64905388595736</v>
      </c>
      <c r="Q40" s="599"/>
      <c r="R40" s="353"/>
      <c r="S40" s="574"/>
      <c r="U40" s="597" t="str">
        <f>'Costs vs. Price lists Traficom'!D381</f>
        <v>Vuotso</v>
      </c>
      <c r="V40" s="598">
        <f>'Costs vs. Price lists Traficom'!E381</f>
        <v>111.64905388595736</v>
      </c>
      <c r="W40" s="599"/>
      <c r="X40" s="353"/>
      <c r="Y40" s="574"/>
    </row>
    <row r="41" spans="15:25" x14ac:dyDescent="0.2">
      <c r="O41" s="597" t="str">
        <f>'Costs vs. Price lists Traficom'!D382</f>
        <v>Ylläs</v>
      </c>
      <c r="P41" s="598">
        <f>'Costs vs. Price lists (TC)'!E382</f>
        <v>35.385621999671827</v>
      </c>
      <c r="Q41" s="599"/>
      <c r="R41" s="353"/>
      <c r="S41" s="574"/>
      <c r="U41" s="597" t="str">
        <f>'Costs vs. Price lists Traficom'!D382</f>
        <v>Ylläs</v>
      </c>
      <c r="V41" s="598">
        <f>'Costs vs. Price lists Traficom'!E382</f>
        <v>35.385621999671827</v>
      </c>
      <c r="W41" s="599"/>
      <c r="X41" s="353"/>
      <c r="Y41" s="574"/>
    </row>
    <row r="42" spans="15:25" x14ac:dyDescent="0.2">
      <c r="O42" s="597" t="str">
        <f>'Costs vs. Price lists Traficom'!D383</f>
        <v>Ähtäri</v>
      </c>
      <c r="P42" s="598">
        <f>'Costs vs. Price lists (TC)'!E383</f>
        <v>125.87811785716239</v>
      </c>
      <c r="Q42" s="599"/>
      <c r="R42" s="353"/>
      <c r="S42" s="574"/>
      <c r="U42" s="597" t="str">
        <f>'Costs vs. Price lists Traficom'!D383</f>
        <v>Ähtäri</v>
      </c>
      <c r="V42" s="598">
        <f>'Costs vs. Price lists Traficom'!E383</f>
        <v>125.87811785716239</v>
      </c>
      <c r="W42" s="599"/>
      <c r="X42" s="353"/>
      <c r="Y42" s="574"/>
    </row>
    <row r="43" spans="15:25" x14ac:dyDescent="0.2">
      <c r="P43" s="148">
        <f t="shared" ref="P43:Q43" si="0">SUM(P5:P42)</f>
        <v>2784.2535807422996</v>
      </c>
      <c r="Q43" s="148">
        <f t="shared" si="0"/>
        <v>0</v>
      </c>
      <c r="V43" s="148">
        <f t="shared" ref="V43" si="1">SUM(V5:V42)</f>
        <v>2784.2535807422996</v>
      </c>
      <c r="W43" s="148"/>
    </row>
    <row r="45" spans="15:25" x14ac:dyDescent="0.2">
      <c r="R45" s="601"/>
      <c r="S45" s="352"/>
      <c r="X45" s="601"/>
      <c r="Y45" s="352"/>
    </row>
    <row r="46" spans="15:25" x14ac:dyDescent="0.2">
      <c r="R46" s="601"/>
      <c r="S46" s="352"/>
      <c r="X46" s="601"/>
      <c r="Y46" s="549"/>
    </row>
    <row r="48" spans="15:25" x14ac:dyDescent="0.2">
      <c r="O48" s="124" t="str">
        <f>O2</f>
        <v>Digitan ilmoittamat kustannukset</v>
      </c>
      <c r="U48" s="124" t="str">
        <f>U2</f>
        <v>Viraston arvioimat kustannukset</v>
      </c>
    </row>
    <row r="49" spans="15:25" ht="51" x14ac:dyDescent="0.2">
      <c r="O49" s="602" t="s">
        <v>680</v>
      </c>
      <c r="P49" s="606" t="s">
        <v>1659</v>
      </c>
      <c r="Q49" s="606" t="s">
        <v>1657</v>
      </c>
      <c r="R49" s="606" t="s">
        <v>1658</v>
      </c>
      <c r="S49" s="606" t="s">
        <v>1054</v>
      </c>
      <c r="U49" s="602" t="s">
        <v>680</v>
      </c>
      <c r="V49" s="606" t="s">
        <v>1659</v>
      </c>
      <c r="W49" s="654" t="s">
        <v>1657</v>
      </c>
      <c r="X49" s="654" t="s">
        <v>1658</v>
      </c>
      <c r="Y49" s="606" t="s">
        <v>1054</v>
      </c>
    </row>
    <row r="50" spans="15:25" x14ac:dyDescent="0.2">
      <c r="O50" s="597" t="s">
        <v>683</v>
      </c>
      <c r="P50" s="603">
        <v>48.940456640635297</v>
      </c>
      <c r="Q50" s="604"/>
      <c r="R50" s="605"/>
      <c r="S50" s="519"/>
      <c r="U50" s="597" t="s">
        <v>690</v>
      </c>
      <c r="V50" s="598">
        <v>70.173080512168426</v>
      </c>
      <c r="W50" s="599"/>
      <c r="X50" s="600"/>
      <c r="Y50" s="574"/>
    </row>
    <row r="51" spans="15:25" x14ac:dyDescent="0.2">
      <c r="O51" s="597" t="s">
        <v>685</v>
      </c>
      <c r="P51" s="598">
        <v>42.873415921650974</v>
      </c>
      <c r="Q51" s="599"/>
      <c r="R51" s="353"/>
      <c r="S51" s="574"/>
      <c r="U51" s="597" t="s">
        <v>694</v>
      </c>
      <c r="V51" s="598">
        <v>49.102937580034713</v>
      </c>
      <c r="W51" s="599"/>
      <c r="X51" s="600"/>
      <c r="Y51" s="574"/>
    </row>
    <row r="52" spans="15:25" x14ac:dyDescent="0.2">
      <c r="O52" s="597" t="s">
        <v>687</v>
      </c>
      <c r="P52" s="598">
        <v>52.757186750648401</v>
      </c>
      <c r="Q52" s="599"/>
      <c r="R52" s="600"/>
      <c r="S52" s="574"/>
      <c r="U52" s="597" t="s">
        <v>696</v>
      </c>
      <c r="V52" s="598">
        <v>41.194195741530457</v>
      </c>
      <c r="W52" s="599"/>
      <c r="X52" s="600"/>
      <c r="Y52" s="574"/>
    </row>
    <row r="53" spans="15:25" x14ac:dyDescent="0.2">
      <c r="O53" s="597" t="s">
        <v>690</v>
      </c>
      <c r="P53" s="598">
        <v>70.173080512168426</v>
      </c>
      <c r="Q53" s="599"/>
      <c r="R53" s="600"/>
      <c r="S53" s="574"/>
      <c r="U53" s="597" t="s">
        <v>698</v>
      </c>
      <c r="V53" s="598">
        <v>60.984859936347256</v>
      </c>
      <c r="W53" s="599"/>
      <c r="X53" s="600"/>
      <c r="Y53" s="574"/>
    </row>
    <row r="54" spans="15:25" x14ac:dyDescent="0.2">
      <c r="O54" s="597" t="s">
        <v>691</v>
      </c>
      <c r="P54" s="598">
        <v>35.25206954971847</v>
      </c>
      <c r="Q54" s="599"/>
      <c r="R54" s="600"/>
      <c r="S54" s="574"/>
      <c r="U54" s="597" t="s">
        <v>705</v>
      </c>
      <c r="V54" s="598">
        <v>42.529204923543226</v>
      </c>
      <c r="W54" s="599"/>
      <c r="X54" s="600"/>
      <c r="Y54" s="574"/>
    </row>
    <row r="55" spans="15:25" x14ac:dyDescent="0.2">
      <c r="O55" s="597" t="s">
        <v>694</v>
      </c>
      <c r="P55" s="598">
        <v>49.102937580034713</v>
      </c>
      <c r="Q55" s="599"/>
      <c r="R55" s="600"/>
      <c r="S55" s="574"/>
      <c r="U55" s="597" t="s">
        <v>709</v>
      </c>
      <c r="V55" s="598">
        <v>80.468693595805149</v>
      </c>
      <c r="W55" s="599"/>
      <c r="X55" s="353"/>
      <c r="Y55" s="574"/>
    </row>
    <row r="56" spans="15:25" x14ac:dyDescent="0.2">
      <c r="O56" s="597" t="s">
        <v>696</v>
      </c>
      <c r="P56" s="598">
        <v>41.194195741530457</v>
      </c>
      <c r="Q56" s="599"/>
      <c r="R56" s="600"/>
      <c r="S56" s="574"/>
      <c r="U56" s="597" t="s">
        <v>714</v>
      </c>
      <c r="V56" s="598">
        <v>31.058201493825095</v>
      </c>
      <c r="W56" s="599"/>
      <c r="X56" s="600"/>
      <c r="Y56" s="574"/>
    </row>
    <row r="57" spans="15:25" x14ac:dyDescent="0.2">
      <c r="O57" s="597" t="s">
        <v>698</v>
      </c>
      <c r="P57" s="598">
        <v>60.984859936347256</v>
      </c>
      <c r="Q57" s="599"/>
      <c r="R57" s="600"/>
      <c r="S57" s="574"/>
    </row>
    <row r="58" spans="15:25" x14ac:dyDescent="0.2">
      <c r="O58" s="597" t="s">
        <v>701</v>
      </c>
      <c r="P58" s="598">
        <v>34.653492434735142</v>
      </c>
      <c r="Q58" s="599"/>
      <c r="R58" s="353"/>
      <c r="S58" s="574"/>
    </row>
    <row r="59" spans="15:25" x14ac:dyDescent="0.2">
      <c r="O59" s="597" t="s">
        <v>702</v>
      </c>
      <c r="P59" s="598">
        <v>71.502772500397313</v>
      </c>
      <c r="Q59" s="599"/>
      <c r="R59" s="353"/>
      <c r="S59" s="574"/>
    </row>
    <row r="60" spans="15:25" x14ac:dyDescent="0.2">
      <c r="O60" s="597" t="s">
        <v>703</v>
      </c>
      <c r="P60" s="598">
        <v>44.401153819046449</v>
      </c>
      <c r="Q60" s="599"/>
      <c r="R60" s="353"/>
      <c r="S60" s="574"/>
    </row>
    <row r="61" spans="15:25" x14ac:dyDescent="0.2">
      <c r="O61" s="597" t="s">
        <v>705</v>
      </c>
      <c r="P61" s="598">
        <v>42.529204923543226</v>
      </c>
      <c r="Q61" s="599"/>
      <c r="R61" s="600"/>
      <c r="S61" s="574"/>
    </row>
    <row r="62" spans="15:25" x14ac:dyDescent="0.2">
      <c r="O62" s="597" t="s">
        <v>708</v>
      </c>
      <c r="P62" s="598">
        <v>24.117183953191585</v>
      </c>
      <c r="Q62" s="599"/>
      <c r="R62" s="600"/>
      <c r="S62" s="574"/>
    </row>
    <row r="63" spans="15:25" x14ac:dyDescent="0.2">
      <c r="O63" s="597" t="s">
        <v>709</v>
      </c>
      <c r="P63" s="598">
        <v>80.468693595805149</v>
      </c>
      <c r="Q63" s="599"/>
      <c r="R63" s="353"/>
      <c r="S63" s="574"/>
    </row>
    <row r="64" spans="15:25" x14ac:dyDescent="0.2">
      <c r="O64" s="597" t="s">
        <v>713</v>
      </c>
      <c r="P64" s="598">
        <v>51.681973554369613</v>
      </c>
      <c r="Q64" s="599"/>
      <c r="R64" s="353"/>
      <c r="S64" s="574"/>
    </row>
    <row r="65" spans="15:19" x14ac:dyDescent="0.2">
      <c r="O65" s="597" t="s">
        <v>714</v>
      </c>
      <c r="P65" s="598">
        <v>31.058201493825095</v>
      </c>
      <c r="Q65" s="599"/>
      <c r="R65" s="600"/>
      <c r="S65" s="574"/>
    </row>
    <row r="66" spans="15:19" x14ac:dyDescent="0.2">
      <c r="O66" s="597" t="s">
        <v>715</v>
      </c>
      <c r="P66" s="598">
        <v>37.769863322543465</v>
      </c>
      <c r="Q66" s="599"/>
      <c r="R66" s="600"/>
      <c r="S66" s="574"/>
    </row>
    <row r="67" spans="15:19" x14ac:dyDescent="0.2">
      <c r="O67" s="597" t="s">
        <v>718</v>
      </c>
      <c r="P67" s="598">
        <v>32.428193665849484</v>
      </c>
      <c r="Q67" s="599"/>
      <c r="R67" s="353"/>
      <c r="S67" s="574"/>
    </row>
  </sheetData>
  <autoFilter ref="O4:Y43" xr:uid="{CE9F70BD-F31F-45D0-873F-167480125883}"/>
  <mergeCells count="3">
    <mergeCell ref="C3:D3"/>
    <mergeCell ref="E3:F3"/>
    <mergeCell ref="G3:H3"/>
  </mergeCells>
  <phoneticPr fontId="30" type="noConversion"/>
  <conditionalFormatting sqref="R50:R67">
    <cfRule type="expression" dxfId="75" priority="15">
      <formula>R50&lt;0</formula>
    </cfRule>
  </conditionalFormatting>
  <conditionalFormatting sqref="S50">
    <cfRule type="expression" dxfId="74" priority="14">
      <formula>S50&lt;0</formula>
    </cfRule>
  </conditionalFormatting>
  <conditionalFormatting sqref="S51:S67">
    <cfRule type="expression" dxfId="73" priority="13">
      <formula>S51&lt;0</formula>
    </cfRule>
  </conditionalFormatting>
  <conditionalFormatting sqref="Y50:Y56">
    <cfRule type="expression" dxfId="72" priority="8">
      <formula>Y50&lt;0</formula>
    </cfRule>
  </conditionalFormatting>
  <conditionalFormatting sqref="X5:X42">
    <cfRule type="expression" dxfId="71" priority="12">
      <formula>X5&lt;0</formula>
    </cfRule>
  </conditionalFormatting>
  <conditionalFormatting sqref="Y5">
    <cfRule type="expression" dxfId="70" priority="11">
      <formula>Y5&lt;0</formula>
    </cfRule>
  </conditionalFormatting>
  <conditionalFormatting sqref="Y6:Y42">
    <cfRule type="expression" dxfId="69" priority="10">
      <formula>Y6&lt;0</formula>
    </cfRule>
  </conditionalFormatting>
  <conditionalFormatting sqref="X50:X56">
    <cfRule type="expression" dxfId="68" priority="9">
      <formula>X50&lt;0</formula>
    </cfRule>
  </conditionalFormatting>
  <conditionalFormatting sqref="C5">
    <cfRule type="expression" dxfId="67" priority="7">
      <formula>C5&gt;0</formula>
    </cfRule>
  </conditionalFormatting>
  <conditionalFormatting sqref="C7:C15">
    <cfRule type="expression" dxfId="66" priority="6">
      <formula>C7&gt;0</formula>
    </cfRule>
  </conditionalFormatting>
  <conditionalFormatting sqref="E5">
    <cfRule type="expression" dxfId="65" priority="5">
      <formula>E5&gt;0</formula>
    </cfRule>
  </conditionalFormatting>
  <conditionalFormatting sqref="E7:E15">
    <cfRule type="expression" dxfId="64" priority="4">
      <formula>E7&gt;0</formula>
    </cfRule>
  </conditionalFormatting>
  <conditionalFormatting sqref="R5:R42">
    <cfRule type="expression" dxfId="63" priority="3">
      <formula>R5&lt;0</formula>
    </cfRule>
  </conditionalFormatting>
  <conditionalFormatting sqref="S5">
    <cfRule type="expression" dxfId="62" priority="2">
      <formula>S5&lt;0</formula>
    </cfRule>
  </conditionalFormatting>
  <conditionalFormatting sqref="S6:S42">
    <cfRule type="expression" dxfId="61" priority="1">
      <formula>S6&lt;0</formula>
    </cfRule>
  </conditionalFormatting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FC3E9F-4125-4379-A170-929AE43B95F5}">
  <sheetPr codeName="Sheet6">
    <tabColor rgb="FF92D050"/>
  </sheetPr>
  <dimension ref="A1:N133"/>
  <sheetViews>
    <sheetView workbookViewId="0">
      <selection activeCell="B22" sqref="B22"/>
    </sheetView>
  </sheetViews>
  <sheetFormatPr defaultRowHeight="12.75" outlineLevelCol="1" x14ac:dyDescent="0.2"/>
  <cols>
    <col min="2" max="2" width="56.42578125" customWidth="1"/>
    <col min="3" max="4" width="21.7109375" customWidth="1" outlineLevel="1"/>
    <col min="5" max="5" width="12.5703125" customWidth="1" outlineLevel="1"/>
    <col min="6" max="6" width="10.5703125" bestFit="1" customWidth="1"/>
    <col min="9" max="9" width="10.7109375" bestFit="1" customWidth="1"/>
    <col min="10" max="10" width="55.140625" bestFit="1" customWidth="1"/>
    <col min="11" max="11" width="12.85546875" customWidth="1"/>
  </cols>
  <sheetData>
    <row r="1" spans="1:11" x14ac:dyDescent="0.2">
      <c r="A1" s="124" t="s">
        <v>1084</v>
      </c>
    </row>
    <row r="2" spans="1:11" x14ac:dyDescent="0.2">
      <c r="A2" s="124"/>
    </row>
    <row r="3" spans="1:11" x14ac:dyDescent="0.2">
      <c r="C3" s="210" t="s">
        <v>1085</v>
      </c>
      <c r="D3" s="210" t="s">
        <v>1086</v>
      </c>
      <c r="E3" s="210" t="s">
        <v>1074</v>
      </c>
      <c r="F3" s="210" t="s">
        <v>801</v>
      </c>
    </row>
    <row r="4" spans="1:11" x14ac:dyDescent="0.2">
      <c r="A4" s="124" t="s">
        <v>1099</v>
      </c>
      <c r="C4" s="210"/>
      <c r="D4" s="210"/>
    </row>
    <row r="5" spans="1:11" x14ac:dyDescent="0.2">
      <c r="B5" t="s">
        <v>972</v>
      </c>
      <c r="C5" s="520">
        <f>'SMP operations total (TC)'!H11</f>
        <v>5.3999999999999999E-2</v>
      </c>
      <c r="D5" s="520">
        <f>WACC_uusi</f>
        <v>6.3E-2</v>
      </c>
      <c r="E5" s="698">
        <f t="shared" ref="E5:E25" si="0">IF(ISNUMBER(D5)=TRUE,D5-C5,"")</f>
        <v>9.0000000000000011E-3</v>
      </c>
      <c r="I5" s="124" t="s">
        <v>965</v>
      </c>
    </row>
    <row r="6" spans="1:11" x14ac:dyDescent="0.2">
      <c r="A6" s="124" t="s">
        <v>935</v>
      </c>
      <c r="C6" s="210" t="s">
        <v>1085</v>
      </c>
      <c r="D6" s="210" t="s">
        <v>1086</v>
      </c>
      <c r="E6" s="210" t="s">
        <v>779</v>
      </c>
      <c r="J6" t="str">
        <f>'SMP operations total (TC)'!B5</f>
        <v>TOTAL COSTS OF REGULATED BROADCASTING SERVICES</v>
      </c>
    </row>
    <row r="7" spans="1:11" x14ac:dyDescent="0.2">
      <c r="B7" t="s">
        <v>1089</v>
      </c>
      <c r="C7" s="460" t="s">
        <v>1087</v>
      </c>
      <c r="D7" s="460" t="s">
        <v>977</v>
      </c>
      <c r="E7" t="str">
        <f t="shared" si="0"/>
        <v/>
      </c>
      <c r="K7" s="425" t="str">
        <f>'SMP operations total (TC)'!I6</f>
        <v>National radio</v>
      </c>
    </row>
    <row r="8" spans="1:11" x14ac:dyDescent="0.2">
      <c r="B8" t="s">
        <v>1088</v>
      </c>
      <c r="C8" s="148"/>
      <c r="D8" s="148"/>
      <c r="E8" s="148"/>
      <c r="F8" s="339"/>
      <c r="J8" s="127" t="str">
        <f>'SMP operations total (TC)'!B7</f>
        <v>Replacement cost of broadcasting network components</v>
      </c>
      <c r="K8" s="232"/>
    </row>
    <row r="9" spans="1:11" x14ac:dyDescent="0.2">
      <c r="B9" t="s">
        <v>1090</v>
      </c>
      <c r="C9" s="148"/>
      <c r="D9" s="148"/>
      <c r="E9" s="148"/>
      <c r="F9" s="339"/>
      <c r="J9" s="127" t="str">
        <f>'SMP operations total (TC)'!B8</f>
        <v>Average techno-economic lifetime</v>
      </c>
      <c r="K9" s="232"/>
    </row>
    <row r="10" spans="1:11" x14ac:dyDescent="0.2">
      <c r="B10" t="s">
        <v>1091</v>
      </c>
      <c r="C10" s="458"/>
      <c r="D10" s="458"/>
      <c r="E10" s="148"/>
      <c r="F10" s="339"/>
      <c r="J10" s="127" t="str">
        <f>'SMP operations total (TC)'!B9</f>
        <v>Depreciation</v>
      </c>
      <c r="K10" s="232"/>
    </row>
    <row r="11" spans="1:11" x14ac:dyDescent="0.2">
      <c r="B11" t="s">
        <v>1092</v>
      </c>
      <c r="C11" s="458"/>
      <c r="D11" s="458"/>
      <c r="E11" s="148"/>
      <c r="F11" s="339"/>
      <c r="J11" s="127" t="str">
        <f>'SMP operations total (TC)'!B10</f>
        <v>Regulated asset value (RAV)</v>
      </c>
      <c r="K11" s="232"/>
    </row>
    <row r="12" spans="1:11" x14ac:dyDescent="0.2">
      <c r="B12" t="s">
        <v>1093</v>
      </c>
      <c r="C12" s="148"/>
      <c r="D12" s="148"/>
      <c r="E12" s="148"/>
      <c r="F12" s="339"/>
      <c r="J12" s="127" t="str">
        <f>'SMP operations total (TC)'!B11</f>
        <v>Return on capital</v>
      </c>
      <c r="K12" s="573">
        <f>'SMP operations total (TC)'!I11</f>
        <v>5.3999999999999999E-2</v>
      </c>
    </row>
    <row r="13" spans="1:11" x14ac:dyDescent="0.2">
      <c r="B13" s="251" t="s">
        <v>1151</v>
      </c>
      <c r="C13" s="148"/>
      <c r="D13" s="148"/>
      <c r="E13" s="148"/>
      <c r="F13" s="339"/>
      <c r="J13" s="127" t="str">
        <f>'SMP operations total (TC)'!B12</f>
        <v>Return on RAV</v>
      </c>
      <c r="K13" s="232"/>
    </row>
    <row r="14" spans="1:11" x14ac:dyDescent="0.2">
      <c r="A14" s="352"/>
      <c r="B14" s="251" t="s">
        <v>1796</v>
      </c>
      <c r="C14" s="148"/>
      <c r="D14" s="148"/>
      <c r="E14" s="148"/>
      <c r="F14" s="339"/>
      <c r="J14" s="127" t="str">
        <f>'SMP operations total (TC)'!B13</f>
        <v>Operating costs</v>
      </c>
      <c r="K14" s="232"/>
    </row>
    <row r="15" spans="1:11" x14ac:dyDescent="0.2">
      <c r="A15" s="352"/>
      <c r="B15" s="251" t="s">
        <v>1096</v>
      </c>
      <c r="C15" s="148"/>
      <c r="D15" s="148"/>
      <c r="E15" s="148"/>
      <c r="F15" s="339"/>
      <c r="J15" s="127" t="str">
        <f>'SMP operations total (TC)'!B14</f>
        <v>Overhead costs % of capital costs and OPEX</v>
      </c>
      <c r="K15" s="574">
        <f>'SMP operations total (TC)'!I14</f>
        <v>0.05</v>
      </c>
    </row>
    <row r="16" spans="1:11" x14ac:dyDescent="0.2">
      <c r="B16" s="251" t="s">
        <v>1096</v>
      </c>
      <c r="C16" s="148"/>
      <c r="D16" s="148"/>
      <c r="E16" s="148"/>
      <c r="F16" s="339"/>
      <c r="J16" s="127" t="str">
        <f>'SMP operations total (TC)'!B15</f>
        <v>Overhead costs</v>
      </c>
      <c r="K16" s="232"/>
    </row>
    <row r="17" spans="2:11" x14ac:dyDescent="0.2">
      <c r="B17" t="s">
        <v>1095</v>
      </c>
      <c r="C17" s="148"/>
      <c r="D17" s="148"/>
      <c r="E17" s="148"/>
      <c r="F17" s="339"/>
      <c r="J17" s="127" t="str">
        <f>'SMP operations total (TC)'!B16</f>
        <v>NWC % of other costs</v>
      </c>
      <c r="K17" s="574">
        <f>'SMP operations total (TC)'!I16</f>
        <v>0.05</v>
      </c>
    </row>
    <row r="18" spans="2:11" x14ac:dyDescent="0.2">
      <c r="B18" s="251" t="s">
        <v>1097</v>
      </c>
      <c r="C18" s="148"/>
      <c r="D18" s="148"/>
      <c r="E18" s="148"/>
      <c r="F18" s="339"/>
      <c r="J18" s="127" t="str">
        <f>'SMP operations total (TC)'!B17</f>
        <v>NWC</v>
      </c>
      <c r="K18" s="232"/>
    </row>
    <row r="19" spans="2:11" x14ac:dyDescent="0.2">
      <c r="B19" t="s">
        <v>1094</v>
      </c>
      <c r="C19" s="148"/>
      <c r="D19" s="148"/>
      <c r="E19" s="148"/>
      <c r="F19" s="339"/>
      <c r="J19" s="127" t="str">
        <f>'SMP operations total (TC)'!B18</f>
        <v>Return on NWC</v>
      </c>
      <c r="K19" s="232"/>
    </row>
    <row r="20" spans="2:11" x14ac:dyDescent="0.2">
      <c r="B20" s="251" t="s">
        <v>1098</v>
      </c>
      <c r="C20" s="148"/>
      <c r="D20" s="148"/>
      <c r="E20" s="148"/>
      <c r="F20" s="339"/>
      <c r="J20" s="124" t="str">
        <f>'SMP operations total (TC)'!B19</f>
        <v>Total costs attributable to broadcasting services</v>
      </c>
      <c r="K20" s="552"/>
    </row>
    <row r="21" spans="2:11" x14ac:dyDescent="0.2">
      <c r="B21" t="s">
        <v>1100</v>
      </c>
      <c r="C21" s="148"/>
      <c r="D21" s="148"/>
      <c r="E21" s="148"/>
      <c r="F21" s="339"/>
    </row>
    <row r="22" spans="2:11" x14ac:dyDescent="0.2">
      <c r="B22" s="251" t="s">
        <v>1691</v>
      </c>
      <c r="C22" s="148"/>
      <c r="D22" s="148"/>
      <c r="E22" s="148"/>
      <c r="F22" s="339"/>
    </row>
    <row r="23" spans="2:11" x14ac:dyDescent="0.2">
      <c r="B23" t="s">
        <v>1105</v>
      </c>
      <c r="C23" s="148"/>
      <c r="D23" s="148"/>
      <c r="E23" s="148"/>
      <c r="F23" s="339"/>
      <c r="I23" s="124" t="s">
        <v>1123</v>
      </c>
    </row>
    <row r="24" spans="2:11" x14ac:dyDescent="0.2">
      <c r="B24" s="251" t="s">
        <v>1106</v>
      </c>
      <c r="C24" s="148"/>
      <c r="D24" s="148"/>
      <c r="E24" s="148"/>
      <c r="F24" s="339"/>
      <c r="J24" t="s">
        <v>32</v>
      </c>
    </row>
    <row r="25" spans="2:11" x14ac:dyDescent="0.2">
      <c r="B25" s="456" t="s">
        <v>1107</v>
      </c>
      <c r="C25" s="352">
        <f>'Antenna capacity SMP (TC)'!C99</f>
        <v>0.05</v>
      </c>
      <c r="D25" s="352">
        <f>yleiskustannuslisä</f>
        <v>0.05</v>
      </c>
      <c r="E25" s="148">
        <f t="shared" si="0"/>
        <v>0</v>
      </c>
      <c r="F25" s="339">
        <f t="shared" ref="F25" si="1">E25/C25</f>
        <v>0</v>
      </c>
      <c r="K25" s="425" t="s">
        <v>35</v>
      </c>
    </row>
    <row r="26" spans="2:11" x14ac:dyDescent="0.2">
      <c r="B26" s="456" t="s">
        <v>1103</v>
      </c>
      <c r="C26" s="148"/>
      <c r="D26" s="148"/>
      <c r="E26" s="148"/>
      <c r="F26" s="339"/>
      <c r="J26" s="127" t="s">
        <v>36</v>
      </c>
      <c r="K26" s="232"/>
    </row>
    <row r="27" spans="2:11" x14ac:dyDescent="0.2">
      <c r="B27" s="251" t="s">
        <v>1104</v>
      </c>
      <c r="C27" s="148"/>
      <c r="D27" s="148"/>
      <c r="E27" s="148"/>
      <c r="F27" s="339"/>
      <c r="J27" s="127" t="s">
        <v>37</v>
      </c>
      <c r="K27" s="232"/>
    </row>
    <row r="28" spans="2:11" x14ac:dyDescent="0.2">
      <c r="B28" t="s">
        <v>1101</v>
      </c>
      <c r="C28" s="148"/>
      <c r="D28" s="148"/>
      <c r="E28" s="148"/>
      <c r="F28" s="339"/>
      <c r="J28" s="127" t="s">
        <v>38</v>
      </c>
      <c r="K28" s="232"/>
    </row>
    <row r="29" spans="2:11" x14ac:dyDescent="0.2">
      <c r="B29" s="251" t="s">
        <v>1102</v>
      </c>
      <c r="C29" s="148"/>
      <c r="D29" s="148"/>
      <c r="E29" s="148"/>
      <c r="F29" s="339"/>
      <c r="J29" s="127" t="s">
        <v>39</v>
      </c>
      <c r="K29" s="232"/>
    </row>
    <row r="30" spans="2:11" x14ac:dyDescent="0.2">
      <c r="B30" s="251"/>
      <c r="C30" s="148"/>
      <c r="D30" s="148"/>
      <c r="E30" s="148"/>
      <c r="F30" s="339"/>
      <c r="J30" s="127" t="s">
        <v>40</v>
      </c>
      <c r="K30" s="573">
        <f>'SMP operations total Traficom'!I11</f>
        <v>6.3E-2</v>
      </c>
    </row>
    <row r="31" spans="2:11" x14ac:dyDescent="0.2">
      <c r="B31" s="456" t="s">
        <v>1201</v>
      </c>
      <c r="C31" s="210" t="s">
        <v>1085</v>
      </c>
      <c r="D31" s="210" t="s">
        <v>1086</v>
      </c>
      <c r="E31" s="210" t="s">
        <v>1074</v>
      </c>
      <c r="F31" s="210" t="s">
        <v>801</v>
      </c>
      <c r="J31" s="127" t="s">
        <v>41</v>
      </c>
      <c r="K31" s="232"/>
    </row>
    <row r="32" spans="2:11" x14ac:dyDescent="0.2">
      <c r="B32" s="251" t="s">
        <v>1089</v>
      </c>
      <c r="C32" s="460" t="s">
        <v>1087</v>
      </c>
      <c r="D32" s="143" t="s">
        <v>977</v>
      </c>
      <c r="E32" s="148"/>
      <c r="F32" s="339"/>
      <c r="J32" s="127" t="s">
        <v>42</v>
      </c>
      <c r="K32" s="232"/>
    </row>
    <row r="33" spans="1:14" x14ac:dyDescent="0.2">
      <c r="B33" s="251" t="s">
        <v>1158</v>
      </c>
      <c r="C33" s="148"/>
      <c r="D33" s="148"/>
      <c r="E33" s="148"/>
      <c r="F33" s="339"/>
      <c r="J33" s="127" t="s">
        <v>43</v>
      </c>
      <c r="K33" s="574">
        <f>'SMP operations total Traficom'!I14</f>
        <v>0.05</v>
      </c>
    </row>
    <row r="34" spans="1:14" x14ac:dyDescent="0.2">
      <c r="B34" s="350" t="s">
        <v>1159</v>
      </c>
      <c r="C34" s="341"/>
      <c r="D34" s="341"/>
      <c r="E34" s="341"/>
      <c r="F34" s="470"/>
      <c r="J34" s="127" t="s">
        <v>44</v>
      </c>
      <c r="K34" s="232"/>
    </row>
    <row r="35" spans="1:14" x14ac:dyDescent="0.2">
      <c r="B35" s="251" t="s">
        <v>1161</v>
      </c>
      <c r="C35" s="552"/>
      <c r="D35" s="552"/>
      <c r="E35" s="552"/>
      <c r="F35" s="339"/>
      <c r="J35" s="127" t="s">
        <v>45</v>
      </c>
      <c r="K35" s="574">
        <f>'SMP operations total Traficom'!I16</f>
        <v>0.05</v>
      </c>
    </row>
    <row r="36" spans="1:14" x14ac:dyDescent="0.2">
      <c r="B36" s="251"/>
      <c r="C36" s="148"/>
      <c r="D36" s="148"/>
      <c r="E36" s="148"/>
      <c r="F36" s="339"/>
      <c r="J36" s="127" t="s">
        <v>46</v>
      </c>
      <c r="K36" s="232"/>
    </row>
    <row r="37" spans="1:14" x14ac:dyDescent="0.2">
      <c r="B37" s="456" t="s">
        <v>1160</v>
      </c>
      <c r="C37" s="210" t="s">
        <v>1085</v>
      </c>
      <c r="D37" s="210" t="s">
        <v>1086</v>
      </c>
      <c r="E37" s="210" t="s">
        <v>1074</v>
      </c>
      <c r="F37" s="210" t="s">
        <v>801</v>
      </c>
      <c r="J37" s="127" t="s">
        <v>47</v>
      </c>
      <c r="K37" s="232"/>
    </row>
    <row r="38" spans="1:14" x14ac:dyDescent="0.2">
      <c r="B38" s="251" t="s">
        <v>1089</v>
      </c>
      <c r="C38" s="460" t="s">
        <v>1087</v>
      </c>
      <c r="D38" s="893" t="s">
        <v>977</v>
      </c>
      <c r="E38" t="str">
        <f t="shared" ref="E38" si="2">IF(ISNUMBER(D38)=TRUE,D38-C38,"")</f>
        <v/>
      </c>
      <c r="F38" s="339"/>
      <c r="J38" s="124" t="s">
        <v>48</v>
      </c>
      <c r="K38" s="552"/>
      <c r="M38" s="148"/>
      <c r="N38" s="352"/>
    </row>
    <row r="39" spans="1:14" x14ac:dyDescent="0.2">
      <c r="B39" s="251" t="s">
        <v>1158</v>
      </c>
      <c r="C39" s="148"/>
      <c r="D39" s="148"/>
      <c r="E39" s="148"/>
      <c r="F39" s="339"/>
    </row>
    <row r="40" spans="1:14" x14ac:dyDescent="0.2">
      <c r="B40" s="350" t="s">
        <v>1159</v>
      </c>
      <c r="C40" s="341"/>
      <c r="D40" s="341"/>
      <c r="E40" s="341"/>
      <c r="F40" s="470"/>
    </row>
    <row r="41" spans="1:14" x14ac:dyDescent="0.2">
      <c r="B41" s="251" t="s">
        <v>1161</v>
      </c>
      <c r="C41" s="552"/>
      <c r="D41" s="552"/>
      <c r="E41" s="552"/>
      <c r="F41" s="553"/>
    </row>
    <row r="42" spans="1:14" x14ac:dyDescent="0.2">
      <c r="A42" s="124" t="s">
        <v>1108</v>
      </c>
      <c r="B42" s="251"/>
      <c r="C42" s="352"/>
      <c r="D42" s="352"/>
    </row>
    <row r="43" spans="1:14" x14ac:dyDescent="0.2">
      <c r="C43" s="210" t="s">
        <v>1085</v>
      </c>
      <c r="D43" s="210" t="s">
        <v>1086</v>
      </c>
      <c r="E43" s="210" t="s">
        <v>1074</v>
      </c>
      <c r="F43" s="210" t="s">
        <v>801</v>
      </c>
    </row>
    <row r="44" spans="1:14" x14ac:dyDescent="0.2">
      <c r="B44" t="s">
        <v>1089</v>
      </c>
      <c r="C44" s="177" t="s">
        <v>977</v>
      </c>
      <c r="D44" s="177" t="str">
        <f>rakennusten_arvostus</f>
        <v>Digitan JHH</v>
      </c>
    </row>
    <row r="45" spans="1:14" x14ac:dyDescent="0.2">
      <c r="B45" t="s">
        <v>1122</v>
      </c>
      <c r="C45" s="177">
        <f>'SMP operations total Traficom'!X9</f>
        <v>0</v>
      </c>
      <c r="D45" s="177" t="str">
        <f>rakennusten_kustannus</f>
        <v>joulukuu 2022</v>
      </c>
    </row>
    <row r="46" spans="1:14" x14ac:dyDescent="0.2">
      <c r="B46" t="s">
        <v>1121</v>
      </c>
      <c r="C46" s="148"/>
      <c r="D46" s="148"/>
      <c r="E46" s="148"/>
      <c r="F46" s="339"/>
    </row>
    <row r="47" spans="1:14" x14ac:dyDescent="0.2">
      <c r="B47" t="s">
        <v>1688</v>
      </c>
      <c r="C47" s="143"/>
      <c r="D47" s="143"/>
      <c r="E47" s="148"/>
      <c r="F47" s="339"/>
    </row>
    <row r="48" spans="1:14" x14ac:dyDescent="0.2">
      <c r="B48" t="s">
        <v>1687</v>
      </c>
      <c r="C48" s="148"/>
      <c r="D48" s="148"/>
      <c r="E48" s="148"/>
      <c r="F48" s="339"/>
    </row>
    <row r="49" spans="1:7" x14ac:dyDescent="0.2">
      <c r="B49" t="s">
        <v>1109</v>
      </c>
      <c r="E49" s="148"/>
      <c r="F49" s="339"/>
    </row>
    <row r="50" spans="1:7" x14ac:dyDescent="0.2">
      <c r="B50" s="251" t="s">
        <v>443</v>
      </c>
      <c r="C50" s="458"/>
      <c r="D50" s="458"/>
      <c r="E50" s="148"/>
      <c r="F50" s="339"/>
    </row>
    <row r="51" spans="1:7" x14ac:dyDescent="0.2">
      <c r="B51" s="251" t="s">
        <v>448</v>
      </c>
      <c r="C51" s="458"/>
      <c r="D51" s="458"/>
      <c r="E51" s="148"/>
      <c r="F51" s="339"/>
    </row>
    <row r="52" spans="1:7" x14ac:dyDescent="0.2">
      <c r="B52" s="251" t="s">
        <v>449</v>
      </c>
      <c r="C52" s="458"/>
      <c r="D52" s="458"/>
      <c r="E52" s="148"/>
      <c r="F52" s="339"/>
    </row>
    <row r="53" spans="1:7" x14ac:dyDescent="0.2">
      <c r="B53" t="s">
        <v>1110</v>
      </c>
      <c r="C53" s="458"/>
      <c r="E53" s="148"/>
      <c r="F53" s="339"/>
    </row>
    <row r="54" spans="1:7" x14ac:dyDescent="0.2">
      <c r="B54" s="251" t="s">
        <v>443</v>
      </c>
      <c r="C54" s="458"/>
      <c r="D54" s="458"/>
      <c r="E54" s="148"/>
      <c r="F54" s="339"/>
    </row>
    <row r="55" spans="1:7" x14ac:dyDescent="0.2">
      <c r="B55" s="251" t="s">
        <v>448</v>
      </c>
      <c r="C55" s="458"/>
      <c r="D55" s="458"/>
      <c r="E55" s="148"/>
      <c r="F55" s="339"/>
    </row>
    <row r="56" spans="1:7" x14ac:dyDescent="0.2">
      <c r="B56" s="251" t="s">
        <v>449</v>
      </c>
      <c r="C56" s="458"/>
      <c r="D56" s="458"/>
      <c r="E56" s="148"/>
      <c r="F56" s="339"/>
    </row>
    <row r="57" spans="1:7" x14ac:dyDescent="0.2">
      <c r="B57" s="456" t="s">
        <v>1199</v>
      </c>
      <c r="C57" s="458"/>
      <c r="D57" s="458"/>
      <c r="E57" s="148"/>
      <c r="F57" s="339"/>
    </row>
    <row r="58" spans="1:7" x14ac:dyDescent="0.2">
      <c r="B58" s="251" t="s">
        <v>443</v>
      </c>
      <c r="C58" s="148"/>
      <c r="D58" s="528"/>
      <c r="E58" s="148"/>
      <c r="F58" s="339"/>
    </row>
    <row r="59" spans="1:7" x14ac:dyDescent="0.2">
      <c r="B59" s="251" t="s">
        <v>448</v>
      </c>
      <c r="C59" s="148"/>
      <c r="D59" s="528"/>
      <c r="E59" s="148"/>
      <c r="F59" s="339"/>
    </row>
    <row r="60" spans="1:7" x14ac:dyDescent="0.2">
      <c r="B60" s="251" t="s">
        <v>449</v>
      </c>
      <c r="C60" s="341"/>
      <c r="D60" s="702"/>
      <c r="E60" s="341"/>
      <c r="F60" s="339"/>
    </row>
    <row r="61" spans="1:7" x14ac:dyDescent="0.2">
      <c r="B61" s="251" t="s">
        <v>1200</v>
      </c>
      <c r="C61" s="148"/>
      <c r="D61" s="528"/>
      <c r="E61" s="148"/>
      <c r="F61" s="339"/>
    </row>
    <row r="62" spans="1:7" x14ac:dyDescent="0.2">
      <c r="A62" s="437" t="e">
        <f>C63/C62</f>
        <v>#DIV/0!</v>
      </c>
      <c r="B62" t="s">
        <v>1111</v>
      </c>
      <c r="C62" s="148"/>
      <c r="D62" s="528"/>
      <c r="E62" s="148"/>
      <c r="F62" s="339"/>
    </row>
    <row r="63" spans="1:7" x14ac:dyDescent="0.2">
      <c r="B63" s="251" t="s">
        <v>1112</v>
      </c>
      <c r="C63" s="148"/>
      <c r="D63" s="528"/>
      <c r="E63" s="148"/>
      <c r="F63" s="339"/>
      <c r="G63" s="352"/>
    </row>
    <row r="64" spans="1:7" x14ac:dyDescent="0.2">
      <c r="B64" t="s">
        <v>1113</v>
      </c>
      <c r="C64" s="148"/>
      <c r="D64" s="528"/>
      <c r="E64" s="148"/>
      <c r="F64" s="339"/>
    </row>
    <row r="65" spans="1:7" x14ac:dyDescent="0.2">
      <c r="B65" s="251" t="s">
        <v>1114</v>
      </c>
      <c r="C65" s="148"/>
      <c r="D65" s="528"/>
      <c r="E65" s="148"/>
      <c r="F65" s="339"/>
    </row>
    <row r="66" spans="1:7" x14ac:dyDescent="0.2">
      <c r="A66" s="437" t="e">
        <f>C67/C66</f>
        <v>#DIV/0!</v>
      </c>
      <c r="B66" t="s">
        <v>1115</v>
      </c>
      <c r="C66" s="148"/>
      <c r="D66" s="528"/>
      <c r="E66" s="148"/>
      <c r="F66" s="339"/>
    </row>
    <row r="67" spans="1:7" x14ac:dyDescent="0.2">
      <c r="B67" s="251" t="s">
        <v>1116</v>
      </c>
      <c r="C67" s="148"/>
      <c r="D67" s="528"/>
      <c r="E67" s="148"/>
      <c r="F67" s="339"/>
      <c r="G67" s="352"/>
    </row>
    <row r="68" spans="1:7" x14ac:dyDescent="0.2">
      <c r="B68" t="s">
        <v>1117</v>
      </c>
      <c r="C68" s="148"/>
      <c r="D68" s="528"/>
      <c r="E68" s="148"/>
      <c r="F68" s="339"/>
    </row>
    <row r="69" spans="1:7" x14ac:dyDescent="0.2">
      <c r="B69" s="251" t="s">
        <v>1118</v>
      </c>
      <c r="C69" s="148"/>
      <c r="D69" s="528"/>
      <c r="E69" s="148"/>
      <c r="F69" s="339"/>
    </row>
    <row r="70" spans="1:7" x14ac:dyDescent="0.2">
      <c r="B70" t="s">
        <v>1105</v>
      </c>
      <c r="C70" s="148"/>
      <c r="D70" s="528"/>
      <c r="E70" s="148"/>
      <c r="F70" s="339"/>
    </row>
    <row r="71" spans="1:7" x14ac:dyDescent="0.2">
      <c r="B71" s="251" t="s">
        <v>1106</v>
      </c>
      <c r="C71" s="148"/>
      <c r="D71" s="528"/>
      <c r="E71" s="148"/>
      <c r="F71" s="339"/>
    </row>
    <row r="72" spans="1:7" x14ac:dyDescent="0.2">
      <c r="B72" s="456" t="s">
        <v>1107</v>
      </c>
      <c r="C72" s="352">
        <f>'Ancillary services SMP (TC)'!C133</f>
        <v>0.05</v>
      </c>
      <c r="D72" s="703">
        <f>'Ancillary services SMP Traficom'!C133</f>
        <v>0.05</v>
      </c>
      <c r="E72" s="148">
        <f t="shared" ref="E72" si="3">IF(ISNUMBER(D72)=TRUE,D72-C72,"")</f>
        <v>0</v>
      </c>
      <c r="F72" s="339">
        <f t="shared" ref="F72" si="4">E72/C72</f>
        <v>0</v>
      </c>
    </row>
    <row r="73" spans="1:7" x14ac:dyDescent="0.2">
      <c r="B73" s="456" t="s">
        <v>1119</v>
      </c>
      <c r="C73" s="148"/>
      <c r="D73" s="528"/>
      <c r="E73" s="148"/>
      <c r="F73" s="339"/>
    </row>
    <row r="74" spans="1:7" x14ac:dyDescent="0.2">
      <c r="B74" s="251" t="s">
        <v>1120</v>
      </c>
      <c r="C74" s="148"/>
      <c r="D74" s="528"/>
      <c r="E74" s="148"/>
      <c r="F74" s="339"/>
    </row>
    <row r="75" spans="1:7" x14ac:dyDescent="0.2">
      <c r="B75" t="s">
        <v>1101</v>
      </c>
      <c r="C75" s="148"/>
      <c r="D75" s="528"/>
      <c r="E75" s="148"/>
      <c r="F75" s="339"/>
    </row>
    <row r="76" spans="1:7" x14ac:dyDescent="0.2">
      <c r="B76" s="251" t="s">
        <v>1102</v>
      </c>
      <c r="C76" s="148"/>
      <c r="D76" s="528"/>
      <c r="E76" s="148"/>
      <c r="F76" s="339"/>
    </row>
    <row r="77" spans="1:7" x14ac:dyDescent="0.2">
      <c r="D77" s="529"/>
    </row>
    <row r="78" spans="1:7" x14ac:dyDescent="0.2">
      <c r="B78" s="456" t="s">
        <v>1202</v>
      </c>
      <c r="C78" s="210" t="s">
        <v>1085</v>
      </c>
      <c r="D78" s="704" t="s">
        <v>1086</v>
      </c>
      <c r="E78" s="210" t="s">
        <v>1074</v>
      </c>
      <c r="F78" s="210" t="s">
        <v>801</v>
      </c>
    </row>
    <row r="79" spans="1:7" x14ac:dyDescent="0.2">
      <c r="B79" s="251" t="s">
        <v>1089</v>
      </c>
      <c r="C79" s="177" t="str">
        <f>$C$87</f>
        <v>Digitan JHH</v>
      </c>
      <c r="D79" s="674" t="str">
        <f>rakennusten_arvostus</f>
        <v>Digitan JHH</v>
      </c>
    </row>
    <row r="80" spans="1:7" x14ac:dyDescent="0.2">
      <c r="B80" s="251" t="s">
        <v>1122</v>
      </c>
      <c r="D80" s="674" t="str">
        <f>rakennusten_kustannus</f>
        <v>joulukuu 2022</v>
      </c>
    </row>
    <row r="81" spans="2:6" x14ac:dyDescent="0.2">
      <c r="B81" s="251" t="s">
        <v>1683</v>
      </c>
      <c r="D81" s="674" t="str">
        <f>rakennusten_neliöt</f>
        <v>Digita</v>
      </c>
    </row>
    <row r="82" spans="2:6" x14ac:dyDescent="0.2">
      <c r="B82" s="251" t="s">
        <v>1158</v>
      </c>
      <c r="C82" s="148"/>
      <c r="D82" s="528"/>
      <c r="E82" s="148"/>
      <c r="F82" s="339"/>
    </row>
    <row r="83" spans="2:6" x14ac:dyDescent="0.2">
      <c r="B83" s="350" t="s">
        <v>1159</v>
      </c>
      <c r="C83" s="341"/>
      <c r="D83" s="702"/>
      <c r="E83" s="341"/>
      <c r="F83" s="470"/>
    </row>
    <row r="84" spans="2:6" x14ac:dyDescent="0.2">
      <c r="B84" s="251" t="s">
        <v>1161</v>
      </c>
      <c r="C84" s="552"/>
      <c r="D84" s="705"/>
      <c r="E84" s="552"/>
      <c r="F84" s="553"/>
    </row>
    <row r="85" spans="2:6" x14ac:dyDescent="0.2">
      <c r="B85" s="251"/>
      <c r="C85" s="552"/>
      <c r="D85" s="705"/>
      <c r="E85" s="552"/>
      <c r="F85" s="553"/>
    </row>
    <row r="86" spans="2:6" x14ac:dyDescent="0.2">
      <c r="B86" s="456" t="s">
        <v>1162</v>
      </c>
      <c r="C86" s="210" t="s">
        <v>1085</v>
      </c>
      <c r="D86" s="704" t="s">
        <v>1086</v>
      </c>
      <c r="E86" s="210" t="s">
        <v>1074</v>
      </c>
      <c r="F86" s="210" t="s">
        <v>801</v>
      </c>
    </row>
    <row r="87" spans="2:6" x14ac:dyDescent="0.2">
      <c r="B87" s="251" t="s">
        <v>1089</v>
      </c>
      <c r="C87" s="177" t="str">
        <f>C44</f>
        <v>Digitan JHH</v>
      </c>
      <c r="D87" s="674" t="str">
        <f>D44</f>
        <v>Digitan JHH</v>
      </c>
      <c r="E87" t="str">
        <f t="shared" ref="E87" si="5">IF(ISNUMBER(D87)=TRUE,D87-C87,"")</f>
        <v/>
      </c>
      <c r="F87" s="339"/>
    </row>
    <row r="88" spans="2:6" x14ac:dyDescent="0.2">
      <c r="B88" s="251" t="s">
        <v>1122</v>
      </c>
      <c r="C88" s="460"/>
      <c r="D88" s="674" t="str">
        <f>D45</f>
        <v>joulukuu 2022</v>
      </c>
      <c r="F88" s="339"/>
    </row>
    <row r="89" spans="2:6" x14ac:dyDescent="0.2">
      <c r="B89" s="251" t="s">
        <v>1158</v>
      </c>
      <c r="C89" s="148"/>
      <c r="D89" s="528"/>
      <c r="E89" s="148"/>
      <c r="F89" s="339"/>
    </row>
    <row r="90" spans="2:6" x14ac:dyDescent="0.2">
      <c r="B90" s="350" t="s">
        <v>1159</v>
      </c>
      <c r="C90" s="341"/>
      <c r="D90" s="702"/>
      <c r="E90" s="341"/>
      <c r="F90" s="470"/>
    </row>
    <row r="91" spans="2:6" x14ac:dyDescent="0.2">
      <c r="B91" s="251" t="s">
        <v>1161</v>
      </c>
      <c r="C91" s="552"/>
      <c r="D91" s="705"/>
      <c r="E91" s="552"/>
      <c r="F91" s="553"/>
    </row>
    <row r="92" spans="2:6" x14ac:dyDescent="0.2">
      <c r="C92" s="352"/>
      <c r="D92" s="352"/>
    </row>
    <row r="94" spans="2:6" x14ac:dyDescent="0.2">
      <c r="B94" s="251" t="s">
        <v>1185</v>
      </c>
      <c r="C94" s="148"/>
    </row>
    <row r="95" spans="2:6" x14ac:dyDescent="0.2">
      <c r="B95" s="251" t="s">
        <v>972</v>
      </c>
      <c r="C95" s="339">
        <f>wacc</f>
        <v>5.3999999999999999E-2</v>
      </c>
    </row>
    <row r="96" spans="2:6" x14ac:dyDescent="0.2">
      <c r="B96" s="251" t="s">
        <v>1186</v>
      </c>
      <c r="C96" s="148"/>
    </row>
    <row r="97" spans="2:9" x14ac:dyDescent="0.2">
      <c r="I97" t="s">
        <v>779</v>
      </c>
    </row>
    <row r="98" spans="2:9" x14ac:dyDescent="0.2">
      <c r="I98" s="148"/>
    </row>
    <row r="99" spans="2:9" x14ac:dyDescent="0.2">
      <c r="B99" s="216" t="s">
        <v>275</v>
      </c>
      <c r="C99" t="s">
        <v>1735</v>
      </c>
      <c r="F99" t="s">
        <v>1123</v>
      </c>
      <c r="I99" s="148"/>
    </row>
    <row r="100" spans="2:9" x14ac:dyDescent="0.2">
      <c r="B100" s="251" t="s">
        <v>1203</v>
      </c>
      <c r="C100" s="148"/>
      <c r="D100" s="352"/>
      <c r="F100" s="148"/>
      <c r="G100" s="352"/>
      <c r="I100" s="148"/>
    </row>
    <row r="101" spans="2:9" x14ac:dyDescent="0.2">
      <c r="B101" s="251" t="s">
        <v>1204</v>
      </c>
      <c r="C101" s="148"/>
      <c r="D101" s="352"/>
      <c r="F101" s="148"/>
      <c r="G101" s="352"/>
      <c r="I101" s="341"/>
    </row>
    <row r="102" spans="2:9" x14ac:dyDescent="0.2">
      <c r="B102" s="251" t="s">
        <v>1036</v>
      </c>
      <c r="C102" s="148"/>
      <c r="D102" s="352"/>
      <c r="F102" s="148"/>
      <c r="G102" s="352"/>
      <c r="I102" s="148"/>
    </row>
    <row r="103" spans="2:9" x14ac:dyDescent="0.2">
      <c r="B103" s="350" t="s">
        <v>1037</v>
      </c>
      <c r="C103" s="341"/>
      <c r="D103" s="453"/>
      <c r="E103" s="149"/>
      <c r="F103" s="341"/>
      <c r="G103" s="453"/>
      <c r="I103" s="352"/>
    </row>
    <row r="104" spans="2:9" x14ac:dyDescent="0.2">
      <c r="B104" s="581" t="s">
        <v>1205</v>
      </c>
      <c r="C104" s="148"/>
      <c r="D104" s="352"/>
      <c r="F104" s="148"/>
      <c r="G104" s="352"/>
    </row>
    <row r="105" spans="2:9" x14ac:dyDescent="0.2">
      <c r="F105" s="148"/>
      <c r="I105" s="148"/>
    </row>
    <row r="106" spans="2:9" x14ac:dyDescent="0.2">
      <c r="B106" s="124" t="s">
        <v>1737</v>
      </c>
    </row>
    <row r="107" spans="2:9" x14ac:dyDescent="0.2">
      <c r="B107" s="581" t="s">
        <v>1739</v>
      </c>
      <c r="C107" s="148"/>
      <c r="D107" s="148"/>
      <c r="F107" t="s">
        <v>1736</v>
      </c>
    </row>
    <row r="108" spans="2:9" x14ac:dyDescent="0.2">
      <c r="C108" s="148"/>
      <c r="D108" s="148"/>
    </row>
    <row r="109" spans="2:9" x14ac:dyDescent="0.2">
      <c r="C109" s="646" t="s">
        <v>1085</v>
      </c>
      <c r="D109" s="646" t="s">
        <v>1086</v>
      </c>
    </row>
    <row r="110" spans="2:9" x14ac:dyDescent="0.2">
      <c r="B110" t="s">
        <v>1203</v>
      </c>
      <c r="C110" s="148"/>
      <c r="D110" s="148"/>
    </row>
    <row r="111" spans="2:9" x14ac:dyDescent="0.2">
      <c r="B111" t="s">
        <v>1204</v>
      </c>
      <c r="C111" s="148"/>
      <c r="D111" s="148"/>
    </row>
    <row r="112" spans="2:9" x14ac:dyDescent="0.2">
      <c r="B112" t="s">
        <v>1036</v>
      </c>
      <c r="C112" s="148"/>
      <c r="D112" s="148"/>
    </row>
    <row r="113" spans="2:6" x14ac:dyDescent="0.2">
      <c r="B113" s="149" t="s">
        <v>1037</v>
      </c>
      <c r="C113" s="341"/>
      <c r="D113" s="341"/>
    </row>
    <row r="114" spans="2:6" x14ac:dyDescent="0.2">
      <c r="B114" t="s">
        <v>1738</v>
      </c>
      <c r="C114" s="148"/>
      <c r="D114" s="148"/>
      <c r="E114" s="148"/>
    </row>
    <row r="116" spans="2:6" x14ac:dyDescent="0.2">
      <c r="B116" s="124" t="s">
        <v>1743</v>
      </c>
    </row>
    <row r="117" spans="2:6" x14ac:dyDescent="0.2">
      <c r="B117" t="s">
        <v>1740</v>
      </c>
      <c r="C117" s="148"/>
      <c r="D117" s="148"/>
      <c r="E117" s="148"/>
      <c r="F117" s="352"/>
    </row>
    <row r="118" spans="2:6" x14ac:dyDescent="0.2">
      <c r="B118" t="s">
        <v>1189</v>
      </c>
      <c r="C118" s="148"/>
      <c r="D118" s="148"/>
      <c r="E118" s="148"/>
      <c r="F118" s="352"/>
    </row>
    <row r="119" spans="2:6" x14ac:dyDescent="0.2">
      <c r="C119" s="339"/>
      <c r="D119" s="339"/>
      <c r="E119" s="148"/>
      <c r="F119" s="148"/>
    </row>
    <row r="120" spans="2:6" x14ac:dyDescent="0.2">
      <c r="C120" s="148"/>
      <c r="D120" s="148"/>
      <c r="E120" s="148"/>
      <c r="F120" s="148"/>
    </row>
    <row r="121" spans="2:6" x14ac:dyDescent="0.2">
      <c r="B121" s="124" t="s">
        <v>1742</v>
      </c>
    </row>
    <row r="122" spans="2:6" x14ac:dyDescent="0.2">
      <c r="B122" t="s">
        <v>1744</v>
      </c>
      <c r="C122" s="646" t="s">
        <v>1085</v>
      </c>
      <c r="D122" s="646" t="s">
        <v>1086</v>
      </c>
    </row>
    <row r="123" spans="2:6" x14ac:dyDescent="0.2">
      <c r="B123" s="251" t="s">
        <v>40</v>
      </c>
      <c r="C123" s="148"/>
      <c r="D123" s="148"/>
    </row>
    <row r="124" spans="2:6" x14ac:dyDescent="0.2">
      <c r="B124" s="251" t="s">
        <v>38</v>
      </c>
      <c r="C124" s="148"/>
      <c r="D124" s="148"/>
    </row>
    <row r="125" spans="2:6" x14ac:dyDescent="0.2">
      <c r="B125" s="251" t="s">
        <v>42</v>
      </c>
      <c r="C125" s="148"/>
      <c r="D125" s="148"/>
    </row>
    <row r="126" spans="2:6" x14ac:dyDescent="0.2">
      <c r="B126" s="251" t="s">
        <v>44</v>
      </c>
      <c r="C126" s="341"/>
      <c r="D126" s="341"/>
    </row>
    <row r="127" spans="2:6" x14ac:dyDescent="0.2">
      <c r="C127" s="380"/>
      <c r="D127" s="380"/>
    </row>
    <row r="128" spans="2:6" x14ac:dyDescent="0.2">
      <c r="B128" s="251" t="s">
        <v>1745</v>
      </c>
      <c r="C128" s="148"/>
      <c r="D128" s="148"/>
    </row>
    <row r="129" spans="2:4" x14ac:dyDescent="0.2">
      <c r="C129" s="148"/>
      <c r="D129" s="148"/>
    </row>
    <row r="131" spans="2:4" x14ac:dyDescent="0.2">
      <c r="B131" t="s">
        <v>1186</v>
      </c>
      <c r="C131" s="148"/>
      <c r="D131" s="148"/>
    </row>
    <row r="132" spans="2:4" x14ac:dyDescent="0.2">
      <c r="B132" t="s">
        <v>1741</v>
      </c>
      <c r="C132" s="339">
        <f>wacc</f>
        <v>5.3999999999999999E-2</v>
      </c>
      <c r="D132" s="339">
        <f>WACC_uusi</f>
        <v>6.3E-2</v>
      </c>
    </row>
    <row r="133" spans="2:4" x14ac:dyDescent="0.2">
      <c r="B133" t="s">
        <v>1185</v>
      </c>
      <c r="C133" s="148"/>
      <c r="D133" s="148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37C0DD-8162-417C-9742-4D6D44C345BE}">
  <sheetPr codeName="Taul50">
    <tabColor theme="7"/>
    <pageSetUpPr autoPageBreaks="0"/>
  </sheetPr>
  <dimension ref="A1:AT548"/>
  <sheetViews>
    <sheetView workbookViewId="0">
      <selection activeCell="C28" sqref="C28:H28"/>
    </sheetView>
  </sheetViews>
  <sheetFormatPr defaultColWidth="0" defaultRowHeight="12.75" customHeight="1" zeroHeight="1" x14ac:dyDescent="0.2"/>
  <cols>
    <col min="1" max="1" width="3.7109375" style="2" customWidth="1"/>
    <col min="2" max="2" width="39.85546875" style="2" customWidth="1"/>
    <col min="3" max="4" width="23.28515625" style="2" customWidth="1"/>
    <col min="5" max="7" width="23.28515625" style="3" customWidth="1"/>
    <col min="8" max="8" width="23.28515625" style="4" customWidth="1"/>
    <col min="9" max="9" width="23.28515625" style="3" customWidth="1"/>
    <col min="10" max="11" width="20.42578125" style="3" customWidth="1"/>
    <col min="12" max="12" width="8.85546875" style="3" customWidth="1"/>
    <col min="13" max="14" width="0" style="3" hidden="1" customWidth="1"/>
    <col min="15" max="46" width="0" style="2" hidden="1" customWidth="1"/>
    <col min="47" max="16384" width="8.85546875" style="2" hidden="1"/>
  </cols>
  <sheetData>
    <row r="1" spans="1:14" ht="12.75" customHeight="1" x14ac:dyDescent="0.2">
      <c r="A1" s="1"/>
    </row>
    <row r="2" spans="1:14" s="5" customFormat="1" ht="25.35" customHeight="1" x14ac:dyDescent="0.25">
      <c r="B2" s="6" t="s">
        <v>0</v>
      </c>
      <c r="E2" s="7"/>
      <c r="F2" s="7"/>
      <c r="G2" s="7"/>
      <c r="H2" s="8"/>
      <c r="I2" s="7"/>
      <c r="J2" s="7"/>
      <c r="K2" s="7"/>
      <c r="L2" s="7"/>
      <c r="M2" s="7"/>
      <c r="N2" s="7"/>
    </row>
    <row r="3" spans="1:14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4" spans="1:14" ht="12.75" customHeight="1" x14ac:dyDescent="0.2">
      <c r="B4" s="10" t="s">
        <v>1</v>
      </c>
      <c r="C4" s="254" t="s">
        <v>2</v>
      </c>
      <c r="D4" s="9"/>
      <c r="E4" s="9"/>
      <c r="F4" s="9"/>
      <c r="G4" s="9"/>
    </row>
    <row r="5" spans="1:14" ht="12.75" customHeight="1" x14ac:dyDescent="0.2">
      <c r="B5" s="10" t="s">
        <v>3</v>
      </c>
      <c r="C5" s="254"/>
      <c r="D5" s="9"/>
      <c r="E5" s="9"/>
      <c r="F5" s="9"/>
      <c r="G5" s="9"/>
    </row>
    <row r="6" spans="1:14" ht="12.75" customHeight="1" x14ac:dyDescent="0.2">
      <c r="B6" s="11"/>
      <c r="C6" s="255"/>
      <c r="D6" s="9"/>
      <c r="E6" s="9"/>
      <c r="F6" s="9"/>
      <c r="G6" s="9"/>
    </row>
    <row r="7" spans="1:14" ht="12.75" customHeight="1" x14ac:dyDescent="0.2">
      <c r="B7" s="10" t="s">
        <v>4</v>
      </c>
      <c r="C7" s="256">
        <v>44926</v>
      </c>
      <c r="D7" s="9"/>
      <c r="E7" s="9"/>
      <c r="F7" s="9"/>
      <c r="G7" s="9"/>
    </row>
    <row r="8" spans="1:14" ht="12.75" customHeight="1" x14ac:dyDescent="0.2">
      <c r="B8" s="10" t="s">
        <v>5</v>
      </c>
      <c r="C8" s="254" t="s">
        <v>6</v>
      </c>
      <c r="D8" s="955" t="s">
        <v>7</v>
      </c>
      <c r="E8" s="956"/>
      <c r="F8" s="956"/>
      <c r="G8" s="956"/>
    </row>
    <row r="9" spans="1:14" ht="12.75" customHeight="1" x14ac:dyDescent="0.2"/>
    <row r="10" spans="1:14" ht="12.75" customHeight="1" x14ac:dyDescent="0.2"/>
    <row r="11" spans="1:14" ht="12.75" customHeight="1" x14ac:dyDescent="0.2">
      <c r="B11" s="12"/>
      <c r="C11" s="13" t="s">
        <v>8</v>
      </c>
      <c r="D11" s="13" t="s">
        <v>9</v>
      </c>
      <c r="E11" s="13" t="s">
        <v>10</v>
      </c>
    </row>
    <row r="12" spans="1:14" ht="12.75" customHeight="1" x14ac:dyDescent="0.2">
      <c r="B12" s="14" t="s">
        <v>11</v>
      </c>
      <c r="C12" s="180"/>
      <c r="D12" s="180"/>
      <c r="E12" s="180"/>
    </row>
    <row r="13" spans="1:14" ht="12.75" customHeight="1" x14ac:dyDescent="0.2">
      <c r="B13" s="14" t="s">
        <v>12</v>
      </c>
      <c r="C13" s="180"/>
      <c r="D13" s="180"/>
      <c r="E13" s="180"/>
    </row>
    <row r="14" spans="1:14" ht="12.75" customHeight="1" x14ac:dyDescent="0.2">
      <c r="C14" s="3"/>
      <c r="D14" s="3"/>
    </row>
    <row r="15" spans="1:14" ht="12.75" customHeight="1" x14ac:dyDescent="0.2">
      <c r="B15" s="14" t="s">
        <v>13</v>
      </c>
      <c r="C15" s="13" t="s">
        <v>8</v>
      </c>
      <c r="D15" s="13" t="s">
        <v>9</v>
      </c>
      <c r="E15" s="13" t="s">
        <v>10</v>
      </c>
    </row>
    <row r="16" spans="1:14" ht="12.75" customHeight="1" x14ac:dyDescent="0.2">
      <c r="B16" s="15" t="s">
        <v>14</v>
      </c>
      <c r="C16" s="180"/>
      <c r="D16" s="180"/>
      <c r="E16" s="180"/>
    </row>
    <row r="17" spans="2:9" s="3" customFormat="1" ht="12.75" customHeight="1" x14ac:dyDescent="0.2">
      <c r="B17" s="15" t="s">
        <v>15</v>
      </c>
      <c r="C17" s="180"/>
      <c r="D17" s="180"/>
      <c r="E17" s="180"/>
      <c r="H17" s="4"/>
    </row>
    <row r="18" spans="2:9" s="3" customFormat="1" ht="12.75" customHeight="1" x14ac:dyDescent="0.2">
      <c r="B18" s="2"/>
      <c r="C18" s="2"/>
      <c r="D18" s="2"/>
      <c r="H18" s="4"/>
    </row>
    <row r="19" spans="2:9" s="3" customFormat="1" ht="12.75" customHeight="1" x14ac:dyDescent="0.2">
      <c r="B19" s="2"/>
      <c r="C19" s="2"/>
      <c r="D19" s="2"/>
      <c r="H19" s="4"/>
    </row>
    <row r="20" spans="2:9" s="3" customFormat="1" ht="12.75" customHeight="1" x14ac:dyDescent="0.2">
      <c r="B20" s="14" t="s">
        <v>16</v>
      </c>
      <c r="C20" s="13" t="s">
        <v>17</v>
      </c>
      <c r="D20" s="13" t="s">
        <v>18</v>
      </c>
      <c r="E20" s="13" t="s">
        <v>19</v>
      </c>
      <c r="F20" s="13" t="s">
        <v>20</v>
      </c>
      <c r="G20" s="13" t="s">
        <v>21</v>
      </c>
      <c r="H20" s="16" t="s">
        <v>22</v>
      </c>
    </row>
    <row r="21" spans="2:9" s="3" customFormat="1" ht="12.75" customHeight="1" x14ac:dyDescent="0.2">
      <c r="B21" s="15" t="s">
        <v>23</v>
      </c>
      <c r="C21" s="257"/>
      <c r="D21" s="257"/>
      <c r="E21" s="257"/>
      <c r="F21" s="257"/>
      <c r="G21" s="257"/>
      <c r="H21" s="258"/>
    </row>
    <row r="22" spans="2:9" s="3" customFormat="1" ht="12.75" customHeight="1" x14ac:dyDescent="0.2">
      <c r="B22" s="15" t="s">
        <v>24</v>
      </c>
      <c r="C22" s="257"/>
      <c r="D22" s="257"/>
      <c r="E22" s="257"/>
      <c r="F22" s="257"/>
      <c r="G22" s="257"/>
      <c r="H22" s="258"/>
    </row>
    <row r="23" spans="2:9" s="3" customFormat="1" ht="12.75" customHeight="1" x14ac:dyDescent="0.2">
      <c r="B23" s="15" t="s">
        <v>25</v>
      </c>
      <c r="C23" s="259"/>
      <c r="D23" s="259"/>
      <c r="E23" s="259"/>
      <c r="F23" s="259"/>
      <c r="G23" s="259"/>
      <c r="H23" s="260"/>
    </row>
    <row r="24" spans="2:9" s="3" customFormat="1" ht="12.75" customHeight="1" x14ac:dyDescent="0.2">
      <c r="B24" s="2"/>
      <c r="C24" s="2"/>
      <c r="D24" s="2"/>
      <c r="H24" s="4"/>
    </row>
    <row r="25" spans="2:9" s="3" customFormat="1" ht="12.75" customHeight="1" x14ac:dyDescent="0.2">
      <c r="B25" s="2"/>
      <c r="C25" s="2"/>
      <c r="D25" s="2"/>
      <c r="H25" s="4"/>
    </row>
    <row r="26" spans="2:9" s="3" customFormat="1" ht="12.75" customHeight="1" x14ac:dyDescent="0.2">
      <c r="B26" s="2"/>
      <c r="C26" s="2"/>
      <c r="D26" s="2"/>
      <c r="H26" s="4"/>
    </row>
    <row r="27" spans="2:9" s="3" customFormat="1" ht="12.75" customHeight="1" x14ac:dyDescent="0.2">
      <c r="B27" s="14" t="s">
        <v>26</v>
      </c>
      <c r="C27" s="13" t="s">
        <v>17</v>
      </c>
      <c r="D27" s="13" t="s">
        <v>18</v>
      </c>
      <c r="E27" s="13" t="s">
        <v>19</v>
      </c>
      <c r="F27" s="13" t="s">
        <v>20</v>
      </c>
      <c r="G27" s="13" t="s">
        <v>21</v>
      </c>
      <c r="H27" s="16" t="s">
        <v>22</v>
      </c>
      <c r="I27" s="13" t="s">
        <v>27</v>
      </c>
    </row>
    <row r="28" spans="2:9" s="3" customFormat="1" ht="12.75" customHeight="1" x14ac:dyDescent="0.2">
      <c r="B28" s="15" t="s">
        <v>28</v>
      </c>
      <c r="C28" s="17"/>
      <c r="D28" s="17"/>
      <c r="E28" s="17"/>
      <c r="F28" s="17"/>
      <c r="G28" s="261"/>
      <c r="H28" s="17"/>
      <c r="I28" s="17"/>
    </row>
    <row r="29" spans="2:9" s="3" customFormat="1" ht="12.75" customHeight="1" x14ac:dyDescent="0.2">
      <c r="B29" s="15" t="s">
        <v>29</v>
      </c>
      <c r="C29" s="17"/>
      <c r="D29" s="17"/>
      <c r="E29" s="17"/>
      <c r="F29" s="17"/>
      <c r="G29" s="17"/>
      <c r="H29" s="261"/>
      <c r="I29" s="17"/>
    </row>
    <row r="30" spans="2:9" s="3" customFormat="1" ht="12.75" customHeight="1" x14ac:dyDescent="0.2">
      <c r="B30" s="15" t="s">
        <v>30</v>
      </c>
      <c r="C30" s="18"/>
      <c r="D30" s="18"/>
      <c r="E30" s="18"/>
      <c r="F30" s="18"/>
      <c r="G30" s="18"/>
      <c r="H30" s="19"/>
      <c r="I30" s="18"/>
    </row>
    <row r="31" spans="2:9" s="3" customFormat="1" ht="12.75" customHeight="1" x14ac:dyDescent="0.2">
      <c r="B31" s="2"/>
      <c r="C31" s="2"/>
      <c r="D31" s="2"/>
      <c r="H31" s="4"/>
    </row>
    <row r="32" spans="2:9" s="3" customFormat="1" ht="12.75" customHeight="1" x14ac:dyDescent="0.2">
      <c r="B32" s="2"/>
      <c r="C32" s="2"/>
      <c r="D32" s="2"/>
      <c r="H32" s="4"/>
    </row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35" spans="3:8" s="3" customFormat="1" ht="12.75" hidden="1" customHeight="1" x14ac:dyDescent="0.2">
      <c r="C535" s="2"/>
      <c r="D535" s="2"/>
      <c r="F535" s="3" t="str">
        <f>IF(ISNUMBER(F452)=TRUE,F452-F367,"")</f>
        <v/>
      </c>
      <c r="H535" s="4"/>
    </row>
    <row r="537" spans="3:8" s="3" customFormat="1" ht="12.75" hidden="1" customHeight="1" x14ac:dyDescent="0.2">
      <c r="C537" s="2" t="b">
        <f>ISNUMBER(D537)</f>
        <v>0</v>
      </c>
      <c r="D537" s="2"/>
      <c r="H537" s="4"/>
    </row>
    <row r="548" spans="3:3" ht="12.75" hidden="1" customHeight="1" x14ac:dyDescent="0.2">
      <c r="C548" s="2" t="b">
        <f>ISNUMBER(D548)</f>
        <v>0</v>
      </c>
    </row>
  </sheetData>
  <mergeCells count="1">
    <mergeCell ref="D8:G8"/>
  </mergeCells>
  <pageMargins left="0.75" right="0.75" top="1" bottom="1" header="0.5" footer="0.5"/>
  <pageSetup paperSize="9" scale="30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F77766F-DAAD-4A38-ADBF-85EA23051A47}">
  <sheetPr codeName="Sheet7">
    <tabColor rgb="FF92D050"/>
    <pageSetUpPr autoPageBreaks="0" fitToPage="1"/>
  </sheetPr>
  <dimension ref="B2:AM548"/>
  <sheetViews>
    <sheetView workbookViewId="0">
      <selection activeCell="D49" sqref="D49:E49"/>
    </sheetView>
  </sheetViews>
  <sheetFormatPr defaultColWidth="8.85546875" defaultRowHeight="12.75" customHeight="1" outlineLevelRow="1" outlineLevelCol="1" x14ac:dyDescent="0.2"/>
  <cols>
    <col min="1" max="1" width="3.7109375" style="2" customWidth="1"/>
    <col min="2" max="2" width="6" style="2" customWidth="1"/>
    <col min="3" max="3" width="57" style="2" customWidth="1"/>
    <col min="4" max="4" width="14.7109375" style="2" customWidth="1"/>
    <col min="5" max="7" width="14.7109375" style="3" customWidth="1"/>
    <col min="8" max="8" width="14.140625" style="4" customWidth="1"/>
    <col min="9" max="9" width="15.42578125" style="3" customWidth="1"/>
    <col min="10" max="12" width="13.28515625" style="3" customWidth="1"/>
    <col min="13" max="13" width="15.42578125" style="3" customWidth="1"/>
    <col min="14" max="14" width="4.5703125" style="3" customWidth="1"/>
    <col min="15" max="15" width="20.42578125" style="3" hidden="1" customWidth="1" outlineLevel="1"/>
    <col min="16" max="16" width="13.42578125" style="2" hidden="1" customWidth="1" outlineLevel="1"/>
    <col min="17" max="18" width="8.85546875" style="2" hidden="1" customWidth="1" outlineLevel="1"/>
    <col min="19" max="19" width="41" style="2" customWidth="1" collapsed="1"/>
    <col min="20" max="20" width="17.85546875" style="2" customWidth="1"/>
    <col min="21" max="21" width="13.5703125" style="2" customWidth="1"/>
    <col min="22" max="23" width="14.28515625" style="2" customWidth="1"/>
    <col min="24" max="24" width="14.85546875" style="2" customWidth="1"/>
    <col min="25" max="25" width="17.42578125" style="2" customWidth="1"/>
    <col min="26" max="26" width="19.28515625" style="2" customWidth="1"/>
    <col min="27" max="27" width="1.7109375" style="2" customWidth="1"/>
    <col min="28" max="28" width="17.5703125" style="2" bestFit="1" customWidth="1"/>
    <col min="29" max="29" width="1.42578125" style="2" customWidth="1"/>
    <col min="30" max="30" width="21.7109375" style="2" bestFit="1" customWidth="1"/>
    <col min="31" max="31" width="5.5703125" style="2" bestFit="1" customWidth="1"/>
    <col min="32" max="33" width="8.85546875" style="2" customWidth="1"/>
    <col min="34" max="34" width="2.140625" style="2" customWidth="1"/>
    <col min="35" max="35" width="17.5703125" style="2" bestFit="1" customWidth="1"/>
    <col min="36" max="36" width="2.85546875" style="2" customWidth="1"/>
    <col min="37" max="37" width="22.7109375" style="2" bestFit="1" customWidth="1"/>
    <col min="38" max="38" width="3.140625" style="2" customWidth="1"/>
    <col min="39" max="39" width="11.7109375" style="2" bestFit="1" customWidth="1"/>
    <col min="40" max="40" width="2.140625" style="2" customWidth="1"/>
    <col min="41" max="41" width="11.7109375" style="2" bestFit="1" customWidth="1"/>
    <col min="42" max="16384" width="8.85546875" style="2"/>
  </cols>
  <sheetData>
    <row r="2" spans="2:39" s="5" customFormat="1" ht="25.35" customHeight="1" x14ac:dyDescent="0.25">
      <c r="B2" s="6" t="s">
        <v>31</v>
      </c>
      <c r="E2" s="7"/>
      <c r="F2" s="811"/>
      <c r="G2" s="670"/>
      <c r="H2" s="801"/>
      <c r="I2" s="670"/>
      <c r="J2" s="7"/>
      <c r="K2" s="7"/>
      <c r="L2" s="7"/>
      <c r="M2" s="7"/>
      <c r="N2" s="7"/>
      <c r="O2" s="7"/>
      <c r="Z2" s="473" t="s">
        <v>1069</v>
      </c>
    </row>
    <row r="3" spans="2:39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  <c r="O3" s="7"/>
    </row>
    <row r="4" spans="2:39" ht="13.5" thickBot="1" x14ac:dyDescent="0.25">
      <c r="S4" s="1001" t="s">
        <v>1785</v>
      </c>
      <c r="T4" s="1001"/>
      <c r="X4" s="57"/>
      <c r="Z4" s="349" t="s">
        <v>769</v>
      </c>
      <c r="AB4" s="349" t="s">
        <v>776</v>
      </c>
      <c r="AD4" s="554" t="s">
        <v>771</v>
      </c>
      <c r="AE4" s="236"/>
      <c r="AF4" s="554" t="s">
        <v>774</v>
      </c>
      <c r="AG4" s="236"/>
      <c r="AH4" s="236"/>
      <c r="AI4" s="554" t="s">
        <v>1684</v>
      </c>
      <c r="AK4" s="349" t="s">
        <v>1151</v>
      </c>
      <c r="AL4" s="349"/>
      <c r="AM4" s="349" t="s">
        <v>1164</v>
      </c>
    </row>
    <row r="5" spans="2:39" ht="12.75" customHeight="1" x14ac:dyDescent="0.2">
      <c r="B5" s="968" t="s">
        <v>32</v>
      </c>
      <c r="C5" s="969"/>
      <c r="D5" s="969"/>
      <c r="E5" s="969"/>
      <c r="F5" s="969"/>
      <c r="G5" s="970"/>
      <c r="H5" s="20"/>
      <c r="I5" s="21"/>
      <c r="S5" s="682" t="s">
        <v>765</v>
      </c>
      <c r="T5" s="676">
        <v>6.3E-2</v>
      </c>
      <c r="U5" s="334"/>
      <c r="V5" s="334"/>
      <c r="X5" s="451"/>
      <c r="Z5" s="236" t="s">
        <v>977</v>
      </c>
      <c r="AA5" s="236"/>
      <c r="AB5" s="236" t="s">
        <v>978</v>
      </c>
      <c r="AC5" s="236"/>
      <c r="AD5" s="335" t="s">
        <v>1208</v>
      </c>
      <c r="AE5" s="336">
        <f>RKI_KHI!S22</f>
        <v>112.2</v>
      </c>
      <c r="AF5" s="371">
        <v>3850</v>
      </c>
      <c r="AG5" s="148" t="s">
        <v>777</v>
      </c>
      <c r="AH5" s="148"/>
      <c r="AI5" s="148" t="s">
        <v>1085</v>
      </c>
      <c r="AK5" s="2" t="s">
        <v>1149</v>
      </c>
      <c r="AM5" s="310"/>
    </row>
    <row r="6" spans="2:39" ht="12.75" customHeight="1" x14ac:dyDescent="0.2">
      <c r="B6" s="324"/>
      <c r="C6" s="326" t="s">
        <v>33</v>
      </c>
      <c r="D6" s="326"/>
      <c r="E6" s="23"/>
      <c r="F6" s="23"/>
      <c r="G6" s="24"/>
      <c r="H6" s="25" t="s">
        <v>34</v>
      </c>
      <c r="I6" s="26" t="s">
        <v>35</v>
      </c>
      <c r="S6" s="682" t="s">
        <v>766</v>
      </c>
      <c r="T6" s="676">
        <v>0.05</v>
      </c>
      <c r="U6" s="334"/>
      <c r="V6" s="334"/>
      <c r="X6" s="451"/>
      <c r="Z6" s="236"/>
      <c r="AA6" s="236"/>
      <c r="AC6" s="236"/>
      <c r="AD6" s="337" t="s">
        <v>1207</v>
      </c>
      <c r="AE6" s="338">
        <f>RKI_KHI!S23</f>
        <v>130.69999999999999</v>
      </c>
      <c r="AF6" s="341">
        <f>(1+AF7)*AF5</f>
        <v>4484.8039215686267</v>
      </c>
      <c r="AG6" s="148" t="s">
        <v>777</v>
      </c>
      <c r="AH6" s="148"/>
      <c r="AI6" s="148"/>
      <c r="AK6" s="2" t="s">
        <v>1150</v>
      </c>
      <c r="AM6" s="310"/>
    </row>
    <row r="7" spans="2:39" ht="12.75" customHeight="1" x14ac:dyDescent="0.2">
      <c r="B7" s="966" t="s">
        <v>36</v>
      </c>
      <c r="C7" s="967"/>
      <c r="D7" s="967"/>
      <c r="E7" s="967"/>
      <c r="F7" s="967"/>
      <c r="G7" s="967"/>
      <c r="H7" s="31"/>
      <c r="I7" s="32"/>
      <c r="O7" s="29"/>
      <c r="S7" s="682" t="s">
        <v>767</v>
      </c>
      <c r="T7" s="676">
        <v>0.05</v>
      </c>
      <c r="U7" s="334"/>
      <c r="V7" s="334"/>
      <c r="X7" s="451"/>
      <c r="AA7" s="236"/>
      <c r="AB7" s="236"/>
      <c r="AC7" s="236"/>
      <c r="AD7" t="s">
        <v>779</v>
      </c>
      <c r="AE7" s="336">
        <f>AE6-AE5</f>
        <v>18.499999999999986</v>
      </c>
      <c r="AF7" s="339">
        <f>AE7/AE5</f>
        <v>0.16488413547237063</v>
      </c>
      <c r="AG7"/>
      <c r="AH7"/>
      <c r="AI7"/>
    </row>
    <row r="8" spans="2:39" ht="12.75" customHeight="1" x14ac:dyDescent="0.2">
      <c r="B8" s="966" t="s">
        <v>37</v>
      </c>
      <c r="C8" s="967"/>
      <c r="D8" s="967"/>
      <c r="E8" s="967"/>
      <c r="F8" s="967"/>
      <c r="G8" s="967"/>
      <c r="H8" s="262"/>
      <c r="I8" s="263"/>
      <c r="O8" s="30"/>
      <c r="S8" s="682" t="s">
        <v>768</v>
      </c>
      <c r="T8" s="677" t="s">
        <v>977</v>
      </c>
      <c r="U8" s="334"/>
      <c r="V8" s="334"/>
      <c r="X8" s="433"/>
      <c r="Y8" s="236"/>
      <c r="Z8" s="236"/>
      <c r="AA8" s="236"/>
      <c r="AB8" s="236"/>
      <c r="AC8" s="236"/>
    </row>
    <row r="9" spans="2:39" ht="12.75" customHeight="1" x14ac:dyDescent="0.2">
      <c r="B9" s="966" t="s">
        <v>38</v>
      </c>
      <c r="C9" s="967"/>
      <c r="D9" s="967"/>
      <c r="E9" s="967"/>
      <c r="F9" s="967"/>
      <c r="G9" s="967"/>
      <c r="H9" s="31"/>
      <c r="I9" s="32"/>
      <c r="O9" s="30"/>
      <c r="S9" s="682" t="s">
        <v>770</v>
      </c>
      <c r="T9" s="677" t="s">
        <v>1207</v>
      </c>
      <c r="U9" s="334"/>
      <c r="V9" s="334"/>
      <c r="X9" s="433"/>
      <c r="Y9" s="236"/>
      <c r="Z9" s="236"/>
      <c r="AA9" s="236"/>
      <c r="AB9" s="236"/>
      <c r="AC9" s="236"/>
    </row>
    <row r="10" spans="2:39" ht="12.75" customHeight="1" x14ac:dyDescent="0.2">
      <c r="B10" s="966" t="s">
        <v>39</v>
      </c>
      <c r="C10" s="967"/>
      <c r="D10" s="967"/>
      <c r="E10" s="967"/>
      <c r="F10" s="967"/>
      <c r="G10" s="967"/>
      <c r="H10" s="31"/>
      <c r="I10" s="32"/>
      <c r="O10" s="30"/>
      <c r="S10" s="682" t="s">
        <v>772</v>
      </c>
      <c r="T10" s="678">
        <f>VLOOKUP(rakennusten_kustannus,$AD$5:$AF$6,3,FALSE)</f>
        <v>4484.8039215686267</v>
      </c>
      <c r="U10" s="2" t="s">
        <v>773</v>
      </c>
      <c r="V10" s="334"/>
      <c r="X10" s="452"/>
      <c r="Y10" s="236"/>
      <c r="Z10" s="236"/>
      <c r="AA10" s="236"/>
      <c r="AB10" s="236"/>
      <c r="AC10" s="236"/>
    </row>
    <row r="11" spans="2:39" ht="12.75" customHeight="1" x14ac:dyDescent="0.2">
      <c r="B11" s="966" t="s">
        <v>40</v>
      </c>
      <c r="C11" s="967"/>
      <c r="D11" s="967"/>
      <c r="E11" s="967"/>
      <c r="F11" s="967"/>
      <c r="G11" s="967"/>
      <c r="H11" s="807">
        <f>WACC_uusi</f>
        <v>6.3E-2</v>
      </c>
      <c r="I11" s="808">
        <f>WACC_uusi</f>
        <v>6.3E-2</v>
      </c>
      <c r="S11" s="683" t="s">
        <v>1683</v>
      </c>
      <c r="T11" s="679" t="s">
        <v>1085</v>
      </c>
      <c r="Y11" s="236"/>
      <c r="Z11" s="236"/>
      <c r="AA11" s="236"/>
      <c r="AB11" s="236"/>
      <c r="AC11" s="236"/>
    </row>
    <row r="12" spans="2:39" ht="12.75" customHeight="1" x14ac:dyDescent="0.2">
      <c r="B12" s="966" t="s">
        <v>41</v>
      </c>
      <c r="C12" s="967"/>
      <c r="D12" s="967"/>
      <c r="E12" s="967"/>
      <c r="F12" s="967"/>
      <c r="G12" s="967"/>
      <c r="H12" s="809"/>
      <c r="I12" s="810"/>
      <c r="J12" s="329"/>
      <c r="K12" s="333"/>
      <c r="L12" s="436"/>
      <c r="M12" s="436"/>
      <c r="N12" s="333"/>
      <c r="O12" s="329"/>
      <c r="S12" s="682" t="s">
        <v>775</v>
      </c>
      <c r="T12" s="677" t="s">
        <v>978</v>
      </c>
      <c r="U12" s="334"/>
      <c r="V12" s="334"/>
      <c r="X12" s="433"/>
      <c r="Y12" s="236"/>
      <c r="Z12" s="236"/>
      <c r="AA12" s="236"/>
      <c r="AB12" s="236"/>
      <c r="AC12" s="236"/>
    </row>
    <row r="13" spans="2:39" ht="12.75" customHeight="1" x14ac:dyDescent="0.2">
      <c r="B13" s="966" t="s">
        <v>42</v>
      </c>
      <c r="C13" s="967"/>
      <c r="D13" s="967"/>
      <c r="E13" s="967"/>
      <c r="F13" s="967"/>
      <c r="G13" s="967"/>
      <c r="H13" s="809"/>
      <c r="I13" s="810"/>
      <c r="J13" s="329"/>
      <c r="K13" s="333"/>
      <c r="L13" s="333"/>
      <c r="M13" s="440"/>
      <c r="N13" s="333"/>
      <c r="S13" s="684" t="s">
        <v>1157</v>
      </c>
      <c r="T13" s="677" t="s">
        <v>1149</v>
      </c>
      <c r="U13" s="435"/>
      <c r="V13" s="435"/>
      <c r="X13" s="433"/>
      <c r="Y13" s="236"/>
      <c r="Z13" s="236"/>
      <c r="AA13" s="236"/>
      <c r="AB13" s="236"/>
      <c r="AC13" s="236"/>
    </row>
    <row r="14" spans="2:39" ht="12.75" customHeight="1" x14ac:dyDescent="0.2">
      <c r="B14" s="966" t="s">
        <v>43</v>
      </c>
      <c r="C14" s="967"/>
      <c r="D14" s="967"/>
      <c r="E14" s="967"/>
      <c r="F14" s="967"/>
      <c r="G14" s="967"/>
      <c r="H14" s="807">
        <f>yleiskustannuslisä</f>
        <v>0.05</v>
      </c>
      <c r="I14" s="808">
        <f>yleiskustannuslisä</f>
        <v>0.05</v>
      </c>
      <c r="M14" s="627"/>
      <c r="S14" s="684" t="s">
        <v>1152</v>
      </c>
      <c r="T14" s="680"/>
      <c r="U14" s="2" t="s">
        <v>1155</v>
      </c>
      <c r="V14" s="435"/>
      <c r="X14" s="433"/>
      <c r="Y14" s="236"/>
      <c r="Z14" s="236"/>
      <c r="AA14" s="236"/>
      <c r="AB14" s="236"/>
      <c r="AC14" s="236"/>
    </row>
    <row r="15" spans="2:39" ht="12.75" customHeight="1" x14ac:dyDescent="0.2">
      <c r="B15" s="966" t="s">
        <v>44</v>
      </c>
      <c r="C15" s="967"/>
      <c r="D15" s="967"/>
      <c r="E15" s="967"/>
      <c r="F15" s="967"/>
      <c r="G15" s="967"/>
      <c r="H15" s="809"/>
      <c r="I15" s="810"/>
      <c r="J15" s="329"/>
      <c r="K15" s="82"/>
      <c r="L15" s="333"/>
      <c r="M15" s="436"/>
      <c r="N15" s="333"/>
      <c r="O15" s="329"/>
      <c r="S15" s="684" t="s">
        <v>1153</v>
      </c>
      <c r="T15" s="680"/>
      <c r="U15" s="2" t="s">
        <v>1156</v>
      </c>
      <c r="V15" s="435"/>
      <c r="X15" s="433"/>
      <c r="Y15" s="236"/>
      <c r="AC15" s="236"/>
    </row>
    <row r="16" spans="2:39" ht="12.75" customHeight="1" x14ac:dyDescent="0.2">
      <c r="B16" s="966" t="s">
        <v>45</v>
      </c>
      <c r="C16" s="967"/>
      <c r="D16" s="967"/>
      <c r="E16" s="967"/>
      <c r="F16" s="967"/>
      <c r="G16" s="967"/>
      <c r="H16" s="807">
        <f>NWC</f>
        <v>0.05</v>
      </c>
      <c r="I16" s="808">
        <f>NWC</f>
        <v>0.05</v>
      </c>
      <c r="J16" s="627"/>
      <c r="S16" s="684" t="s">
        <v>1163</v>
      </c>
      <c r="T16" s="681"/>
      <c r="U16" s="2" t="s">
        <v>986</v>
      </c>
      <c r="V16" s="435"/>
      <c r="X16" s="675"/>
      <c r="Y16" s="236"/>
      <c r="AC16"/>
    </row>
    <row r="17" spans="2:32" ht="12.75" customHeight="1" x14ac:dyDescent="0.2">
      <c r="B17" s="966" t="s">
        <v>46</v>
      </c>
      <c r="C17" s="967"/>
      <c r="D17" s="967"/>
      <c r="E17" s="967"/>
      <c r="F17" s="967"/>
      <c r="G17" s="967"/>
      <c r="H17" s="809"/>
      <c r="I17" s="810"/>
      <c r="J17" s="329"/>
      <c r="K17" s="333"/>
      <c r="L17" s="333"/>
      <c r="M17" s="440"/>
      <c r="N17" s="333"/>
      <c r="O17" s="329"/>
      <c r="S17" s="433"/>
      <c r="T17" s="434"/>
      <c r="U17" s="435"/>
      <c r="Y17" s="236"/>
      <c r="AC17"/>
    </row>
    <row r="18" spans="2:32" ht="12.75" customHeight="1" thickBot="1" x14ac:dyDescent="0.25">
      <c r="B18" s="957" t="s">
        <v>47</v>
      </c>
      <c r="C18" s="958"/>
      <c r="D18" s="958"/>
      <c r="E18" s="958"/>
      <c r="F18" s="958"/>
      <c r="G18" s="958"/>
      <c r="H18" s="35"/>
      <c r="I18" s="36"/>
      <c r="J18" s="329"/>
      <c r="K18" s="333"/>
      <c r="L18" s="333"/>
      <c r="M18" s="440"/>
      <c r="N18" s="333"/>
      <c r="O18" s="37"/>
      <c r="T18" s="376"/>
      <c r="U18" s="435"/>
      <c r="V18" s="630"/>
      <c r="W18" s="631"/>
      <c r="X18" s="631"/>
      <c r="Y18" s="631"/>
      <c r="Z18" s="631"/>
      <c r="AA18" s="631"/>
      <c r="AB18" s="631"/>
      <c r="AC18" s="631"/>
      <c r="AD18" s="631"/>
      <c r="AE18" s="631"/>
      <c r="AF18" s="631"/>
    </row>
    <row r="19" spans="2:32" ht="12.75" customHeight="1" thickBot="1" x14ac:dyDescent="0.25">
      <c r="B19" s="959" t="s">
        <v>48</v>
      </c>
      <c r="C19" s="960"/>
      <c r="D19" s="960"/>
      <c r="E19" s="960"/>
      <c r="F19" s="960"/>
      <c r="G19" s="960"/>
      <c r="H19" s="38"/>
      <c r="I19" s="39"/>
      <c r="J19" s="329"/>
      <c r="K19" s="333"/>
      <c r="L19" s="333"/>
      <c r="M19" s="440"/>
      <c r="N19" s="333"/>
      <c r="S19" s="40"/>
      <c r="T19" s="193"/>
      <c r="U19" s="435"/>
      <c r="V19" s="630"/>
      <c r="W19" s="631"/>
      <c r="X19" s="631"/>
      <c r="Y19" s="631"/>
      <c r="Z19" s="631"/>
      <c r="AA19" s="631"/>
      <c r="AB19" s="631"/>
      <c r="AC19" s="631"/>
      <c r="AD19" s="631"/>
      <c r="AE19" s="631"/>
      <c r="AF19" s="631"/>
    </row>
    <row r="20" spans="2:32" ht="12.75" customHeight="1" x14ac:dyDescent="0.2">
      <c r="H20" s="41"/>
      <c r="I20" s="329"/>
      <c r="J20" s="329"/>
      <c r="K20" s="333"/>
      <c r="L20" s="333"/>
      <c r="M20" s="440"/>
      <c r="N20" s="333"/>
      <c r="S20" s="40"/>
      <c r="T20" s="193"/>
      <c r="U20" s="435"/>
      <c r="V20" s="435"/>
      <c r="AA20" s="340" t="s">
        <v>332</v>
      </c>
    </row>
    <row r="21" spans="2:32" ht="12.75" customHeight="1" thickBot="1" x14ac:dyDescent="0.25">
      <c r="H21" s="41"/>
      <c r="I21" s="329"/>
      <c r="S21" s="351"/>
    </row>
    <row r="22" spans="2:32" ht="12.75" customHeight="1" x14ac:dyDescent="0.2">
      <c r="B22" s="42" t="s">
        <v>49</v>
      </c>
      <c r="C22" s="43"/>
      <c r="D22" s="43"/>
      <c r="E22" s="44"/>
      <c r="F22" s="44"/>
      <c r="G22" s="44"/>
      <c r="H22" s="45"/>
      <c r="I22" s="44"/>
      <c r="J22" s="46"/>
      <c r="K22" s="342"/>
      <c r="L22" s="342"/>
      <c r="M22" s="342"/>
      <c r="N22" s="342"/>
      <c r="T22" s="376"/>
    </row>
    <row r="23" spans="2:32" ht="12.75" customHeight="1" x14ac:dyDescent="0.2">
      <c r="B23" s="47"/>
      <c r="C23" s="343" t="s">
        <v>33</v>
      </c>
      <c r="D23" s="343"/>
      <c r="E23" s="342"/>
      <c r="F23" s="342"/>
      <c r="G23" s="342"/>
      <c r="H23" s="389"/>
      <c r="I23" s="342"/>
      <c r="J23" s="48"/>
      <c r="K23" s="342"/>
      <c r="L23" s="342"/>
      <c r="M23" s="342"/>
      <c r="N23" s="342"/>
      <c r="S23" s="40"/>
      <c r="T23" s="193"/>
    </row>
    <row r="24" spans="2:32" ht="63.75" x14ac:dyDescent="0.2">
      <c r="B24" s="961"/>
      <c r="C24" s="962"/>
      <c r="D24" s="963" t="s">
        <v>50</v>
      </c>
      <c r="E24" s="964"/>
      <c r="F24" s="964"/>
      <c r="G24" s="964"/>
      <c r="H24" s="964"/>
      <c r="I24" s="964"/>
      <c r="J24" s="965"/>
      <c r="K24" s="386" t="s">
        <v>938</v>
      </c>
      <c r="L24" s="385" t="s">
        <v>939</v>
      </c>
      <c r="M24" s="383"/>
      <c r="N24" s="383"/>
      <c r="O24" s="3" t="s">
        <v>781</v>
      </c>
      <c r="P24" s="57" t="s">
        <v>933</v>
      </c>
      <c r="S24" s="40"/>
      <c r="T24" s="193"/>
      <c r="Z24" s="471"/>
    </row>
    <row r="25" spans="2:32" x14ac:dyDescent="0.2">
      <c r="B25" s="961"/>
      <c r="C25" s="962"/>
      <c r="D25" s="442" t="s">
        <v>17</v>
      </c>
      <c r="E25" s="442" t="s">
        <v>18</v>
      </c>
      <c r="F25" s="442" t="s">
        <v>19</v>
      </c>
      <c r="G25" s="442" t="s">
        <v>20</v>
      </c>
      <c r="H25" s="442" t="s">
        <v>21</v>
      </c>
      <c r="I25" s="442" t="s">
        <v>22</v>
      </c>
      <c r="J25" s="65" t="s">
        <v>35</v>
      </c>
      <c r="K25" s="443" t="s">
        <v>35</v>
      </c>
      <c r="L25" s="442" t="s">
        <v>35</v>
      </c>
      <c r="M25" s="342"/>
      <c r="N25" s="343"/>
      <c r="O25" s="3" t="s">
        <v>35</v>
      </c>
      <c r="P25" s="3" t="s">
        <v>35</v>
      </c>
      <c r="S25" s="126" t="s">
        <v>980</v>
      </c>
      <c r="T25" s="306"/>
      <c r="U25" s="27"/>
      <c r="V25" s="27"/>
      <c r="Z25" s="471"/>
    </row>
    <row r="26" spans="2:32" x14ac:dyDescent="0.2">
      <c r="B26" s="52" t="s">
        <v>51</v>
      </c>
      <c r="C26" s="53"/>
      <c r="D26" s="54"/>
      <c r="E26" s="54"/>
      <c r="F26" s="54"/>
      <c r="G26" s="54"/>
      <c r="H26" s="55"/>
      <c r="I26" s="54"/>
      <c r="J26" s="56"/>
      <c r="K26" s="387"/>
      <c r="L26" s="54"/>
      <c r="M26" s="344"/>
      <c r="N26" s="344"/>
      <c r="O26" s="329"/>
      <c r="S26" s="126" t="s">
        <v>981</v>
      </c>
      <c r="T26" s="642"/>
      <c r="U26" s="671"/>
      <c r="V26" s="27"/>
      <c r="Z26" s="472"/>
    </row>
    <row r="27" spans="2:32" ht="12.75" customHeight="1" x14ac:dyDescent="0.2">
      <c r="B27" s="331"/>
      <c r="C27" s="332" t="s">
        <v>40</v>
      </c>
      <c r="D27" s="62"/>
      <c r="E27" s="62"/>
      <c r="F27" s="62"/>
      <c r="G27" s="62"/>
      <c r="H27" s="62"/>
      <c r="I27" s="62"/>
      <c r="J27" s="531"/>
      <c r="K27" s="388"/>
      <c r="L27" s="62"/>
      <c r="M27" s="344"/>
      <c r="O27" s="2"/>
      <c r="P27" s="27">
        <f>IF(_xlfn.ISFORMULA(J27)=FALSE,O27,J27)</f>
        <v>0</v>
      </c>
      <c r="Q27" s="351" t="s">
        <v>932</v>
      </c>
      <c r="R27" s="30" t="str">
        <f t="shared" ref="R27:R53" ca="1" si="0">IF(J27&lt;&gt;"",_xlfn.FORMULATEXT(J27),"")</f>
        <v/>
      </c>
      <c r="Z27" s="472"/>
    </row>
    <row r="28" spans="2:32" ht="12.75" customHeight="1" x14ac:dyDescent="0.2">
      <c r="B28" s="331"/>
      <c r="C28" s="332" t="s">
        <v>38</v>
      </c>
      <c r="D28" s="62"/>
      <c r="E28" s="62"/>
      <c r="F28" s="62"/>
      <c r="G28" s="62"/>
      <c r="H28" s="62"/>
      <c r="I28" s="62"/>
      <c r="J28" s="531"/>
      <c r="K28" s="388"/>
      <c r="L28" s="62"/>
      <c r="M28" s="344"/>
      <c r="O28" s="2"/>
      <c r="P28" s="27">
        <f>IF(_xlfn.ISFORMULA(J28)=FALSE,O28,J28)</f>
        <v>0</v>
      </c>
      <c r="Q28" s="351" t="s">
        <v>932</v>
      </c>
      <c r="R28" s="30" t="str">
        <f t="shared" ca="1" si="0"/>
        <v/>
      </c>
      <c r="Z28" s="472"/>
    </row>
    <row r="29" spans="2:32" ht="12.75" customHeight="1" x14ac:dyDescent="0.2">
      <c r="B29" s="331"/>
      <c r="C29" s="332" t="s">
        <v>42</v>
      </c>
      <c r="D29" s="62"/>
      <c r="E29" s="62"/>
      <c r="F29" s="62"/>
      <c r="G29" s="62"/>
      <c r="H29" s="62"/>
      <c r="I29" s="62"/>
      <c r="J29" s="531"/>
      <c r="K29" s="388"/>
      <c r="L29" s="62"/>
      <c r="M29" s="538"/>
      <c r="O29" s="2"/>
      <c r="P29" s="27">
        <f>IF(_xlfn.ISFORMULA(J29)=FALSE,O29,J29)</f>
        <v>0</v>
      </c>
      <c r="R29" s="30" t="str">
        <f t="shared" ca="1" si="0"/>
        <v/>
      </c>
      <c r="Z29" s="472"/>
    </row>
    <row r="30" spans="2:32" ht="12.75" customHeight="1" x14ac:dyDescent="0.2">
      <c r="B30" s="331"/>
      <c r="C30" s="332" t="s">
        <v>44</v>
      </c>
      <c r="D30" s="62"/>
      <c r="E30" s="62"/>
      <c r="F30" s="62"/>
      <c r="G30" s="62"/>
      <c r="H30" s="62"/>
      <c r="I30" s="62"/>
      <c r="J30" s="531"/>
      <c r="K30" s="388"/>
      <c r="L30" s="62"/>
      <c r="M30" s="344"/>
      <c r="O30" s="2"/>
      <c r="P30" s="374">
        <f>SUM(P27:P29)*yleiskustannuslisä</f>
        <v>0</v>
      </c>
      <c r="R30" s="30" t="str">
        <f t="shared" ca="1" si="0"/>
        <v/>
      </c>
      <c r="S30"/>
      <c r="T30" s="1000" t="str">
        <f>Kustannussuuntautuneisuus!C3</f>
        <v>Digitan ilmoittamat kustannukset</v>
      </c>
      <c r="U30" s="1000">
        <f>Kustannussuuntautuneisuus!D3</f>
        <v>0</v>
      </c>
      <c r="V30" s="1000" t="str">
        <f>Kustannussuuntautuneisuus!E3</f>
        <v>Viraston arvioimat kustannukset</v>
      </c>
      <c r="W30" s="1000">
        <f>Kustannussuuntautuneisuus!F3</f>
        <v>0</v>
      </c>
      <c r="X30" s="1000" t="str">
        <f>Kustannussuuntautuneisuus!G3</f>
        <v>Viraston arvioinnin vaikutukset</v>
      </c>
      <c r="Y30" s="1000">
        <f>Kustannussuuntautuneisuus!H3</f>
        <v>0</v>
      </c>
      <c r="Z30" s="472"/>
    </row>
    <row r="31" spans="2:32" ht="25.7" customHeight="1" x14ac:dyDescent="0.2">
      <c r="B31" s="52" t="s">
        <v>52</v>
      </c>
      <c r="C31" s="53"/>
      <c r="D31" s="54"/>
      <c r="E31" s="54"/>
      <c r="F31" s="54"/>
      <c r="G31" s="54"/>
      <c r="H31" s="55"/>
      <c r="I31" s="54"/>
      <c r="J31" s="532"/>
      <c r="K31" s="387"/>
      <c r="L31" s="54"/>
      <c r="M31" s="344"/>
      <c r="O31" s="2"/>
      <c r="R31" s="30" t="str">
        <f t="shared" ca="1" si="0"/>
        <v/>
      </c>
      <c r="S31"/>
      <c r="T31" s="441" t="str">
        <f>Kustannussuuntautuneisuus!C4</f>
        <v>ei kustannus-suuntautunut</v>
      </c>
      <c r="U31" s="441" t="str">
        <f>Kustannussuuntautuneisuus!D4</f>
        <v>kustannus-suuntautunut</v>
      </c>
      <c r="V31" s="441" t="str">
        <f>Kustannussuuntautuneisuus!E4</f>
        <v>ei kustannus-suuntautunut</v>
      </c>
      <c r="W31" s="441" t="str">
        <f>Kustannussuuntautuneisuus!F4</f>
        <v>kustannus-suuntautunut</v>
      </c>
      <c r="X31" s="441" t="str">
        <f>Kustannussuuntautuneisuus!G4</f>
        <v>ei kustannus-suuntautunut</v>
      </c>
      <c r="Y31" s="441" t="str">
        <f>Kustannussuuntautuneisuus!H4</f>
        <v>kustannus-suuntautunut</v>
      </c>
      <c r="Z31" s="472"/>
    </row>
    <row r="32" spans="2:32" ht="12.75" customHeight="1" x14ac:dyDescent="0.2">
      <c r="B32" s="331"/>
      <c r="C32" s="332" t="s">
        <v>40</v>
      </c>
      <c r="D32" s="62"/>
      <c r="E32" s="62"/>
      <c r="F32" s="62"/>
      <c r="G32" s="62"/>
      <c r="H32" s="31"/>
      <c r="I32" s="62"/>
      <c r="J32" s="531"/>
      <c r="K32" s="388"/>
      <c r="L32" s="62"/>
      <c r="M32" s="384"/>
      <c r="O32" s="2"/>
      <c r="P32" s="27">
        <f>IF(_xlfn.ISFORMULA(J32)=FALSE,O32,J32)</f>
        <v>0</v>
      </c>
      <c r="Q32" s="351" t="s">
        <v>932</v>
      </c>
      <c r="R32" s="30" t="str">
        <f t="shared" ca="1" si="0"/>
        <v/>
      </c>
      <c r="S32" s="127" t="str">
        <f>Kustannussuuntautuneisuus!B5</f>
        <v>Radion antennikapasiteetti</v>
      </c>
      <c r="T32" s="432">
        <f>Kustannussuuntautuneisuus!C5</f>
        <v>51</v>
      </c>
      <c r="U32" s="432">
        <f>Kustannussuuntautuneisuus!D5</f>
        <v>141</v>
      </c>
      <c r="V32" s="432">
        <f>Kustannussuuntautuneisuus!E5</f>
        <v>15</v>
      </c>
      <c r="W32" s="432">
        <f>Kustannussuuntautuneisuus!F5</f>
        <v>177</v>
      </c>
      <c r="X32" s="425">
        <f>Kustannussuuntautuneisuus!G5</f>
        <v>-36</v>
      </c>
      <c r="Y32" s="425">
        <f>Kustannussuuntautuneisuus!H5</f>
        <v>36</v>
      </c>
      <c r="Z32" s="472"/>
    </row>
    <row r="33" spans="2:26" ht="12.75" customHeight="1" x14ac:dyDescent="0.2">
      <c r="B33" s="331"/>
      <c r="C33" s="332" t="s">
        <v>38</v>
      </c>
      <c r="D33" s="62"/>
      <c r="E33" s="62"/>
      <c r="F33" s="62"/>
      <c r="G33" s="62"/>
      <c r="H33" s="31"/>
      <c r="I33" s="62"/>
      <c r="J33" s="531"/>
      <c r="K33" s="388"/>
      <c r="L33" s="62"/>
      <c r="M33" s="384"/>
      <c r="O33" s="2"/>
      <c r="P33" s="27">
        <f>IF(_xlfn.ISFORMULA(J33)=FALSE,O33,J33)</f>
        <v>0</v>
      </c>
      <c r="Q33" s="351" t="s">
        <v>932</v>
      </c>
      <c r="R33" s="30" t="str">
        <f t="shared" ca="1" si="0"/>
        <v/>
      </c>
      <c r="S33" s="127" t="str">
        <f>Kustannussuuntautuneisuus!B6</f>
        <v>Paikka lähettimelle</v>
      </c>
      <c r="T33" s="432"/>
      <c r="U33" s="432"/>
      <c r="V33" s="432"/>
      <c r="W33" s="432"/>
      <c r="X33" s="425"/>
      <c r="Y33" s="425"/>
      <c r="Z33" s="472"/>
    </row>
    <row r="34" spans="2:26" ht="12.75" customHeight="1" x14ac:dyDescent="0.2">
      <c r="B34" s="331"/>
      <c r="C34" s="332" t="s">
        <v>42</v>
      </c>
      <c r="D34" s="62"/>
      <c r="E34" s="62"/>
      <c r="F34" s="62"/>
      <c r="G34" s="62"/>
      <c r="H34" s="31"/>
      <c r="I34" s="62"/>
      <c r="J34" s="531"/>
      <c r="K34" s="388"/>
      <c r="L34" s="62"/>
      <c r="M34" s="384"/>
      <c r="O34" s="2"/>
      <c r="P34" s="27">
        <f>IF(_xlfn.ISFORMULA(J34)=FALSE,O34,J34)</f>
        <v>0</v>
      </c>
      <c r="Q34" s="351" t="s">
        <v>932</v>
      </c>
      <c r="R34" s="30" t="str">
        <f t="shared" ca="1" si="0"/>
        <v/>
      </c>
      <c r="S34" s="422" t="str">
        <f>Kustannussuuntautuneisuus!B7</f>
        <v>Tila laitekaapille €/kk</v>
      </c>
      <c r="T34" s="432">
        <f>Kustannussuuntautuneisuus!C7</f>
        <v>0</v>
      </c>
      <c r="U34" s="432">
        <f>Kustannussuuntautuneisuus!D7</f>
        <v>38</v>
      </c>
      <c r="V34" s="432">
        <f>Kustannussuuntautuneisuus!E7</f>
        <v>0</v>
      </c>
      <c r="W34" s="432">
        <f>Kustannussuuntautuneisuus!F7</f>
        <v>38</v>
      </c>
      <c r="X34" s="425">
        <f>Kustannussuuntautuneisuus!G7</f>
        <v>0</v>
      </c>
      <c r="Y34" s="425">
        <f>Kustannussuuntautuneisuus!H7</f>
        <v>0</v>
      </c>
      <c r="Z34" s="472"/>
    </row>
    <row r="35" spans="2:26" ht="12.75" customHeight="1" x14ac:dyDescent="0.2">
      <c r="B35" s="331"/>
      <c r="C35" s="332" t="s">
        <v>44</v>
      </c>
      <c r="D35" s="62"/>
      <c r="E35" s="62"/>
      <c r="F35" s="62"/>
      <c r="G35" s="62"/>
      <c r="H35" s="31"/>
      <c r="I35" s="62"/>
      <c r="J35" s="531"/>
      <c r="K35" s="388"/>
      <c r="L35" s="62"/>
      <c r="M35" s="436"/>
      <c r="N35" s="345"/>
      <c r="O35" s="374">
        <f>SUM(O32:O34)*yleiskustannuslisä</f>
        <v>0</v>
      </c>
      <c r="P35" s="374">
        <f>SUM(P32:P34)*yleiskustannuslisä</f>
        <v>0</v>
      </c>
      <c r="R35" s="2" t="str">
        <f t="shared" ca="1" si="0"/>
        <v/>
      </c>
      <c r="S35" s="422" t="str">
        <f>Kustannussuuntautuneisuus!B8</f>
        <v>Jäähdytys eur/0,5 kW/kk</v>
      </c>
      <c r="T35" s="432">
        <f>Kustannussuuntautuneisuus!C8</f>
        <v>0</v>
      </c>
      <c r="U35" s="432">
        <f>Kustannussuuntautuneisuus!D8</f>
        <v>38</v>
      </c>
      <c r="V35" s="432">
        <f>Kustannussuuntautuneisuus!E8</f>
        <v>0</v>
      </c>
      <c r="W35" s="432">
        <f>Kustannussuuntautuneisuus!F8</f>
        <v>38</v>
      </c>
      <c r="X35" s="425">
        <f>Kustannussuuntautuneisuus!G8</f>
        <v>0</v>
      </c>
      <c r="Y35" s="425">
        <f>Kustannussuuntautuneisuus!H8</f>
        <v>0</v>
      </c>
      <c r="Z35" s="472"/>
    </row>
    <row r="36" spans="2:26" ht="12.75" customHeight="1" x14ac:dyDescent="0.2">
      <c r="B36" s="52" t="s">
        <v>53</v>
      </c>
      <c r="C36" s="53"/>
      <c r="D36" s="54"/>
      <c r="E36" s="54"/>
      <c r="F36" s="54"/>
      <c r="G36" s="54"/>
      <c r="H36" s="55"/>
      <c r="I36" s="54"/>
      <c r="J36" s="532"/>
      <c r="K36" s="387"/>
      <c r="L36" s="54"/>
      <c r="M36" s="384"/>
      <c r="N36" s="344"/>
      <c r="O36" s="374"/>
      <c r="R36" s="2" t="str">
        <f t="shared" ca="1" si="0"/>
        <v/>
      </c>
      <c r="S36" s="127" t="str">
        <f>Kustannussuuntautuneisuus!B9</f>
        <v>Paikka VVM54 varalähettimelle - radio</v>
      </c>
      <c r="T36" s="432">
        <f>Kustannussuuntautuneisuus!C9</f>
        <v>0</v>
      </c>
      <c r="U36" s="432">
        <f>Kustannussuuntautuneisuus!D9</f>
        <v>14</v>
      </c>
      <c r="V36" s="432">
        <f>Kustannussuuntautuneisuus!E9</f>
        <v>0</v>
      </c>
      <c r="W36" s="432">
        <f>Kustannussuuntautuneisuus!F9</f>
        <v>14</v>
      </c>
      <c r="X36" s="425">
        <f>Kustannussuuntautuneisuus!G9</f>
        <v>0</v>
      </c>
      <c r="Y36" s="425">
        <f>Kustannussuuntautuneisuus!H9</f>
        <v>0</v>
      </c>
      <c r="Z36" s="472"/>
    </row>
    <row r="37" spans="2:26" ht="12.75" customHeight="1" x14ac:dyDescent="0.2">
      <c r="B37" s="331"/>
      <c r="C37" s="332" t="s">
        <v>40</v>
      </c>
      <c r="D37" s="62"/>
      <c r="E37" s="62"/>
      <c r="F37" s="62"/>
      <c r="G37" s="62"/>
      <c r="H37" s="62"/>
      <c r="I37" s="62"/>
      <c r="J37" s="531"/>
      <c r="K37" s="388"/>
      <c r="L37" s="62"/>
      <c r="M37" s="344"/>
      <c r="N37" s="345"/>
      <c r="O37" s="374"/>
      <c r="R37" s="2" t="str">
        <f t="shared" ca="1" si="0"/>
        <v/>
      </c>
      <c r="S37" s="127" t="str">
        <f>Kustannussuuntautuneisuus!B10</f>
        <v>Varavoimapalvelu</v>
      </c>
      <c r="T37" s="432">
        <f>Kustannussuuntautuneisuus!C10</f>
        <v>18</v>
      </c>
      <c r="U37" s="432">
        <f>Kustannussuuntautuneisuus!D10</f>
        <v>20</v>
      </c>
      <c r="V37" s="432">
        <f>Kustannussuuntautuneisuus!E10</f>
        <v>7</v>
      </c>
      <c r="W37" s="432">
        <f>Kustannussuuntautuneisuus!F10</f>
        <v>31</v>
      </c>
      <c r="X37" s="425">
        <f>Kustannussuuntautuneisuus!G10</f>
        <v>-11</v>
      </c>
      <c r="Y37" s="425">
        <f>Kustannussuuntautuneisuus!H10</f>
        <v>11</v>
      </c>
    </row>
    <row r="38" spans="2:26" ht="12.75" customHeight="1" x14ac:dyDescent="0.2">
      <c r="B38" s="331"/>
      <c r="C38" s="332" t="s">
        <v>38</v>
      </c>
      <c r="D38" s="62"/>
      <c r="E38" s="62"/>
      <c r="F38" s="62"/>
      <c r="G38" s="62"/>
      <c r="H38" s="62"/>
      <c r="I38" s="62"/>
      <c r="J38" s="61"/>
      <c r="K38" s="388"/>
      <c r="L38" s="62"/>
      <c r="M38" s="344"/>
      <c r="N38" s="345"/>
      <c r="O38" s="374"/>
      <c r="R38" s="2" t="str">
        <f t="shared" ca="1" si="0"/>
        <v/>
      </c>
      <c r="S38" s="127" t="str">
        <f>Kustannussuuntautuneisuus!B11</f>
        <v>Paikka lähettimelle Radio Telecom-tilassa</v>
      </c>
      <c r="T38" s="432">
        <f>Kustannussuuntautuneisuus!C11</f>
        <v>0</v>
      </c>
      <c r="U38" s="432">
        <f>Kustannussuuntautuneisuus!D11</f>
        <v>38</v>
      </c>
      <c r="V38" s="432">
        <f>Kustannussuuntautuneisuus!E11</f>
        <v>0</v>
      </c>
      <c r="W38" s="432">
        <f>Kustannussuuntautuneisuus!F11</f>
        <v>38</v>
      </c>
      <c r="X38" s="425">
        <f>Kustannussuuntautuneisuus!G11</f>
        <v>0</v>
      </c>
      <c r="Y38" s="425">
        <f>Kustannussuuntautuneisuus!H11</f>
        <v>0</v>
      </c>
    </row>
    <row r="39" spans="2:26" ht="12.75" customHeight="1" x14ac:dyDescent="0.2">
      <c r="B39" s="331"/>
      <c r="C39" s="332" t="s">
        <v>42</v>
      </c>
      <c r="D39" s="62"/>
      <c r="E39" s="62"/>
      <c r="F39" s="62"/>
      <c r="G39" s="62"/>
      <c r="H39" s="62"/>
      <c r="I39" s="62"/>
      <c r="J39" s="61"/>
      <c r="K39" s="388"/>
      <c r="L39" s="62"/>
      <c r="M39" s="345"/>
      <c r="N39" s="345"/>
      <c r="O39" s="374"/>
      <c r="R39" s="2" t="str">
        <f t="shared" ca="1" si="0"/>
        <v/>
      </c>
      <c r="S39" s="424" t="str">
        <f>Kustannussuuntautuneisuus!B12</f>
        <v>Referenssihinnasto 1</v>
      </c>
      <c r="T39" s="432">
        <f>Kustannussuuntautuneisuus!C12</f>
        <v>0</v>
      </c>
      <c r="U39" s="432">
        <f>Kustannussuuntautuneisuus!D12</f>
        <v>1</v>
      </c>
      <c r="V39" s="432">
        <f>Kustannussuuntautuneisuus!E12</f>
        <v>0</v>
      </c>
      <c r="W39" s="432">
        <f>Kustannussuuntautuneisuus!F12</f>
        <v>1</v>
      </c>
      <c r="X39" s="425">
        <f>Kustannussuuntautuneisuus!G12</f>
        <v>0</v>
      </c>
      <c r="Y39" s="425">
        <f>Kustannussuuntautuneisuus!H12</f>
        <v>0</v>
      </c>
    </row>
    <row r="40" spans="2:26" ht="12.75" customHeight="1" x14ac:dyDescent="0.2">
      <c r="B40" s="331"/>
      <c r="C40" s="332" t="s">
        <v>44</v>
      </c>
      <c r="D40" s="62"/>
      <c r="E40" s="62"/>
      <c r="F40" s="62"/>
      <c r="G40" s="62"/>
      <c r="H40" s="62"/>
      <c r="I40" s="62"/>
      <c r="J40" s="61"/>
      <c r="K40" s="388"/>
      <c r="L40" s="62"/>
      <c r="M40" s="345"/>
      <c r="N40" s="345"/>
      <c r="O40" s="374"/>
      <c r="R40" s="2" t="str">
        <f t="shared" ca="1" si="0"/>
        <v/>
      </c>
      <c r="S40" s="424" t="str">
        <f>Kustannussuuntautuneisuus!B13</f>
        <v>Referenssihinnasto 2</v>
      </c>
      <c r="T40" s="432">
        <f>Kustannussuuntautuneisuus!C13</f>
        <v>0</v>
      </c>
      <c r="U40" s="432">
        <f>Kustannussuuntautuneisuus!D13</f>
        <v>1</v>
      </c>
      <c r="V40" s="432">
        <f>Kustannussuuntautuneisuus!E13</f>
        <v>0</v>
      </c>
      <c r="W40" s="432">
        <f>Kustannussuuntautuneisuus!F13</f>
        <v>1</v>
      </c>
      <c r="X40" s="425">
        <f>Kustannussuuntautuneisuus!G13</f>
        <v>0</v>
      </c>
      <c r="Y40" s="425">
        <f>Kustannussuuntautuneisuus!H13</f>
        <v>0</v>
      </c>
    </row>
    <row r="41" spans="2:26" ht="12.75" customHeight="1" x14ac:dyDescent="0.2">
      <c r="B41" s="52" t="s">
        <v>54</v>
      </c>
      <c r="C41" s="53"/>
      <c r="D41" s="54"/>
      <c r="E41" s="54"/>
      <c r="F41" s="54"/>
      <c r="G41" s="54"/>
      <c r="H41" s="55"/>
      <c r="I41" s="54"/>
      <c r="J41" s="56"/>
      <c r="K41" s="387"/>
      <c r="L41" s="54"/>
      <c r="M41" s="344"/>
      <c r="N41" s="344"/>
      <c r="O41" s="374"/>
      <c r="R41" s="2" t="str">
        <f t="shared" ca="1" si="0"/>
        <v/>
      </c>
      <c r="S41" s="424" t="str">
        <f>Kustannussuuntautuneisuus!B14</f>
        <v>Referenssihinnasto 3</v>
      </c>
      <c r="T41" s="432">
        <f>Kustannussuuntautuneisuus!C14</f>
        <v>0</v>
      </c>
      <c r="U41" s="432">
        <f>Kustannussuuntautuneisuus!D14</f>
        <v>1</v>
      </c>
      <c r="V41" s="432">
        <f>Kustannussuuntautuneisuus!E14</f>
        <v>0</v>
      </c>
      <c r="W41" s="432">
        <f>Kustannussuuntautuneisuus!F14</f>
        <v>1</v>
      </c>
      <c r="X41" s="425">
        <f>Kustannussuuntautuneisuus!G14</f>
        <v>0</v>
      </c>
      <c r="Y41" s="425">
        <f>Kustannussuuntautuneisuus!H14</f>
        <v>0</v>
      </c>
    </row>
    <row r="42" spans="2:26" ht="12.75" customHeight="1" x14ac:dyDescent="0.2">
      <c r="B42" s="331"/>
      <c r="C42" s="332" t="s">
        <v>40</v>
      </c>
      <c r="D42" s="62"/>
      <c r="E42" s="62"/>
      <c r="F42" s="62"/>
      <c r="G42" s="62"/>
      <c r="H42" s="62"/>
      <c r="I42" s="62"/>
      <c r="J42" s="61"/>
      <c r="K42" s="388"/>
      <c r="L42" s="62"/>
      <c r="M42" s="345"/>
      <c r="N42" s="345"/>
      <c r="O42" s="374">
        <f>'Distribution radio Traficom'!C95</f>
        <v>0</v>
      </c>
      <c r="P42" s="27">
        <f>IF(_xlfn.ISFORMULA(J42)=FALSE,O42,J42)</f>
        <v>0</v>
      </c>
      <c r="R42" s="2" t="str">
        <f t="shared" ca="1" si="0"/>
        <v/>
      </c>
      <c r="S42" s="424" t="str">
        <f>Kustannussuuntautuneisuus!B15</f>
        <v>Referenssihinnasto 4</v>
      </c>
      <c r="T42" s="432">
        <f>Kustannussuuntautuneisuus!C15</f>
        <v>0</v>
      </c>
      <c r="U42" s="432">
        <f>Kustannussuuntautuneisuus!D15</f>
        <v>1</v>
      </c>
      <c r="V42" s="432">
        <f>Kustannussuuntautuneisuus!E15</f>
        <v>0</v>
      </c>
      <c r="W42" s="432">
        <f>Kustannussuuntautuneisuus!F15</f>
        <v>1</v>
      </c>
      <c r="X42" s="425">
        <f>Kustannussuuntautuneisuus!G15</f>
        <v>0</v>
      </c>
      <c r="Y42" s="425">
        <f>Kustannussuuntautuneisuus!H15</f>
        <v>0</v>
      </c>
    </row>
    <row r="43" spans="2:26" ht="12.75" customHeight="1" x14ac:dyDescent="0.2">
      <c r="B43" s="331"/>
      <c r="C43" s="332" t="s">
        <v>38</v>
      </c>
      <c r="D43" s="62"/>
      <c r="E43" s="62"/>
      <c r="F43" s="62"/>
      <c r="G43" s="62"/>
      <c r="H43" s="62"/>
      <c r="I43" s="62"/>
      <c r="J43" s="61"/>
      <c r="K43" s="388"/>
      <c r="L43" s="62"/>
      <c r="M43" s="345"/>
      <c r="N43" s="345"/>
      <c r="O43" s="374">
        <f>'Distribution radio Traficom'!C96</f>
        <v>0</v>
      </c>
      <c r="P43" s="27">
        <f>IF(_xlfn.ISFORMULA(J43)=FALSE,O43,J43)</f>
        <v>0</v>
      </c>
      <c r="R43" s="2" t="str">
        <f t="shared" ca="1" si="0"/>
        <v/>
      </c>
    </row>
    <row r="44" spans="2:26" ht="12.75" customHeight="1" x14ac:dyDescent="0.2">
      <c r="B44" s="331"/>
      <c r="C44" s="332" t="s">
        <v>42</v>
      </c>
      <c r="D44" s="62"/>
      <c r="E44" s="62"/>
      <c r="F44" s="62"/>
      <c r="G44" s="62"/>
      <c r="H44" s="62"/>
      <c r="I44" s="62"/>
      <c r="J44" s="61"/>
      <c r="K44" s="388"/>
      <c r="L44" s="62"/>
      <c r="M44" s="345"/>
      <c r="N44" s="345"/>
      <c r="O44" s="374">
        <f>'Distribution radio Traficom'!C97</f>
        <v>0</v>
      </c>
      <c r="P44" s="27">
        <f>IF(_xlfn.ISFORMULA(J44)=FALSE,O44,J44)</f>
        <v>0</v>
      </c>
      <c r="R44" s="2" t="str">
        <f t="shared" ca="1" si="0"/>
        <v/>
      </c>
    </row>
    <row r="45" spans="2:26" ht="12.75" customHeight="1" x14ac:dyDescent="0.2">
      <c r="B45" s="331"/>
      <c r="C45" s="332" t="s">
        <v>44</v>
      </c>
      <c r="D45" s="62"/>
      <c r="E45" s="62"/>
      <c r="F45" s="62"/>
      <c r="G45" s="62"/>
      <c r="H45" s="62"/>
      <c r="I45" s="62"/>
      <c r="J45" s="61"/>
      <c r="K45" s="388"/>
      <c r="L45" s="62"/>
      <c r="M45" s="345"/>
      <c r="N45" s="345"/>
      <c r="O45" s="374">
        <f>'Distribution radio Traficom'!C98</f>
        <v>0</v>
      </c>
      <c r="P45" s="374">
        <f>SUM(P42:P44)*yleiskustannuslisä</f>
        <v>0</v>
      </c>
      <c r="R45" s="2" t="str">
        <f t="shared" ca="1" si="0"/>
        <v/>
      </c>
    </row>
    <row r="46" spans="2:26" ht="12.75" customHeight="1" x14ac:dyDescent="0.2">
      <c r="B46" s="52" t="s">
        <v>55</v>
      </c>
      <c r="C46" s="53"/>
      <c r="D46" s="54"/>
      <c r="E46" s="54"/>
      <c r="F46" s="54"/>
      <c r="G46" s="54"/>
      <c r="H46" s="55"/>
      <c r="I46" s="54"/>
      <c r="J46" s="56"/>
      <c r="K46" s="387"/>
      <c r="L46" s="54"/>
      <c r="M46" s="344"/>
      <c r="N46" s="344"/>
      <c r="O46" s="374"/>
      <c r="R46" s="2" t="str">
        <f t="shared" ca="1" si="0"/>
        <v/>
      </c>
      <c r="S46" s="27"/>
    </row>
    <row r="47" spans="2:26" ht="12.75" customHeight="1" x14ac:dyDescent="0.2">
      <c r="B47" s="331"/>
      <c r="C47" s="332" t="s">
        <v>40</v>
      </c>
      <c r="D47" s="62"/>
      <c r="E47" s="62"/>
      <c r="F47" s="62"/>
      <c r="G47" s="62"/>
      <c r="H47" s="31"/>
      <c r="I47" s="62"/>
      <c r="J47" s="61"/>
      <c r="K47" s="388"/>
      <c r="L47" s="62"/>
      <c r="M47" s="345"/>
      <c r="N47" s="345"/>
      <c r="O47" s="374" t="e">
        <f>'Transmission radio Traficom'!#REF!</f>
        <v>#REF!</v>
      </c>
      <c r="P47" s="27" t="e">
        <f>IF(_xlfn.ISFORMULA(J47)=FALSE,O47,J47)</f>
        <v>#REF!</v>
      </c>
      <c r="R47" s="30" t="str">
        <f t="shared" ca="1" si="0"/>
        <v/>
      </c>
    </row>
    <row r="48" spans="2:26" ht="12.75" customHeight="1" x14ac:dyDescent="0.2">
      <c r="B48" s="331"/>
      <c r="C48" s="332" t="s">
        <v>38</v>
      </c>
      <c r="D48" s="62"/>
      <c r="E48" s="62"/>
      <c r="F48" s="62"/>
      <c r="G48" s="62"/>
      <c r="H48" s="31"/>
      <c r="I48" s="62"/>
      <c r="J48" s="61"/>
      <c r="K48" s="388"/>
      <c r="L48" s="62"/>
      <c r="M48" s="345"/>
      <c r="N48" s="345"/>
      <c r="O48" s="374" t="e">
        <f>'Transmission radio Traficom'!#REF!</f>
        <v>#REF!</v>
      </c>
      <c r="P48" s="27" t="e">
        <f>IF(_xlfn.ISFORMULA(J48)=FALSE,O48,J48)</f>
        <v>#REF!</v>
      </c>
      <c r="R48" s="30" t="str">
        <f t="shared" ca="1" si="0"/>
        <v/>
      </c>
    </row>
    <row r="49" spans="2:25" s="3" customFormat="1" ht="12.75" customHeight="1" x14ac:dyDescent="0.2">
      <c r="B49" s="331"/>
      <c r="C49" s="332" t="s">
        <v>42</v>
      </c>
      <c r="D49" s="62"/>
      <c r="E49" s="62"/>
      <c r="F49" s="62"/>
      <c r="G49" s="62"/>
      <c r="H49" s="31"/>
      <c r="I49" s="62"/>
      <c r="J49" s="61"/>
      <c r="K49" s="388"/>
      <c r="L49" s="62"/>
      <c r="M49" s="345"/>
      <c r="N49" s="345"/>
      <c r="O49" s="374" t="e">
        <f>'Transmission radio Traficom'!#REF!</f>
        <v>#REF!</v>
      </c>
      <c r="P49" s="27" t="e">
        <f>IF(_xlfn.ISFORMULA(J49)=FALSE,O49,J49)</f>
        <v>#REF!</v>
      </c>
      <c r="R49" s="30" t="str">
        <f t="shared" ca="1" si="0"/>
        <v/>
      </c>
      <c r="S49" s="2"/>
      <c r="T49" s="2"/>
      <c r="U49" s="2"/>
      <c r="V49" s="2"/>
      <c r="W49" s="2"/>
      <c r="X49" s="2"/>
      <c r="Y49" s="2"/>
    </row>
    <row r="50" spans="2:25" s="3" customFormat="1" ht="12.75" customHeight="1" x14ac:dyDescent="0.2">
      <c r="B50" s="331"/>
      <c r="C50" s="332" t="s">
        <v>44</v>
      </c>
      <c r="D50" s="62"/>
      <c r="E50" s="62"/>
      <c r="F50" s="62"/>
      <c r="G50" s="62"/>
      <c r="H50" s="31"/>
      <c r="I50" s="62"/>
      <c r="J50" s="61"/>
      <c r="K50" s="388"/>
      <c r="L50" s="62"/>
      <c r="M50" s="345"/>
      <c r="N50" s="345"/>
      <c r="O50" s="374" t="e">
        <f>'Transmission radio Traficom'!#REF!</f>
        <v>#REF!</v>
      </c>
      <c r="P50" s="374" t="e">
        <f>SUM(P47:P49)*yleiskustannuslisä</f>
        <v>#REF!</v>
      </c>
      <c r="R50" s="30" t="str">
        <f t="shared" ca="1" si="0"/>
        <v/>
      </c>
      <c r="S50" s="2"/>
      <c r="T50" s="2"/>
      <c r="U50" s="2"/>
      <c r="V50" s="2"/>
      <c r="W50" s="2"/>
      <c r="X50" s="2"/>
      <c r="Y50" s="2"/>
    </row>
    <row r="51" spans="2:25" s="3" customFormat="1" ht="12.75" customHeight="1" x14ac:dyDescent="0.2">
      <c r="B51" s="52" t="s">
        <v>47</v>
      </c>
      <c r="C51" s="53"/>
      <c r="D51" s="62"/>
      <c r="E51" s="62"/>
      <c r="F51" s="62"/>
      <c r="G51" s="62"/>
      <c r="H51" s="62"/>
      <c r="I51" s="62"/>
      <c r="J51" s="61"/>
      <c r="K51" s="388"/>
      <c r="L51" s="62"/>
      <c r="M51" s="345"/>
      <c r="N51" s="345"/>
      <c r="O51" s="374" t="e">
        <f>SUM(O27:O50)*NWC*WACC_uusi</f>
        <v>#REF!</v>
      </c>
      <c r="P51" s="374" t="e">
        <f>SUM(P27:P50)*NWC*WACC_uusi</f>
        <v>#REF!</v>
      </c>
      <c r="R51" s="30" t="str">
        <f t="shared" ca="1" si="0"/>
        <v/>
      </c>
      <c r="S51" s="2"/>
      <c r="T51" s="2"/>
      <c r="U51" s="2"/>
      <c r="V51" s="2"/>
      <c r="W51" s="2"/>
      <c r="X51" s="2"/>
      <c r="Y51" s="2"/>
    </row>
    <row r="52" spans="2:25" s="3" customFormat="1" ht="12.75" customHeight="1" x14ac:dyDescent="0.2">
      <c r="B52" s="331"/>
      <c r="C52" s="332"/>
      <c r="D52" s="54"/>
      <c r="E52" s="54"/>
      <c r="F52" s="54"/>
      <c r="G52" s="54"/>
      <c r="H52" s="55"/>
      <c r="I52" s="54"/>
      <c r="J52" s="56"/>
      <c r="K52" s="387"/>
      <c r="L52" s="54"/>
      <c r="M52" s="344"/>
      <c r="N52" s="344"/>
      <c r="O52" s="374"/>
      <c r="R52" s="30" t="str">
        <f t="shared" ca="1" si="0"/>
        <v/>
      </c>
      <c r="S52" s="2"/>
      <c r="T52" s="2"/>
      <c r="U52" s="2"/>
      <c r="V52" s="2"/>
      <c r="W52" s="2"/>
      <c r="X52" s="2"/>
      <c r="Y52" s="2"/>
    </row>
    <row r="53" spans="2:25" s="3" customFormat="1" ht="12.75" customHeight="1" x14ac:dyDescent="0.2">
      <c r="B53" s="52" t="s">
        <v>56</v>
      </c>
      <c r="C53" s="53"/>
      <c r="D53" s="62"/>
      <c r="E53" s="62"/>
      <c r="F53" s="62"/>
      <c r="G53" s="62"/>
      <c r="H53" s="31"/>
      <c r="I53" s="62"/>
      <c r="J53" s="61"/>
      <c r="K53" s="388"/>
      <c r="L53" s="62"/>
      <c r="M53" s="345"/>
      <c r="N53" s="345"/>
      <c r="O53" s="374"/>
      <c r="P53" s="374" t="e">
        <f>+SUM(P27:P51)</f>
        <v>#REF!</v>
      </c>
      <c r="R53" s="30" t="str">
        <f t="shared" ca="1" si="0"/>
        <v/>
      </c>
      <c r="S53" s="2"/>
      <c r="T53" s="2"/>
      <c r="U53" s="2"/>
      <c r="V53" s="2"/>
      <c r="W53" s="2"/>
      <c r="X53" s="2"/>
      <c r="Y53" s="2"/>
    </row>
    <row r="54" spans="2:25" s="3" customFormat="1" ht="12.75" customHeight="1" x14ac:dyDescent="0.2">
      <c r="B54" s="331"/>
      <c r="C54" s="332"/>
      <c r="D54" s="63"/>
      <c r="E54" s="63"/>
      <c r="F54" s="63"/>
      <c r="G54" s="63"/>
      <c r="H54" s="64"/>
      <c r="I54" s="63"/>
      <c r="J54" s="65"/>
      <c r="K54" s="342"/>
      <c r="L54" s="384"/>
      <c r="M54" s="384"/>
      <c r="N54" s="384"/>
      <c r="O54" s="375"/>
      <c r="S54" s="2"/>
      <c r="T54" s="2"/>
      <c r="U54" s="2"/>
      <c r="V54" s="2"/>
      <c r="W54" s="2"/>
      <c r="X54" s="2"/>
      <c r="Y54" s="2"/>
    </row>
    <row r="55" spans="2:25" s="3" customFormat="1" ht="12.75" customHeight="1" x14ac:dyDescent="0.2">
      <c r="B55" s="66" t="s">
        <v>57</v>
      </c>
      <c r="C55" s="53"/>
      <c r="D55" s="330" t="str">
        <f t="shared" ref="D55:I55" si="1">D25</f>
        <v>MUX A</v>
      </c>
      <c r="E55" s="330" t="str">
        <f t="shared" si="1"/>
        <v>MUX B</v>
      </c>
      <c r="F55" s="330" t="str">
        <f t="shared" si="1"/>
        <v>MUX C</v>
      </c>
      <c r="G55" s="330" t="str">
        <f t="shared" si="1"/>
        <v>MUX D</v>
      </c>
      <c r="H55" s="16" t="str">
        <f t="shared" si="1"/>
        <v>MUX E</v>
      </c>
      <c r="I55" s="330" t="str">
        <f t="shared" si="1"/>
        <v>MUX F</v>
      </c>
      <c r="J55" s="65"/>
      <c r="K55" s="342"/>
      <c r="L55" s="342"/>
      <c r="M55" s="342"/>
      <c r="N55" s="342"/>
      <c r="O55" s="374"/>
      <c r="P55" s="374" t="e">
        <f>P53-J53</f>
        <v>#REF!</v>
      </c>
    </row>
    <row r="56" spans="2:25" s="3" customFormat="1" ht="12.75" customHeight="1" x14ac:dyDescent="0.2">
      <c r="B56" s="331"/>
      <c r="C56" s="332" t="s">
        <v>58</v>
      </c>
      <c r="D56" s="17"/>
      <c r="E56" s="17"/>
      <c r="F56" s="17"/>
      <c r="G56" s="17"/>
      <c r="H56" s="261"/>
      <c r="I56" s="17"/>
      <c r="J56" s="65"/>
      <c r="K56" s="625"/>
      <c r="L56" s="628"/>
      <c r="M56" s="342"/>
      <c r="N56" s="342"/>
      <c r="O56" s="376"/>
      <c r="P56" s="376" t="e">
        <f>P55/J53</f>
        <v>#REF!</v>
      </c>
    </row>
    <row r="57" spans="2:25" s="3" customFormat="1" ht="12.75" customHeight="1" x14ac:dyDescent="0.2">
      <c r="B57" s="331"/>
      <c r="C57" s="332" t="s">
        <v>59</v>
      </c>
      <c r="D57" s="266"/>
      <c r="E57" s="266"/>
      <c r="F57" s="266"/>
      <c r="G57" s="266"/>
      <c r="H57" s="266"/>
      <c r="I57" s="266"/>
      <c r="J57" s="61"/>
      <c r="K57" s="626"/>
      <c r="L57" s="345"/>
      <c r="M57" s="345"/>
      <c r="N57" s="345"/>
    </row>
    <row r="58" spans="2:25" s="3" customFormat="1" ht="12.75" customHeight="1" x14ac:dyDescent="0.2">
      <c r="B58" s="331"/>
      <c r="C58" s="332" t="s">
        <v>60</v>
      </c>
      <c r="D58" s="180">
        <v>58433</v>
      </c>
      <c r="E58" s="180">
        <v>17599.833333333332</v>
      </c>
      <c r="F58" s="180">
        <v>36835</v>
      </c>
      <c r="G58" s="180">
        <v>16629.763779527559</v>
      </c>
      <c r="H58" s="180">
        <v>49893</v>
      </c>
      <c r="I58" s="180">
        <v>17533.385826771653</v>
      </c>
      <c r="J58" s="61"/>
      <c r="K58" s="345"/>
      <c r="L58" s="345"/>
      <c r="M58" s="345"/>
      <c r="N58" s="345"/>
    </row>
    <row r="59" spans="2:25" s="3" customFormat="1" ht="12.75" customHeight="1" x14ac:dyDescent="0.2">
      <c r="B59" s="331"/>
      <c r="C59" s="332"/>
      <c r="D59" s="62"/>
      <c r="E59" s="62"/>
      <c r="F59" s="62"/>
      <c r="G59" s="62"/>
      <c r="H59" s="31"/>
      <c r="I59" s="31"/>
      <c r="J59" s="65"/>
      <c r="K59" s="342"/>
      <c r="L59" s="342"/>
      <c r="M59" s="342"/>
      <c r="N59" s="342"/>
    </row>
    <row r="60" spans="2:25" s="3" customFormat="1" ht="12.75" customHeight="1" thickBot="1" x14ac:dyDescent="0.25">
      <c r="B60" s="67" t="s">
        <v>61</v>
      </c>
      <c r="C60" s="68"/>
      <c r="D60" s="69"/>
      <c r="E60" s="69"/>
      <c r="F60" s="69"/>
      <c r="G60" s="69"/>
      <c r="H60" s="35"/>
      <c r="I60" s="35"/>
      <c r="J60" s="70"/>
      <c r="K60" s="342"/>
      <c r="L60" s="342"/>
      <c r="M60" s="342"/>
      <c r="N60" s="342"/>
    </row>
    <row r="61" spans="2:25" s="3" customFormat="1" ht="12.75" customHeight="1" x14ac:dyDescent="0.2">
      <c r="B61" s="2"/>
      <c r="C61" s="2"/>
      <c r="D61" s="2"/>
      <c r="H61" s="4"/>
    </row>
    <row r="62" spans="2:25" s="3" customFormat="1" ht="12.75" hidden="1" customHeight="1" outlineLevel="1" x14ac:dyDescent="0.2">
      <c r="B62" s="71" t="s">
        <v>62</v>
      </c>
      <c r="C62" s="72"/>
      <c r="D62" s="73" t="str">
        <f t="shared" ref="D62:I62" si="2">D25</f>
        <v>MUX A</v>
      </c>
      <c r="E62" s="73" t="str">
        <f t="shared" si="2"/>
        <v>MUX B</v>
      </c>
      <c r="F62" s="73" t="str">
        <f t="shared" si="2"/>
        <v>MUX C</v>
      </c>
      <c r="G62" s="73" t="str">
        <f t="shared" si="2"/>
        <v>MUX D</v>
      </c>
      <c r="H62" s="74" t="str">
        <f t="shared" si="2"/>
        <v>MUX E</v>
      </c>
      <c r="I62" s="75" t="str">
        <f t="shared" si="2"/>
        <v>MUX F</v>
      </c>
    </row>
    <row r="63" spans="2:25" s="3" customFormat="1" ht="12.75" hidden="1" customHeight="1" outlineLevel="1" x14ac:dyDescent="0.2">
      <c r="B63" s="318"/>
      <c r="C63" s="328" t="s">
        <v>63</v>
      </c>
      <c r="D63" s="267">
        <v>0.88446756809217386</v>
      </c>
      <c r="E63" s="268">
        <v>0.53524367421232089</v>
      </c>
      <c r="F63" s="268">
        <v>0.76359856655765079</v>
      </c>
      <c r="G63" s="268">
        <v>0.53336580613735995</v>
      </c>
      <c r="H63" s="269">
        <v>0.48103020620630466</v>
      </c>
      <c r="I63" s="270">
        <v>1</v>
      </c>
    </row>
    <row r="64" spans="2:25" s="3" customFormat="1" ht="12.75" hidden="1" customHeight="1" outlineLevel="1" x14ac:dyDescent="0.2">
      <c r="B64" s="318"/>
      <c r="C64" s="328" t="s">
        <v>64</v>
      </c>
      <c r="D64" s="63">
        <f t="shared" ref="D64:I64" si="3">D63*D56</f>
        <v>0</v>
      </c>
      <c r="E64" s="63">
        <f t="shared" si="3"/>
        <v>0</v>
      </c>
      <c r="F64" s="63">
        <f t="shared" si="3"/>
        <v>0</v>
      </c>
      <c r="G64" s="63">
        <f t="shared" si="3"/>
        <v>0</v>
      </c>
      <c r="H64" s="64">
        <f t="shared" si="3"/>
        <v>0</v>
      </c>
      <c r="I64" s="76">
        <f t="shared" si="3"/>
        <v>0</v>
      </c>
    </row>
    <row r="65" spans="2:25" s="3" customFormat="1" hidden="1" outlineLevel="1" x14ac:dyDescent="0.2">
      <c r="B65" s="318"/>
      <c r="C65" s="328" t="s">
        <v>65</v>
      </c>
      <c r="D65" s="62" t="e">
        <f t="shared" ref="D65:I65" si="4">D53/D64/12</f>
        <v>#DIV/0!</v>
      </c>
      <c r="E65" s="62" t="e">
        <f t="shared" si="4"/>
        <v>#DIV/0!</v>
      </c>
      <c r="F65" s="62" t="e">
        <f t="shared" si="4"/>
        <v>#DIV/0!</v>
      </c>
      <c r="G65" s="62" t="e">
        <f t="shared" si="4"/>
        <v>#DIV/0!</v>
      </c>
      <c r="H65" s="31" t="e">
        <f t="shared" si="4"/>
        <v>#DIV/0!</v>
      </c>
      <c r="I65" s="61" t="e">
        <f t="shared" si="4"/>
        <v>#DIV/0!</v>
      </c>
    </row>
    <row r="66" spans="2:25" s="3" customFormat="1" ht="12.75" hidden="1" customHeight="1" outlineLevel="1" x14ac:dyDescent="0.2">
      <c r="B66" s="318"/>
      <c r="C66" s="328" t="str">
        <f t="shared" ref="C66:I66" si="5">C58</f>
        <v>Capacity all-time pricelist 1 Mbit/s eur/month</v>
      </c>
      <c r="D66" s="62">
        <f t="shared" si="5"/>
        <v>58433</v>
      </c>
      <c r="E66" s="62">
        <f t="shared" si="5"/>
        <v>17599.833333333332</v>
      </c>
      <c r="F66" s="62">
        <f t="shared" si="5"/>
        <v>36835</v>
      </c>
      <c r="G66" s="62">
        <f t="shared" si="5"/>
        <v>16629.763779527559</v>
      </c>
      <c r="H66" s="31">
        <f t="shared" si="5"/>
        <v>49893</v>
      </c>
      <c r="I66" s="61">
        <f t="shared" si="5"/>
        <v>17533.385826771653</v>
      </c>
    </row>
    <row r="67" spans="2:25" s="3" customFormat="1" ht="12.75" hidden="1" customHeight="1" outlineLevel="1" x14ac:dyDescent="0.2">
      <c r="B67" s="318"/>
      <c r="C67" s="328"/>
      <c r="D67" s="314"/>
      <c r="E67" s="314"/>
      <c r="F67" s="314"/>
      <c r="G67" s="314"/>
      <c r="H67" s="16"/>
      <c r="I67" s="65"/>
    </row>
    <row r="68" spans="2:25" s="3" customFormat="1" ht="12.75" hidden="1" customHeight="1" outlineLevel="1" thickBot="1" x14ac:dyDescent="0.25">
      <c r="B68" s="320"/>
      <c r="C68" s="78" t="s">
        <v>66</v>
      </c>
      <c r="D68" s="69" t="e">
        <f t="shared" ref="D68:I68" si="6">D66-D65</f>
        <v>#DIV/0!</v>
      </c>
      <c r="E68" s="69" t="e">
        <f t="shared" si="6"/>
        <v>#DIV/0!</v>
      </c>
      <c r="F68" s="69" t="e">
        <f t="shared" si="6"/>
        <v>#DIV/0!</v>
      </c>
      <c r="G68" s="69" t="e">
        <f t="shared" si="6"/>
        <v>#DIV/0!</v>
      </c>
      <c r="H68" s="35" t="e">
        <f t="shared" si="6"/>
        <v>#DIV/0!</v>
      </c>
      <c r="I68" s="79" t="e">
        <f t="shared" si="6"/>
        <v>#DIV/0!</v>
      </c>
    </row>
    <row r="69" spans="2:25" ht="12.75" customHeight="1" collapsed="1" x14ac:dyDescent="0.2">
      <c r="S69" s="3"/>
      <c r="T69" s="3"/>
      <c r="U69" s="3"/>
      <c r="V69" s="3"/>
      <c r="W69" s="3"/>
      <c r="X69" s="3"/>
      <c r="Y69" s="3"/>
    </row>
    <row r="70" spans="2:25" x14ac:dyDescent="0.2">
      <c r="S70" s="3"/>
      <c r="T70" s="3"/>
      <c r="U70" s="3"/>
      <c r="V70" s="3"/>
      <c r="W70" s="3"/>
      <c r="X70" s="3"/>
      <c r="Y70" s="3"/>
    </row>
    <row r="71" spans="2:25" s="3" customFormat="1" x14ac:dyDescent="0.2">
      <c r="B71" s="2"/>
      <c r="H71" s="4"/>
      <c r="P71" s="2"/>
      <c r="Q71" s="2"/>
      <c r="R71" s="2"/>
    </row>
    <row r="72" spans="2:25" s="3" customFormat="1" ht="12.75" customHeight="1" x14ac:dyDescent="0.2">
      <c r="B72" s="2"/>
      <c r="H72" s="4"/>
      <c r="P72" s="2"/>
      <c r="Q72" s="2"/>
      <c r="R72" s="2"/>
    </row>
    <row r="73" spans="2:25" s="3" customFormat="1" ht="12.75" customHeight="1" x14ac:dyDescent="0.2">
      <c r="B73" s="2"/>
      <c r="H73" s="4"/>
      <c r="P73" s="2"/>
      <c r="Q73" s="2"/>
      <c r="R73" s="2"/>
    </row>
    <row r="74" spans="2:25" s="3" customFormat="1" ht="12.75" customHeight="1" x14ac:dyDescent="0.2">
      <c r="B74" s="2"/>
      <c r="H74" s="4"/>
      <c r="P74" s="2"/>
      <c r="Q74" s="2"/>
      <c r="R74" s="2"/>
    </row>
    <row r="75" spans="2:25" s="3" customFormat="1" ht="12.75" customHeight="1" x14ac:dyDescent="0.2">
      <c r="B75" s="2"/>
      <c r="H75" s="4"/>
      <c r="P75" s="2"/>
      <c r="Q75" s="2"/>
      <c r="R75" s="2"/>
      <c r="T75" s="2"/>
      <c r="U75" s="2"/>
      <c r="V75" s="2"/>
      <c r="W75" s="2"/>
      <c r="X75" s="2"/>
      <c r="Y75" s="2"/>
    </row>
    <row r="76" spans="2:25" s="3" customFormat="1" ht="12.75" customHeight="1" x14ac:dyDescent="0.2">
      <c r="B76" s="2"/>
      <c r="C76" s="2"/>
      <c r="H76" s="4"/>
      <c r="P76" s="2"/>
      <c r="Q76" s="2"/>
      <c r="R76" s="2"/>
      <c r="T76" s="2"/>
      <c r="U76" s="2"/>
      <c r="V76" s="2"/>
      <c r="W76" s="2"/>
      <c r="X76" s="2"/>
      <c r="Y76" s="2"/>
    </row>
    <row r="77" spans="2:25" s="3" customFormat="1" ht="12.75" customHeight="1" x14ac:dyDescent="0.2">
      <c r="B77" s="2"/>
      <c r="C77" s="2"/>
      <c r="D77" s="80"/>
      <c r="E77" s="81"/>
      <c r="H77" s="4"/>
      <c r="P77" s="2"/>
      <c r="Q77" s="2"/>
      <c r="R77" s="2"/>
    </row>
    <row r="78" spans="2:25" s="3" customFormat="1" ht="12.75" customHeight="1" x14ac:dyDescent="0.2">
      <c r="B78" s="2"/>
      <c r="C78" s="2"/>
      <c r="D78" s="80"/>
      <c r="H78" s="4"/>
      <c r="P78" s="2"/>
      <c r="Q78" s="2"/>
      <c r="R78" s="2"/>
    </row>
    <row r="79" spans="2:25" ht="12.75" customHeight="1" x14ac:dyDescent="0.2">
      <c r="S79" s="3"/>
      <c r="T79" s="3"/>
      <c r="U79" s="3"/>
      <c r="V79" s="3"/>
      <c r="W79" s="3"/>
      <c r="X79" s="3"/>
      <c r="Y79" s="3"/>
    </row>
    <row r="80" spans="2:25" ht="12.75" customHeight="1" x14ac:dyDescent="0.2">
      <c r="S80" s="3"/>
      <c r="T80" s="3"/>
      <c r="U80" s="3"/>
      <c r="V80" s="3"/>
      <c r="W80" s="3"/>
      <c r="X80" s="3"/>
      <c r="Y80" s="3"/>
    </row>
    <row r="81" spans="19:25" ht="12.75" customHeight="1" x14ac:dyDescent="0.2">
      <c r="S81" s="3"/>
      <c r="T81" s="3"/>
      <c r="U81" s="3"/>
      <c r="V81" s="3"/>
      <c r="W81" s="3"/>
      <c r="X81" s="3"/>
      <c r="Y81" s="3"/>
    </row>
    <row r="82" spans="19:25" ht="12.75" customHeight="1" x14ac:dyDescent="0.2">
      <c r="S82" s="3"/>
      <c r="T82" s="3"/>
      <c r="U82" s="3"/>
      <c r="V82" s="3"/>
      <c r="W82" s="3"/>
      <c r="X82" s="3"/>
      <c r="Y82" s="3"/>
    </row>
    <row r="83" spans="19:25" ht="12.75" customHeight="1" x14ac:dyDescent="0.2">
      <c r="S83" s="3"/>
      <c r="T83" s="3"/>
      <c r="U83" s="3"/>
      <c r="V83" s="3"/>
      <c r="W83" s="3"/>
      <c r="X83" s="3"/>
      <c r="Y83" s="3"/>
    </row>
    <row r="84" spans="19:25" ht="12.75" customHeight="1" x14ac:dyDescent="0.2">
      <c r="S84" s="27"/>
      <c r="T84" s="3"/>
      <c r="U84" s="3"/>
      <c r="V84" s="3"/>
      <c r="W84" s="3"/>
      <c r="X84" s="3"/>
      <c r="Y84" s="3"/>
    </row>
    <row r="85" spans="19:25" ht="12.75" customHeight="1" x14ac:dyDescent="0.2">
      <c r="S85" s="27"/>
    </row>
    <row r="535" spans="3:25" s="3" customFormat="1" ht="12.75" customHeight="1" x14ac:dyDescent="0.2">
      <c r="C535" s="2"/>
      <c r="D535" s="2"/>
      <c r="F535" s="3" t="str">
        <f>IF(ISNUMBER(F452)=TRUE,F452-F367,"")</f>
        <v/>
      </c>
      <c r="H535" s="4"/>
      <c r="S535" s="2"/>
      <c r="T535" s="2"/>
      <c r="U535" s="2"/>
      <c r="V535" s="2"/>
      <c r="W535" s="2"/>
      <c r="X535" s="2"/>
      <c r="Y535" s="2"/>
    </row>
    <row r="537" spans="3:25" s="3" customFormat="1" ht="12.75" customHeight="1" x14ac:dyDescent="0.2">
      <c r="C537" s="2" t="b">
        <f>ISNUMBER(D537)</f>
        <v>0</v>
      </c>
      <c r="D537" s="2"/>
      <c r="H537" s="4"/>
      <c r="S537" s="2"/>
      <c r="T537" s="2"/>
      <c r="U537" s="2"/>
      <c r="V537" s="2"/>
      <c r="W537" s="2"/>
      <c r="X537" s="2"/>
      <c r="Y537" s="2"/>
    </row>
    <row r="541" spans="3:25" ht="12.75" customHeight="1" x14ac:dyDescent="0.2">
      <c r="S541" s="3"/>
      <c r="T541" s="3"/>
      <c r="U541" s="3"/>
      <c r="V541" s="3"/>
      <c r="W541" s="3"/>
      <c r="X541" s="3"/>
      <c r="Y541" s="3"/>
    </row>
    <row r="543" spans="3:25" ht="12.75" customHeight="1" x14ac:dyDescent="0.2">
      <c r="S543" s="3"/>
      <c r="T543" s="3"/>
      <c r="U543" s="3"/>
      <c r="V543" s="3"/>
      <c r="W543" s="3"/>
      <c r="X543" s="3"/>
      <c r="Y543" s="3"/>
    </row>
    <row r="548" spans="3:3" ht="12.75" customHeight="1" x14ac:dyDescent="0.2">
      <c r="C548" s="2" t="b">
        <f>ISNUMBER(D548)</f>
        <v>0</v>
      </c>
    </row>
  </sheetData>
  <mergeCells count="20">
    <mergeCell ref="B17:G17"/>
    <mergeCell ref="B11:G11"/>
    <mergeCell ref="B5:G5"/>
    <mergeCell ref="B7:G7"/>
    <mergeCell ref="B8:G8"/>
    <mergeCell ref="B9:G9"/>
    <mergeCell ref="B10:G10"/>
    <mergeCell ref="B12:G12"/>
    <mergeCell ref="T30:U30"/>
    <mergeCell ref="V30:W30"/>
    <mergeCell ref="X30:Y30"/>
    <mergeCell ref="B18:G18"/>
    <mergeCell ref="B19:G19"/>
    <mergeCell ref="B24:C25"/>
    <mergeCell ref="D24:J24"/>
    <mergeCell ref="B13:G13"/>
    <mergeCell ref="B14:G14"/>
    <mergeCell ref="B15:G15"/>
    <mergeCell ref="B16:G16"/>
    <mergeCell ref="S4:T4"/>
  </mergeCells>
  <conditionalFormatting sqref="D68:I68">
    <cfRule type="expression" dxfId="60" priority="26">
      <formula>"&lt;0"</formula>
    </cfRule>
  </conditionalFormatting>
  <conditionalFormatting sqref="T32">
    <cfRule type="expression" dxfId="59" priority="19">
      <formula>T32=0</formula>
    </cfRule>
    <cfRule type="expression" dxfId="58" priority="25">
      <formula>T32&gt;0</formula>
    </cfRule>
  </conditionalFormatting>
  <conditionalFormatting sqref="T33:T42">
    <cfRule type="expression" dxfId="57" priority="17">
      <formula>T33=0</formula>
    </cfRule>
    <cfRule type="expression" dxfId="56" priority="18">
      <formula>T33&gt;0</formula>
    </cfRule>
  </conditionalFormatting>
  <conditionalFormatting sqref="V32">
    <cfRule type="expression" dxfId="55" priority="15">
      <formula>V32=0</formula>
    </cfRule>
    <cfRule type="expression" dxfId="54" priority="16">
      <formula>V32&gt;0</formula>
    </cfRule>
  </conditionalFormatting>
  <conditionalFormatting sqref="V33:V42">
    <cfRule type="expression" dxfId="53" priority="13">
      <formula>V33=0</formula>
    </cfRule>
    <cfRule type="expression" dxfId="52" priority="14">
      <formula>V33&gt;0</formula>
    </cfRule>
  </conditionalFormatting>
  <conditionalFormatting sqref="U32">
    <cfRule type="expression" dxfId="51" priority="11">
      <formula>U32=0</formula>
    </cfRule>
    <cfRule type="expression" dxfId="50" priority="12">
      <formula>U32&gt;0</formula>
    </cfRule>
  </conditionalFormatting>
  <conditionalFormatting sqref="U34:U42">
    <cfRule type="expression" dxfId="49" priority="9">
      <formula>U34=0</formula>
    </cfRule>
    <cfRule type="expression" dxfId="48" priority="10">
      <formula>U34&gt;0</formula>
    </cfRule>
  </conditionalFormatting>
  <conditionalFormatting sqref="U33">
    <cfRule type="expression" dxfId="47" priority="7">
      <formula>U33=0</formula>
    </cfRule>
    <cfRule type="expression" dxfId="46" priority="8">
      <formula>U33&gt;0</formula>
    </cfRule>
  </conditionalFormatting>
  <conditionalFormatting sqref="W32">
    <cfRule type="expression" dxfId="45" priority="5">
      <formula>W32=0</formula>
    </cfRule>
    <cfRule type="expression" dxfId="44" priority="6">
      <formula>W32&gt;0</formula>
    </cfRule>
  </conditionalFormatting>
  <conditionalFormatting sqref="W34:W42">
    <cfRule type="expression" dxfId="43" priority="3">
      <formula>W34=0</formula>
    </cfRule>
    <cfRule type="expression" dxfId="42" priority="4">
      <formula>W34&gt;0</formula>
    </cfRule>
  </conditionalFormatting>
  <conditionalFormatting sqref="W33">
    <cfRule type="expression" dxfId="41" priority="1">
      <formula>W33=0</formula>
    </cfRule>
    <cfRule type="expression" dxfId="40" priority="2">
      <formula>W33&gt;0</formula>
    </cfRule>
  </conditionalFormatting>
  <dataValidations count="7">
    <dataValidation type="list" allowBlank="1" showInputMessage="1" showErrorMessage="1" sqref="T17:T18" xr:uid="{A6DEBBFC-C642-47C4-8F73-B31534852A36}">
      <formula1>$AC$12:$AC$13</formula1>
    </dataValidation>
    <dataValidation type="list" allowBlank="1" showInputMessage="1" showErrorMessage="1" sqref="T9" xr:uid="{00EC9B8B-E41D-4F25-947D-1A72C5CEC35C}">
      <formula1>$AD$5:$AD$6</formula1>
    </dataValidation>
    <dataValidation type="list" allowBlank="1" showInputMessage="1" showErrorMessage="1" sqref="T11" xr:uid="{D9AE4E0A-B619-4008-B494-E04FCD90AAFC}">
      <formula1>$AI$5:$AI$6</formula1>
    </dataValidation>
    <dataValidation type="list" allowBlank="1" showInputMessage="1" showErrorMessage="1" sqref="T8" xr:uid="{5933193D-5D4A-4206-BC99-CEF15177CC05}">
      <formula1>$Z$5:$Z$6</formula1>
    </dataValidation>
    <dataValidation type="list" allowBlank="1" showInputMessage="1" showErrorMessage="1" sqref="T12" xr:uid="{F07F7C24-AA46-40EC-8F0C-744289A6B657}">
      <formula1>$AB$5:$AB$5</formula1>
    </dataValidation>
    <dataValidation type="list" allowBlank="1" showInputMessage="1" showErrorMessage="1" sqref="T13" xr:uid="{469ABB6C-7849-4A3A-AB7C-6D563C695E85}">
      <formula1>$AK$5:$AK$6</formula1>
    </dataValidation>
    <dataValidation type="list" allowBlank="1" showInputMessage="1" showErrorMessage="1" sqref="T16" xr:uid="{A2B412D8-3281-4329-A5FC-C9A2158B0A19}">
      <formula1>$AM$5:$AM$6</formula1>
    </dataValidation>
  </dataValidations>
  <pageMargins left="0.75" right="0.75" top="1" bottom="1" header="0.5" footer="0.5"/>
  <pageSetup paperSize="9" scale="5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85B0546-DC80-405C-B835-60C7D559DDA7}">
  <sheetPr codeName="Sheet8">
    <tabColor rgb="FF92D050"/>
    <pageSetUpPr autoPageBreaks="0"/>
  </sheetPr>
  <dimension ref="A1:K556"/>
  <sheetViews>
    <sheetView topLeftCell="A25" workbookViewId="0">
      <selection activeCell="B39" sqref="B39:G39"/>
    </sheetView>
  </sheetViews>
  <sheetFormatPr defaultColWidth="0" defaultRowHeight="0" customHeight="1" zero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 hidden="1"/>
  </cols>
  <sheetData>
    <row r="1" spans="2:11" ht="12.75" customHeight="1" x14ac:dyDescent="0.2"/>
    <row r="2" spans="2:11" s="5" customFormat="1" ht="25.35" customHeight="1" x14ac:dyDescent="0.25">
      <c r="B2" s="6" t="s">
        <v>67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68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70</v>
      </c>
      <c r="C10" s="972"/>
      <c r="D10" s="972"/>
      <c r="E10" s="972"/>
      <c r="F10" s="983"/>
      <c r="G10" s="973"/>
      <c r="H10" s="91"/>
      <c r="I10" s="314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74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273" t="s">
        <v>75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273" t="s">
        <v>76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273" t="s">
        <v>77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273" t="s">
        <v>78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273" t="s">
        <v>80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273" t="s">
        <v>81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273" t="s">
        <v>82</v>
      </c>
      <c r="D18" s="93"/>
      <c r="E18" s="93"/>
      <c r="F18" s="93"/>
      <c r="G18" s="95"/>
      <c r="H18" s="274"/>
      <c r="I18" s="275"/>
      <c r="J18" s="276"/>
      <c r="K18" s="2"/>
    </row>
    <row r="19" spans="2:11" ht="12.75" customHeight="1" x14ac:dyDescent="0.2">
      <c r="B19" s="52" t="s">
        <v>79</v>
      </c>
      <c r="C19" s="273" t="s">
        <v>83</v>
      </c>
      <c r="D19" s="93"/>
      <c r="E19" s="96"/>
      <c r="F19" s="93"/>
      <c r="G19" s="95"/>
      <c r="H19" s="274"/>
      <c r="I19" s="275"/>
      <c r="J19" s="276"/>
      <c r="K19" s="2"/>
    </row>
    <row r="20" spans="2:11" ht="12.75" customHeight="1" x14ac:dyDescent="0.2">
      <c r="B20" s="52" t="s">
        <v>73</v>
      </c>
      <c r="C20" s="97" t="s">
        <v>84</v>
      </c>
      <c r="D20" s="93"/>
      <c r="E20" s="93"/>
      <c r="F20" s="93"/>
      <c r="G20" s="95"/>
      <c r="H20" s="274"/>
      <c r="I20" s="277"/>
      <c r="J20" s="278"/>
      <c r="K20" s="2"/>
    </row>
    <row r="21" spans="2:11" ht="12.75" customHeight="1" x14ac:dyDescent="0.2">
      <c r="B21" s="318"/>
      <c r="C21" s="97" t="s">
        <v>85</v>
      </c>
      <c r="D21" s="93"/>
      <c r="E21" s="93"/>
      <c r="F21" s="93"/>
      <c r="G21" s="95"/>
      <c r="H21" s="274"/>
      <c r="I21" s="277"/>
      <c r="J21" s="278"/>
      <c r="K21" s="2"/>
    </row>
    <row r="22" spans="2:11" ht="12.75" customHeight="1" x14ac:dyDescent="0.2">
      <c r="B22" s="971"/>
      <c r="C22" s="972"/>
      <c r="D22" s="972"/>
      <c r="E22" s="972"/>
      <c r="F22" s="982"/>
      <c r="G22" s="973"/>
      <c r="H22" s="91"/>
      <c r="I22" s="53"/>
      <c r="J22" s="51"/>
      <c r="K22" s="2"/>
    </row>
    <row r="23" spans="2:11" ht="12.75" customHeight="1" x14ac:dyDescent="0.2">
      <c r="B23" s="971" t="s">
        <v>37</v>
      </c>
      <c r="C23" s="972"/>
      <c r="D23" s="972"/>
      <c r="E23" s="972"/>
      <c r="F23" s="972"/>
      <c r="G23" s="973"/>
      <c r="H23" s="98"/>
      <c r="I23" s="53"/>
      <c r="J23" s="51"/>
      <c r="K23" s="2"/>
    </row>
    <row r="24" spans="2:11" ht="12.75" customHeight="1" x14ac:dyDescent="0.2">
      <c r="B24" s="971" t="s">
        <v>38</v>
      </c>
      <c r="C24" s="972"/>
      <c r="D24" s="972"/>
      <c r="E24" s="972"/>
      <c r="F24" s="972"/>
      <c r="G24" s="973"/>
      <c r="H24" s="91"/>
      <c r="I24" s="53"/>
      <c r="J24" s="51"/>
      <c r="K24" s="2"/>
    </row>
    <row r="25" spans="2:11" ht="12.75" customHeight="1" x14ac:dyDescent="0.2">
      <c r="B25" s="971" t="s">
        <v>86</v>
      </c>
      <c r="C25" s="972"/>
      <c r="D25" s="972"/>
      <c r="E25" s="972"/>
      <c r="F25" s="972"/>
      <c r="G25" s="319"/>
      <c r="H25" s="279"/>
      <c r="I25" s="53"/>
      <c r="J25" s="51"/>
      <c r="K25" s="2"/>
    </row>
    <row r="26" spans="2:11" ht="12.75" customHeight="1" x14ac:dyDescent="0.2">
      <c r="B26" s="971" t="s">
        <v>87</v>
      </c>
      <c r="C26" s="972"/>
      <c r="D26" s="972"/>
      <c r="E26" s="972"/>
      <c r="F26" s="972"/>
      <c r="G26" s="973"/>
      <c r="H26" s="91"/>
      <c r="I26" s="53"/>
      <c r="J26" s="51"/>
      <c r="K26" s="2"/>
    </row>
    <row r="27" spans="2:11" ht="12.75" customHeight="1" x14ac:dyDescent="0.2">
      <c r="B27" s="971" t="s">
        <v>88</v>
      </c>
      <c r="C27" s="972"/>
      <c r="D27" s="972"/>
      <c r="E27" s="972"/>
      <c r="F27" s="972"/>
      <c r="G27" s="973"/>
      <c r="H27" s="812">
        <f>WACC_uusi</f>
        <v>6.3E-2</v>
      </c>
      <c r="I27" s="53"/>
      <c r="J27" s="51"/>
      <c r="K27" s="2"/>
    </row>
    <row r="28" spans="2:11" ht="12.75" customHeight="1" x14ac:dyDescent="0.2">
      <c r="B28" s="971" t="s">
        <v>89</v>
      </c>
      <c r="C28" s="972"/>
      <c r="D28" s="972"/>
      <c r="E28" s="972"/>
      <c r="F28" s="972"/>
      <c r="G28" s="973"/>
      <c r="H28" s="91"/>
      <c r="I28" s="53"/>
      <c r="J28" s="51"/>
      <c r="K28" s="2"/>
    </row>
    <row r="29" spans="2:11" ht="12.75" customHeight="1" x14ac:dyDescent="0.2">
      <c r="B29" s="971"/>
      <c r="C29" s="972"/>
      <c r="D29" s="972"/>
      <c r="E29" s="972"/>
      <c r="F29" s="972"/>
      <c r="G29" s="973"/>
      <c r="H29" s="281"/>
      <c r="I29" s="53"/>
      <c r="J29" s="51"/>
      <c r="K29" s="2"/>
    </row>
    <row r="30" spans="2:11" ht="12.75" customHeight="1" x14ac:dyDescent="0.2">
      <c r="B30" s="971" t="s">
        <v>42</v>
      </c>
      <c r="C30" s="972"/>
      <c r="D30" s="972"/>
      <c r="E30" s="972"/>
      <c r="F30" s="972"/>
      <c r="G30" s="973"/>
      <c r="H30" s="91"/>
      <c r="I30" s="53"/>
      <c r="J30" s="51"/>
      <c r="K30" s="2"/>
    </row>
    <row r="31" spans="2:11" ht="12.75" customHeight="1" x14ac:dyDescent="0.2">
      <c r="B31" s="52"/>
      <c r="C31" s="99" t="s">
        <v>90</v>
      </c>
      <c r="D31" s="100"/>
      <c r="E31" s="101"/>
      <c r="F31" s="100"/>
      <c r="G31" s="102"/>
      <c r="H31" s="274"/>
      <c r="I31" s="53"/>
      <c r="J31" s="51"/>
      <c r="K31" s="2"/>
    </row>
    <row r="32" spans="2:11" ht="12.75" customHeight="1" x14ac:dyDescent="0.2">
      <c r="B32" s="52"/>
      <c r="C32" s="99" t="s">
        <v>12</v>
      </c>
      <c r="D32" s="100"/>
      <c r="E32" s="100"/>
      <c r="F32" s="100"/>
      <c r="G32" s="102"/>
      <c r="H32" s="274"/>
      <c r="I32" s="53"/>
      <c r="J32" s="51"/>
      <c r="K32" s="2"/>
    </row>
    <row r="33" spans="2:11" ht="12.75" customHeight="1" x14ac:dyDescent="0.2">
      <c r="B33" s="92"/>
      <c r="C33" s="99" t="s">
        <v>91</v>
      </c>
      <c r="D33" s="100"/>
      <c r="E33" s="100"/>
      <c r="F33" s="100"/>
      <c r="G33" s="103"/>
      <c r="H33" s="274"/>
      <c r="I33" s="53"/>
      <c r="J33" s="51"/>
      <c r="K33" s="27"/>
    </row>
    <row r="34" spans="2:11" ht="12.75" customHeight="1" x14ac:dyDescent="0.2">
      <c r="B34" s="92"/>
      <c r="C34" s="99" t="s">
        <v>92</v>
      </c>
      <c r="D34" s="100"/>
      <c r="E34" s="100"/>
      <c r="F34" s="100"/>
      <c r="G34" s="103"/>
      <c r="H34" s="274"/>
      <c r="I34" s="53"/>
      <c r="J34" s="51"/>
      <c r="K34" s="27"/>
    </row>
    <row r="35" spans="2:11" ht="12.75" customHeight="1" x14ac:dyDescent="0.2">
      <c r="B35" s="52"/>
      <c r="C35" s="99" t="s">
        <v>93</v>
      </c>
      <c r="D35" s="100"/>
      <c r="E35" s="100"/>
      <c r="F35" s="100"/>
      <c r="G35" s="102"/>
      <c r="H35" s="274"/>
      <c r="I35" s="53"/>
      <c r="J35" s="51"/>
      <c r="K35" s="2"/>
    </row>
    <row r="36" spans="2:11" ht="12.75" customHeight="1" x14ac:dyDescent="0.2">
      <c r="B36" s="318"/>
      <c r="C36" s="104"/>
      <c r="D36" s="96"/>
      <c r="E36" s="96"/>
      <c r="F36" s="96"/>
      <c r="G36" s="95"/>
      <c r="H36" s="105"/>
      <c r="I36" s="53"/>
      <c r="J36" s="51"/>
      <c r="K36" s="2"/>
    </row>
    <row r="37" spans="2:11" ht="12.75" customHeight="1" x14ac:dyDescent="0.2">
      <c r="B37" s="971" t="s">
        <v>44</v>
      </c>
      <c r="C37" s="972"/>
      <c r="D37" s="972"/>
      <c r="E37" s="972"/>
      <c r="F37" s="972"/>
      <c r="G37" s="973"/>
      <c r="H37" s="813"/>
      <c r="I37" s="53"/>
      <c r="J37" s="51"/>
      <c r="K37" s="2"/>
    </row>
    <row r="38" spans="2:11" ht="12.75" customHeight="1" x14ac:dyDescent="0.2">
      <c r="B38" s="979"/>
      <c r="C38" s="982"/>
      <c r="D38" s="982"/>
      <c r="E38" s="982"/>
      <c r="F38" s="982"/>
      <c r="G38" s="980"/>
      <c r="H38" s="91"/>
      <c r="I38" s="53"/>
      <c r="J38" s="51"/>
      <c r="K38" s="2"/>
    </row>
    <row r="39" spans="2:11" ht="12.75" customHeight="1" x14ac:dyDescent="0.2">
      <c r="B39" s="971" t="s">
        <v>94</v>
      </c>
      <c r="C39" s="972"/>
      <c r="D39" s="972"/>
      <c r="E39" s="972"/>
      <c r="F39" s="972"/>
      <c r="G39" s="973"/>
      <c r="H39" s="91"/>
      <c r="I39" s="53"/>
      <c r="J39" s="51"/>
      <c r="K39" s="2"/>
    </row>
    <row r="40" spans="2:11" ht="12.75" customHeight="1" thickBot="1" x14ac:dyDescent="0.25">
      <c r="B40" s="974"/>
      <c r="C40" s="975"/>
      <c r="D40" s="975"/>
      <c r="E40" s="975"/>
      <c r="F40" s="975"/>
      <c r="G40" s="976"/>
      <c r="H40" s="108"/>
      <c r="I40" s="321"/>
      <c r="J40" s="109"/>
      <c r="K40" s="2"/>
    </row>
    <row r="41" spans="2:11" ht="12.75" customHeight="1" x14ac:dyDescent="0.2">
      <c r="D41" s="3"/>
      <c r="E41" s="3"/>
      <c r="I41" s="3"/>
      <c r="K41" s="2"/>
    </row>
    <row r="42" spans="2:11" ht="12.75" customHeight="1" thickBot="1" x14ac:dyDescent="0.25">
      <c r="D42" s="3"/>
      <c r="E42" s="3"/>
      <c r="I42" s="3"/>
      <c r="K42" s="2"/>
    </row>
    <row r="43" spans="2:11" ht="12.75" customHeight="1" x14ac:dyDescent="0.2">
      <c r="B43" s="42" t="s">
        <v>95</v>
      </c>
      <c r="C43" s="43"/>
      <c r="D43" s="44"/>
      <c r="E43" s="44"/>
      <c r="F43" s="44"/>
      <c r="G43" s="44"/>
      <c r="H43" s="44"/>
      <c r="I43" s="46"/>
      <c r="K43" s="2"/>
    </row>
    <row r="44" spans="2:11" ht="12.75" customHeight="1" x14ac:dyDescent="0.2">
      <c r="B44" s="47"/>
      <c r="C44" s="2" t="s">
        <v>33</v>
      </c>
      <c r="D44" s="3"/>
      <c r="E44" s="3"/>
      <c r="I44" s="48"/>
      <c r="K44" s="2"/>
    </row>
    <row r="45" spans="2:11" ht="12.75" customHeight="1" x14ac:dyDescent="0.2">
      <c r="B45" s="977"/>
      <c r="C45" s="978"/>
      <c r="D45" s="963"/>
      <c r="E45" s="964"/>
      <c r="F45" s="964"/>
      <c r="G45" s="981"/>
      <c r="H45" s="112"/>
      <c r="I45" s="316"/>
      <c r="K45" s="2"/>
    </row>
    <row r="46" spans="2:11" ht="12.75" customHeight="1" x14ac:dyDescent="0.2">
      <c r="B46" s="979"/>
      <c r="C46" s="980"/>
      <c r="D46" s="314" t="s">
        <v>17</v>
      </c>
      <c r="E46" s="314" t="s">
        <v>18</v>
      </c>
      <c r="F46" s="314" t="s">
        <v>19</v>
      </c>
      <c r="G46" s="314" t="s">
        <v>96</v>
      </c>
      <c r="H46" s="314" t="s">
        <v>21</v>
      </c>
      <c r="I46" s="65" t="s">
        <v>22</v>
      </c>
      <c r="K46" s="2"/>
    </row>
    <row r="47" spans="2:11" ht="12.75" customHeight="1" x14ac:dyDescent="0.2">
      <c r="B47" s="52"/>
      <c r="C47" s="317" t="s">
        <v>97</v>
      </c>
      <c r="D47" s="113"/>
      <c r="E47" s="113"/>
      <c r="F47" s="113"/>
      <c r="G47" s="113"/>
      <c r="H47" s="113"/>
      <c r="I47" s="114"/>
      <c r="K47" s="2"/>
    </row>
    <row r="48" spans="2:11" ht="12.75" customHeight="1" x14ac:dyDescent="0.2">
      <c r="B48" s="52"/>
      <c r="C48" s="317" t="s">
        <v>40</v>
      </c>
      <c r="D48" s="113"/>
      <c r="E48" s="113"/>
      <c r="F48" s="113"/>
      <c r="G48" s="113"/>
      <c r="H48" s="113"/>
      <c r="I48" s="114"/>
      <c r="K48" s="2"/>
    </row>
    <row r="49" spans="2:11" ht="12.75" customHeight="1" x14ac:dyDescent="0.2">
      <c r="B49" s="52"/>
      <c r="C49" s="317" t="s">
        <v>38</v>
      </c>
      <c r="D49" s="113"/>
      <c r="E49" s="113"/>
      <c r="F49" s="113"/>
      <c r="G49" s="113"/>
      <c r="H49" s="113"/>
      <c r="I49" s="114"/>
      <c r="K49" s="2"/>
    </row>
    <row r="50" spans="2:11" ht="12.75" customHeight="1" x14ac:dyDescent="0.2">
      <c r="B50" s="52"/>
      <c r="C50" s="317" t="s">
        <v>42</v>
      </c>
      <c r="D50" s="113"/>
      <c r="E50" s="113"/>
      <c r="F50" s="113"/>
      <c r="G50" s="113"/>
      <c r="H50" s="113"/>
      <c r="I50" s="114"/>
      <c r="K50" s="2"/>
    </row>
    <row r="51" spans="2:11" ht="12.75" customHeight="1" x14ac:dyDescent="0.2">
      <c r="B51" s="52"/>
      <c r="C51" s="317" t="s">
        <v>44</v>
      </c>
      <c r="D51" s="113"/>
      <c r="E51" s="113"/>
      <c r="F51" s="113"/>
      <c r="G51" s="113"/>
      <c r="H51" s="113"/>
      <c r="I51" s="114"/>
      <c r="K51" s="2"/>
    </row>
    <row r="52" spans="2:11" ht="12.75" customHeight="1" x14ac:dyDescent="0.2">
      <c r="B52" s="52"/>
      <c r="C52" s="53" t="s">
        <v>56</v>
      </c>
      <c r="D52" s="115"/>
      <c r="E52" s="115"/>
      <c r="F52" s="115"/>
      <c r="G52" s="115"/>
      <c r="H52" s="115"/>
      <c r="I52" s="116"/>
      <c r="K52" s="2"/>
    </row>
    <row r="53" spans="2:11" ht="12.75" customHeight="1" x14ac:dyDescent="0.2">
      <c r="B53" s="66"/>
      <c r="C53" s="53"/>
      <c r="D53" s="314"/>
      <c r="E53" s="314"/>
      <c r="F53" s="314"/>
      <c r="G53" s="314"/>
      <c r="H53" s="315"/>
      <c r="I53" s="65"/>
      <c r="K53" s="2"/>
    </row>
    <row r="54" spans="2:11" ht="12.75" customHeight="1" x14ac:dyDescent="0.2">
      <c r="B54" s="47"/>
      <c r="C54" s="53" t="s">
        <v>58</v>
      </c>
      <c r="D54" s="282"/>
      <c r="E54" s="282"/>
      <c r="F54" s="282"/>
      <c r="G54" s="282"/>
      <c r="H54" s="283"/>
      <c r="I54" s="284"/>
      <c r="K54" s="2"/>
    </row>
    <row r="55" spans="2:11" ht="12.75" customHeight="1" x14ac:dyDescent="0.2">
      <c r="B55" s="47"/>
      <c r="C55" s="53" t="s">
        <v>98</v>
      </c>
      <c r="D55" s="117"/>
      <c r="E55" s="117"/>
      <c r="F55" s="117"/>
      <c r="G55" s="117"/>
      <c r="H55" s="117"/>
      <c r="I55" s="118"/>
      <c r="K55" s="2"/>
    </row>
    <row r="56" spans="2:11" ht="12.75" customHeight="1" thickBot="1" x14ac:dyDescent="0.25">
      <c r="B56" s="119"/>
      <c r="C56" s="68"/>
      <c r="D56" s="120"/>
      <c r="E56" s="120"/>
      <c r="F56" s="120"/>
      <c r="G56" s="120"/>
      <c r="H56" s="108"/>
      <c r="I56" s="121"/>
      <c r="K56" s="2"/>
    </row>
    <row r="57" spans="2:11" ht="12.75" customHeight="1" x14ac:dyDescent="0.2">
      <c r="K57" s="2"/>
    </row>
    <row r="58" spans="2:11" s="545" customFormat="1" ht="12.75" customHeight="1" x14ac:dyDescent="0.2">
      <c r="F58" s="670"/>
      <c r="G58" s="670"/>
      <c r="H58" s="670"/>
      <c r="I58" s="801"/>
      <c r="J58" s="670"/>
    </row>
    <row r="59" spans="2:11" s="545" customFormat="1" ht="12.75" customHeight="1" x14ac:dyDescent="0.2">
      <c r="D59" s="697"/>
      <c r="E59" s="697"/>
      <c r="F59" s="697"/>
      <c r="G59" s="697"/>
      <c r="H59" s="697"/>
      <c r="I59" s="697"/>
      <c r="J59" s="697"/>
    </row>
    <row r="60" spans="2:11" s="545" customFormat="1" ht="12.75" customHeight="1" x14ac:dyDescent="0.2">
      <c r="D60" s="814"/>
      <c r="E60" s="814"/>
      <c r="F60" s="814"/>
      <c r="G60" s="814"/>
      <c r="H60" s="814"/>
      <c r="I60" s="814"/>
      <c r="J60" s="670"/>
    </row>
    <row r="61" spans="2:11" s="545" customFormat="1" ht="12.75" customHeight="1" x14ac:dyDescent="0.2">
      <c r="F61" s="670"/>
      <c r="G61" s="670"/>
      <c r="H61" s="670"/>
      <c r="I61" s="801"/>
      <c r="J61" s="670"/>
    </row>
    <row r="62" spans="2:11" s="545" customFormat="1" ht="12.75" customHeight="1" x14ac:dyDescent="0.2">
      <c r="D62" s="711"/>
      <c r="E62" s="711"/>
      <c r="F62" s="697"/>
      <c r="G62" s="697"/>
      <c r="H62" s="697"/>
      <c r="I62" s="815"/>
      <c r="J62" s="697"/>
    </row>
    <row r="63" spans="2:11" s="545" customFormat="1" ht="12.75" customHeight="1" x14ac:dyDescent="0.2">
      <c r="D63" s="814"/>
      <c r="E63" s="814"/>
      <c r="F63" s="814"/>
      <c r="G63" s="814"/>
      <c r="H63" s="814"/>
      <c r="I63" s="814"/>
      <c r="J63" s="670"/>
    </row>
    <row r="64" spans="2:11" s="545" customFormat="1" ht="12.75" customHeight="1" x14ac:dyDescent="0.2">
      <c r="D64" s="711"/>
      <c r="E64" s="711"/>
      <c r="F64" s="711"/>
      <c r="G64" s="711"/>
      <c r="H64" s="711"/>
      <c r="I64" s="711"/>
      <c r="J64" s="697"/>
      <c r="K64" s="816"/>
    </row>
    <row r="65" spans="11:11" ht="12.75" customHeight="1" x14ac:dyDescent="0.2">
      <c r="K65" s="2"/>
    </row>
    <row r="66" spans="11:11" ht="12.75" customHeight="1" x14ac:dyDescent="0.2">
      <c r="K66" s="2"/>
    </row>
    <row r="67" spans="11:11" ht="12.75" customHeight="1" x14ac:dyDescent="0.2">
      <c r="K67" s="2"/>
    </row>
    <row r="68" spans="11:11" ht="12.75" customHeight="1" x14ac:dyDescent="0.2"/>
    <row r="543" spans="3:9" s="3" customFormat="1" ht="0" hidden="1" customHeight="1" x14ac:dyDescent="0.2">
      <c r="C543" s="2"/>
      <c r="D543" s="2"/>
      <c r="E543" s="2"/>
      <c r="F543" s="3" t="str">
        <f>IF(ISNUMBER(F460)=TRUE,F460-F375,"")</f>
        <v/>
      </c>
      <c r="I543" s="4"/>
    </row>
    <row r="545" spans="3:9" s="3" customFormat="1" ht="0" hidden="1" customHeight="1" x14ac:dyDescent="0.2">
      <c r="C545" s="2" t="b">
        <f>ISNUMBER(D545)</f>
        <v>0</v>
      </c>
      <c r="D545" s="2"/>
      <c r="E545" s="2"/>
      <c r="I545" s="4"/>
    </row>
    <row r="556" spans="3:9" ht="0" hidden="1" customHeight="1" x14ac:dyDescent="0.2">
      <c r="C556" s="2" t="b">
        <f>ISNUMBER(D556)</f>
        <v>0</v>
      </c>
    </row>
  </sheetData>
  <mergeCells count="16">
    <mergeCell ref="B26:G26"/>
    <mergeCell ref="B10:G10"/>
    <mergeCell ref="B22:G22"/>
    <mergeCell ref="B23:G23"/>
    <mergeCell ref="B24:G24"/>
    <mergeCell ref="B25:F25"/>
    <mergeCell ref="B39:G39"/>
    <mergeCell ref="B40:G40"/>
    <mergeCell ref="B45:C46"/>
    <mergeCell ref="D45:G45"/>
    <mergeCell ref="B27:G27"/>
    <mergeCell ref="B28:G28"/>
    <mergeCell ref="B29:G29"/>
    <mergeCell ref="B30:G30"/>
    <mergeCell ref="B37:G37"/>
    <mergeCell ref="B38:G38"/>
  </mergeCells>
  <pageMargins left="0.75" right="0.75" top="1" bottom="1" header="0.5" footer="0.5"/>
  <pageSetup paperSize="9" scale="30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0D7C9C-2E01-485F-96FE-3B01E03AFD73}">
  <sheetPr codeName="Sheet9">
    <tabColor rgb="FF92D050"/>
    <pageSetUpPr autoPageBreaks="0"/>
  </sheetPr>
  <dimension ref="B2:K548"/>
  <sheetViews>
    <sheetView topLeftCell="A13" workbookViewId="0">
      <selection activeCell="D51" sqref="D51:I51"/>
    </sheetView>
  </sheetViews>
  <sheetFormatPr defaultColWidth="8.85546875" defaultRowHeight="12.75" custom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/>
  </cols>
  <sheetData>
    <row r="2" spans="2:11" s="5" customFormat="1" ht="25.35" customHeight="1" x14ac:dyDescent="0.25">
      <c r="B2" s="6" t="s">
        <v>99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100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101</v>
      </c>
      <c r="C10" s="972"/>
      <c r="D10" s="972"/>
      <c r="E10" s="972"/>
      <c r="F10" s="983"/>
      <c r="G10" s="973"/>
      <c r="H10" s="91"/>
      <c r="I10" s="314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102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97" t="s">
        <v>103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97" t="s">
        <v>104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97" t="s">
        <v>105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97" t="s">
        <v>106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97" t="s">
        <v>107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97" t="s">
        <v>108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97" t="s">
        <v>109</v>
      </c>
      <c r="D18" s="93"/>
      <c r="E18" s="93"/>
      <c r="F18" s="93"/>
      <c r="G18" s="95"/>
      <c r="H18" s="274"/>
      <c r="I18" s="285"/>
      <c r="J18" s="276"/>
      <c r="K18" s="2"/>
    </row>
    <row r="19" spans="2:11" ht="12.75" customHeight="1" x14ac:dyDescent="0.2">
      <c r="B19" s="52"/>
      <c r="C19" s="97" t="s">
        <v>110</v>
      </c>
      <c r="D19" s="93"/>
      <c r="E19" s="93"/>
      <c r="F19" s="93"/>
      <c r="G19" s="95"/>
      <c r="H19" s="274"/>
      <c r="I19" s="285"/>
      <c r="J19" s="276"/>
      <c r="K19" s="2"/>
    </row>
    <row r="20" spans="2:11" ht="12.75" customHeight="1" x14ac:dyDescent="0.2">
      <c r="B20" s="52" t="s">
        <v>73</v>
      </c>
      <c r="C20" s="97" t="s">
        <v>84</v>
      </c>
      <c r="D20" s="93"/>
      <c r="E20" s="93"/>
      <c r="F20" s="93"/>
      <c r="G20" s="95"/>
      <c r="H20" s="274"/>
      <c r="I20" s="275"/>
      <c r="J20" s="276"/>
      <c r="K20" s="2"/>
    </row>
    <row r="21" spans="2:11" ht="12.75" customHeight="1" x14ac:dyDescent="0.2">
      <c r="B21" s="52"/>
      <c r="C21" s="97" t="s">
        <v>111</v>
      </c>
      <c r="D21" s="93"/>
      <c r="E21" s="93"/>
      <c r="F21" s="93"/>
      <c r="G21" s="95"/>
      <c r="H21" s="274"/>
      <c r="I21" s="275"/>
      <c r="J21" s="276"/>
      <c r="K21" s="2"/>
    </row>
    <row r="22" spans="2:11" ht="12.75" customHeight="1" x14ac:dyDescent="0.2">
      <c r="B22" s="971"/>
      <c r="C22" s="972"/>
      <c r="D22" s="972"/>
      <c r="E22" s="972"/>
      <c r="F22" s="982"/>
      <c r="G22" s="973"/>
      <c r="H22" s="91"/>
      <c r="I22" s="53"/>
      <c r="J22" s="51"/>
      <c r="K22" s="2"/>
    </row>
    <row r="23" spans="2:11" ht="12.75" customHeight="1" x14ac:dyDescent="0.2">
      <c r="B23" s="971" t="s">
        <v>37</v>
      </c>
      <c r="C23" s="972"/>
      <c r="D23" s="972"/>
      <c r="E23" s="972"/>
      <c r="F23" s="972"/>
      <c r="G23" s="973"/>
      <c r="H23" s="98"/>
      <c r="I23" s="53"/>
      <c r="J23" s="51"/>
      <c r="K23" s="2"/>
    </row>
    <row r="24" spans="2:11" ht="12.75" customHeight="1" x14ac:dyDescent="0.2">
      <c r="B24" s="971" t="s">
        <v>38</v>
      </c>
      <c r="C24" s="972"/>
      <c r="D24" s="972"/>
      <c r="E24" s="972"/>
      <c r="F24" s="972"/>
      <c r="G24" s="973"/>
      <c r="H24" s="91"/>
      <c r="I24" s="53"/>
      <c r="J24" s="51"/>
      <c r="K24" s="27"/>
    </row>
    <row r="25" spans="2:11" ht="12.75" customHeight="1" x14ac:dyDescent="0.2">
      <c r="B25" s="971" t="s">
        <v>86</v>
      </c>
      <c r="C25" s="972"/>
      <c r="D25" s="972"/>
      <c r="E25" s="972"/>
      <c r="F25" s="972"/>
      <c r="G25" s="319"/>
      <c r="H25" s="279"/>
      <c r="I25" s="53"/>
      <c r="J25" s="51"/>
      <c r="K25" s="27"/>
    </row>
    <row r="26" spans="2:11" ht="12.75" customHeight="1" x14ac:dyDescent="0.2">
      <c r="B26" s="971" t="s">
        <v>87</v>
      </c>
      <c r="C26" s="972"/>
      <c r="D26" s="972"/>
      <c r="E26" s="972"/>
      <c r="F26" s="972"/>
      <c r="G26" s="973"/>
      <c r="H26" s="813"/>
      <c r="I26" s="707"/>
      <c r="J26" s="51"/>
      <c r="K26" s="27"/>
    </row>
    <row r="27" spans="2:11" ht="12.75" customHeight="1" x14ac:dyDescent="0.2">
      <c r="B27" s="971" t="s">
        <v>88</v>
      </c>
      <c r="C27" s="972"/>
      <c r="D27" s="972"/>
      <c r="E27" s="972"/>
      <c r="F27" s="972"/>
      <c r="G27" s="973"/>
      <c r="H27" s="812">
        <f>WACC_uusi</f>
        <v>6.3E-2</v>
      </c>
      <c r="I27" s="535"/>
      <c r="J27" s="51"/>
      <c r="K27" s="2"/>
    </row>
    <row r="28" spans="2:11" ht="12.75" customHeight="1" x14ac:dyDescent="0.2">
      <c r="B28" s="971" t="s">
        <v>89</v>
      </c>
      <c r="C28" s="972"/>
      <c r="D28" s="972"/>
      <c r="E28" s="972"/>
      <c r="F28" s="972"/>
      <c r="G28" s="973"/>
      <c r="H28" s="91"/>
      <c r="I28" s="53"/>
      <c r="J28" s="51"/>
      <c r="K28" s="2"/>
    </row>
    <row r="29" spans="2:11" ht="12.75" customHeight="1" x14ac:dyDescent="0.2">
      <c r="B29" s="971"/>
      <c r="C29" s="972"/>
      <c r="D29" s="972"/>
      <c r="E29" s="972"/>
      <c r="F29" s="972"/>
      <c r="G29" s="973"/>
      <c r="H29" s="281"/>
      <c r="I29" s="53"/>
      <c r="J29" s="51"/>
      <c r="K29" s="2"/>
    </row>
    <row r="30" spans="2:11" ht="12.75" customHeight="1" x14ac:dyDescent="0.2">
      <c r="B30" s="971" t="s">
        <v>42</v>
      </c>
      <c r="C30" s="972"/>
      <c r="D30" s="972"/>
      <c r="E30" s="972"/>
      <c r="F30" s="972"/>
      <c r="G30" s="973"/>
      <c r="H30" s="91"/>
      <c r="I30" s="53"/>
      <c r="J30" s="51"/>
      <c r="K30" s="2"/>
    </row>
    <row r="31" spans="2:11" ht="12.75" customHeight="1" x14ac:dyDescent="0.2">
      <c r="B31" s="92"/>
      <c r="C31" s="99" t="s">
        <v>112</v>
      </c>
      <c r="D31" s="100"/>
      <c r="E31" s="100"/>
      <c r="F31" s="100"/>
      <c r="G31" s="103"/>
      <c r="H31" s="274"/>
      <c r="I31" s="53"/>
      <c r="J31" s="51"/>
      <c r="K31" s="2"/>
    </row>
    <row r="32" spans="2:11" ht="12.75" customHeight="1" x14ac:dyDescent="0.2">
      <c r="B32" s="324"/>
      <c r="C32" s="99" t="s">
        <v>92</v>
      </c>
      <c r="D32" s="101"/>
      <c r="E32" s="101"/>
      <c r="F32" s="101"/>
      <c r="G32" s="103"/>
      <c r="H32" s="274"/>
      <c r="I32" s="53"/>
      <c r="J32" s="51"/>
      <c r="K32" s="2"/>
    </row>
    <row r="33" spans="2:11" ht="12.75" customHeight="1" x14ac:dyDescent="0.2">
      <c r="B33" s="318"/>
      <c r="C33" s="104"/>
      <c r="D33" s="96"/>
      <c r="E33" s="96"/>
      <c r="F33" s="96"/>
      <c r="G33" s="95"/>
      <c r="H33" s="105"/>
      <c r="I33" s="53"/>
      <c r="J33" s="51"/>
      <c r="K33" s="2"/>
    </row>
    <row r="34" spans="2:11" ht="12.75" customHeight="1" x14ac:dyDescent="0.2">
      <c r="B34" s="971" t="s">
        <v>44</v>
      </c>
      <c r="C34" s="972"/>
      <c r="D34" s="972"/>
      <c r="E34" s="972"/>
      <c r="F34" s="972"/>
      <c r="G34" s="973"/>
      <c r="H34" s="813"/>
      <c r="I34" s="53"/>
      <c r="J34" s="51"/>
      <c r="K34" s="2"/>
    </row>
    <row r="35" spans="2:11" ht="12.75" customHeight="1" x14ac:dyDescent="0.2">
      <c r="B35" s="979"/>
      <c r="C35" s="982"/>
      <c r="D35" s="982"/>
      <c r="E35" s="982"/>
      <c r="F35" s="982"/>
      <c r="G35" s="980"/>
      <c r="H35" s="91"/>
      <c r="I35" s="53"/>
      <c r="J35" s="51"/>
      <c r="K35" s="2"/>
    </row>
    <row r="36" spans="2:11" ht="12.75" customHeight="1" x14ac:dyDescent="0.2">
      <c r="B36" s="971" t="s">
        <v>113</v>
      </c>
      <c r="C36" s="972"/>
      <c r="D36" s="972"/>
      <c r="E36" s="972"/>
      <c r="F36" s="972"/>
      <c r="G36" s="973"/>
      <c r="H36" s="91"/>
      <c r="I36" s="53"/>
      <c r="J36" s="51"/>
      <c r="K36" s="2"/>
    </row>
    <row r="37" spans="2:11" ht="12.75" customHeight="1" thickBot="1" x14ac:dyDescent="0.25">
      <c r="B37" s="974"/>
      <c r="C37" s="975"/>
      <c r="D37" s="975"/>
      <c r="E37" s="975"/>
      <c r="F37" s="975"/>
      <c r="G37" s="976"/>
      <c r="H37" s="108"/>
      <c r="I37" s="321"/>
      <c r="J37" s="109"/>
      <c r="K37" s="2"/>
    </row>
    <row r="38" spans="2:11" ht="12.75" customHeight="1" x14ac:dyDescent="0.2">
      <c r="D38" s="3"/>
      <c r="E38" s="3"/>
      <c r="I38" s="3"/>
      <c r="K38" s="2"/>
    </row>
    <row r="39" spans="2:11" ht="12.75" customHeight="1" thickBot="1" x14ac:dyDescent="0.25">
      <c r="D39" s="3"/>
      <c r="E39" s="3"/>
      <c r="I39" s="3"/>
      <c r="K39" s="2"/>
    </row>
    <row r="40" spans="2:11" ht="12.75" customHeight="1" x14ac:dyDescent="0.2">
      <c r="B40" s="42" t="s">
        <v>114</v>
      </c>
      <c r="C40" s="43"/>
      <c r="D40" s="44"/>
      <c r="E40" s="44"/>
      <c r="F40" s="44"/>
      <c r="G40" s="44"/>
      <c r="H40" s="44"/>
      <c r="I40" s="46"/>
      <c r="K40" s="2"/>
    </row>
    <row r="41" spans="2:11" ht="12.75" customHeight="1" x14ac:dyDescent="0.2">
      <c r="B41" s="47"/>
      <c r="C41" s="2" t="s">
        <v>33</v>
      </c>
      <c r="D41" s="3"/>
      <c r="E41" s="3"/>
      <c r="I41" s="48"/>
      <c r="K41" s="2"/>
    </row>
    <row r="42" spans="2:11" ht="12.75" customHeight="1" x14ac:dyDescent="0.2">
      <c r="B42" s="977"/>
      <c r="C42" s="978"/>
      <c r="D42" s="963"/>
      <c r="E42" s="964"/>
      <c r="F42" s="964"/>
      <c r="G42" s="981"/>
      <c r="H42" s="112"/>
      <c r="I42" s="316"/>
      <c r="K42" s="2"/>
    </row>
    <row r="43" spans="2:11" ht="12.75" customHeight="1" x14ac:dyDescent="0.2">
      <c r="B43" s="979"/>
      <c r="C43" s="980"/>
      <c r="D43" s="314" t="s">
        <v>17</v>
      </c>
      <c r="E43" s="314" t="s">
        <v>18</v>
      </c>
      <c r="F43" s="314" t="s">
        <v>19</v>
      </c>
      <c r="G43" s="314" t="s">
        <v>96</v>
      </c>
      <c r="H43" s="314" t="s">
        <v>21</v>
      </c>
      <c r="I43" s="65" t="s">
        <v>22</v>
      </c>
      <c r="K43" s="2"/>
    </row>
    <row r="44" spans="2:11" ht="12.75" customHeight="1" x14ac:dyDescent="0.2">
      <c r="B44" s="52"/>
      <c r="C44" s="317" t="s">
        <v>97</v>
      </c>
      <c r="D44" s="113"/>
      <c r="E44" s="113"/>
      <c r="F44" s="113"/>
      <c r="G44" s="113"/>
      <c r="H44" s="113"/>
      <c r="I44" s="114"/>
      <c r="K44" s="2"/>
    </row>
    <row r="45" spans="2:11" ht="12.75" customHeight="1" x14ac:dyDescent="0.2">
      <c r="B45" s="52"/>
      <c r="C45" s="317" t="s">
        <v>40</v>
      </c>
      <c r="D45" s="113"/>
      <c r="E45" s="113"/>
      <c r="F45" s="113"/>
      <c r="G45" s="113"/>
      <c r="H45" s="113"/>
      <c r="I45" s="114"/>
      <c r="K45" s="2"/>
    </row>
    <row r="46" spans="2:11" ht="12.75" customHeight="1" x14ac:dyDescent="0.2">
      <c r="B46" s="52"/>
      <c r="C46" s="317" t="s">
        <v>38</v>
      </c>
      <c r="D46" s="113"/>
      <c r="E46" s="113"/>
      <c r="F46" s="113"/>
      <c r="G46" s="113"/>
      <c r="H46" s="113"/>
      <c r="I46" s="114"/>
      <c r="K46" s="2"/>
    </row>
    <row r="47" spans="2:11" ht="12.75" customHeight="1" x14ac:dyDescent="0.2">
      <c r="B47" s="52"/>
      <c r="C47" s="317" t="s">
        <v>42</v>
      </c>
      <c r="D47" s="113"/>
      <c r="E47" s="113"/>
      <c r="F47" s="113"/>
      <c r="G47" s="113"/>
      <c r="H47" s="113"/>
      <c r="I47" s="114"/>
      <c r="K47" s="2"/>
    </row>
    <row r="48" spans="2:11" ht="12.75" customHeight="1" x14ac:dyDescent="0.2">
      <c r="B48" s="52"/>
      <c r="C48" s="317" t="s">
        <v>44</v>
      </c>
      <c r="D48" s="113"/>
      <c r="E48" s="113"/>
      <c r="F48" s="113"/>
      <c r="G48" s="113"/>
      <c r="H48" s="113"/>
      <c r="I48" s="114"/>
      <c r="K48" s="2"/>
    </row>
    <row r="49" spans="2:11" ht="12.75" customHeight="1" x14ac:dyDescent="0.2">
      <c r="B49" s="52"/>
      <c r="C49" s="53" t="s">
        <v>115</v>
      </c>
      <c r="D49" s="115"/>
      <c r="E49" s="115"/>
      <c r="F49" s="115"/>
      <c r="G49" s="115"/>
      <c r="H49" s="115"/>
      <c r="I49" s="116"/>
      <c r="K49" s="2"/>
    </row>
    <row r="50" spans="2:11" ht="12.75" customHeight="1" x14ac:dyDescent="0.2">
      <c r="B50" s="66"/>
      <c r="C50" s="53"/>
      <c r="D50" s="314"/>
      <c r="E50" s="314"/>
      <c r="F50" s="314"/>
      <c r="G50" s="314"/>
      <c r="H50" s="315"/>
      <c r="I50" s="65"/>
      <c r="K50" s="2"/>
    </row>
    <row r="51" spans="2:11" ht="12.75" customHeight="1" x14ac:dyDescent="0.2">
      <c r="B51" s="47"/>
      <c r="C51" s="53" t="s">
        <v>58</v>
      </c>
      <c r="D51" s="282"/>
      <c r="E51" s="282"/>
      <c r="F51" s="282"/>
      <c r="G51" s="282"/>
      <c r="H51" s="283"/>
      <c r="I51" s="284"/>
      <c r="K51" s="2"/>
    </row>
    <row r="52" spans="2:11" ht="12.75" customHeight="1" x14ac:dyDescent="0.2">
      <c r="B52" s="47"/>
      <c r="C52" s="53" t="s">
        <v>98</v>
      </c>
      <c r="D52" s="117"/>
      <c r="E52" s="117"/>
      <c r="F52" s="117"/>
      <c r="G52" s="117"/>
      <c r="H52" s="117"/>
      <c r="I52" s="118"/>
      <c r="K52" s="2"/>
    </row>
    <row r="53" spans="2:11" ht="12.75" customHeight="1" thickBot="1" x14ac:dyDescent="0.25">
      <c r="B53" s="119"/>
      <c r="C53" s="68"/>
      <c r="D53" s="120"/>
      <c r="E53" s="120"/>
      <c r="F53" s="120"/>
      <c r="G53" s="120"/>
      <c r="H53" s="108"/>
      <c r="I53" s="121"/>
      <c r="K53" s="2"/>
    </row>
    <row r="54" spans="2:11" ht="12.75" customHeight="1" x14ac:dyDescent="0.2">
      <c r="K54" s="2"/>
    </row>
    <row r="55" spans="2:11" s="545" customFormat="1" ht="12.75" customHeight="1" x14ac:dyDescent="0.2">
      <c r="F55" s="670"/>
      <c r="G55" s="670"/>
      <c r="H55" s="670"/>
      <c r="I55" s="670"/>
      <c r="J55" s="670"/>
    </row>
    <row r="56" spans="2:11" s="545" customFormat="1" ht="12.75" customHeight="1" x14ac:dyDescent="0.2">
      <c r="D56" s="697"/>
      <c r="E56" s="697"/>
      <c r="F56" s="697"/>
      <c r="G56" s="697"/>
      <c r="H56" s="697"/>
      <c r="I56" s="697"/>
      <c r="J56" s="697"/>
      <c r="K56" s="670"/>
    </row>
    <row r="57" spans="2:11" s="545" customFormat="1" ht="12.75" customHeight="1" x14ac:dyDescent="0.2">
      <c r="D57" s="814"/>
      <c r="E57" s="814"/>
      <c r="F57" s="814"/>
      <c r="G57" s="814"/>
      <c r="H57" s="814"/>
      <c r="I57" s="814"/>
      <c r="J57" s="670"/>
      <c r="K57" s="670"/>
    </row>
    <row r="58" spans="2:11" s="545" customFormat="1" ht="12.75" customHeight="1" x14ac:dyDescent="0.2">
      <c r="F58" s="670"/>
      <c r="G58" s="670"/>
      <c r="H58" s="670"/>
      <c r="I58" s="801"/>
      <c r="J58" s="670"/>
      <c r="K58" s="670"/>
    </row>
    <row r="59" spans="2:11" s="545" customFormat="1" ht="12.75" customHeight="1" x14ac:dyDescent="0.2">
      <c r="D59" s="711"/>
      <c r="E59" s="711"/>
      <c r="F59" s="697"/>
      <c r="G59" s="697"/>
      <c r="H59" s="697"/>
      <c r="I59" s="815"/>
      <c r="J59" s="697"/>
      <c r="K59" s="670"/>
    </row>
    <row r="60" spans="2:11" s="545" customFormat="1" ht="12.75" customHeight="1" x14ac:dyDescent="0.2">
      <c r="D60" s="814"/>
      <c r="E60" s="814"/>
      <c r="F60" s="814"/>
      <c r="G60" s="814"/>
      <c r="H60" s="814"/>
      <c r="I60" s="814"/>
      <c r="J60" s="670"/>
      <c r="K60" s="670"/>
    </row>
    <row r="61" spans="2:11" s="545" customFormat="1" ht="12.75" customHeight="1" x14ac:dyDescent="0.2">
      <c r="D61" s="711"/>
      <c r="E61" s="711"/>
      <c r="F61" s="697"/>
      <c r="G61" s="697"/>
      <c r="H61" s="697"/>
      <c r="I61" s="815"/>
      <c r="J61" s="670"/>
      <c r="K61" s="670"/>
    </row>
    <row r="535" spans="3:9" s="3" customFormat="1" ht="12.75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12.75" customHeight="1" x14ac:dyDescent="0.2">
      <c r="C537" s="2" t="b">
        <f>ISNUMBER(D537)</f>
        <v>0</v>
      </c>
      <c r="D537" s="2"/>
      <c r="E537" s="2"/>
      <c r="I537" s="4"/>
    </row>
    <row r="548" spans="3:3" ht="12.75" customHeight="1" x14ac:dyDescent="0.2">
      <c r="C548" s="2" t="b">
        <f>ISNUMBER(D548)</f>
        <v>0</v>
      </c>
    </row>
  </sheetData>
  <mergeCells count="16">
    <mergeCell ref="B26:G26"/>
    <mergeCell ref="B10:G10"/>
    <mergeCell ref="B22:G22"/>
    <mergeCell ref="B23:G23"/>
    <mergeCell ref="B24:G24"/>
    <mergeCell ref="B25:F25"/>
    <mergeCell ref="B36:G36"/>
    <mergeCell ref="B37:G37"/>
    <mergeCell ref="B42:C43"/>
    <mergeCell ref="D42:G42"/>
    <mergeCell ref="B27:G27"/>
    <mergeCell ref="B28:G28"/>
    <mergeCell ref="B29:G29"/>
    <mergeCell ref="B30:G30"/>
    <mergeCell ref="B34:G34"/>
    <mergeCell ref="B35:G35"/>
  </mergeCells>
  <pageMargins left="0.75" right="0.75" top="1" bottom="1" header="0.5" footer="0.5"/>
  <pageSetup paperSize="9" scale="30" orientation="portrait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D058113-50BD-43A3-96D0-3749A3BDD479}">
  <sheetPr codeName="Sheet10">
    <tabColor rgb="FF92D050"/>
    <pageSetUpPr autoPageBreaks="0"/>
  </sheetPr>
  <dimension ref="A1:K548"/>
  <sheetViews>
    <sheetView topLeftCell="A31" workbookViewId="0">
      <selection activeCell="D59" sqref="D59:I60"/>
    </sheetView>
  </sheetViews>
  <sheetFormatPr defaultColWidth="0" defaultRowHeight="0" customHeight="1" zero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 hidden="1"/>
  </cols>
  <sheetData>
    <row r="1" spans="2:11" ht="12.75" customHeight="1" x14ac:dyDescent="0.2"/>
    <row r="2" spans="2:11" s="5" customFormat="1" ht="25.35" customHeight="1" x14ac:dyDescent="0.25">
      <c r="B2" s="6" t="s">
        <v>116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117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118</v>
      </c>
      <c r="C10" s="972"/>
      <c r="D10" s="972"/>
      <c r="E10" s="972"/>
      <c r="F10" s="983"/>
      <c r="G10" s="973"/>
      <c r="H10" s="91"/>
      <c r="I10" s="314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119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97" t="s">
        <v>82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97" t="s">
        <v>120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97" t="s">
        <v>81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97" t="s">
        <v>121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97" t="s">
        <v>108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97" t="s">
        <v>122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97" t="s">
        <v>109</v>
      </c>
      <c r="D18" s="93"/>
      <c r="E18" s="93"/>
      <c r="F18" s="93"/>
      <c r="G18" s="95"/>
      <c r="H18" s="274"/>
      <c r="I18" s="285"/>
      <c r="J18" s="276"/>
      <c r="K18" s="2"/>
    </row>
    <row r="19" spans="2:11" ht="12.75" customHeight="1" x14ac:dyDescent="0.2">
      <c r="B19" s="52" t="s">
        <v>73</v>
      </c>
      <c r="C19" s="97" t="s">
        <v>83</v>
      </c>
      <c r="D19" s="93"/>
      <c r="E19" s="93"/>
      <c r="F19" s="93"/>
      <c r="G19" s="95"/>
      <c r="H19" s="274"/>
      <c r="I19" s="275"/>
      <c r="J19" s="276"/>
      <c r="K19" s="2"/>
    </row>
    <row r="20" spans="2:11" ht="12.75" customHeight="1" x14ac:dyDescent="0.2">
      <c r="B20" s="92"/>
      <c r="C20" s="97" t="s">
        <v>84</v>
      </c>
      <c r="D20" s="93"/>
      <c r="E20" s="93"/>
      <c r="F20" s="93"/>
      <c r="G20" s="94"/>
      <c r="H20" s="274"/>
      <c r="I20" s="275"/>
      <c r="J20" s="276"/>
      <c r="K20" s="2"/>
    </row>
    <row r="21" spans="2:11" ht="12.75" customHeight="1" x14ac:dyDescent="0.2">
      <c r="B21" s="92"/>
      <c r="C21" s="97" t="s">
        <v>123</v>
      </c>
      <c r="D21" s="93"/>
      <c r="E21" s="93"/>
      <c r="F21" s="93"/>
      <c r="G21" s="94"/>
      <c r="H21" s="274"/>
      <c r="I21" s="275"/>
      <c r="J21" s="276"/>
      <c r="K21" s="2"/>
    </row>
    <row r="22" spans="2:11" ht="12.75" customHeight="1" x14ac:dyDescent="0.2">
      <c r="B22" s="92"/>
      <c r="C22" s="97" t="s">
        <v>85</v>
      </c>
      <c r="D22" s="93"/>
      <c r="E22" s="93"/>
      <c r="F22" s="93"/>
      <c r="G22" s="94"/>
      <c r="H22" s="274"/>
      <c r="I22" s="275"/>
      <c r="J22" s="276"/>
      <c r="K22" s="2"/>
    </row>
    <row r="23" spans="2:11" ht="12.75" customHeight="1" x14ac:dyDescent="0.2">
      <c r="B23" s="92"/>
      <c r="C23" s="97" t="s">
        <v>124</v>
      </c>
      <c r="D23" s="93"/>
      <c r="E23" s="93"/>
      <c r="F23" s="93"/>
      <c r="G23" s="94"/>
      <c r="H23" s="274"/>
      <c r="I23" s="275"/>
      <c r="J23" s="276"/>
      <c r="K23" s="2"/>
    </row>
    <row r="24" spans="2:11" ht="12.75" customHeight="1" x14ac:dyDescent="0.2">
      <c r="B24" s="971"/>
      <c r="C24" s="972"/>
      <c r="D24" s="972"/>
      <c r="E24" s="972"/>
      <c r="F24" s="982"/>
      <c r="G24" s="973"/>
      <c r="H24" s="91"/>
      <c r="I24" s="53"/>
      <c r="J24" s="51"/>
      <c r="K24" s="2"/>
    </row>
    <row r="25" spans="2:11" ht="12.75" customHeight="1" x14ac:dyDescent="0.2">
      <c r="B25" s="971" t="s">
        <v>37</v>
      </c>
      <c r="C25" s="972"/>
      <c r="D25" s="972"/>
      <c r="E25" s="972"/>
      <c r="F25" s="972"/>
      <c r="G25" s="973"/>
      <c r="H25" s="98"/>
      <c r="I25" s="53"/>
      <c r="J25" s="51"/>
      <c r="K25" s="2"/>
    </row>
    <row r="26" spans="2:11" ht="12.75" customHeight="1" x14ac:dyDescent="0.2">
      <c r="B26" s="971" t="s">
        <v>38</v>
      </c>
      <c r="C26" s="972"/>
      <c r="D26" s="972"/>
      <c r="E26" s="972"/>
      <c r="F26" s="972"/>
      <c r="G26" s="973"/>
      <c r="H26" s="91"/>
      <c r="I26" s="535"/>
      <c r="J26" s="51"/>
      <c r="K26" s="2"/>
    </row>
    <row r="27" spans="2:11" ht="12.75" customHeight="1" x14ac:dyDescent="0.2">
      <c r="B27" s="971" t="s">
        <v>86</v>
      </c>
      <c r="C27" s="972"/>
      <c r="D27" s="972"/>
      <c r="E27" s="972"/>
      <c r="F27" s="972"/>
      <c r="G27" s="319"/>
      <c r="H27" s="98"/>
      <c r="I27" s="53"/>
      <c r="J27" s="51"/>
      <c r="K27" s="2"/>
    </row>
    <row r="28" spans="2:11" ht="12.75" customHeight="1" x14ac:dyDescent="0.2">
      <c r="B28" s="971" t="s">
        <v>87</v>
      </c>
      <c r="C28" s="972"/>
      <c r="D28" s="972"/>
      <c r="E28" s="972"/>
      <c r="F28" s="972"/>
      <c r="G28" s="973"/>
      <c r="H28" s="91"/>
      <c r="I28" s="707"/>
      <c r="J28" s="51"/>
      <c r="K28" s="2"/>
    </row>
    <row r="29" spans="2:11" ht="12.75" customHeight="1" x14ac:dyDescent="0.2">
      <c r="B29" s="971" t="s">
        <v>88</v>
      </c>
      <c r="C29" s="972"/>
      <c r="D29" s="972"/>
      <c r="E29" s="972"/>
      <c r="F29" s="972"/>
      <c r="G29" s="973"/>
      <c r="H29" s="812">
        <f>WACC_uusi</f>
        <v>6.3E-2</v>
      </c>
      <c r="I29" s="53"/>
      <c r="J29" s="51"/>
      <c r="K29" s="2"/>
    </row>
    <row r="30" spans="2:11" ht="12.75" customHeight="1" x14ac:dyDescent="0.2">
      <c r="B30" s="971" t="s">
        <v>89</v>
      </c>
      <c r="C30" s="972"/>
      <c r="D30" s="972"/>
      <c r="E30" s="972"/>
      <c r="F30" s="972"/>
      <c r="G30" s="973"/>
      <c r="H30" s="91"/>
      <c r="I30" s="53"/>
      <c r="J30" s="51"/>
      <c r="K30" s="2"/>
    </row>
    <row r="31" spans="2:11" ht="12.75" customHeight="1" x14ac:dyDescent="0.2">
      <c r="B31" s="971"/>
      <c r="C31" s="972"/>
      <c r="D31" s="972"/>
      <c r="E31" s="972"/>
      <c r="F31" s="972"/>
      <c r="G31" s="973"/>
      <c r="H31" s="281"/>
      <c r="I31" s="53"/>
      <c r="J31" s="51"/>
      <c r="K31" s="2"/>
    </row>
    <row r="32" spans="2:11" ht="12.75" customHeight="1" x14ac:dyDescent="0.2">
      <c r="B32" s="971" t="s">
        <v>42</v>
      </c>
      <c r="C32" s="972"/>
      <c r="D32" s="972"/>
      <c r="E32" s="972"/>
      <c r="F32" s="972"/>
      <c r="G32" s="973"/>
      <c r="H32" s="91"/>
      <c r="I32" s="53"/>
      <c r="J32" s="51"/>
      <c r="K32" s="2"/>
    </row>
    <row r="33" spans="2:11" ht="12.75" customHeight="1" x14ac:dyDescent="0.2">
      <c r="B33" s="92"/>
      <c r="C33" s="99" t="s">
        <v>125</v>
      </c>
      <c r="D33" s="100"/>
      <c r="E33" s="100"/>
      <c r="F33" s="100"/>
      <c r="G33" s="103"/>
      <c r="H33" s="274"/>
      <c r="I33" s="53"/>
      <c r="J33" s="51"/>
      <c r="K33" s="27"/>
    </row>
    <row r="34" spans="2:11" ht="12.75" customHeight="1" x14ac:dyDescent="0.2">
      <c r="B34" s="52"/>
      <c r="C34" s="99" t="s">
        <v>126</v>
      </c>
      <c r="D34" s="100"/>
      <c r="E34" s="100"/>
      <c r="F34" s="100"/>
      <c r="G34" s="102"/>
      <c r="H34" s="274"/>
      <c r="I34" s="53"/>
      <c r="J34" s="51"/>
      <c r="K34" s="27"/>
    </row>
    <row r="35" spans="2:11" ht="12.75" customHeight="1" x14ac:dyDescent="0.2">
      <c r="B35" s="52"/>
      <c r="C35" s="99" t="s">
        <v>12</v>
      </c>
      <c r="D35" s="100"/>
      <c r="E35" s="101"/>
      <c r="F35" s="100"/>
      <c r="G35" s="102"/>
      <c r="H35" s="274"/>
      <c r="I35" s="53"/>
      <c r="J35" s="51"/>
      <c r="K35" s="27"/>
    </row>
    <row r="36" spans="2:11" ht="12.75" customHeight="1" x14ac:dyDescent="0.2">
      <c r="B36" s="52"/>
      <c r="C36" s="99" t="s">
        <v>92</v>
      </c>
      <c r="D36" s="100"/>
      <c r="E36" s="101"/>
      <c r="F36" s="100"/>
      <c r="G36" s="102"/>
      <c r="H36" s="274"/>
      <c r="I36" s="53"/>
      <c r="J36" s="51"/>
      <c r="K36" s="2"/>
    </row>
    <row r="37" spans="2:11" ht="12.75" customHeight="1" x14ac:dyDescent="0.2">
      <c r="B37" s="52"/>
      <c r="C37" s="99" t="s">
        <v>127</v>
      </c>
      <c r="D37" s="100"/>
      <c r="E37" s="101"/>
      <c r="F37" s="100"/>
      <c r="G37" s="102"/>
      <c r="H37" s="274"/>
      <c r="I37" s="53"/>
      <c r="J37" s="51"/>
      <c r="K37" s="2"/>
    </row>
    <row r="38" spans="2:11" ht="12.75" customHeight="1" x14ac:dyDescent="0.2">
      <c r="B38" s="52"/>
      <c r="C38" s="99" t="s">
        <v>128</v>
      </c>
      <c r="D38" s="100"/>
      <c r="E38" s="101"/>
      <c r="F38" s="100"/>
      <c r="G38" s="102"/>
      <c r="H38" s="274"/>
      <c r="I38" s="53"/>
      <c r="J38" s="51"/>
      <c r="K38" s="27"/>
    </row>
    <row r="39" spans="2:11" ht="12.75" customHeight="1" x14ac:dyDescent="0.2">
      <c r="B39" s="52"/>
      <c r="C39" s="99" t="s">
        <v>91</v>
      </c>
      <c r="D39" s="100"/>
      <c r="E39" s="101"/>
      <c r="F39" s="100"/>
      <c r="G39" s="102"/>
      <c r="H39" s="274"/>
      <c r="I39" s="53"/>
      <c r="J39" s="51"/>
      <c r="K39" s="27"/>
    </row>
    <row r="40" spans="2:11" ht="12.75" customHeight="1" x14ac:dyDescent="0.2">
      <c r="B40" s="52"/>
      <c r="C40" s="99" t="s">
        <v>93</v>
      </c>
      <c r="D40" s="100"/>
      <c r="E40" s="100"/>
      <c r="F40" s="100"/>
      <c r="G40" s="102"/>
      <c r="H40" s="274"/>
      <c r="I40" s="53"/>
      <c r="J40" s="51"/>
      <c r="K40" s="2"/>
    </row>
    <row r="41" spans="2:11" ht="12.75" customHeight="1" x14ac:dyDescent="0.2">
      <c r="B41" s="318"/>
      <c r="C41" s="104"/>
      <c r="D41" s="96"/>
      <c r="E41" s="96"/>
      <c r="F41" s="96"/>
      <c r="G41" s="95"/>
      <c r="H41" s="105"/>
      <c r="I41" s="53"/>
      <c r="J41" s="51"/>
      <c r="K41" s="2"/>
    </row>
    <row r="42" spans="2:11" ht="12.75" customHeight="1" x14ac:dyDescent="0.2">
      <c r="B42" s="971" t="s">
        <v>44</v>
      </c>
      <c r="C42" s="972"/>
      <c r="D42" s="972"/>
      <c r="E42" s="972"/>
      <c r="F42" s="972"/>
      <c r="G42" s="973"/>
      <c r="H42" s="813"/>
      <c r="I42" s="353"/>
      <c r="J42" s="51"/>
      <c r="K42" s="27"/>
    </row>
    <row r="43" spans="2:11" ht="12.75" customHeight="1" x14ac:dyDescent="0.2">
      <c r="B43" s="979"/>
      <c r="C43" s="982"/>
      <c r="D43" s="982"/>
      <c r="E43" s="982"/>
      <c r="F43" s="982"/>
      <c r="G43" s="980"/>
      <c r="H43" s="91"/>
      <c r="I43" s="53"/>
      <c r="J43" s="51"/>
      <c r="K43" s="2"/>
    </row>
    <row r="44" spans="2:11" ht="12.75" customHeight="1" x14ac:dyDescent="0.2">
      <c r="B44" s="971" t="s">
        <v>129</v>
      </c>
      <c r="C44" s="972"/>
      <c r="D44" s="972"/>
      <c r="E44" s="972"/>
      <c r="F44" s="972"/>
      <c r="G44" s="973"/>
      <c r="H44" s="91"/>
      <c r="I44" s="53"/>
      <c r="J44" s="51"/>
      <c r="K44" s="2"/>
    </row>
    <row r="45" spans="2:11" ht="12.75" customHeight="1" thickBot="1" x14ac:dyDescent="0.25">
      <c r="B45" s="974"/>
      <c r="C45" s="975"/>
      <c r="D45" s="975"/>
      <c r="E45" s="975"/>
      <c r="F45" s="975"/>
      <c r="G45" s="976"/>
      <c r="H45" s="108"/>
      <c r="I45" s="321"/>
      <c r="J45" s="109"/>
      <c r="K45" s="2"/>
    </row>
    <row r="46" spans="2:11" ht="12.75" customHeight="1" x14ac:dyDescent="0.2">
      <c r="D46" s="3"/>
      <c r="E46" s="3"/>
      <c r="I46" s="3"/>
      <c r="K46" s="2"/>
    </row>
    <row r="47" spans="2:11" ht="12.75" customHeight="1" thickBot="1" x14ac:dyDescent="0.25">
      <c r="D47" s="3"/>
      <c r="E47" s="3"/>
      <c r="I47" s="3"/>
      <c r="K47" s="2"/>
    </row>
    <row r="48" spans="2:11" ht="12.75" customHeight="1" x14ac:dyDescent="0.2">
      <c r="B48" s="42" t="s">
        <v>130</v>
      </c>
      <c r="C48" s="43"/>
      <c r="D48" s="44"/>
      <c r="E48" s="44"/>
      <c r="F48" s="44"/>
      <c r="G48" s="44"/>
      <c r="H48" s="44"/>
      <c r="I48" s="46"/>
      <c r="K48" s="2"/>
    </row>
    <row r="49" spans="2:11" ht="12.75" customHeight="1" x14ac:dyDescent="0.2">
      <c r="B49" s="47"/>
      <c r="C49" s="2" t="s">
        <v>33</v>
      </c>
      <c r="D49" s="3"/>
      <c r="E49" s="3"/>
      <c r="I49" s="48"/>
      <c r="K49" s="2"/>
    </row>
    <row r="50" spans="2:11" ht="12.75" customHeight="1" x14ac:dyDescent="0.2">
      <c r="B50" s="977"/>
      <c r="C50" s="978"/>
      <c r="D50" s="963"/>
      <c r="E50" s="964"/>
      <c r="F50" s="964"/>
      <c r="G50" s="981"/>
      <c r="H50" s="112"/>
      <c r="I50" s="316"/>
      <c r="K50" s="2"/>
    </row>
    <row r="51" spans="2:11" ht="12.75" customHeight="1" x14ac:dyDescent="0.2">
      <c r="B51" s="979"/>
      <c r="C51" s="980"/>
      <c r="D51" s="314" t="s">
        <v>17</v>
      </c>
      <c r="E51" s="314" t="s">
        <v>18</v>
      </c>
      <c r="F51" s="314" t="s">
        <v>19</v>
      </c>
      <c r="G51" s="314" t="s">
        <v>96</v>
      </c>
      <c r="H51" s="314" t="s">
        <v>21</v>
      </c>
      <c r="I51" s="65" t="s">
        <v>22</v>
      </c>
      <c r="K51" s="2"/>
    </row>
    <row r="52" spans="2:11" ht="12.75" customHeight="1" x14ac:dyDescent="0.2">
      <c r="B52" s="52"/>
      <c r="C52" s="317" t="s">
        <v>97</v>
      </c>
      <c r="D52" s="113"/>
      <c r="E52" s="113"/>
      <c r="F52" s="113"/>
      <c r="G52" s="113"/>
      <c r="H52" s="113"/>
      <c r="I52" s="114"/>
      <c r="K52" s="2"/>
    </row>
    <row r="53" spans="2:11" ht="12.75" customHeight="1" x14ac:dyDescent="0.2">
      <c r="B53" s="52"/>
      <c r="C53" s="317" t="s">
        <v>40</v>
      </c>
      <c r="D53" s="113"/>
      <c r="E53" s="113"/>
      <c r="F53" s="113"/>
      <c r="G53" s="113"/>
      <c r="H53" s="113"/>
      <c r="I53" s="114"/>
      <c r="K53" s="2"/>
    </row>
    <row r="54" spans="2:11" ht="12.75" customHeight="1" x14ac:dyDescent="0.2">
      <c r="B54" s="52"/>
      <c r="C54" s="317" t="s">
        <v>38</v>
      </c>
      <c r="D54" s="113"/>
      <c r="E54" s="113"/>
      <c r="F54" s="113"/>
      <c r="G54" s="113"/>
      <c r="H54" s="113"/>
      <c r="I54" s="114"/>
      <c r="K54" s="2"/>
    </row>
    <row r="55" spans="2:11" ht="12.75" customHeight="1" x14ac:dyDescent="0.2">
      <c r="B55" s="52"/>
      <c r="C55" s="317" t="s">
        <v>42</v>
      </c>
      <c r="D55" s="113"/>
      <c r="E55" s="113"/>
      <c r="F55" s="113"/>
      <c r="G55" s="113"/>
      <c r="H55" s="113"/>
      <c r="I55" s="114"/>
      <c r="K55" s="2"/>
    </row>
    <row r="56" spans="2:11" ht="12.75" customHeight="1" x14ac:dyDescent="0.2">
      <c r="B56" s="52"/>
      <c r="C56" s="317" t="s">
        <v>44</v>
      </c>
      <c r="D56" s="113"/>
      <c r="E56" s="113"/>
      <c r="F56" s="113"/>
      <c r="G56" s="113"/>
      <c r="H56" s="113"/>
      <c r="I56" s="114"/>
      <c r="K56" s="2"/>
    </row>
    <row r="57" spans="2:11" ht="12.75" customHeight="1" x14ac:dyDescent="0.2">
      <c r="B57" s="52"/>
      <c r="C57" s="53" t="s">
        <v>115</v>
      </c>
      <c r="D57" s="115"/>
      <c r="E57" s="115"/>
      <c r="F57" s="115"/>
      <c r="G57" s="115"/>
      <c r="H57" s="115"/>
      <c r="I57" s="116"/>
      <c r="K57" s="2"/>
    </row>
    <row r="58" spans="2:11" ht="12.75" customHeight="1" x14ac:dyDescent="0.2">
      <c r="B58" s="66"/>
      <c r="C58" s="53"/>
      <c r="D58" s="314"/>
      <c r="E58" s="314"/>
      <c r="F58" s="314"/>
      <c r="G58" s="314"/>
      <c r="H58" s="315"/>
      <c r="I58" s="65"/>
      <c r="K58" s="2"/>
    </row>
    <row r="59" spans="2:11" ht="12.75" customHeight="1" x14ac:dyDescent="0.2">
      <c r="B59" s="47"/>
      <c r="C59" s="53" t="s">
        <v>58</v>
      </c>
      <c r="D59" s="282"/>
      <c r="E59" s="282"/>
      <c r="F59" s="282"/>
      <c r="G59" s="282"/>
      <c r="H59" s="283"/>
      <c r="I59" s="284"/>
      <c r="K59" s="2"/>
    </row>
    <row r="60" spans="2:11" ht="12.75" customHeight="1" x14ac:dyDescent="0.2">
      <c r="B60" s="47"/>
      <c r="C60" s="53" t="s">
        <v>98</v>
      </c>
      <c r="D60" s="117"/>
      <c r="E60" s="117"/>
      <c r="F60" s="117"/>
      <c r="G60" s="117"/>
      <c r="H60" s="117"/>
      <c r="I60" s="118"/>
      <c r="K60" s="2"/>
    </row>
    <row r="61" spans="2:11" ht="12.75" customHeight="1" thickBot="1" x14ac:dyDescent="0.25">
      <c r="B61" s="119"/>
      <c r="C61" s="68"/>
      <c r="D61" s="120"/>
      <c r="E61" s="120"/>
      <c r="F61" s="120"/>
      <c r="G61" s="120"/>
      <c r="H61" s="108"/>
      <c r="I61" s="121"/>
      <c r="K61" s="2"/>
    </row>
    <row r="62" spans="2:11" ht="12.75" customHeight="1" x14ac:dyDescent="0.2">
      <c r="K62" s="2"/>
    </row>
    <row r="63" spans="2:11" s="545" customFormat="1" ht="12.75" customHeight="1" x14ac:dyDescent="0.2">
      <c r="F63" s="670"/>
      <c r="G63" s="670"/>
      <c r="H63" s="670"/>
      <c r="I63" s="801"/>
      <c r="J63" s="670"/>
    </row>
    <row r="64" spans="2:11" s="545" customFormat="1" ht="12.75" customHeight="1" x14ac:dyDescent="0.2">
      <c r="D64" s="817"/>
      <c r="E64" s="817"/>
      <c r="F64" s="817"/>
      <c r="G64" s="817"/>
      <c r="H64" s="817"/>
      <c r="I64" s="818"/>
      <c r="J64" s="697"/>
      <c r="K64" s="670"/>
    </row>
    <row r="65" spans="4:11" s="545" customFormat="1" ht="12.75" customHeight="1" x14ac:dyDescent="0.2">
      <c r="D65" s="819"/>
      <c r="E65" s="819"/>
      <c r="F65" s="819"/>
      <c r="G65" s="819"/>
      <c r="H65" s="819"/>
      <c r="I65" s="820"/>
      <c r="J65" s="670"/>
      <c r="K65" s="670"/>
    </row>
    <row r="66" spans="4:11" s="545" customFormat="1" ht="12.75" customHeight="1" x14ac:dyDescent="0.2">
      <c r="F66" s="670"/>
      <c r="G66" s="670"/>
      <c r="H66" s="670"/>
      <c r="I66" s="801"/>
      <c r="J66" s="670"/>
      <c r="K66" s="670"/>
    </row>
    <row r="67" spans="4:11" s="545" customFormat="1" ht="12.75" customHeight="1" x14ac:dyDescent="0.2">
      <c r="D67" s="817"/>
      <c r="E67" s="817"/>
      <c r="F67" s="817"/>
      <c r="G67" s="817"/>
      <c r="H67" s="817"/>
      <c r="I67" s="818"/>
      <c r="J67" s="697"/>
      <c r="K67" s="670"/>
    </row>
    <row r="68" spans="4:11" s="545" customFormat="1" ht="12.75" customHeight="1" x14ac:dyDescent="0.2">
      <c r="D68" s="819"/>
      <c r="E68" s="819"/>
      <c r="F68" s="819"/>
      <c r="G68" s="819"/>
      <c r="H68" s="819"/>
      <c r="I68" s="820"/>
      <c r="J68" s="670"/>
      <c r="K68" s="670"/>
    </row>
    <row r="69" spans="4:11" s="545" customFormat="1" ht="12.75" customHeight="1" x14ac:dyDescent="0.2">
      <c r="D69" s="817"/>
      <c r="E69" s="817"/>
      <c r="F69" s="817"/>
      <c r="G69" s="817"/>
      <c r="H69" s="817"/>
      <c r="I69" s="817"/>
      <c r="J69" s="697"/>
      <c r="K69" s="670"/>
    </row>
    <row r="70" spans="4:11" ht="12.75" customHeight="1" x14ac:dyDescent="0.2"/>
    <row r="71" spans="4:11" ht="12.75" customHeight="1" x14ac:dyDescent="0.2"/>
    <row r="72" spans="4:11" ht="12.75" customHeight="1" x14ac:dyDescent="0.2"/>
    <row r="73" spans="4:11" ht="12.75" customHeight="1" x14ac:dyDescent="0.2"/>
    <row r="74" spans="4:11" ht="12.75" customHeight="1" x14ac:dyDescent="0.2"/>
    <row r="75" spans="4:11" ht="12.75" customHeight="1" x14ac:dyDescent="0.2"/>
    <row r="76" spans="4:11" ht="12.75" customHeight="1" x14ac:dyDescent="0.2"/>
    <row r="77" spans="4:11" ht="12.75" customHeight="1" x14ac:dyDescent="0.2"/>
    <row r="78" spans="4:11" ht="12.75" customHeight="1" x14ac:dyDescent="0.2"/>
    <row r="79" spans="4:11" ht="12.75" customHeight="1" x14ac:dyDescent="0.2"/>
    <row r="80" spans="4:11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535" spans="3:9" s="3" customFormat="1" ht="12.75" hidden="1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12.75" hidden="1" customHeight="1" x14ac:dyDescent="0.2">
      <c r="C537" s="2" t="b">
        <f>ISNUMBER(D537)</f>
        <v>0</v>
      </c>
      <c r="D537" s="2"/>
      <c r="E537" s="2"/>
      <c r="I537" s="4"/>
    </row>
    <row r="548" spans="3:3" ht="12.75" hidden="1" customHeight="1" x14ac:dyDescent="0.2">
      <c r="C548" s="2" t="b">
        <f>ISNUMBER(D548)</f>
        <v>0</v>
      </c>
    </row>
  </sheetData>
  <mergeCells count="16">
    <mergeCell ref="B28:G28"/>
    <mergeCell ref="B10:G10"/>
    <mergeCell ref="B24:G24"/>
    <mergeCell ref="B25:G25"/>
    <mergeCell ref="B26:G26"/>
    <mergeCell ref="B27:F27"/>
    <mergeCell ref="B44:G44"/>
    <mergeCell ref="B45:G45"/>
    <mergeCell ref="B50:C51"/>
    <mergeCell ref="D50:G50"/>
    <mergeCell ref="B29:G29"/>
    <mergeCell ref="B30:G30"/>
    <mergeCell ref="B31:G31"/>
    <mergeCell ref="B32:G32"/>
    <mergeCell ref="B42:G42"/>
    <mergeCell ref="B43:G43"/>
  </mergeCells>
  <pageMargins left="0.75" right="0.75" top="1" bottom="1" header="0.5" footer="0.5"/>
  <pageSetup paperSize="9" scale="30" orientation="portrait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E54368-CAEE-4FCA-B688-E6CEDA549C5C}">
  <sheetPr codeName="Sheet11">
    <tabColor rgb="FF92D050"/>
    <pageSetUpPr autoPageBreaks="0"/>
  </sheetPr>
  <dimension ref="B1:W548"/>
  <sheetViews>
    <sheetView topLeftCell="A13" workbookViewId="0">
      <selection activeCell="F37" sqref="F37"/>
    </sheetView>
  </sheetViews>
  <sheetFormatPr defaultColWidth="8.85546875" defaultRowHeight="12.75" customHeight="1" zero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/>
  </cols>
  <sheetData>
    <row r="1" spans="2:11" ht="12.75" customHeight="1" x14ac:dyDescent="0.2"/>
    <row r="2" spans="2:11" s="5" customFormat="1" ht="25.35" customHeight="1" x14ac:dyDescent="0.25">
      <c r="B2" s="6" t="s">
        <v>131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132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133</v>
      </c>
      <c r="C10" s="972"/>
      <c r="D10" s="972"/>
      <c r="E10" s="972"/>
      <c r="F10" s="983"/>
      <c r="G10" s="973"/>
      <c r="H10" s="91"/>
      <c r="I10" s="314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134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97" t="s">
        <v>135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97" t="s">
        <v>136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97" t="s">
        <v>137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97" t="s">
        <v>138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97" t="s">
        <v>139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97" t="s">
        <v>91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97" t="s">
        <v>140</v>
      </c>
      <c r="D18" s="93"/>
      <c r="E18" s="93"/>
      <c r="F18" s="93"/>
      <c r="G18" s="95"/>
      <c r="H18" s="274"/>
      <c r="I18" s="285"/>
      <c r="J18" s="276"/>
      <c r="K18" s="2"/>
    </row>
    <row r="19" spans="2:11" ht="12.75" customHeight="1" x14ac:dyDescent="0.2">
      <c r="B19" s="52" t="s">
        <v>73</v>
      </c>
      <c r="C19" s="97" t="s">
        <v>108</v>
      </c>
      <c r="D19" s="93"/>
      <c r="E19" s="93"/>
      <c r="F19" s="93"/>
      <c r="G19" s="95"/>
      <c r="H19" s="274"/>
      <c r="I19" s="275"/>
      <c r="J19" s="276"/>
      <c r="K19" s="2"/>
    </row>
    <row r="20" spans="2:11" ht="12.75" customHeight="1" x14ac:dyDescent="0.2">
      <c r="B20" s="92"/>
      <c r="C20" s="97" t="s">
        <v>84</v>
      </c>
      <c r="D20" s="93"/>
      <c r="E20" s="93"/>
      <c r="F20" s="93"/>
      <c r="G20" s="94"/>
      <c r="H20" s="274"/>
      <c r="I20" s="275"/>
      <c r="J20" s="275"/>
      <c r="K20" s="2"/>
    </row>
    <row r="21" spans="2:11" ht="12.75" customHeight="1" x14ac:dyDescent="0.2">
      <c r="B21" s="971"/>
      <c r="C21" s="972"/>
      <c r="D21" s="972"/>
      <c r="E21" s="972"/>
      <c r="F21" s="982"/>
      <c r="G21" s="973"/>
      <c r="H21" s="91"/>
      <c r="I21" s="53"/>
      <c r="J21" s="51"/>
      <c r="K21" s="2"/>
    </row>
    <row r="22" spans="2:11" ht="12.75" customHeight="1" x14ac:dyDescent="0.2">
      <c r="B22" s="971" t="s">
        <v>37</v>
      </c>
      <c r="C22" s="972"/>
      <c r="D22" s="972"/>
      <c r="E22" s="972"/>
      <c r="F22" s="972"/>
      <c r="G22" s="973"/>
      <c r="H22" s="98"/>
      <c r="I22" s="535"/>
      <c r="J22" s="51"/>
      <c r="K22" s="2"/>
    </row>
    <row r="23" spans="2:11" ht="12.75" customHeight="1" x14ac:dyDescent="0.2">
      <c r="B23" s="971" t="s">
        <v>38</v>
      </c>
      <c r="C23" s="972"/>
      <c r="D23" s="972"/>
      <c r="E23" s="972"/>
      <c r="F23" s="972"/>
      <c r="G23" s="973"/>
      <c r="H23" s="91"/>
      <c r="I23" s="535"/>
      <c r="J23" s="51"/>
      <c r="K23" s="2"/>
    </row>
    <row r="24" spans="2:11" ht="12.75" customHeight="1" x14ac:dyDescent="0.2">
      <c r="B24" s="971" t="s">
        <v>86</v>
      </c>
      <c r="C24" s="972"/>
      <c r="D24" s="972"/>
      <c r="E24" s="972"/>
      <c r="F24" s="972"/>
      <c r="G24" s="319"/>
      <c r="H24" s="279"/>
      <c r="I24" s="535"/>
      <c r="J24" s="51"/>
      <c r="K24" s="2"/>
    </row>
    <row r="25" spans="2:11" ht="12.75" customHeight="1" x14ac:dyDescent="0.2">
      <c r="B25" s="971" t="s">
        <v>87</v>
      </c>
      <c r="C25" s="972"/>
      <c r="D25" s="972"/>
      <c r="E25" s="972"/>
      <c r="F25" s="972"/>
      <c r="G25" s="973"/>
      <c r="H25" s="91"/>
      <c r="I25" s="707"/>
      <c r="J25" s="51"/>
      <c r="K25" s="2"/>
    </row>
    <row r="26" spans="2:11" ht="12.75" customHeight="1" x14ac:dyDescent="0.2">
      <c r="B26" s="971" t="s">
        <v>88</v>
      </c>
      <c r="C26" s="972"/>
      <c r="D26" s="972"/>
      <c r="E26" s="972"/>
      <c r="F26" s="972"/>
      <c r="G26" s="973"/>
      <c r="H26" s="812">
        <f>WACC_uusi</f>
        <v>6.3E-2</v>
      </c>
      <c r="I26" s="535"/>
      <c r="J26" s="51"/>
      <c r="K26" s="2"/>
    </row>
    <row r="27" spans="2:11" ht="12.75" customHeight="1" x14ac:dyDescent="0.2">
      <c r="B27" s="971" t="s">
        <v>89</v>
      </c>
      <c r="C27" s="972"/>
      <c r="D27" s="972"/>
      <c r="E27" s="972"/>
      <c r="F27" s="972"/>
      <c r="G27" s="973"/>
      <c r="H27" s="91"/>
      <c r="I27" s="535"/>
      <c r="J27" s="51"/>
      <c r="K27" s="2"/>
    </row>
    <row r="28" spans="2:11" ht="12.75" customHeight="1" x14ac:dyDescent="0.2">
      <c r="B28" s="971"/>
      <c r="C28" s="972"/>
      <c r="D28" s="972"/>
      <c r="E28" s="972"/>
      <c r="F28" s="972"/>
      <c r="G28" s="973"/>
      <c r="H28" s="281"/>
      <c r="I28" s="535"/>
      <c r="J28" s="51"/>
      <c r="K28" s="2"/>
    </row>
    <row r="29" spans="2:11" ht="12.75" customHeight="1" x14ac:dyDescent="0.2">
      <c r="B29" s="971" t="s">
        <v>42</v>
      </c>
      <c r="C29" s="972"/>
      <c r="D29" s="972"/>
      <c r="E29" s="972"/>
      <c r="F29" s="972"/>
      <c r="G29" s="973"/>
      <c r="H29" s="91"/>
      <c r="I29" s="535"/>
      <c r="J29" s="51"/>
      <c r="K29" s="2"/>
    </row>
    <row r="30" spans="2:11" s="3" customFormat="1" ht="12.75" customHeight="1" x14ac:dyDescent="0.2">
      <c r="B30" s="52"/>
      <c r="C30" s="99" t="s">
        <v>12</v>
      </c>
      <c r="D30" s="100"/>
      <c r="E30" s="101"/>
      <c r="F30" s="100"/>
      <c r="G30" s="102"/>
      <c r="H30" s="274"/>
      <c r="I30" s="535"/>
      <c r="J30" s="51"/>
      <c r="K30" s="2"/>
    </row>
    <row r="31" spans="2:11" s="3" customFormat="1" ht="12.75" customHeight="1" x14ac:dyDescent="0.2">
      <c r="B31" s="52"/>
      <c r="C31" s="99" t="s">
        <v>93</v>
      </c>
      <c r="D31" s="100"/>
      <c r="E31" s="100"/>
      <c r="F31" s="100"/>
      <c r="G31" s="102"/>
      <c r="H31" s="274"/>
      <c r="I31" s="535"/>
      <c r="J31" s="51"/>
      <c r="K31" s="2"/>
    </row>
    <row r="32" spans="2:11" s="3" customFormat="1" ht="12.75" customHeight="1" x14ac:dyDescent="0.2">
      <c r="B32" s="318"/>
      <c r="C32" s="104"/>
      <c r="D32" s="96"/>
      <c r="E32" s="96"/>
      <c r="F32" s="96"/>
      <c r="G32" s="95"/>
      <c r="H32" s="105"/>
      <c r="I32" s="535"/>
      <c r="J32" s="51"/>
      <c r="K32" s="2"/>
    </row>
    <row r="33" spans="2:23" s="3" customFormat="1" ht="12.75" customHeight="1" x14ac:dyDescent="0.2">
      <c r="B33" s="971" t="s">
        <v>141</v>
      </c>
      <c r="C33" s="972"/>
      <c r="D33" s="972"/>
      <c r="E33" s="972"/>
      <c r="F33" s="972"/>
      <c r="G33" s="973"/>
      <c r="H33" s="91"/>
      <c r="I33" s="535"/>
      <c r="J33" s="51"/>
      <c r="K33" s="2"/>
    </row>
    <row r="34" spans="2:23" s="3" customFormat="1" ht="12.75" customHeight="1" x14ac:dyDescent="0.2">
      <c r="B34" s="322"/>
      <c r="C34" s="327" t="s">
        <v>142</v>
      </c>
      <c r="D34" s="327"/>
      <c r="E34" s="327"/>
      <c r="F34" s="327"/>
      <c r="G34" s="323"/>
      <c r="H34" s="122"/>
      <c r="I34" s="821"/>
      <c r="J34" s="123"/>
      <c r="K34" s="545"/>
      <c r="L34" s="670"/>
      <c r="M34" s="670"/>
      <c r="N34" s="670"/>
      <c r="O34" s="670"/>
      <c r="P34" s="670"/>
      <c r="Q34" s="670"/>
      <c r="R34" s="670"/>
      <c r="S34" s="670"/>
      <c r="T34" s="377"/>
      <c r="U34" s="377"/>
      <c r="V34" s="377"/>
      <c r="W34" s="377"/>
    </row>
    <row r="35" spans="2:23" s="3" customFormat="1" ht="12.75" customHeight="1" x14ac:dyDescent="0.2">
      <c r="B35" s="322"/>
      <c r="C35" s="327"/>
      <c r="D35" s="327"/>
      <c r="E35" s="327"/>
      <c r="F35" s="327"/>
      <c r="G35" s="323"/>
      <c r="H35" s="122"/>
      <c r="I35" s="327"/>
      <c r="J35" s="123"/>
      <c r="K35" s="2"/>
    </row>
    <row r="36" spans="2:23" s="3" customFormat="1" ht="12.75" customHeight="1" thickBot="1" x14ac:dyDescent="0.25">
      <c r="B36" s="974"/>
      <c r="C36" s="975"/>
      <c r="D36" s="975"/>
      <c r="E36" s="975"/>
      <c r="F36" s="975"/>
      <c r="G36" s="976"/>
      <c r="H36" s="108"/>
      <c r="I36" s="321"/>
      <c r="J36" s="109"/>
      <c r="K36" s="2"/>
    </row>
    <row r="37" spans="2:23" s="3" customFormat="1" ht="12.75" customHeight="1" x14ac:dyDescent="0.2">
      <c r="B37" s="2"/>
      <c r="C37" s="2"/>
      <c r="K37" s="2"/>
    </row>
    <row r="38" spans="2:23" ht="12.75" customHeight="1" x14ac:dyDescent="0.2"/>
    <row r="39" spans="2:23" ht="12.75" customHeight="1" x14ac:dyDescent="0.2"/>
    <row r="535" spans="3:9" s="3" customFormat="1" ht="12.75" hidden="1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12.75" hidden="1" customHeight="1" x14ac:dyDescent="0.2">
      <c r="C537" s="2" t="b">
        <f>ISNUMBER(D537)</f>
        <v>0</v>
      </c>
      <c r="D537" s="2"/>
      <c r="E537" s="2"/>
      <c r="I537" s="4"/>
    </row>
    <row r="548" spans="3:3" ht="12.75" hidden="1" customHeight="1" x14ac:dyDescent="0.2">
      <c r="C548" s="2" t="b">
        <f>ISNUMBER(D548)</f>
        <v>0</v>
      </c>
    </row>
  </sheetData>
  <mergeCells count="12">
    <mergeCell ref="B36:G36"/>
    <mergeCell ref="B10:G10"/>
    <mergeCell ref="B21:G21"/>
    <mergeCell ref="B22:G22"/>
    <mergeCell ref="B23:G23"/>
    <mergeCell ref="B24:F24"/>
    <mergeCell ref="B25:G25"/>
    <mergeCell ref="B26:G26"/>
    <mergeCell ref="B27:G27"/>
    <mergeCell ref="B28:G28"/>
    <mergeCell ref="B29:G29"/>
    <mergeCell ref="B33:G33"/>
  </mergeCells>
  <pageMargins left="0.75" right="0.75" top="1" bottom="1" header="0.5" footer="0.5"/>
  <pageSetup paperSize="9" scale="30" orientation="portrait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D7BED8A-A138-4D44-AF82-4F6BB501BB33}">
  <sheetPr codeName="Sheet12">
    <tabColor rgb="FF92D050"/>
    <pageSetUpPr autoPageBreaks="0"/>
  </sheetPr>
  <dimension ref="A1:DD583"/>
  <sheetViews>
    <sheetView workbookViewId="0">
      <selection activeCell="E2" sqref="E2"/>
    </sheetView>
  </sheetViews>
  <sheetFormatPr defaultColWidth="0" defaultRowHeight="0" customHeight="1" zeroHeight="1" x14ac:dyDescent="0.2"/>
  <cols>
    <col min="1" max="1" width="15.7109375" style="2" customWidth="1"/>
    <col min="2" max="2" width="56" style="2" customWidth="1"/>
    <col min="3" max="4" width="13" style="2" customWidth="1"/>
    <col min="5" max="7" width="13" style="3" customWidth="1"/>
    <col min="8" max="8" width="13" style="4" customWidth="1"/>
    <col min="9" max="14" width="13" style="3" customWidth="1"/>
    <col min="15" max="107" width="13" style="2" customWidth="1"/>
    <col min="108" max="108" width="8.85546875" style="2" customWidth="1"/>
    <col min="109" max="16384" width="8.85546875" style="2" hidden="1"/>
  </cols>
  <sheetData>
    <row r="1" spans="1:107" ht="12.75" customHeight="1" x14ac:dyDescent="0.2">
      <c r="C1" s="340"/>
    </row>
    <row r="2" spans="1:107" s="5" customFormat="1" ht="25.35" customHeight="1" x14ac:dyDescent="0.25">
      <c r="B2" s="6" t="s">
        <v>143</v>
      </c>
      <c r="E2" s="7"/>
      <c r="F2" s="7"/>
      <c r="G2" s="7"/>
      <c r="H2" s="8"/>
      <c r="I2" s="7"/>
      <c r="J2" s="7"/>
      <c r="K2" s="7"/>
      <c r="L2" s="7"/>
      <c r="M2" s="7"/>
      <c r="N2" s="7"/>
    </row>
    <row r="3" spans="1:107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4" spans="1:107" ht="12.75" customHeight="1" x14ac:dyDescent="0.2"/>
    <row r="5" spans="1:107" ht="12.75" customHeight="1" x14ac:dyDescent="0.2">
      <c r="B5" s="126" t="s">
        <v>144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1:107" ht="12.75" customHeight="1" x14ac:dyDescent="0.2">
      <c r="A6" s="545"/>
      <c r="B6" s="286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07" s="126" customFormat="1" ht="12.75" customHeight="1" x14ac:dyDescent="0.2">
      <c r="A7" s="709"/>
      <c r="B7" s="14" t="s">
        <v>145</v>
      </c>
      <c r="C7" s="749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</row>
    <row r="8" spans="1:107" ht="12.75" customHeight="1" x14ac:dyDescent="0.2">
      <c r="A8" s="545"/>
      <c r="B8" s="15" t="s">
        <v>146</v>
      </c>
      <c r="C8" s="696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</row>
    <row r="9" spans="1:107" ht="12.75" customHeight="1" x14ac:dyDescent="0.2">
      <c r="A9" s="794"/>
      <c r="B9" s="15" t="s">
        <v>147</v>
      </c>
      <c r="C9" s="696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</row>
    <row r="10" spans="1:107" ht="12.75" customHeight="1" x14ac:dyDescent="0.2">
      <c r="A10" s="545"/>
      <c r="B10" s="15"/>
      <c r="C10" s="696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</row>
    <row r="11" spans="1:107" ht="12.75" customHeight="1" x14ac:dyDescent="0.2">
      <c r="A11" s="545"/>
      <c r="B11" s="15" t="s">
        <v>148</v>
      </c>
      <c r="C11" s="696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</row>
    <row r="12" spans="1:107" ht="12.75" customHeight="1" x14ac:dyDescent="0.2">
      <c r="A12" s="794"/>
      <c r="B12" s="15" t="s">
        <v>147</v>
      </c>
      <c r="C12" s="696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</row>
    <row r="13" spans="1:107" ht="12.75" customHeight="1" x14ac:dyDescent="0.2">
      <c r="A13" s="545"/>
      <c r="B13" s="15"/>
      <c r="C13" s="696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</row>
    <row r="14" spans="1:107" ht="12.75" customHeight="1" x14ac:dyDescent="0.2">
      <c r="A14" s="545"/>
      <c r="B14" s="15" t="s">
        <v>149</v>
      </c>
      <c r="C14" s="696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</row>
    <row r="15" spans="1:107" ht="12.75" customHeight="1" x14ac:dyDescent="0.2">
      <c r="A15" s="794"/>
      <c r="B15" s="15" t="s">
        <v>147</v>
      </c>
      <c r="C15" s="696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</row>
    <row r="16" spans="1:107" ht="12.75" customHeight="1" x14ac:dyDescent="0.2">
      <c r="A16" s="545"/>
      <c r="B16" s="53"/>
      <c r="C16" s="696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</row>
    <row r="17" spans="1:107" ht="12.75" customHeight="1" x14ac:dyDescent="0.2">
      <c r="A17" s="822"/>
      <c r="B17" s="53" t="s">
        <v>150</v>
      </c>
      <c r="C17" s="755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  <c r="CS17" s="288"/>
      <c r="CT17" s="288"/>
      <c r="CU17" s="288"/>
      <c r="CV17" s="288"/>
      <c r="CW17" s="288"/>
      <c r="CX17" s="288"/>
      <c r="CY17" s="288"/>
      <c r="CZ17" s="288"/>
      <c r="DA17" s="288"/>
      <c r="DB17" s="288"/>
      <c r="DC17" s="288"/>
    </row>
    <row r="18" spans="1:107" ht="12.75" customHeight="1" x14ac:dyDescent="0.2">
      <c r="A18" s="822"/>
      <c r="B18" s="53" t="s">
        <v>151</v>
      </c>
      <c r="C18" s="755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</row>
    <row r="19" spans="1:107" ht="12.75" customHeight="1" x14ac:dyDescent="0.2">
      <c r="A19" s="545"/>
      <c r="B19" s="53"/>
      <c r="C19" s="696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</row>
    <row r="20" spans="1:107" ht="12.75" customHeight="1" x14ac:dyDescent="0.2">
      <c r="A20" s="545"/>
      <c r="B20" s="53" t="s">
        <v>152</v>
      </c>
      <c r="C20" s="696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</row>
    <row r="21" spans="1:107" ht="12.75" customHeight="1" x14ac:dyDescent="0.2">
      <c r="A21" s="545"/>
      <c r="B21" s="15" t="s">
        <v>153</v>
      </c>
      <c r="C21" s="716">
        <f>WACC_uusi</f>
        <v>6.3E-2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</row>
    <row r="22" spans="1:107" ht="12.75" customHeight="1" x14ac:dyDescent="0.2">
      <c r="A22" s="545"/>
      <c r="B22" s="15" t="s">
        <v>154</v>
      </c>
      <c r="C22" s="77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288"/>
      <c r="CE22" s="288"/>
      <c r="CF22" s="288"/>
      <c r="CG22" s="288"/>
      <c r="CH22" s="288"/>
      <c r="CI22" s="288"/>
      <c r="CJ22" s="288"/>
      <c r="CK22" s="288"/>
      <c r="CL22" s="288"/>
      <c r="CM22" s="288"/>
      <c r="CN22" s="288"/>
      <c r="CO22" s="288"/>
      <c r="CP22" s="288"/>
      <c r="CQ22" s="288"/>
      <c r="CR22" s="288"/>
      <c r="CS22" s="288"/>
      <c r="CT22" s="288"/>
      <c r="CU22" s="288"/>
      <c r="CV22" s="288"/>
      <c r="CW22" s="288"/>
      <c r="CX22" s="288"/>
      <c r="CY22" s="288"/>
      <c r="CZ22" s="288"/>
      <c r="DA22" s="288"/>
      <c r="DB22" s="288"/>
      <c r="DC22" s="288"/>
    </row>
    <row r="23" spans="1:107" ht="12.75" customHeight="1" thickBot="1" x14ac:dyDescent="0.25">
      <c r="A23" s="545"/>
      <c r="B23" s="152" t="s">
        <v>38</v>
      </c>
      <c r="C23" s="842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</row>
    <row r="24" spans="1:107" ht="12.75" customHeight="1" x14ac:dyDescent="0.2">
      <c r="A24" s="545"/>
      <c r="B24" s="290" t="s">
        <v>155</v>
      </c>
      <c r="C24" s="843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</row>
    <row r="25" spans="1:107" ht="12.75" customHeight="1" x14ac:dyDescent="0.2">
      <c r="A25" s="545"/>
      <c r="B25" s="53"/>
      <c r="C25" s="696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</row>
    <row r="26" spans="1:107" ht="12.75" customHeight="1" x14ac:dyDescent="0.2">
      <c r="A26" s="545"/>
      <c r="B26" s="53"/>
      <c r="C26" s="696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</row>
    <row r="27" spans="1:107" s="126" customFormat="1" ht="12.75" customHeight="1" x14ac:dyDescent="0.2">
      <c r="A27" s="709"/>
      <c r="B27" s="14" t="s">
        <v>156</v>
      </c>
      <c r="C27" s="749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</row>
    <row r="28" spans="1:107" ht="12.75" customHeight="1" x14ac:dyDescent="0.2">
      <c r="A28" s="545"/>
      <c r="B28" s="15" t="s">
        <v>146</v>
      </c>
      <c r="C28" s="696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</row>
    <row r="29" spans="1:107" ht="12.75" customHeight="1" x14ac:dyDescent="0.2">
      <c r="A29" s="545"/>
      <c r="B29" s="15" t="s">
        <v>142</v>
      </c>
      <c r="C29" s="696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</row>
    <row r="30" spans="1:107" ht="12.75" customHeight="1" x14ac:dyDescent="0.2">
      <c r="A30" s="794"/>
      <c r="B30" s="15" t="s">
        <v>147</v>
      </c>
      <c r="C30" s="696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</row>
    <row r="31" spans="1:107" ht="12.75" customHeight="1" x14ac:dyDescent="0.2">
      <c r="A31" s="545"/>
      <c r="B31" s="15"/>
      <c r="C31" s="696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</row>
    <row r="32" spans="1:107" ht="12.75" customHeight="1" x14ac:dyDescent="0.2">
      <c r="A32" s="545"/>
      <c r="B32" s="15" t="s">
        <v>148</v>
      </c>
      <c r="C32" s="696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</row>
    <row r="33" spans="1:107" ht="12.75" customHeight="1" x14ac:dyDescent="0.2">
      <c r="A33" s="545"/>
      <c r="B33" s="15" t="s">
        <v>142</v>
      </c>
      <c r="C33" s="696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</row>
    <row r="34" spans="1:107" ht="12.75" customHeight="1" x14ac:dyDescent="0.2">
      <c r="A34" s="794"/>
      <c r="B34" s="15" t="s">
        <v>147</v>
      </c>
      <c r="C34" s="696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</row>
    <row r="35" spans="1:107" ht="12.75" customHeight="1" x14ac:dyDescent="0.2">
      <c r="A35" s="545"/>
      <c r="B35" s="15"/>
      <c r="C35" s="696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</row>
    <row r="36" spans="1:107" ht="12.75" customHeight="1" x14ac:dyDescent="0.2">
      <c r="A36" s="545"/>
      <c r="B36" s="15" t="s">
        <v>149</v>
      </c>
      <c r="C36" s="696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</row>
    <row r="37" spans="1:107" ht="12.75" customHeight="1" x14ac:dyDescent="0.2">
      <c r="A37" s="545"/>
      <c r="B37" s="15" t="s">
        <v>142</v>
      </c>
      <c r="C37" s="696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</row>
    <row r="38" spans="1:107" ht="12.75" customHeight="1" x14ac:dyDescent="0.2">
      <c r="A38" s="794"/>
      <c r="B38" s="15" t="s">
        <v>147</v>
      </c>
      <c r="C38" s="696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</row>
    <row r="39" spans="1:107" ht="12.75" customHeight="1" x14ac:dyDescent="0.2">
      <c r="A39" s="545"/>
      <c r="B39" s="53"/>
      <c r="C39" s="696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</row>
    <row r="40" spans="1:107" ht="12.75" customHeight="1" x14ac:dyDescent="0.2">
      <c r="A40" s="545"/>
      <c r="B40" s="53" t="s">
        <v>150</v>
      </c>
      <c r="C40" s="755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  <c r="CM40" s="288"/>
      <c r="CN40" s="288"/>
      <c r="CO40" s="288"/>
      <c r="CP40" s="288"/>
      <c r="CQ40" s="288"/>
      <c r="CR40" s="288"/>
      <c r="CS40" s="288"/>
      <c r="CT40" s="288"/>
      <c r="CU40" s="288"/>
      <c r="CV40" s="288"/>
      <c r="CW40" s="288"/>
      <c r="CX40" s="288"/>
      <c r="CY40" s="288"/>
      <c r="CZ40" s="288"/>
      <c r="DA40" s="288"/>
      <c r="DB40" s="288"/>
      <c r="DC40" s="288"/>
    </row>
    <row r="41" spans="1:107" ht="12.75" customHeight="1" x14ac:dyDescent="0.2">
      <c r="A41" s="545"/>
      <c r="B41" s="53" t="s">
        <v>151</v>
      </c>
      <c r="C41" s="755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</row>
    <row r="42" spans="1:107" ht="12.75" customHeight="1" x14ac:dyDescent="0.2">
      <c r="A42" s="545"/>
      <c r="B42" s="53"/>
      <c r="C42" s="696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</row>
    <row r="43" spans="1:107" ht="12.75" customHeight="1" x14ac:dyDescent="0.2">
      <c r="A43" s="545"/>
      <c r="B43" s="14" t="s">
        <v>157</v>
      </c>
      <c r="C43" s="696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</row>
    <row r="44" spans="1:107" ht="12.75" customHeight="1" x14ac:dyDescent="0.2">
      <c r="A44" s="545"/>
      <c r="B44" s="15" t="s">
        <v>153</v>
      </c>
      <c r="C44" s="716">
        <f>WACC_uusi</f>
        <v>6.3E-2</v>
      </c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288"/>
      <c r="CD44" s="288"/>
      <c r="CE44" s="288"/>
      <c r="CF44" s="288"/>
      <c r="CG44" s="288"/>
      <c r="CH44" s="288"/>
      <c r="CI44" s="288"/>
      <c r="CJ44" s="288"/>
      <c r="CK44" s="288"/>
      <c r="CL44" s="288"/>
      <c r="CM44" s="288"/>
      <c r="CN44" s="288"/>
      <c r="CO44" s="288"/>
      <c r="CP44" s="288"/>
      <c r="CQ44" s="288"/>
      <c r="CR44" s="288"/>
      <c r="CS44" s="288"/>
      <c r="CT44" s="288"/>
      <c r="CU44" s="288"/>
      <c r="CV44" s="288"/>
      <c r="CW44" s="288"/>
      <c r="CX44" s="288"/>
      <c r="CY44" s="288"/>
      <c r="CZ44" s="288"/>
      <c r="DA44" s="288"/>
      <c r="DB44" s="288"/>
      <c r="DC44" s="288"/>
    </row>
    <row r="45" spans="1:107" ht="12.75" customHeight="1" x14ac:dyDescent="0.2">
      <c r="A45" s="545"/>
      <c r="B45" s="15" t="s">
        <v>154</v>
      </c>
      <c r="C45" s="77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  <c r="CM45" s="288"/>
      <c r="CN45" s="288"/>
      <c r="CO45" s="288"/>
      <c r="CP45" s="288"/>
      <c r="CQ45" s="288"/>
      <c r="CR45" s="288"/>
      <c r="CS45" s="288"/>
      <c r="CT45" s="288"/>
      <c r="CU45" s="288"/>
      <c r="CV45" s="288"/>
      <c r="CW45" s="288"/>
      <c r="CX45" s="288"/>
      <c r="CY45" s="288"/>
      <c r="CZ45" s="288"/>
      <c r="DA45" s="288"/>
      <c r="DB45" s="288"/>
      <c r="DC45" s="288"/>
    </row>
    <row r="46" spans="1:107" ht="12.75" customHeight="1" thickBot="1" x14ac:dyDescent="0.25">
      <c r="A46" s="545"/>
      <c r="B46" s="152" t="s">
        <v>38</v>
      </c>
      <c r="C46" s="842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</row>
    <row r="47" spans="1:107" ht="12.75" customHeight="1" x14ac:dyDescent="0.2">
      <c r="A47" s="545"/>
      <c r="B47" s="136" t="s">
        <v>155</v>
      </c>
      <c r="C47" s="844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</row>
    <row r="48" spans="1:107" ht="12.75" customHeight="1" thickBot="1" x14ac:dyDescent="0.25">
      <c r="A48" s="545"/>
      <c r="B48" s="152" t="s">
        <v>158</v>
      </c>
      <c r="C48" s="842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</row>
    <row r="49" spans="1:107" ht="12.75" customHeight="1" x14ac:dyDescent="0.2">
      <c r="A49" s="545"/>
      <c r="B49" s="290" t="s">
        <v>159</v>
      </c>
      <c r="C49" s="843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</row>
    <row r="50" spans="1:107" ht="12.75" customHeight="1" x14ac:dyDescent="0.2">
      <c r="A50" s="545"/>
      <c r="B50" s="136"/>
      <c r="C50" s="844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</row>
    <row r="51" spans="1:107" ht="12.75" customHeight="1" x14ac:dyDescent="0.2">
      <c r="A51" s="545"/>
      <c r="B51" s="136" t="s">
        <v>160</v>
      </c>
      <c r="C51" s="845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</row>
    <row r="52" spans="1:107" ht="12.75" customHeight="1" x14ac:dyDescent="0.2">
      <c r="A52" s="545"/>
      <c r="B52" s="136" t="s">
        <v>161</v>
      </c>
      <c r="C52" s="845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</row>
    <row r="53" spans="1:107" ht="12.75" customHeight="1" x14ac:dyDescent="0.2">
      <c r="A53" s="545"/>
      <c r="B53" s="136" t="s">
        <v>162</v>
      </c>
      <c r="C53" s="845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</row>
    <row r="54" spans="1:107" ht="12.75" customHeight="1" x14ac:dyDescent="0.2">
      <c r="A54" s="545"/>
      <c r="B54" s="136"/>
      <c r="C54" s="844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</row>
    <row r="55" spans="1:107" ht="12.75" customHeight="1" x14ac:dyDescent="0.2">
      <c r="A55" s="545"/>
      <c r="B55" s="136"/>
      <c r="C55" s="844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</row>
    <row r="56" spans="1:107" ht="12.75" customHeight="1" x14ac:dyDescent="0.2">
      <c r="A56" s="545"/>
      <c r="B56" s="14" t="s">
        <v>163</v>
      </c>
      <c r="C56" s="844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</row>
    <row r="57" spans="1:107" ht="12.75" customHeight="1" x14ac:dyDescent="0.2">
      <c r="A57" s="545"/>
      <c r="B57" s="15" t="s">
        <v>164</v>
      </c>
      <c r="C57" s="844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</row>
    <row r="58" spans="1:107" ht="12.75" customHeight="1" x14ac:dyDescent="0.2">
      <c r="A58" s="545"/>
      <c r="B58" s="15" t="s">
        <v>165</v>
      </c>
      <c r="C58" s="844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</row>
    <row r="59" spans="1:107" ht="12.75" customHeight="1" x14ac:dyDescent="0.2">
      <c r="A59" s="545"/>
      <c r="B59" s="15" t="s">
        <v>166</v>
      </c>
      <c r="C59" s="844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</row>
    <row r="60" spans="1:107" ht="12.75" customHeight="1" x14ac:dyDescent="0.2">
      <c r="A60" s="545"/>
      <c r="B60" s="179" t="s">
        <v>167</v>
      </c>
      <c r="C60" s="846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</row>
    <row r="61" spans="1:107" ht="12.75" customHeight="1" thickBot="1" x14ac:dyDescent="0.25">
      <c r="A61" s="545"/>
      <c r="B61" s="152" t="s">
        <v>168</v>
      </c>
      <c r="C61" s="842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</row>
    <row r="62" spans="1:107" ht="12.75" customHeight="1" x14ac:dyDescent="0.2">
      <c r="A62" s="545"/>
      <c r="B62" s="290" t="s">
        <v>159</v>
      </c>
      <c r="C62" s="843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</row>
    <row r="63" spans="1:107" ht="12.75" customHeight="1" x14ac:dyDescent="0.2">
      <c r="A63" s="545"/>
      <c r="B63" s="136"/>
      <c r="C63" s="844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</row>
    <row r="64" spans="1:107" ht="12.75" customHeight="1" x14ac:dyDescent="0.2">
      <c r="A64" s="545"/>
      <c r="B64" s="136" t="s">
        <v>169</v>
      </c>
      <c r="C64" s="844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</row>
    <row r="65" spans="1:108" ht="12.75" customHeight="1" x14ac:dyDescent="0.2">
      <c r="A65" s="545"/>
      <c r="B65" s="136"/>
      <c r="C65" s="844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</row>
    <row r="66" spans="1:108" ht="12.75" customHeight="1" x14ac:dyDescent="0.2">
      <c r="B66" s="15" t="s">
        <v>43</v>
      </c>
      <c r="C66" s="716">
        <f>yleiskustannuslisä</f>
        <v>0.05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</row>
    <row r="67" spans="1:108" ht="12.75" customHeight="1" x14ac:dyDescent="0.2">
      <c r="B67" s="15" t="s">
        <v>170</v>
      </c>
      <c r="C67" s="847">
        <f>NWC</f>
        <v>0.05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</row>
    <row r="68" spans="1:108" ht="12.75" customHeight="1" x14ac:dyDescent="0.2">
      <c r="B68" s="15"/>
      <c r="C68" s="847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</row>
    <row r="69" spans="1:108" ht="12.75" customHeight="1" x14ac:dyDescent="0.2">
      <c r="B69" s="15" t="s">
        <v>159</v>
      </c>
      <c r="C69" s="844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</row>
    <row r="70" spans="1:108" ht="12.75" customHeight="1" x14ac:dyDescent="0.2">
      <c r="B70" s="15" t="s">
        <v>44</v>
      </c>
      <c r="C70" s="844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</row>
    <row r="71" spans="1:108" ht="12.75" customHeight="1" thickBot="1" x14ac:dyDescent="0.25">
      <c r="B71" s="152" t="s">
        <v>47</v>
      </c>
      <c r="C71" s="842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</row>
    <row r="72" spans="1:108" ht="12.75" customHeight="1" x14ac:dyDescent="0.2">
      <c r="B72" s="290" t="s">
        <v>171</v>
      </c>
      <c r="C72" s="843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</row>
    <row r="73" spans="1:108" ht="12.75" customHeight="1" x14ac:dyDescent="0.2">
      <c r="B73" s="290"/>
      <c r="C73" s="843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</row>
    <row r="74" spans="1:108" ht="12.75" customHeight="1" x14ac:dyDescent="0.2">
      <c r="B74" s="290"/>
      <c r="C74" s="843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</row>
    <row r="75" spans="1:108" s="126" customFormat="1" ht="12.75" customHeight="1" x14ac:dyDescent="0.2">
      <c r="B75" s="290" t="s">
        <v>172</v>
      </c>
      <c r="C75" s="824" t="s">
        <v>27</v>
      </c>
      <c r="D75" s="134" t="s">
        <v>173</v>
      </c>
      <c r="E75" s="134" t="s">
        <v>174</v>
      </c>
      <c r="F75" s="134" t="s">
        <v>175</v>
      </c>
      <c r="G75" s="134" t="s">
        <v>176</v>
      </c>
      <c r="H75" s="134" t="s">
        <v>177</v>
      </c>
      <c r="I75" s="134" t="s">
        <v>178</v>
      </c>
      <c r="J75" s="134" t="s">
        <v>179</v>
      </c>
      <c r="K75" s="134" t="s">
        <v>180</v>
      </c>
      <c r="L75" s="134" t="s">
        <v>181</v>
      </c>
      <c r="M75" s="134" t="s">
        <v>182</v>
      </c>
      <c r="N75" s="134" t="s">
        <v>183</v>
      </c>
      <c r="O75" s="134" t="s">
        <v>184</v>
      </c>
      <c r="P75" s="134" t="s">
        <v>185</v>
      </c>
      <c r="Q75" s="134" t="s">
        <v>186</v>
      </c>
      <c r="R75" s="134" t="s">
        <v>187</v>
      </c>
      <c r="S75" s="134" t="s">
        <v>188</v>
      </c>
      <c r="T75" s="134" t="s">
        <v>189</v>
      </c>
      <c r="U75" s="134" t="s">
        <v>190</v>
      </c>
      <c r="V75" s="134" t="s">
        <v>191</v>
      </c>
      <c r="W75" s="134" t="s">
        <v>192</v>
      </c>
      <c r="X75" s="134" t="s">
        <v>193</v>
      </c>
      <c r="Y75" s="134" t="s">
        <v>194</v>
      </c>
      <c r="Z75" s="134" t="s">
        <v>195</v>
      </c>
      <c r="AA75" s="134" t="s">
        <v>196</v>
      </c>
      <c r="AB75" s="134" t="s">
        <v>197</v>
      </c>
      <c r="AC75" s="134" t="s">
        <v>198</v>
      </c>
      <c r="AD75" s="134" t="s">
        <v>199</v>
      </c>
      <c r="AE75" s="134" t="s">
        <v>200</v>
      </c>
      <c r="AF75" s="134" t="s">
        <v>201</v>
      </c>
      <c r="AG75" s="134" t="s">
        <v>202</v>
      </c>
      <c r="AH75" s="134" t="s">
        <v>203</v>
      </c>
      <c r="AI75" s="134" t="s">
        <v>204</v>
      </c>
      <c r="AJ75" s="134" t="s">
        <v>205</v>
      </c>
      <c r="AK75" s="134" t="s">
        <v>206</v>
      </c>
      <c r="AL75" s="134" t="s">
        <v>207</v>
      </c>
      <c r="AM75" s="134" t="s">
        <v>208</v>
      </c>
      <c r="AN75" s="134" t="s">
        <v>209</v>
      </c>
      <c r="AO75" s="134" t="s">
        <v>210</v>
      </c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</row>
    <row r="76" spans="1:108" s="126" customFormat="1" ht="12.75" customHeight="1" x14ac:dyDescent="0.2">
      <c r="B76" s="157" t="s">
        <v>211</v>
      </c>
      <c r="C76" s="749"/>
      <c r="D76" s="696"/>
      <c r="E76" s="696"/>
      <c r="F76" s="696"/>
      <c r="G76" s="696"/>
      <c r="H76" s="696"/>
      <c r="I76" s="696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696"/>
      <c r="V76" s="696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  <c r="AN76" s="696"/>
      <c r="AO76" s="696"/>
      <c r="AP76" s="696"/>
      <c r="AQ76" s="696"/>
      <c r="AR76" s="696"/>
      <c r="AS76" s="696"/>
      <c r="AT76" s="696"/>
      <c r="AU76" s="696"/>
      <c r="AV76" s="696"/>
      <c r="AW76" s="696"/>
      <c r="AX76" s="696"/>
      <c r="AY76" s="696"/>
      <c r="AZ76" s="696"/>
      <c r="BA76" s="696"/>
      <c r="BB76" s="696"/>
      <c r="BC76" s="696"/>
      <c r="BD76" s="696"/>
      <c r="BE76" s="696"/>
      <c r="BF76" s="696"/>
      <c r="BG76" s="696"/>
      <c r="BH76" s="696"/>
      <c r="BI76" s="696"/>
      <c r="BJ76" s="696"/>
      <c r="BK76" s="696"/>
      <c r="BL76" s="696"/>
      <c r="BM76" s="696"/>
      <c r="BN76" s="696"/>
      <c r="BO76" s="696"/>
      <c r="BP76" s="696"/>
      <c r="BQ76" s="696"/>
      <c r="BR76" s="696"/>
      <c r="BS76" s="696"/>
      <c r="BT76" s="696"/>
      <c r="BU76" s="696"/>
      <c r="BV76" s="696"/>
      <c r="BW76" s="696"/>
      <c r="BX76" s="696"/>
      <c r="BY76" s="696"/>
      <c r="BZ76" s="696"/>
      <c r="CA76" s="696"/>
      <c r="CB76" s="696"/>
      <c r="CC76" s="696"/>
      <c r="CD76" s="696"/>
      <c r="CE76" s="696"/>
      <c r="CF76" s="696"/>
      <c r="CG76" s="696"/>
      <c r="CH76" s="696"/>
      <c r="CI76" s="696"/>
      <c r="CJ76" s="696"/>
      <c r="CK76" s="696"/>
      <c r="CL76" s="696"/>
      <c r="CM76" s="696"/>
      <c r="CN76" s="696"/>
      <c r="CO76" s="696"/>
      <c r="CP76" s="696"/>
      <c r="CQ76" s="696"/>
      <c r="CR76" s="696"/>
      <c r="CS76" s="696"/>
      <c r="CT76" s="696"/>
      <c r="CU76" s="696"/>
      <c r="CV76" s="696"/>
      <c r="CW76" s="696"/>
      <c r="CX76" s="696"/>
      <c r="CY76" s="696"/>
      <c r="CZ76" s="696"/>
      <c r="DA76" s="696"/>
      <c r="DB76" s="696"/>
      <c r="DC76" s="696"/>
      <c r="DD76" s="709"/>
    </row>
    <row r="77" spans="1:108" s="126" customFormat="1" ht="12.75" customHeight="1" x14ac:dyDescent="0.2">
      <c r="B77" s="14"/>
      <c r="C77" s="749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</row>
    <row r="78" spans="1:108" ht="12.75" customHeight="1" x14ac:dyDescent="0.2">
      <c r="B78" s="53"/>
      <c r="C78" s="696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</row>
    <row r="79" spans="1:108" s="126" customFormat="1" ht="12.75" customHeight="1" x14ac:dyDescent="0.2">
      <c r="B79" s="290" t="s">
        <v>212</v>
      </c>
      <c r="C79" s="824" t="s">
        <v>27</v>
      </c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2"/>
    </row>
    <row r="80" spans="1:108" s="126" customFormat="1" ht="12.75" customHeight="1" x14ac:dyDescent="0.2">
      <c r="B80" s="346" t="s">
        <v>211</v>
      </c>
      <c r="C80" s="848"/>
      <c r="D80" s="183"/>
      <c r="E80" s="183"/>
      <c r="F80" s="183"/>
      <c r="G80" s="183"/>
      <c r="H80" s="183"/>
      <c r="I80" s="183"/>
      <c r="J80" s="183"/>
      <c r="K80" s="183"/>
      <c r="L80" s="183"/>
      <c r="M80" s="183"/>
      <c r="N80" s="183"/>
      <c r="O80" s="183"/>
      <c r="P80" s="183"/>
      <c r="Q80" s="183"/>
      <c r="R80" s="183"/>
      <c r="S80" s="183"/>
      <c r="T80" s="183"/>
      <c r="U80" s="183"/>
      <c r="V80" s="183"/>
      <c r="W80" s="183"/>
      <c r="X80" s="183"/>
      <c r="Y80" s="183"/>
      <c r="Z80" s="183"/>
      <c r="AA80" s="183"/>
      <c r="AB80" s="183"/>
      <c r="AC80" s="183"/>
      <c r="AD80" s="183"/>
      <c r="AE80" s="183"/>
      <c r="AF80" s="183"/>
      <c r="AG80" s="183"/>
      <c r="AH80" s="183"/>
      <c r="AI80" s="183"/>
      <c r="AJ80" s="183"/>
      <c r="AK80" s="183"/>
      <c r="AL80" s="183"/>
      <c r="AM80" s="183"/>
      <c r="AN80" s="183"/>
      <c r="AO80" s="183"/>
      <c r="AP80" s="183"/>
      <c r="AQ80" s="183"/>
      <c r="AR80" s="183"/>
      <c r="AS80" s="183"/>
      <c r="AT80" s="183"/>
      <c r="AU80" s="183"/>
      <c r="AV80" s="183"/>
      <c r="AW80" s="183"/>
      <c r="AX80" s="183"/>
      <c r="AY80" s="183"/>
      <c r="AZ80" s="183"/>
      <c r="BA80" s="183"/>
      <c r="BB80" s="183"/>
      <c r="BC80" s="183"/>
      <c r="BD80" s="183"/>
      <c r="BE80" s="183"/>
      <c r="BF80" s="183"/>
      <c r="BG80" s="183"/>
      <c r="BH80" s="183"/>
      <c r="BI80" s="183"/>
      <c r="BJ80" s="183"/>
      <c r="BK80" s="183"/>
      <c r="BL80" s="183"/>
      <c r="BM80" s="183"/>
      <c r="BN80" s="183"/>
      <c r="BO80" s="183"/>
      <c r="BP80" s="183"/>
      <c r="BQ80" s="183"/>
      <c r="BR80" s="183"/>
      <c r="BS80" s="183"/>
      <c r="BT80" s="183"/>
      <c r="BU80" s="183"/>
      <c r="BV80" s="183"/>
      <c r="BW80" s="183"/>
      <c r="BX80" s="183"/>
      <c r="BY80" s="183"/>
      <c r="BZ80" s="183"/>
      <c r="CA80" s="183"/>
      <c r="CB80" s="183"/>
      <c r="CC80" s="183"/>
      <c r="CD80" s="183"/>
      <c r="CE80" s="183"/>
      <c r="CF80" s="183"/>
      <c r="CG80" s="183"/>
      <c r="CH80" s="183"/>
      <c r="CI80" s="183"/>
      <c r="CJ80" s="183"/>
      <c r="CK80" s="183"/>
      <c r="CL80" s="183"/>
      <c r="CM80" s="183"/>
      <c r="CN80" s="183"/>
      <c r="CO80" s="183"/>
      <c r="CP80" s="183"/>
      <c r="CQ80" s="183"/>
      <c r="CR80" s="183"/>
      <c r="CS80" s="183"/>
      <c r="CT80" s="183"/>
      <c r="CU80" s="183"/>
      <c r="CV80" s="183"/>
      <c r="CW80" s="183"/>
      <c r="CX80" s="183"/>
      <c r="CY80" s="183"/>
      <c r="CZ80" s="183"/>
      <c r="DA80" s="183"/>
      <c r="DB80" s="183"/>
      <c r="DC80" s="183"/>
      <c r="DD80" s="2"/>
    </row>
    <row r="81" spans="2:108" s="347" customFormat="1" ht="12.75" customHeight="1" x14ac:dyDescent="0.2">
      <c r="B81" s="348"/>
      <c r="C81" s="344"/>
      <c r="D81" s="345"/>
      <c r="E81" s="345"/>
      <c r="F81" s="345"/>
      <c r="G81" s="345"/>
      <c r="H81" s="345"/>
      <c r="I81" s="345"/>
      <c r="J81" s="345"/>
      <c r="K81" s="345"/>
      <c r="L81" s="345"/>
      <c r="M81" s="345"/>
      <c r="N81" s="345"/>
      <c r="O81" s="345"/>
      <c r="P81" s="345"/>
      <c r="Q81" s="345"/>
      <c r="R81" s="345"/>
      <c r="S81" s="345"/>
      <c r="T81" s="345"/>
      <c r="U81" s="345"/>
      <c r="V81" s="345"/>
      <c r="W81" s="345"/>
      <c r="X81" s="345"/>
      <c r="Y81" s="345"/>
      <c r="Z81" s="345"/>
      <c r="AA81" s="345"/>
      <c r="AB81" s="345"/>
      <c r="AC81" s="345"/>
      <c r="AD81" s="345"/>
      <c r="AE81" s="345"/>
      <c r="AF81" s="345"/>
      <c r="AG81" s="345"/>
      <c r="AH81" s="345"/>
      <c r="AI81" s="345"/>
      <c r="AJ81" s="345"/>
      <c r="AK81" s="345"/>
      <c r="AL81" s="345"/>
      <c r="AM81" s="345"/>
      <c r="AN81" s="345"/>
      <c r="AO81" s="345"/>
      <c r="AP81" s="345"/>
      <c r="AQ81" s="345"/>
      <c r="AR81" s="345"/>
      <c r="AS81" s="345"/>
      <c r="AT81" s="345"/>
      <c r="AU81" s="345"/>
      <c r="AV81" s="345"/>
      <c r="AW81" s="345"/>
      <c r="AX81" s="345"/>
      <c r="AY81" s="345"/>
      <c r="AZ81" s="345"/>
      <c r="BA81" s="345"/>
      <c r="BB81" s="345"/>
      <c r="BC81" s="345"/>
      <c r="BD81" s="345"/>
      <c r="BE81" s="345"/>
      <c r="BF81" s="345"/>
      <c r="BG81" s="345"/>
      <c r="BH81" s="345"/>
      <c r="BI81" s="345"/>
      <c r="BJ81" s="345"/>
      <c r="BK81" s="345"/>
      <c r="BL81" s="345"/>
      <c r="BM81" s="345"/>
      <c r="BN81" s="345"/>
      <c r="BO81" s="345"/>
      <c r="BP81" s="345"/>
      <c r="BQ81" s="345"/>
      <c r="BR81" s="345"/>
      <c r="BS81" s="345"/>
      <c r="BT81" s="345"/>
      <c r="BU81" s="345"/>
      <c r="BV81" s="345"/>
      <c r="BW81" s="345"/>
      <c r="BX81" s="345"/>
      <c r="BY81" s="345"/>
      <c r="BZ81" s="345"/>
      <c r="CA81" s="345"/>
      <c r="CB81" s="345"/>
      <c r="CC81" s="345"/>
      <c r="CD81" s="345"/>
      <c r="CE81" s="345"/>
      <c r="CF81" s="345"/>
      <c r="CG81" s="345"/>
      <c r="CH81" s="345"/>
      <c r="CI81" s="345"/>
      <c r="CJ81" s="345"/>
      <c r="CK81" s="345"/>
      <c r="CL81" s="345"/>
      <c r="CM81" s="345"/>
      <c r="CN81" s="345"/>
      <c r="CO81" s="345"/>
      <c r="CP81" s="345"/>
      <c r="CQ81" s="345"/>
      <c r="CR81" s="345"/>
      <c r="CS81" s="345"/>
      <c r="CT81" s="345"/>
      <c r="CU81" s="345"/>
      <c r="CV81" s="345"/>
      <c r="CW81" s="345"/>
      <c r="CX81" s="345"/>
      <c r="CY81" s="345"/>
      <c r="CZ81" s="345"/>
      <c r="DA81" s="345"/>
      <c r="DB81" s="345"/>
      <c r="DC81" s="345"/>
      <c r="DD81" s="343"/>
    </row>
    <row r="82" spans="2:108" s="827" customFormat="1" ht="12.75" customHeight="1" x14ac:dyDescent="0.2">
      <c r="B82" s="823"/>
      <c r="C82" s="834"/>
      <c r="D82" s="835"/>
      <c r="E82" s="835"/>
      <c r="F82" s="835"/>
      <c r="G82" s="835"/>
      <c r="H82" s="835"/>
      <c r="I82" s="835"/>
      <c r="J82" s="835"/>
      <c r="K82" s="835"/>
      <c r="L82" s="835"/>
      <c r="M82" s="835"/>
      <c r="N82" s="835"/>
      <c r="O82" s="835"/>
      <c r="P82" s="835"/>
      <c r="Q82" s="835"/>
      <c r="R82" s="835"/>
      <c r="S82" s="835"/>
      <c r="T82" s="835"/>
      <c r="U82" s="835"/>
      <c r="V82" s="835"/>
      <c r="W82" s="835"/>
      <c r="X82" s="835"/>
      <c r="Y82" s="835"/>
      <c r="Z82" s="835"/>
      <c r="AA82" s="835"/>
      <c r="AB82" s="835"/>
      <c r="AC82" s="835"/>
      <c r="AD82" s="835"/>
      <c r="AE82" s="835"/>
      <c r="AF82" s="835"/>
      <c r="AG82" s="835"/>
      <c r="AH82" s="835"/>
      <c r="AI82" s="835"/>
      <c r="AJ82" s="835"/>
      <c r="AK82" s="835"/>
      <c r="AL82" s="835"/>
      <c r="AM82" s="835"/>
      <c r="AN82" s="835"/>
      <c r="AO82" s="835"/>
      <c r="AP82" s="825"/>
      <c r="AQ82" s="825"/>
      <c r="AR82" s="825"/>
      <c r="AS82" s="825"/>
      <c r="AT82" s="825"/>
      <c r="AU82" s="825"/>
      <c r="AV82" s="825"/>
      <c r="AW82" s="825"/>
      <c r="AX82" s="825"/>
      <c r="AY82" s="825"/>
      <c r="AZ82" s="825"/>
      <c r="BA82" s="825"/>
      <c r="BB82" s="825"/>
      <c r="BC82" s="825"/>
      <c r="BD82" s="825"/>
      <c r="BE82" s="825"/>
      <c r="BF82" s="825"/>
      <c r="BG82" s="825"/>
      <c r="BH82" s="825"/>
      <c r="BI82" s="825"/>
      <c r="BJ82" s="825"/>
      <c r="BK82" s="825"/>
      <c r="BL82" s="825"/>
      <c r="BM82" s="825"/>
      <c r="BN82" s="825"/>
      <c r="BO82" s="825"/>
      <c r="BP82" s="825"/>
      <c r="BQ82" s="825"/>
      <c r="BR82" s="825"/>
      <c r="BS82" s="825"/>
      <c r="BT82" s="825"/>
      <c r="BU82" s="825"/>
      <c r="BV82" s="825"/>
      <c r="BW82" s="825"/>
      <c r="BX82" s="825"/>
      <c r="BY82" s="825"/>
      <c r="BZ82" s="825"/>
      <c r="CA82" s="825"/>
      <c r="CB82" s="825"/>
      <c r="CC82" s="825"/>
      <c r="CD82" s="825"/>
      <c r="CE82" s="825"/>
      <c r="CF82" s="825"/>
      <c r="CG82" s="825"/>
      <c r="CH82" s="825"/>
      <c r="CI82" s="825"/>
      <c r="CJ82" s="825"/>
      <c r="CK82" s="825"/>
      <c r="CL82" s="825"/>
      <c r="CM82" s="825"/>
      <c r="CN82" s="825"/>
      <c r="CO82" s="825"/>
      <c r="CP82" s="825"/>
      <c r="CQ82" s="825"/>
      <c r="CR82" s="825"/>
      <c r="CS82" s="825"/>
      <c r="CT82" s="825"/>
      <c r="CU82" s="825"/>
      <c r="CV82" s="825"/>
      <c r="CW82" s="825"/>
      <c r="CX82" s="825"/>
      <c r="CY82" s="825"/>
      <c r="CZ82" s="825"/>
      <c r="DA82" s="825"/>
      <c r="DB82" s="825"/>
      <c r="DC82" s="825"/>
      <c r="DD82" s="826"/>
    </row>
    <row r="83" spans="2:108" s="827" customFormat="1" ht="12.75" customHeight="1" x14ac:dyDescent="0.2">
      <c r="B83" s="826"/>
      <c r="C83" s="836"/>
      <c r="D83" s="836"/>
      <c r="E83" s="825"/>
      <c r="F83" s="825"/>
      <c r="G83" s="825"/>
      <c r="H83" s="825"/>
      <c r="I83" s="825"/>
      <c r="J83" s="825"/>
      <c r="K83" s="825"/>
      <c r="L83" s="825"/>
      <c r="M83" s="825"/>
      <c r="N83" s="825"/>
      <c r="O83" s="825"/>
      <c r="P83" s="825"/>
      <c r="Q83" s="825"/>
      <c r="R83" s="825"/>
      <c r="S83" s="825"/>
      <c r="T83" s="825"/>
      <c r="U83" s="825"/>
      <c r="V83" s="825"/>
      <c r="W83" s="825"/>
      <c r="X83" s="825"/>
      <c r="Y83" s="825"/>
      <c r="Z83" s="825"/>
      <c r="AA83" s="825"/>
      <c r="AB83" s="825"/>
      <c r="AC83" s="825"/>
      <c r="AD83" s="825"/>
      <c r="AE83" s="825"/>
      <c r="AF83" s="825"/>
      <c r="AG83" s="825"/>
      <c r="AH83" s="825"/>
      <c r="AI83" s="825"/>
      <c r="AJ83" s="825"/>
      <c r="AK83" s="825"/>
      <c r="AL83" s="825"/>
      <c r="AM83" s="825"/>
      <c r="AN83" s="825"/>
      <c r="AO83" s="825"/>
      <c r="AP83" s="825"/>
      <c r="AQ83" s="825"/>
      <c r="AR83" s="825"/>
      <c r="AS83" s="825"/>
      <c r="AT83" s="825"/>
      <c r="AU83" s="825"/>
      <c r="AV83" s="825"/>
      <c r="AW83" s="825"/>
      <c r="AX83" s="825"/>
      <c r="AY83" s="825"/>
      <c r="AZ83" s="825"/>
      <c r="BA83" s="825"/>
      <c r="BB83" s="825"/>
      <c r="BC83" s="825"/>
      <c r="BD83" s="825"/>
      <c r="BE83" s="825"/>
      <c r="BF83" s="825"/>
      <c r="BG83" s="825"/>
      <c r="BH83" s="825"/>
      <c r="BI83" s="825"/>
      <c r="BJ83" s="825"/>
      <c r="BK83" s="825"/>
      <c r="BL83" s="825"/>
      <c r="BM83" s="825"/>
      <c r="BN83" s="825"/>
      <c r="BO83" s="825"/>
      <c r="BP83" s="825"/>
      <c r="BQ83" s="825"/>
      <c r="BR83" s="825"/>
      <c r="BS83" s="825"/>
      <c r="BT83" s="825"/>
      <c r="BU83" s="825"/>
      <c r="BV83" s="825"/>
      <c r="BW83" s="825"/>
      <c r="BX83" s="825"/>
      <c r="BY83" s="825"/>
      <c r="BZ83" s="825"/>
      <c r="CA83" s="825"/>
      <c r="CB83" s="825"/>
      <c r="CC83" s="825"/>
      <c r="CD83" s="825"/>
      <c r="CE83" s="825"/>
      <c r="CF83" s="825"/>
      <c r="CG83" s="825"/>
      <c r="CH83" s="825"/>
      <c r="CI83" s="825"/>
      <c r="CJ83" s="825"/>
      <c r="CK83" s="825"/>
      <c r="CL83" s="825"/>
      <c r="CM83" s="825"/>
      <c r="CN83" s="825"/>
      <c r="CO83" s="825"/>
      <c r="CP83" s="825"/>
      <c r="CQ83" s="825"/>
      <c r="CR83" s="825"/>
      <c r="CS83" s="825"/>
      <c r="CT83" s="825"/>
      <c r="CU83" s="825"/>
      <c r="CV83" s="825"/>
      <c r="CW83" s="825"/>
      <c r="CX83" s="825"/>
      <c r="CY83" s="825"/>
      <c r="CZ83" s="825"/>
      <c r="DA83" s="825"/>
      <c r="DB83" s="825"/>
      <c r="DC83" s="825"/>
      <c r="DD83" s="826"/>
    </row>
    <row r="84" spans="2:108" s="827" customFormat="1" ht="12.75" customHeight="1" x14ac:dyDescent="0.2">
      <c r="B84" s="826"/>
      <c r="C84" s="837"/>
      <c r="D84" s="837"/>
      <c r="E84" s="837"/>
      <c r="F84" s="837"/>
      <c r="G84" s="837"/>
      <c r="H84" s="837"/>
      <c r="I84" s="837"/>
      <c r="J84" s="837"/>
      <c r="K84" s="837"/>
      <c r="L84" s="837"/>
      <c r="M84" s="837"/>
      <c r="N84" s="837"/>
      <c r="O84" s="837"/>
      <c r="P84" s="837"/>
      <c r="Q84" s="837"/>
      <c r="R84" s="837"/>
      <c r="S84" s="837"/>
      <c r="T84" s="837"/>
      <c r="U84" s="837"/>
      <c r="V84" s="837"/>
      <c r="W84" s="837"/>
      <c r="X84" s="837"/>
      <c r="Y84" s="837"/>
      <c r="Z84" s="837"/>
      <c r="AA84" s="837"/>
      <c r="AB84" s="837"/>
      <c r="AC84" s="837"/>
      <c r="AD84" s="837"/>
      <c r="AE84" s="837"/>
      <c r="AF84" s="837"/>
      <c r="AG84" s="837"/>
      <c r="AH84" s="837"/>
      <c r="AI84" s="837"/>
      <c r="AJ84" s="837"/>
      <c r="AK84" s="837"/>
      <c r="AL84" s="837"/>
      <c r="AM84" s="837"/>
      <c r="AN84" s="837"/>
      <c r="AO84" s="837"/>
      <c r="AP84" s="825"/>
      <c r="AQ84" s="825"/>
      <c r="AR84" s="825"/>
      <c r="AS84" s="825"/>
      <c r="AT84" s="825"/>
      <c r="AU84" s="825"/>
      <c r="AV84" s="825"/>
      <c r="AW84" s="825"/>
      <c r="AX84" s="825"/>
      <c r="AY84" s="825"/>
      <c r="AZ84" s="825"/>
      <c r="BA84" s="825"/>
      <c r="BB84" s="825"/>
      <c r="BC84" s="825"/>
      <c r="BD84" s="825"/>
      <c r="BE84" s="825"/>
      <c r="BF84" s="825"/>
      <c r="BG84" s="825"/>
      <c r="BH84" s="825"/>
      <c r="BI84" s="825"/>
      <c r="BJ84" s="825"/>
      <c r="BK84" s="825"/>
      <c r="BL84" s="825"/>
      <c r="BM84" s="825"/>
      <c r="BN84" s="825"/>
      <c r="BO84" s="825"/>
      <c r="BP84" s="825"/>
      <c r="BQ84" s="825"/>
      <c r="BR84" s="825"/>
      <c r="BS84" s="825"/>
      <c r="BT84" s="825"/>
      <c r="BU84" s="825"/>
      <c r="BV84" s="825"/>
      <c r="BW84" s="825"/>
      <c r="BX84" s="825"/>
      <c r="BY84" s="825"/>
      <c r="BZ84" s="825"/>
      <c r="CA84" s="825"/>
      <c r="CB84" s="825"/>
      <c r="CC84" s="825"/>
      <c r="CD84" s="825"/>
      <c r="CE84" s="825"/>
      <c r="CF84" s="825"/>
      <c r="CG84" s="825"/>
      <c r="CH84" s="825"/>
      <c r="CI84" s="825"/>
      <c r="CJ84" s="825"/>
      <c r="CK84" s="825"/>
      <c r="CL84" s="825"/>
      <c r="CM84" s="825"/>
      <c r="CN84" s="825"/>
      <c r="CO84" s="825"/>
      <c r="CP84" s="825"/>
      <c r="CQ84" s="825"/>
      <c r="CR84" s="825"/>
      <c r="CS84" s="825"/>
      <c r="CT84" s="825"/>
      <c r="CU84" s="825"/>
      <c r="CV84" s="825"/>
      <c r="CW84" s="825"/>
      <c r="CX84" s="825"/>
      <c r="CY84" s="825"/>
      <c r="CZ84" s="825"/>
      <c r="DA84" s="825"/>
      <c r="DB84" s="825"/>
      <c r="DC84" s="825"/>
      <c r="DD84" s="826"/>
    </row>
    <row r="85" spans="2:108" s="827" customFormat="1" ht="12.75" customHeight="1" x14ac:dyDescent="0.2">
      <c r="B85" s="826"/>
      <c r="C85" s="837"/>
      <c r="D85" s="837"/>
      <c r="E85" s="825"/>
      <c r="F85" s="825"/>
      <c r="G85" s="825"/>
      <c r="H85" s="825"/>
      <c r="I85" s="825"/>
      <c r="J85" s="825"/>
      <c r="K85" s="825"/>
      <c r="L85" s="825"/>
      <c r="M85" s="825"/>
      <c r="N85" s="825"/>
      <c r="O85" s="825"/>
      <c r="P85" s="825"/>
      <c r="Q85" s="825"/>
      <c r="R85" s="825"/>
      <c r="S85" s="825"/>
      <c r="T85" s="825"/>
      <c r="U85" s="825"/>
      <c r="V85" s="825"/>
      <c r="W85" s="825"/>
      <c r="X85" s="825"/>
      <c r="Y85" s="825"/>
      <c r="Z85" s="825"/>
      <c r="AA85" s="825"/>
      <c r="AB85" s="825"/>
      <c r="AC85" s="825"/>
      <c r="AD85" s="825"/>
      <c r="AE85" s="825"/>
      <c r="AF85" s="825"/>
      <c r="AG85" s="825"/>
      <c r="AH85" s="825"/>
      <c r="AI85" s="825"/>
      <c r="AJ85" s="825"/>
      <c r="AK85" s="825"/>
      <c r="AL85" s="825"/>
      <c r="AM85" s="825"/>
      <c r="AN85" s="825"/>
      <c r="AO85" s="825"/>
      <c r="AP85" s="825"/>
      <c r="AQ85" s="825"/>
      <c r="AR85" s="825"/>
      <c r="AS85" s="825"/>
      <c r="AT85" s="825"/>
      <c r="AU85" s="825"/>
      <c r="AV85" s="825"/>
      <c r="AW85" s="825"/>
      <c r="AX85" s="825"/>
      <c r="AY85" s="825"/>
      <c r="AZ85" s="825"/>
      <c r="BA85" s="825"/>
      <c r="BB85" s="825"/>
      <c r="BC85" s="825"/>
      <c r="BD85" s="825"/>
      <c r="BE85" s="825"/>
      <c r="BF85" s="825"/>
      <c r="BG85" s="825"/>
      <c r="BH85" s="825"/>
      <c r="BI85" s="825"/>
      <c r="BJ85" s="825"/>
      <c r="BK85" s="825"/>
      <c r="BL85" s="825"/>
      <c r="BM85" s="825"/>
      <c r="BN85" s="825"/>
      <c r="BO85" s="825"/>
      <c r="BP85" s="825"/>
      <c r="BQ85" s="825"/>
      <c r="BR85" s="825"/>
      <c r="BS85" s="825"/>
      <c r="BT85" s="825"/>
      <c r="BU85" s="825"/>
      <c r="BV85" s="825"/>
      <c r="BW85" s="825"/>
      <c r="BX85" s="825"/>
      <c r="BY85" s="825"/>
      <c r="BZ85" s="825"/>
      <c r="CA85" s="825"/>
      <c r="CB85" s="825"/>
      <c r="CC85" s="825"/>
      <c r="CD85" s="825"/>
      <c r="CE85" s="825"/>
      <c r="CF85" s="825"/>
      <c r="CG85" s="825"/>
      <c r="CH85" s="825"/>
      <c r="CI85" s="825"/>
      <c r="CJ85" s="825"/>
      <c r="CK85" s="825"/>
      <c r="CL85" s="825"/>
      <c r="CM85" s="825"/>
      <c r="CN85" s="825"/>
      <c r="CO85" s="825"/>
      <c r="CP85" s="825"/>
      <c r="CQ85" s="825"/>
      <c r="CR85" s="825"/>
      <c r="CS85" s="825"/>
      <c r="CT85" s="825"/>
      <c r="CU85" s="825"/>
      <c r="CV85" s="825"/>
      <c r="CW85" s="825"/>
      <c r="CX85" s="825"/>
      <c r="CY85" s="825"/>
      <c r="CZ85" s="825"/>
      <c r="DA85" s="825"/>
      <c r="DB85" s="825"/>
      <c r="DC85" s="825"/>
      <c r="DD85" s="826"/>
    </row>
    <row r="86" spans="2:108" s="827" customFormat="1" ht="12.75" customHeight="1" x14ac:dyDescent="0.2">
      <c r="B86" s="826"/>
      <c r="C86" s="837"/>
      <c r="D86" s="837"/>
      <c r="E86" s="825"/>
      <c r="F86" s="825"/>
      <c r="G86" s="825"/>
      <c r="H86" s="825"/>
      <c r="I86" s="825"/>
      <c r="J86" s="825"/>
      <c r="K86" s="825"/>
      <c r="L86" s="825"/>
      <c r="M86" s="825"/>
      <c r="N86" s="825"/>
      <c r="O86" s="825"/>
      <c r="P86" s="825"/>
      <c r="Q86" s="825"/>
      <c r="R86" s="825"/>
      <c r="S86" s="825"/>
      <c r="T86" s="825"/>
      <c r="U86" s="825"/>
      <c r="V86" s="825"/>
      <c r="W86" s="825"/>
      <c r="X86" s="825"/>
      <c r="Y86" s="825"/>
      <c r="Z86" s="825"/>
      <c r="AA86" s="825"/>
      <c r="AB86" s="825"/>
      <c r="AC86" s="825"/>
      <c r="AD86" s="825"/>
      <c r="AE86" s="825"/>
      <c r="AF86" s="825"/>
      <c r="AG86" s="825"/>
      <c r="AH86" s="825"/>
      <c r="AI86" s="825"/>
      <c r="AJ86" s="825"/>
      <c r="AK86" s="825"/>
      <c r="AL86" s="825"/>
      <c r="AM86" s="825"/>
      <c r="AN86" s="825"/>
      <c r="AO86" s="825"/>
      <c r="AP86" s="825"/>
      <c r="AQ86" s="825"/>
      <c r="AR86" s="825"/>
      <c r="AS86" s="825"/>
      <c r="AT86" s="825"/>
      <c r="AU86" s="825"/>
      <c r="AV86" s="825"/>
      <c r="AW86" s="825"/>
      <c r="AX86" s="825"/>
      <c r="AY86" s="825"/>
      <c r="AZ86" s="825"/>
      <c r="BA86" s="825"/>
      <c r="BB86" s="825"/>
      <c r="BC86" s="825"/>
      <c r="BD86" s="825"/>
      <c r="BE86" s="825"/>
      <c r="BF86" s="825"/>
      <c r="BG86" s="825"/>
      <c r="BH86" s="825"/>
      <c r="BI86" s="825"/>
      <c r="BJ86" s="825"/>
      <c r="BK86" s="825"/>
      <c r="BL86" s="825"/>
      <c r="BM86" s="825"/>
      <c r="BN86" s="825"/>
      <c r="BO86" s="825"/>
      <c r="BP86" s="825"/>
      <c r="BQ86" s="825"/>
      <c r="BR86" s="825"/>
      <c r="BS86" s="825"/>
      <c r="BT86" s="825"/>
      <c r="BU86" s="825"/>
      <c r="BV86" s="825"/>
      <c r="BW86" s="825"/>
      <c r="BX86" s="825"/>
      <c r="BY86" s="825"/>
      <c r="BZ86" s="825"/>
      <c r="CA86" s="825"/>
      <c r="CB86" s="825"/>
      <c r="CC86" s="825"/>
      <c r="CD86" s="825"/>
      <c r="CE86" s="825"/>
      <c r="CF86" s="825"/>
      <c r="CG86" s="825"/>
      <c r="CH86" s="825"/>
      <c r="CI86" s="825"/>
      <c r="CJ86" s="825"/>
      <c r="CK86" s="825"/>
      <c r="CL86" s="825"/>
      <c r="CM86" s="825"/>
      <c r="CN86" s="825"/>
      <c r="CO86" s="825"/>
      <c r="CP86" s="825"/>
      <c r="CQ86" s="825"/>
      <c r="CR86" s="825"/>
      <c r="CS86" s="825"/>
      <c r="CT86" s="825"/>
      <c r="CU86" s="825"/>
      <c r="CV86" s="825"/>
      <c r="CW86" s="825"/>
      <c r="CX86" s="825"/>
      <c r="CY86" s="825"/>
      <c r="CZ86" s="825"/>
      <c r="DA86" s="825"/>
      <c r="DB86" s="825"/>
      <c r="DC86" s="825"/>
      <c r="DD86" s="826"/>
    </row>
    <row r="87" spans="2:108" s="827" customFormat="1" ht="12.75" customHeight="1" x14ac:dyDescent="0.2">
      <c r="B87" s="826"/>
      <c r="C87" s="837"/>
      <c r="D87" s="837"/>
      <c r="E87" s="825"/>
      <c r="F87" s="825"/>
      <c r="G87" s="825"/>
      <c r="H87" s="825"/>
      <c r="I87" s="825"/>
      <c r="J87" s="825"/>
      <c r="K87" s="825"/>
      <c r="L87" s="825"/>
      <c r="M87" s="825"/>
      <c r="N87" s="825"/>
      <c r="O87" s="825"/>
      <c r="P87" s="825"/>
      <c r="Q87" s="825"/>
      <c r="R87" s="825"/>
      <c r="S87" s="825"/>
      <c r="T87" s="825"/>
      <c r="U87" s="825"/>
      <c r="V87" s="825"/>
      <c r="W87" s="825"/>
      <c r="X87" s="825"/>
      <c r="Y87" s="825"/>
      <c r="Z87" s="825"/>
      <c r="AA87" s="825"/>
      <c r="AB87" s="825"/>
      <c r="AC87" s="825"/>
      <c r="AD87" s="825"/>
      <c r="AE87" s="825"/>
      <c r="AF87" s="825"/>
      <c r="AG87" s="825"/>
      <c r="AH87" s="825"/>
      <c r="AI87" s="825"/>
      <c r="AJ87" s="825"/>
      <c r="AK87" s="825"/>
      <c r="AL87" s="825"/>
      <c r="AM87" s="825"/>
      <c r="AN87" s="825"/>
      <c r="AO87" s="825"/>
      <c r="AP87" s="825"/>
      <c r="AQ87" s="825"/>
      <c r="AR87" s="825"/>
      <c r="AS87" s="825"/>
      <c r="AT87" s="825"/>
      <c r="AU87" s="825"/>
      <c r="AV87" s="825"/>
      <c r="AW87" s="825"/>
      <c r="AX87" s="825"/>
      <c r="AY87" s="825"/>
      <c r="AZ87" s="825"/>
      <c r="BA87" s="825"/>
      <c r="BB87" s="825"/>
      <c r="BC87" s="825"/>
      <c r="BD87" s="825"/>
      <c r="BE87" s="825"/>
      <c r="BF87" s="825"/>
      <c r="BG87" s="825"/>
      <c r="BH87" s="825"/>
      <c r="BI87" s="825"/>
      <c r="BJ87" s="825"/>
      <c r="BK87" s="825"/>
      <c r="BL87" s="825"/>
      <c r="BM87" s="825"/>
      <c r="BN87" s="825"/>
      <c r="BO87" s="825"/>
      <c r="BP87" s="825"/>
      <c r="BQ87" s="825"/>
      <c r="BR87" s="825"/>
      <c r="BS87" s="825"/>
      <c r="BT87" s="825"/>
      <c r="BU87" s="825"/>
      <c r="BV87" s="825"/>
      <c r="BW87" s="825"/>
      <c r="BX87" s="825"/>
      <c r="BY87" s="825"/>
      <c r="BZ87" s="825"/>
      <c r="CA87" s="825"/>
      <c r="CB87" s="825"/>
      <c r="CC87" s="825"/>
      <c r="CD87" s="825"/>
      <c r="CE87" s="825"/>
      <c r="CF87" s="825"/>
      <c r="CG87" s="825"/>
      <c r="CH87" s="825"/>
      <c r="CI87" s="825"/>
      <c r="CJ87" s="825"/>
      <c r="CK87" s="825"/>
      <c r="CL87" s="825"/>
      <c r="CM87" s="825"/>
      <c r="CN87" s="825"/>
      <c r="CO87" s="825"/>
      <c r="CP87" s="825"/>
      <c r="CQ87" s="825"/>
      <c r="CR87" s="825"/>
      <c r="CS87" s="825"/>
      <c r="CT87" s="825"/>
      <c r="CU87" s="825"/>
      <c r="CV87" s="825"/>
      <c r="CW87" s="825"/>
      <c r="CX87" s="825"/>
      <c r="CY87" s="825"/>
      <c r="CZ87" s="825"/>
      <c r="DA87" s="825"/>
      <c r="DB87" s="825"/>
      <c r="DC87" s="825"/>
      <c r="DD87" s="826"/>
    </row>
    <row r="88" spans="2:108" s="827" customFormat="1" ht="12.75" customHeight="1" x14ac:dyDescent="0.2">
      <c r="B88" s="823"/>
      <c r="C88" s="828"/>
      <c r="D88" s="825"/>
      <c r="E88" s="825"/>
      <c r="F88" s="825"/>
      <c r="G88" s="825"/>
      <c r="H88" s="825"/>
      <c r="I88" s="825"/>
      <c r="J88" s="825"/>
      <c r="K88" s="825"/>
      <c r="L88" s="825"/>
      <c r="M88" s="825"/>
      <c r="N88" s="825"/>
      <c r="O88" s="825"/>
      <c r="P88" s="825"/>
      <c r="Q88" s="825"/>
      <c r="R88" s="825"/>
      <c r="S88" s="825"/>
      <c r="T88" s="825"/>
      <c r="U88" s="825"/>
      <c r="V88" s="825"/>
      <c r="W88" s="825"/>
      <c r="X88" s="825"/>
      <c r="Y88" s="825"/>
      <c r="Z88" s="825"/>
      <c r="AA88" s="825"/>
      <c r="AB88" s="825"/>
      <c r="AC88" s="825"/>
      <c r="AD88" s="825"/>
      <c r="AE88" s="825"/>
      <c r="AF88" s="825"/>
      <c r="AG88" s="825"/>
      <c r="AH88" s="825"/>
      <c r="AI88" s="825"/>
      <c r="AJ88" s="825"/>
      <c r="AK88" s="825"/>
      <c r="AL88" s="825"/>
      <c r="AM88" s="825"/>
      <c r="AN88" s="825"/>
      <c r="AO88" s="825"/>
      <c r="AP88" s="825"/>
      <c r="AQ88" s="825"/>
      <c r="AR88" s="825"/>
      <c r="AS88" s="825"/>
      <c r="AT88" s="825"/>
      <c r="AU88" s="825"/>
      <c r="AV88" s="825"/>
      <c r="AW88" s="825"/>
      <c r="AX88" s="825"/>
      <c r="AY88" s="825"/>
      <c r="AZ88" s="825"/>
      <c r="BA88" s="825"/>
      <c r="BB88" s="825"/>
      <c r="BC88" s="825"/>
      <c r="BD88" s="825"/>
      <c r="BE88" s="825"/>
      <c r="BF88" s="825"/>
      <c r="BG88" s="825"/>
      <c r="BH88" s="825"/>
      <c r="BI88" s="825"/>
      <c r="BJ88" s="825"/>
      <c r="BK88" s="825"/>
      <c r="BL88" s="825"/>
      <c r="BM88" s="825"/>
      <c r="BN88" s="825"/>
      <c r="BO88" s="825"/>
      <c r="BP88" s="825"/>
      <c r="BQ88" s="825"/>
      <c r="BR88" s="825"/>
      <c r="BS88" s="825"/>
      <c r="BT88" s="825"/>
      <c r="BU88" s="825"/>
      <c r="BV88" s="825"/>
      <c r="BW88" s="825"/>
      <c r="BX88" s="825"/>
      <c r="BY88" s="825"/>
      <c r="BZ88" s="825"/>
      <c r="CA88" s="825"/>
      <c r="CB88" s="825"/>
      <c r="CC88" s="825"/>
      <c r="CD88" s="825"/>
      <c r="CE88" s="825"/>
      <c r="CF88" s="825"/>
      <c r="CG88" s="825"/>
      <c r="CH88" s="825"/>
      <c r="CI88" s="825"/>
      <c r="CJ88" s="825"/>
      <c r="CK88" s="825"/>
      <c r="CL88" s="825"/>
      <c r="CM88" s="825"/>
      <c r="CN88" s="825"/>
      <c r="CO88" s="825"/>
      <c r="CP88" s="825"/>
      <c r="CQ88" s="825"/>
      <c r="CR88" s="825"/>
      <c r="CS88" s="825"/>
      <c r="CT88" s="825"/>
      <c r="CU88" s="825"/>
      <c r="CV88" s="825"/>
      <c r="CW88" s="825"/>
      <c r="CX88" s="825"/>
      <c r="CY88" s="825"/>
      <c r="CZ88" s="825"/>
      <c r="DA88" s="825"/>
      <c r="DB88" s="825"/>
      <c r="DC88" s="825"/>
      <c r="DD88" s="826"/>
    </row>
    <row r="89" spans="2:108" s="827" customFormat="1" ht="12.75" customHeight="1" x14ac:dyDescent="0.2">
      <c r="B89" s="826"/>
      <c r="C89" s="836"/>
      <c r="D89" s="826"/>
      <c r="E89" s="825"/>
      <c r="F89" s="825"/>
      <c r="G89" s="825"/>
      <c r="H89" s="825"/>
      <c r="I89" s="825"/>
      <c r="J89" s="825"/>
      <c r="K89" s="825"/>
      <c r="L89" s="825"/>
      <c r="M89" s="825"/>
      <c r="N89" s="825"/>
      <c r="O89" s="825"/>
      <c r="P89" s="825"/>
      <c r="Q89" s="825"/>
      <c r="R89" s="825"/>
      <c r="S89" s="825"/>
      <c r="T89" s="825"/>
      <c r="U89" s="825"/>
      <c r="V89" s="825"/>
      <c r="W89" s="825"/>
      <c r="X89" s="825"/>
      <c r="Y89" s="825"/>
      <c r="Z89" s="825"/>
      <c r="AA89" s="825"/>
      <c r="AB89" s="825"/>
      <c r="AC89" s="825"/>
      <c r="AD89" s="825"/>
      <c r="AE89" s="825"/>
      <c r="AF89" s="825"/>
      <c r="AG89" s="825"/>
      <c r="AH89" s="825"/>
      <c r="AI89" s="825"/>
      <c r="AJ89" s="825"/>
      <c r="AK89" s="825"/>
      <c r="AL89" s="825"/>
      <c r="AM89" s="825"/>
      <c r="AN89" s="825"/>
      <c r="AO89" s="825"/>
      <c r="AP89" s="825"/>
      <c r="AQ89" s="825"/>
      <c r="AR89" s="825"/>
      <c r="AS89" s="825"/>
      <c r="AT89" s="825"/>
      <c r="AU89" s="825"/>
      <c r="AV89" s="825"/>
      <c r="AW89" s="825"/>
      <c r="AX89" s="825"/>
      <c r="AY89" s="825"/>
      <c r="AZ89" s="825"/>
      <c r="BA89" s="825"/>
      <c r="BB89" s="825"/>
      <c r="BC89" s="825"/>
      <c r="BD89" s="825"/>
      <c r="BE89" s="825"/>
      <c r="BF89" s="825"/>
      <c r="BG89" s="825"/>
      <c r="BH89" s="825"/>
      <c r="BI89" s="825"/>
      <c r="BJ89" s="825"/>
      <c r="BK89" s="825"/>
      <c r="BL89" s="825"/>
      <c r="BM89" s="825"/>
      <c r="BN89" s="825"/>
      <c r="BO89" s="825"/>
      <c r="BP89" s="825"/>
      <c r="BQ89" s="825"/>
      <c r="BR89" s="825"/>
      <c r="BS89" s="825"/>
      <c r="BT89" s="825"/>
      <c r="BU89" s="825"/>
      <c r="BV89" s="825"/>
      <c r="BW89" s="825"/>
      <c r="BX89" s="825"/>
      <c r="BY89" s="825"/>
      <c r="BZ89" s="825"/>
      <c r="CA89" s="825"/>
      <c r="CB89" s="825"/>
      <c r="CC89" s="825"/>
      <c r="CD89" s="825"/>
      <c r="CE89" s="825"/>
      <c r="CF89" s="825"/>
      <c r="CG89" s="825"/>
      <c r="CH89" s="825"/>
      <c r="CI89" s="825"/>
      <c r="CJ89" s="825"/>
      <c r="CK89" s="825"/>
      <c r="CL89" s="825"/>
      <c r="CM89" s="825"/>
      <c r="CN89" s="825"/>
      <c r="CO89" s="825"/>
      <c r="CP89" s="825"/>
      <c r="CQ89" s="825"/>
      <c r="CR89" s="825"/>
      <c r="CS89" s="825"/>
      <c r="CT89" s="825"/>
      <c r="CU89" s="825"/>
      <c r="CV89" s="825"/>
      <c r="CW89" s="825"/>
      <c r="CX89" s="825"/>
      <c r="CY89" s="825"/>
      <c r="CZ89" s="825"/>
      <c r="DA89" s="825"/>
      <c r="DB89" s="825"/>
      <c r="DC89" s="825"/>
      <c r="DD89" s="826"/>
    </row>
    <row r="90" spans="2:108" s="827" customFormat="1" ht="12.75" customHeight="1" x14ac:dyDescent="0.2">
      <c r="B90" s="826"/>
      <c r="C90" s="836"/>
      <c r="D90" s="826"/>
      <c r="E90" s="825"/>
      <c r="F90" s="825"/>
      <c r="G90" s="825"/>
      <c r="H90" s="825"/>
      <c r="I90" s="825"/>
      <c r="J90" s="825"/>
      <c r="K90" s="825"/>
      <c r="L90" s="825"/>
      <c r="M90" s="825"/>
      <c r="N90" s="825"/>
      <c r="O90" s="825"/>
      <c r="P90" s="825"/>
      <c r="Q90" s="825"/>
      <c r="R90" s="825"/>
      <c r="S90" s="825"/>
      <c r="T90" s="825"/>
      <c r="U90" s="825"/>
      <c r="V90" s="825"/>
      <c r="W90" s="825"/>
      <c r="X90" s="825"/>
      <c r="Y90" s="825"/>
      <c r="Z90" s="825"/>
      <c r="AA90" s="825"/>
      <c r="AB90" s="825"/>
      <c r="AC90" s="825"/>
      <c r="AD90" s="825"/>
      <c r="AE90" s="825"/>
      <c r="AF90" s="825"/>
      <c r="AG90" s="825"/>
      <c r="AH90" s="825"/>
      <c r="AI90" s="825"/>
      <c r="AJ90" s="825"/>
      <c r="AK90" s="825"/>
      <c r="AL90" s="825"/>
      <c r="AM90" s="825"/>
      <c r="AN90" s="825"/>
      <c r="AO90" s="825"/>
      <c r="AP90" s="825"/>
      <c r="AQ90" s="825"/>
      <c r="AR90" s="825"/>
      <c r="AS90" s="825"/>
      <c r="AT90" s="825"/>
      <c r="AU90" s="825"/>
      <c r="AV90" s="825"/>
      <c r="AW90" s="825"/>
      <c r="AX90" s="825"/>
      <c r="AY90" s="825"/>
      <c r="AZ90" s="825"/>
      <c r="BA90" s="825"/>
      <c r="BB90" s="825"/>
      <c r="BC90" s="825"/>
      <c r="BD90" s="825"/>
      <c r="BE90" s="825"/>
      <c r="BF90" s="825"/>
      <c r="BG90" s="825"/>
      <c r="BH90" s="825"/>
      <c r="BI90" s="825"/>
      <c r="BJ90" s="825"/>
      <c r="BK90" s="825"/>
      <c r="BL90" s="825"/>
      <c r="BM90" s="825"/>
      <c r="BN90" s="825"/>
      <c r="BO90" s="825"/>
      <c r="BP90" s="825"/>
      <c r="BQ90" s="825"/>
      <c r="BR90" s="825"/>
      <c r="BS90" s="825"/>
      <c r="BT90" s="825"/>
      <c r="BU90" s="825"/>
      <c r="BV90" s="825"/>
      <c r="BW90" s="825"/>
      <c r="BX90" s="825"/>
      <c r="BY90" s="825"/>
      <c r="BZ90" s="825"/>
      <c r="CA90" s="825"/>
      <c r="CB90" s="825"/>
      <c r="CC90" s="825"/>
      <c r="CD90" s="825"/>
      <c r="CE90" s="825"/>
      <c r="CF90" s="825"/>
      <c r="CG90" s="825"/>
      <c r="CH90" s="825"/>
      <c r="CI90" s="825"/>
      <c r="CJ90" s="825"/>
      <c r="CK90" s="825"/>
      <c r="CL90" s="825"/>
      <c r="CM90" s="825"/>
      <c r="CN90" s="825"/>
      <c r="CO90" s="825"/>
      <c r="CP90" s="825"/>
      <c r="CQ90" s="825"/>
      <c r="CR90" s="825"/>
      <c r="CS90" s="825"/>
      <c r="CT90" s="825"/>
      <c r="CU90" s="825"/>
      <c r="CV90" s="825"/>
      <c r="CW90" s="825"/>
      <c r="CX90" s="825"/>
      <c r="CY90" s="825"/>
      <c r="CZ90" s="825"/>
      <c r="DA90" s="825"/>
      <c r="DB90" s="825"/>
      <c r="DC90" s="825"/>
      <c r="DD90" s="826"/>
    </row>
    <row r="91" spans="2:108" s="827" customFormat="1" ht="12.75" customHeight="1" x14ac:dyDescent="0.2">
      <c r="B91" s="826"/>
      <c r="C91" s="836"/>
      <c r="D91" s="838"/>
      <c r="E91" s="825"/>
      <c r="F91" s="825"/>
      <c r="G91" s="825"/>
      <c r="H91" s="825"/>
      <c r="I91" s="825"/>
      <c r="J91" s="825"/>
      <c r="K91" s="825"/>
      <c r="L91" s="825"/>
      <c r="M91" s="825"/>
      <c r="N91" s="825"/>
      <c r="O91" s="825"/>
      <c r="P91" s="825"/>
      <c r="Q91" s="825"/>
      <c r="R91" s="825"/>
      <c r="S91" s="825"/>
      <c r="T91" s="825"/>
      <c r="U91" s="825"/>
      <c r="V91" s="825"/>
      <c r="W91" s="825"/>
      <c r="X91" s="825"/>
      <c r="Y91" s="825"/>
      <c r="Z91" s="825"/>
      <c r="AA91" s="825"/>
      <c r="AB91" s="825"/>
      <c r="AC91" s="825"/>
      <c r="AD91" s="825"/>
      <c r="AE91" s="825"/>
      <c r="AF91" s="825"/>
      <c r="AG91" s="825"/>
      <c r="AH91" s="825"/>
      <c r="AI91" s="825"/>
      <c r="AJ91" s="825"/>
      <c r="AK91" s="825"/>
      <c r="AL91" s="825"/>
      <c r="AM91" s="825"/>
      <c r="AN91" s="825"/>
      <c r="AO91" s="825"/>
      <c r="AP91" s="825"/>
      <c r="AQ91" s="825"/>
      <c r="AR91" s="825"/>
      <c r="AS91" s="825"/>
      <c r="AT91" s="825"/>
      <c r="AU91" s="825"/>
      <c r="AV91" s="825"/>
      <c r="AW91" s="825"/>
      <c r="AX91" s="825"/>
      <c r="AY91" s="825"/>
      <c r="AZ91" s="825"/>
      <c r="BA91" s="825"/>
      <c r="BB91" s="825"/>
      <c r="BC91" s="825"/>
      <c r="BD91" s="825"/>
      <c r="BE91" s="825"/>
      <c r="BF91" s="825"/>
      <c r="BG91" s="825"/>
      <c r="BH91" s="825"/>
      <c r="BI91" s="825"/>
      <c r="BJ91" s="825"/>
      <c r="BK91" s="825"/>
      <c r="BL91" s="825"/>
      <c r="BM91" s="825"/>
      <c r="BN91" s="825"/>
      <c r="BO91" s="825"/>
      <c r="BP91" s="825"/>
      <c r="BQ91" s="825"/>
      <c r="BR91" s="825"/>
      <c r="BS91" s="825"/>
      <c r="BT91" s="825"/>
      <c r="BU91" s="825"/>
      <c r="BV91" s="825"/>
      <c r="BW91" s="825"/>
      <c r="BX91" s="825"/>
      <c r="BY91" s="825"/>
      <c r="BZ91" s="825"/>
      <c r="CA91" s="825"/>
      <c r="CB91" s="825"/>
      <c r="CC91" s="825"/>
      <c r="CD91" s="825"/>
      <c r="CE91" s="825"/>
      <c r="CF91" s="825"/>
      <c r="CG91" s="825"/>
      <c r="CH91" s="825"/>
      <c r="CI91" s="825"/>
      <c r="CJ91" s="825"/>
      <c r="CK91" s="825"/>
      <c r="CL91" s="825"/>
      <c r="CM91" s="825"/>
      <c r="CN91" s="825"/>
      <c r="CO91" s="825"/>
      <c r="CP91" s="825"/>
      <c r="CQ91" s="825"/>
      <c r="CR91" s="825"/>
      <c r="CS91" s="825"/>
      <c r="CT91" s="825"/>
      <c r="CU91" s="825"/>
      <c r="CV91" s="825"/>
      <c r="CW91" s="825"/>
      <c r="CX91" s="825"/>
      <c r="CY91" s="825"/>
      <c r="CZ91" s="825"/>
      <c r="DA91" s="825"/>
      <c r="DB91" s="825"/>
      <c r="DC91" s="825"/>
      <c r="DD91" s="826"/>
    </row>
    <row r="92" spans="2:108" s="827" customFormat="1" ht="12.75" customHeight="1" x14ac:dyDescent="0.2">
      <c r="B92" s="823"/>
      <c r="C92" s="828"/>
      <c r="D92" s="825"/>
      <c r="E92" s="825"/>
      <c r="F92" s="825"/>
      <c r="G92" s="825"/>
      <c r="H92" s="825"/>
      <c r="I92" s="825"/>
      <c r="J92" s="825"/>
      <c r="K92" s="825"/>
      <c r="L92" s="825"/>
      <c r="M92" s="825"/>
      <c r="N92" s="825"/>
      <c r="O92" s="825"/>
      <c r="P92" s="825"/>
      <c r="Q92" s="825"/>
      <c r="R92" s="825"/>
      <c r="S92" s="825"/>
      <c r="T92" s="825"/>
      <c r="U92" s="825"/>
      <c r="V92" s="825"/>
      <c r="W92" s="825"/>
      <c r="X92" s="825"/>
      <c r="Y92" s="825"/>
      <c r="Z92" s="825"/>
      <c r="AA92" s="825"/>
      <c r="AB92" s="825"/>
      <c r="AC92" s="825"/>
      <c r="AD92" s="825"/>
      <c r="AE92" s="825"/>
      <c r="AF92" s="825"/>
      <c r="AG92" s="825"/>
      <c r="AH92" s="825"/>
      <c r="AI92" s="825"/>
      <c r="AJ92" s="825"/>
      <c r="AK92" s="825"/>
      <c r="AL92" s="825"/>
      <c r="AM92" s="825"/>
      <c r="AN92" s="825"/>
      <c r="AO92" s="825"/>
      <c r="AP92" s="825"/>
      <c r="AQ92" s="825"/>
      <c r="AR92" s="825"/>
      <c r="AS92" s="825"/>
      <c r="AT92" s="825"/>
      <c r="AU92" s="825"/>
      <c r="AV92" s="825"/>
      <c r="AW92" s="825"/>
      <c r="AX92" s="825"/>
      <c r="AY92" s="825"/>
      <c r="AZ92" s="825"/>
      <c r="BA92" s="825"/>
      <c r="BB92" s="825"/>
      <c r="BC92" s="825"/>
      <c r="BD92" s="825"/>
      <c r="BE92" s="825"/>
      <c r="BF92" s="825"/>
      <c r="BG92" s="825"/>
      <c r="BH92" s="825"/>
      <c r="BI92" s="825"/>
      <c r="BJ92" s="825"/>
      <c r="BK92" s="825"/>
      <c r="BL92" s="825"/>
      <c r="BM92" s="825"/>
      <c r="BN92" s="825"/>
      <c r="BO92" s="825"/>
      <c r="BP92" s="825"/>
      <c r="BQ92" s="825"/>
      <c r="BR92" s="825"/>
      <c r="BS92" s="825"/>
      <c r="BT92" s="825"/>
      <c r="BU92" s="825"/>
      <c r="BV92" s="825"/>
      <c r="BW92" s="825"/>
      <c r="BX92" s="825"/>
      <c r="BY92" s="825"/>
      <c r="BZ92" s="825"/>
      <c r="CA92" s="825"/>
      <c r="CB92" s="825"/>
      <c r="CC92" s="825"/>
      <c r="CD92" s="825"/>
      <c r="CE92" s="825"/>
      <c r="CF92" s="825"/>
      <c r="CG92" s="825"/>
      <c r="CH92" s="825"/>
      <c r="CI92" s="825"/>
      <c r="CJ92" s="825"/>
      <c r="CK92" s="825"/>
      <c r="CL92" s="825"/>
      <c r="CM92" s="825"/>
      <c r="CN92" s="825"/>
      <c r="CO92" s="825"/>
      <c r="CP92" s="825"/>
      <c r="CQ92" s="825"/>
      <c r="CR92" s="825"/>
      <c r="CS92" s="825"/>
      <c r="CT92" s="825"/>
      <c r="CU92" s="825"/>
      <c r="CV92" s="825"/>
      <c r="CW92" s="825"/>
      <c r="CX92" s="825"/>
      <c r="CY92" s="825"/>
      <c r="CZ92" s="825"/>
      <c r="DA92" s="825"/>
      <c r="DB92" s="825"/>
      <c r="DC92" s="825"/>
      <c r="DD92" s="826"/>
    </row>
    <row r="93" spans="2:108" s="827" customFormat="1" ht="12.75" customHeight="1" x14ac:dyDescent="0.2">
      <c r="B93" s="839"/>
      <c r="C93" s="826"/>
      <c r="D93" s="826"/>
      <c r="E93" s="840"/>
      <c r="F93" s="840"/>
      <c r="G93" s="825"/>
      <c r="H93" s="825"/>
      <c r="I93" s="825"/>
      <c r="J93" s="825"/>
      <c r="K93" s="825"/>
      <c r="L93" s="825"/>
      <c r="M93" s="825"/>
      <c r="N93" s="825"/>
      <c r="O93" s="825"/>
      <c r="P93" s="825"/>
      <c r="Q93" s="825"/>
      <c r="R93" s="825"/>
      <c r="S93" s="825"/>
      <c r="T93" s="825"/>
      <c r="U93" s="825"/>
      <c r="V93" s="825"/>
      <c r="W93" s="825"/>
      <c r="X93" s="825"/>
      <c r="Y93" s="825"/>
      <c r="Z93" s="825"/>
      <c r="AA93" s="825"/>
      <c r="AB93" s="825"/>
      <c r="AC93" s="825"/>
      <c r="AD93" s="825"/>
      <c r="AE93" s="825"/>
      <c r="AF93" s="825"/>
      <c r="AG93" s="825"/>
      <c r="AH93" s="825"/>
      <c r="AI93" s="825"/>
      <c r="AJ93" s="825"/>
      <c r="AK93" s="825"/>
      <c r="AL93" s="825"/>
      <c r="AM93" s="825"/>
      <c r="AN93" s="825"/>
      <c r="AO93" s="825"/>
      <c r="AP93" s="825"/>
      <c r="AQ93" s="825"/>
      <c r="AR93" s="825"/>
      <c r="AS93" s="825"/>
      <c r="AT93" s="825"/>
      <c r="AU93" s="825"/>
      <c r="AV93" s="825"/>
      <c r="AW93" s="825"/>
      <c r="AX93" s="825"/>
      <c r="AY93" s="825"/>
      <c r="AZ93" s="825"/>
      <c r="BA93" s="825"/>
      <c r="BB93" s="825"/>
      <c r="BC93" s="825"/>
      <c r="BD93" s="825"/>
      <c r="BE93" s="825"/>
      <c r="BF93" s="825"/>
      <c r="BG93" s="825"/>
      <c r="BH93" s="825"/>
      <c r="BI93" s="825"/>
      <c r="BJ93" s="825"/>
      <c r="BK93" s="825"/>
      <c r="BL93" s="825"/>
      <c r="BM93" s="825"/>
      <c r="BN93" s="825"/>
      <c r="BO93" s="825"/>
      <c r="BP93" s="825"/>
      <c r="BQ93" s="825"/>
      <c r="BR93" s="825"/>
      <c r="BS93" s="825"/>
      <c r="BT93" s="825"/>
      <c r="BU93" s="825"/>
      <c r="BV93" s="825"/>
      <c r="BW93" s="825"/>
      <c r="BX93" s="825"/>
      <c r="BY93" s="825"/>
      <c r="BZ93" s="825"/>
      <c r="CA93" s="825"/>
      <c r="CB93" s="825"/>
      <c r="CC93" s="825"/>
      <c r="CD93" s="825"/>
      <c r="CE93" s="825"/>
      <c r="CF93" s="825"/>
      <c r="CG93" s="825"/>
      <c r="CH93" s="825"/>
      <c r="CI93" s="825"/>
      <c r="CJ93" s="825"/>
      <c r="CK93" s="825"/>
      <c r="CL93" s="825"/>
      <c r="CM93" s="825"/>
      <c r="CN93" s="825"/>
      <c r="CO93" s="825"/>
      <c r="CP93" s="825"/>
      <c r="CQ93" s="825"/>
      <c r="CR93" s="825"/>
      <c r="CS93" s="825"/>
      <c r="CT93" s="825"/>
      <c r="CU93" s="825"/>
      <c r="CV93" s="825"/>
      <c r="CW93" s="825"/>
      <c r="CX93" s="825"/>
      <c r="CY93" s="825"/>
      <c r="CZ93" s="825"/>
      <c r="DA93" s="825"/>
      <c r="DB93" s="825"/>
      <c r="DC93" s="825"/>
      <c r="DD93" s="826"/>
    </row>
    <row r="94" spans="2:108" s="827" customFormat="1" ht="12.75" customHeight="1" x14ac:dyDescent="0.2">
      <c r="B94" s="826"/>
      <c r="C94" s="826"/>
      <c r="D94" s="826"/>
      <c r="E94" s="840"/>
      <c r="F94" s="840"/>
      <c r="G94" s="825"/>
      <c r="H94" s="825"/>
      <c r="I94" s="825"/>
      <c r="J94" s="825"/>
      <c r="K94" s="825"/>
      <c r="L94" s="825"/>
      <c r="M94" s="825"/>
      <c r="N94" s="825"/>
      <c r="O94" s="825"/>
      <c r="P94" s="825"/>
      <c r="Q94" s="825"/>
      <c r="R94" s="825"/>
      <c r="S94" s="825"/>
      <c r="T94" s="825"/>
      <c r="U94" s="825"/>
      <c r="V94" s="825"/>
      <c r="W94" s="825"/>
      <c r="X94" s="825"/>
      <c r="Y94" s="825"/>
      <c r="Z94" s="825"/>
      <c r="AA94" s="825"/>
      <c r="AB94" s="825"/>
      <c r="AC94" s="825"/>
      <c r="AD94" s="825"/>
      <c r="AE94" s="825"/>
      <c r="AF94" s="825"/>
      <c r="AG94" s="825"/>
      <c r="AH94" s="825"/>
      <c r="AI94" s="825"/>
      <c r="AJ94" s="825"/>
      <c r="AK94" s="825"/>
      <c r="AL94" s="825"/>
      <c r="AM94" s="825"/>
      <c r="AN94" s="825"/>
      <c r="AO94" s="825"/>
      <c r="AP94" s="825"/>
      <c r="AQ94" s="825"/>
      <c r="AR94" s="825"/>
      <c r="AS94" s="825"/>
      <c r="AT94" s="825"/>
      <c r="AU94" s="825"/>
      <c r="AV94" s="825"/>
      <c r="AW94" s="825"/>
      <c r="AX94" s="825"/>
      <c r="AY94" s="825"/>
      <c r="AZ94" s="825"/>
      <c r="BA94" s="825"/>
      <c r="BB94" s="825"/>
      <c r="BC94" s="825"/>
      <c r="BD94" s="825"/>
      <c r="BE94" s="825"/>
      <c r="BF94" s="825"/>
      <c r="BG94" s="825"/>
      <c r="BH94" s="825"/>
      <c r="BI94" s="825"/>
      <c r="BJ94" s="825"/>
      <c r="BK94" s="825"/>
      <c r="BL94" s="825"/>
      <c r="BM94" s="825"/>
      <c r="BN94" s="825"/>
      <c r="BO94" s="825"/>
      <c r="BP94" s="825"/>
      <c r="BQ94" s="825"/>
      <c r="BR94" s="825"/>
      <c r="BS94" s="825"/>
      <c r="BT94" s="825"/>
      <c r="BU94" s="825"/>
      <c r="BV94" s="825"/>
      <c r="BW94" s="825"/>
      <c r="BX94" s="825"/>
      <c r="BY94" s="825"/>
      <c r="BZ94" s="825"/>
      <c r="CA94" s="825"/>
      <c r="CB94" s="825"/>
      <c r="CC94" s="825"/>
      <c r="CD94" s="825"/>
      <c r="CE94" s="825"/>
      <c r="CF94" s="825"/>
      <c r="CG94" s="825"/>
      <c r="CH94" s="825"/>
      <c r="CI94" s="825"/>
      <c r="CJ94" s="825"/>
      <c r="CK94" s="825"/>
      <c r="CL94" s="825"/>
      <c r="CM94" s="825"/>
      <c r="CN94" s="825"/>
      <c r="CO94" s="825"/>
      <c r="CP94" s="825"/>
      <c r="CQ94" s="825"/>
      <c r="CR94" s="825"/>
      <c r="CS94" s="825"/>
      <c r="CT94" s="825"/>
      <c r="CU94" s="825"/>
      <c r="CV94" s="825"/>
      <c r="CW94" s="825"/>
      <c r="CX94" s="825"/>
      <c r="CY94" s="825"/>
      <c r="CZ94" s="825"/>
      <c r="DA94" s="825"/>
      <c r="DB94" s="825"/>
      <c r="DC94" s="825"/>
      <c r="DD94" s="826"/>
    </row>
    <row r="95" spans="2:108" s="827" customFormat="1" ht="12.75" customHeight="1" x14ac:dyDescent="0.2">
      <c r="B95" s="581"/>
      <c r="C95" s="841"/>
      <c r="D95" s="575"/>
      <c r="E95" s="575"/>
      <c r="F95" s="575"/>
      <c r="G95" s="825"/>
      <c r="H95" s="825"/>
      <c r="I95" s="825"/>
      <c r="J95" s="825"/>
      <c r="K95" s="825"/>
      <c r="L95" s="825"/>
      <c r="M95" s="825"/>
      <c r="N95" s="825"/>
      <c r="O95" s="825"/>
      <c r="P95" s="825"/>
      <c r="Q95" s="825"/>
      <c r="R95" s="825"/>
      <c r="S95" s="825"/>
      <c r="T95" s="825"/>
      <c r="U95" s="825"/>
      <c r="V95" s="825"/>
      <c r="W95" s="825"/>
      <c r="X95" s="825"/>
      <c r="Y95" s="825"/>
      <c r="Z95" s="825"/>
      <c r="AA95" s="825"/>
      <c r="AB95" s="825"/>
      <c r="AC95" s="825"/>
      <c r="AD95" s="825"/>
      <c r="AE95" s="825"/>
      <c r="AF95" s="825"/>
      <c r="AG95" s="825"/>
      <c r="AH95" s="825"/>
      <c r="AI95" s="825"/>
      <c r="AJ95" s="825"/>
      <c r="AK95" s="825"/>
      <c r="AL95" s="825"/>
      <c r="AM95" s="825"/>
      <c r="AN95" s="825"/>
      <c r="AO95" s="825"/>
      <c r="AP95" s="825"/>
      <c r="AQ95" s="825"/>
      <c r="AR95" s="825"/>
      <c r="AS95" s="825"/>
      <c r="AT95" s="825"/>
      <c r="AU95" s="825"/>
      <c r="AV95" s="825"/>
      <c r="AW95" s="825"/>
      <c r="AX95" s="825"/>
      <c r="AY95" s="825"/>
      <c r="AZ95" s="825"/>
      <c r="BA95" s="825"/>
      <c r="BB95" s="825"/>
      <c r="BC95" s="825"/>
      <c r="BD95" s="825"/>
      <c r="BE95" s="825"/>
      <c r="BF95" s="825"/>
      <c r="BG95" s="825"/>
      <c r="BH95" s="825"/>
      <c r="BI95" s="825"/>
      <c r="BJ95" s="825"/>
      <c r="BK95" s="825"/>
      <c r="BL95" s="825"/>
      <c r="BM95" s="825"/>
      <c r="BN95" s="825"/>
      <c r="BO95" s="825"/>
      <c r="BP95" s="825"/>
      <c r="BQ95" s="825"/>
      <c r="BR95" s="825"/>
      <c r="BS95" s="825"/>
      <c r="BT95" s="825"/>
      <c r="BU95" s="825"/>
      <c r="BV95" s="825"/>
      <c r="BW95" s="825"/>
      <c r="BX95" s="825"/>
      <c r="BY95" s="825"/>
      <c r="BZ95" s="825"/>
      <c r="CA95" s="825"/>
      <c r="CB95" s="825"/>
      <c r="CC95" s="825"/>
      <c r="CD95" s="825"/>
      <c r="CE95" s="825"/>
      <c r="CF95" s="825"/>
      <c r="CG95" s="825"/>
      <c r="CH95" s="825"/>
      <c r="CI95" s="825"/>
      <c r="CJ95" s="825"/>
      <c r="CK95" s="825"/>
      <c r="CL95" s="825"/>
      <c r="CM95" s="825"/>
      <c r="CN95" s="825"/>
      <c r="CO95" s="825"/>
      <c r="CP95" s="825"/>
      <c r="CQ95" s="825"/>
      <c r="CR95" s="825"/>
      <c r="CS95" s="825"/>
      <c r="CT95" s="825"/>
      <c r="CU95" s="825"/>
      <c r="CV95" s="825"/>
      <c r="CW95" s="825"/>
      <c r="CX95" s="825"/>
      <c r="CY95" s="825"/>
      <c r="CZ95" s="825"/>
      <c r="DA95" s="825"/>
      <c r="DB95" s="825"/>
      <c r="DC95" s="825"/>
      <c r="DD95" s="826"/>
    </row>
    <row r="96" spans="2:108" s="827" customFormat="1" ht="12.75" customHeight="1" x14ac:dyDescent="0.2">
      <c r="B96" s="581"/>
      <c r="C96" s="841"/>
      <c r="D96" s="575"/>
      <c r="E96" s="575"/>
      <c r="F96" s="575"/>
      <c r="G96" s="825"/>
      <c r="H96" s="825"/>
      <c r="I96" s="825"/>
      <c r="J96" s="825"/>
      <c r="K96" s="825"/>
      <c r="L96" s="825"/>
      <c r="M96" s="825"/>
      <c r="N96" s="825"/>
      <c r="O96" s="825"/>
      <c r="P96" s="825"/>
      <c r="Q96" s="825"/>
      <c r="R96" s="825"/>
      <c r="S96" s="825"/>
      <c r="T96" s="825"/>
      <c r="U96" s="825"/>
      <c r="V96" s="825"/>
      <c r="W96" s="825"/>
      <c r="X96" s="825"/>
      <c r="Y96" s="825"/>
      <c r="Z96" s="825"/>
      <c r="AA96" s="825"/>
      <c r="AB96" s="825"/>
      <c r="AC96" s="825"/>
      <c r="AD96" s="825"/>
      <c r="AE96" s="825"/>
      <c r="AF96" s="825"/>
      <c r="AG96" s="825"/>
      <c r="AH96" s="825"/>
      <c r="AI96" s="825"/>
      <c r="AJ96" s="825"/>
      <c r="AK96" s="825"/>
      <c r="AL96" s="825"/>
      <c r="AM96" s="825"/>
      <c r="AN96" s="825"/>
      <c r="AO96" s="825"/>
      <c r="AP96" s="825"/>
      <c r="AQ96" s="825"/>
      <c r="AR96" s="825"/>
      <c r="AS96" s="825"/>
      <c r="AT96" s="825"/>
      <c r="AU96" s="825"/>
      <c r="AV96" s="825"/>
      <c r="AW96" s="825"/>
      <c r="AX96" s="825"/>
      <c r="AY96" s="825"/>
      <c r="AZ96" s="825"/>
      <c r="BA96" s="825"/>
      <c r="BB96" s="825"/>
      <c r="BC96" s="825"/>
      <c r="BD96" s="825"/>
      <c r="BE96" s="825"/>
      <c r="BF96" s="825"/>
      <c r="BG96" s="825"/>
      <c r="BH96" s="825"/>
      <c r="BI96" s="825"/>
      <c r="BJ96" s="825"/>
      <c r="BK96" s="825"/>
      <c r="BL96" s="825"/>
      <c r="BM96" s="825"/>
      <c r="BN96" s="825"/>
      <c r="BO96" s="825"/>
      <c r="BP96" s="825"/>
      <c r="BQ96" s="825"/>
      <c r="BR96" s="825"/>
      <c r="BS96" s="825"/>
      <c r="BT96" s="825"/>
      <c r="BU96" s="825"/>
      <c r="BV96" s="825"/>
      <c r="BW96" s="825"/>
      <c r="BX96" s="825"/>
      <c r="BY96" s="825"/>
      <c r="BZ96" s="825"/>
      <c r="CA96" s="825"/>
      <c r="CB96" s="825"/>
      <c r="CC96" s="825"/>
      <c r="CD96" s="825"/>
      <c r="CE96" s="825"/>
      <c r="CF96" s="825"/>
      <c r="CG96" s="825"/>
      <c r="CH96" s="825"/>
      <c r="CI96" s="825"/>
      <c r="CJ96" s="825"/>
      <c r="CK96" s="825"/>
      <c r="CL96" s="825"/>
      <c r="CM96" s="825"/>
      <c r="CN96" s="825"/>
      <c r="CO96" s="825"/>
      <c r="CP96" s="825"/>
      <c r="CQ96" s="825"/>
      <c r="CR96" s="825"/>
      <c r="CS96" s="825"/>
      <c r="CT96" s="825"/>
      <c r="CU96" s="825"/>
      <c r="CV96" s="825"/>
      <c r="CW96" s="825"/>
      <c r="CX96" s="825"/>
      <c r="CY96" s="825"/>
      <c r="CZ96" s="825"/>
      <c r="DA96" s="825"/>
      <c r="DB96" s="825"/>
      <c r="DC96" s="825"/>
      <c r="DD96" s="826"/>
    </row>
    <row r="97" spans="2:108" s="827" customFormat="1" ht="12.75" customHeight="1" x14ac:dyDescent="0.2">
      <c r="B97" s="581"/>
      <c r="C97" s="841"/>
      <c r="D97" s="575"/>
      <c r="E97" s="575"/>
      <c r="F97" s="575"/>
      <c r="G97" s="825"/>
      <c r="H97" s="825"/>
      <c r="I97" s="825"/>
      <c r="J97" s="825"/>
      <c r="K97" s="825"/>
      <c r="L97" s="825"/>
      <c r="M97" s="825"/>
      <c r="N97" s="825"/>
      <c r="O97" s="825"/>
      <c r="P97" s="825"/>
      <c r="Q97" s="825"/>
      <c r="R97" s="825"/>
      <c r="S97" s="825"/>
      <c r="T97" s="825"/>
      <c r="U97" s="825"/>
      <c r="V97" s="825"/>
      <c r="W97" s="825"/>
      <c r="X97" s="825"/>
      <c r="Y97" s="825"/>
      <c r="Z97" s="825"/>
      <c r="AA97" s="825"/>
      <c r="AB97" s="825"/>
      <c r="AC97" s="825"/>
      <c r="AD97" s="825"/>
      <c r="AE97" s="825"/>
      <c r="AF97" s="825"/>
      <c r="AG97" s="825"/>
      <c r="AH97" s="825"/>
      <c r="AI97" s="825"/>
      <c r="AJ97" s="825"/>
      <c r="AK97" s="825"/>
      <c r="AL97" s="825"/>
      <c r="AM97" s="825"/>
      <c r="AN97" s="825"/>
      <c r="AO97" s="825"/>
      <c r="AP97" s="825"/>
      <c r="AQ97" s="825"/>
      <c r="AR97" s="825"/>
      <c r="AS97" s="825"/>
      <c r="AT97" s="825"/>
      <c r="AU97" s="825"/>
      <c r="AV97" s="825"/>
      <c r="AW97" s="825"/>
      <c r="AX97" s="825"/>
      <c r="AY97" s="825"/>
      <c r="AZ97" s="825"/>
      <c r="BA97" s="825"/>
      <c r="BB97" s="825"/>
      <c r="BC97" s="825"/>
      <c r="BD97" s="825"/>
      <c r="BE97" s="825"/>
      <c r="BF97" s="825"/>
      <c r="BG97" s="825"/>
      <c r="BH97" s="825"/>
      <c r="BI97" s="825"/>
      <c r="BJ97" s="825"/>
      <c r="BK97" s="825"/>
      <c r="BL97" s="825"/>
      <c r="BM97" s="825"/>
      <c r="BN97" s="825"/>
      <c r="BO97" s="825"/>
      <c r="BP97" s="825"/>
      <c r="BQ97" s="825"/>
      <c r="BR97" s="825"/>
      <c r="BS97" s="825"/>
      <c r="BT97" s="825"/>
      <c r="BU97" s="825"/>
      <c r="BV97" s="825"/>
      <c r="BW97" s="825"/>
      <c r="BX97" s="825"/>
      <c r="BY97" s="825"/>
      <c r="BZ97" s="825"/>
      <c r="CA97" s="825"/>
      <c r="CB97" s="825"/>
      <c r="CC97" s="825"/>
      <c r="CD97" s="825"/>
      <c r="CE97" s="825"/>
      <c r="CF97" s="825"/>
      <c r="CG97" s="825"/>
      <c r="CH97" s="825"/>
      <c r="CI97" s="825"/>
      <c r="CJ97" s="825"/>
      <c r="CK97" s="825"/>
      <c r="CL97" s="825"/>
      <c r="CM97" s="825"/>
      <c r="CN97" s="825"/>
      <c r="CO97" s="825"/>
      <c r="CP97" s="825"/>
      <c r="CQ97" s="825"/>
      <c r="CR97" s="825"/>
      <c r="CS97" s="825"/>
      <c r="CT97" s="825"/>
      <c r="CU97" s="825"/>
      <c r="CV97" s="825"/>
      <c r="CW97" s="825"/>
      <c r="CX97" s="825"/>
      <c r="CY97" s="825"/>
      <c r="CZ97" s="825"/>
      <c r="DA97" s="825"/>
      <c r="DB97" s="825"/>
      <c r="DC97" s="825"/>
      <c r="DD97" s="826"/>
    </row>
    <row r="98" spans="2:108" s="827" customFormat="1" ht="12.75" customHeight="1" x14ac:dyDescent="0.2">
      <c r="B98" s="581"/>
      <c r="C98" s="841"/>
      <c r="D98" s="841"/>
      <c r="E98" s="575"/>
      <c r="F98" s="575"/>
      <c r="G98" s="825"/>
      <c r="H98" s="825"/>
      <c r="I98" s="825"/>
      <c r="J98" s="825"/>
      <c r="K98" s="825"/>
      <c r="L98" s="825"/>
      <c r="M98" s="825"/>
      <c r="N98" s="825"/>
      <c r="O98" s="825"/>
      <c r="P98" s="825"/>
      <c r="Q98" s="825"/>
      <c r="R98" s="825"/>
      <c r="S98" s="825"/>
      <c r="T98" s="825"/>
      <c r="U98" s="825"/>
      <c r="V98" s="825"/>
      <c r="W98" s="825"/>
      <c r="X98" s="825"/>
      <c r="Y98" s="825"/>
      <c r="Z98" s="825"/>
      <c r="AA98" s="825"/>
      <c r="AB98" s="825"/>
      <c r="AC98" s="825"/>
      <c r="AD98" s="825"/>
      <c r="AE98" s="825"/>
      <c r="AF98" s="825"/>
      <c r="AG98" s="825"/>
      <c r="AH98" s="825"/>
      <c r="AI98" s="825"/>
      <c r="AJ98" s="825"/>
      <c r="AK98" s="825"/>
      <c r="AL98" s="825"/>
      <c r="AM98" s="825"/>
      <c r="AN98" s="825"/>
      <c r="AO98" s="825"/>
      <c r="AP98" s="825"/>
      <c r="AQ98" s="825"/>
      <c r="AR98" s="825"/>
      <c r="AS98" s="825"/>
      <c r="AT98" s="825"/>
      <c r="AU98" s="825"/>
      <c r="AV98" s="825"/>
      <c r="AW98" s="825"/>
      <c r="AX98" s="825"/>
      <c r="AY98" s="825"/>
      <c r="AZ98" s="825"/>
      <c r="BA98" s="825"/>
      <c r="BB98" s="825"/>
      <c r="BC98" s="825"/>
      <c r="BD98" s="825"/>
      <c r="BE98" s="825"/>
      <c r="BF98" s="825"/>
      <c r="BG98" s="825"/>
      <c r="BH98" s="825"/>
      <c r="BI98" s="825"/>
      <c r="BJ98" s="825"/>
      <c r="BK98" s="825"/>
      <c r="BL98" s="825"/>
      <c r="BM98" s="825"/>
      <c r="BN98" s="825"/>
      <c r="BO98" s="825"/>
      <c r="BP98" s="825"/>
      <c r="BQ98" s="825"/>
      <c r="BR98" s="825"/>
      <c r="BS98" s="825"/>
      <c r="BT98" s="825"/>
      <c r="BU98" s="825"/>
      <c r="BV98" s="825"/>
      <c r="BW98" s="825"/>
      <c r="BX98" s="825"/>
      <c r="BY98" s="825"/>
      <c r="BZ98" s="825"/>
      <c r="CA98" s="825"/>
      <c r="CB98" s="825"/>
      <c r="CC98" s="825"/>
      <c r="CD98" s="825"/>
      <c r="CE98" s="825"/>
      <c r="CF98" s="825"/>
      <c r="CG98" s="825"/>
      <c r="CH98" s="825"/>
      <c r="CI98" s="825"/>
      <c r="CJ98" s="825"/>
      <c r="CK98" s="825"/>
      <c r="CL98" s="825"/>
      <c r="CM98" s="825"/>
      <c r="CN98" s="825"/>
      <c r="CO98" s="825"/>
      <c r="CP98" s="825"/>
      <c r="CQ98" s="825"/>
      <c r="CR98" s="825"/>
      <c r="CS98" s="825"/>
      <c r="CT98" s="825"/>
      <c r="CU98" s="825"/>
      <c r="CV98" s="825"/>
      <c r="CW98" s="825"/>
      <c r="CX98" s="825"/>
      <c r="CY98" s="825"/>
      <c r="CZ98" s="825"/>
      <c r="DA98" s="825"/>
      <c r="DB98" s="825"/>
      <c r="DC98" s="825"/>
      <c r="DD98" s="826"/>
    </row>
    <row r="99" spans="2:108" s="827" customFormat="1" ht="12.75" customHeight="1" x14ac:dyDescent="0.2">
      <c r="B99" s="575"/>
      <c r="C99" s="841"/>
      <c r="D99" s="575"/>
      <c r="E99" s="575"/>
      <c r="F99" s="575"/>
      <c r="G99" s="825"/>
      <c r="H99" s="825"/>
      <c r="I99" s="825"/>
      <c r="J99" s="825"/>
      <c r="K99" s="825"/>
      <c r="L99" s="825"/>
      <c r="M99" s="825"/>
      <c r="N99" s="825"/>
      <c r="O99" s="825"/>
      <c r="P99" s="825"/>
      <c r="Q99" s="825"/>
      <c r="R99" s="825"/>
      <c r="S99" s="825"/>
      <c r="T99" s="825"/>
      <c r="U99" s="825"/>
      <c r="V99" s="825"/>
      <c r="W99" s="825"/>
      <c r="X99" s="825"/>
      <c r="Y99" s="825"/>
      <c r="Z99" s="825"/>
      <c r="AA99" s="825"/>
      <c r="AB99" s="825"/>
      <c r="AC99" s="825"/>
      <c r="AD99" s="825"/>
      <c r="AE99" s="825"/>
      <c r="AF99" s="825"/>
      <c r="AG99" s="825"/>
      <c r="AH99" s="825"/>
      <c r="AI99" s="825"/>
      <c r="AJ99" s="825"/>
      <c r="AK99" s="825"/>
      <c r="AL99" s="825"/>
      <c r="AM99" s="825"/>
      <c r="AN99" s="825"/>
      <c r="AO99" s="825"/>
      <c r="AP99" s="825"/>
      <c r="AQ99" s="825"/>
      <c r="AR99" s="825"/>
      <c r="AS99" s="825"/>
      <c r="AT99" s="825"/>
      <c r="AU99" s="825"/>
      <c r="AV99" s="825"/>
      <c r="AW99" s="825"/>
      <c r="AX99" s="825"/>
      <c r="AY99" s="825"/>
      <c r="AZ99" s="825"/>
      <c r="BA99" s="825"/>
      <c r="BB99" s="825"/>
      <c r="BC99" s="825"/>
      <c r="BD99" s="825"/>
      <c r="BE99" s="825"/>
      <c r="BF99" s="825"/>
      <c r="BG99" s="825"/>
      <c r="BH99" s="825"/>
      <c r="BI99" s="825"/>
      <c r="BJ99" s="825"/>
      <c r="BK99" s="825"/>
      <c r="BL99" s="825"/>
      <c r="BM99" s="825"/>
      <c r="BN99" s="825"/>
      <c r="BO99" s="825"/>
      <c r="BP99" s="825"/>
      <c r="BQ99" s="825"/>
      <c r="BR99" s="825"/>
      <c r="BS99" s="825"/>
      <c r="BT99" s="825"/>
      <c r="BU99" s="825"/>
      <c r="BV99" s="825"/>
      <c r="BW99" s="825"/>
      <c r="BX99" s="825"/>
      <c r="BY99" s="825"/>
      <c r="BZ99" s="825"/>
      <c r="CA99" s="825"/>
      <c r="CB99" s="825"/>
      <c r="CC99" s="825"/>
      <c r="CD99" s="825"/>
      <c r="CE99" s="825"/>
      <c r="CF99" s="825"/>
      <c r="CG99" s="825"/>
      <c r="CH99" s="825"/>
      <c r="CI99" s="825"/>
      <c r="CJ99" s="825"/>
      <c r="CK99" s="825"/>
      <c r="CL99" s="825"/>
      <c r="CM99" s="825"/>
      <c r="CN99" s="825"/>
      <c r="CO99" s="825"/>
      <c r="CP99" s="825"/>
      <c r="CQ99" s="825"/>
      <c r="CR99" s="825"/>
      <c r="CS99" s="825"/>
      <c r="CT99" s="825"/>
      <c r="CU99" s="825"/>
      <c r="CV99" s="825"/>
      <c r="CW99" s="825"/>
      <c r="CX99" s="825"/>
      <c r="CY99" s="825"/>
      <c r="CZ99" s="825"/>
      <c r="DA99" s="825"/>
      <c r="DB99" s="825"/>
      <c r="DC99" s="825"/>
      <c r="DD99" s="826"/>
    </row>
    <row r="100" spans="2:108" s="827" customFormat="1" ht="12.75" customHeight="1" x14ac:dyDescent="0.2">
      <c r="B100" s="823"/>
      <c r="C100" s="828"/>
      <c r="D100" s="825"/>
      <c r="E100" s="825"/>
      <c r="F100" s="825"/>
      <c r="G100" s="825"/>
      <c r="H100" s="825"/>
      <c r="I100" s="825"/>
      <c r="J100" s="825"/>
      <c r="K100" s="825"/>
      <c r="L100" s="825"/>
      <c r="M100" s="825"/>
      <c r="N100" s="825"/>
      <c r="O100" s="825"/>
      <c r="P100" s="825"/>
      <c r="Q100" s="825"/>
      <c r="R100" s="825"/>
      <c r="S100" s="825"/>
      <c r="T100" s="825"/>
      <c r="U100" s="825"/>
      <c r="V100" s="825"/>
      <c r="W100" s="825"/>
      <c r="X100" s="825"/>
      <c r="Y100" s="825"/>
      <c r="Z100" s="825"/>
      <c r="AA100" s="825"/>
      <c r="AB100" s="825"/>
      <c r="AC100" s="825"/>
      <c r="AD100" s="825"/>
      <c r="AE100" s="825"/>
      <c r="AF100" s="825"/>
      <c r="AG100" s="825"/>
      <c r="AH100" s="825"/>
      <c r="AI100" s="825"/>
      <c r="AJ100" s="825"/>
      <c r="AK100" s="825"/>
      <c r="AL100" s="825"/>
      <c r="AM100" s="825"/>
      <c r="AN100" s="825"/>
      <c r="AO100" s="825"/>
      <c r="AP100" s="825"/>
      <c r="AQ100" s="825"/>
      <c r="AR100" s="825"/>
      <c r="AS100" s="825"/>
      <c r="AT100" s="825"/>
      <c r="AU100" s="825"/>
      <c r="AV100" s="825"/>
      <c r="AW100" s="825"/>
      <c r="AX100" s="825"/>
      <c r="AY100" s="825"/>
      <c r="AZ100" s="825"/>
      <c r="BA100" s="825"/>
      <c r="BB100" s="825"/>
      <c r="BC100" s="825"/>
      <c r="BD100" s="825"/>
      <c r="BE100" s="825"/>
      <c r="BF100" s="825"/>
      <c r="BG100" s="825"/>
      <c r="BH100" s="825"/>
      <c r="BI100" s="825"/>
      <c r="BJ100" s="825"/>
      <c r="BK100" s="825"/>
      <c r="BL100" s="825"/>
      <c r="BM100" s="825"/>
      <c r="BN100" s="825"/>
      <c r="BO100" s="825"/>
      <c r="BP100" s="825"/>
      <c r="BQ100" s="825"/>
      <c r="BR100" s="825"/>
      <c r="BS100" s="825"/>
      <c r="BT100" s="825"/>
      <c r="BU100" s="825"/>
      <c r="BV100" s="825"/>
      <c r="BW100" s="825"/>
      <c r="BX100" s="825"/>
      <c r="BY100" s="825"/>
      <c r="BZ100" s="825"/>
      <c r="CA100" s="825"/>
      <c r="CB100" s="825"/>
      <c r="CC100" s="825"/>
      <c r="CD100" s="825"/>
      <c r="CE100" s="825"/>
      <c r="CF100" s="825"/>
      <c r="CG100" s="825"/>
      <c r="CH100" s="825"/>
      <c r="CI100" s="825"/>
      <c r="CJ100" s="825"/>
      <c r="CK100" s="825"/>
      <c r="CL100" s="825"/>
      <c r="CM100" s="825"/>
      <c r="CN100" s="825"/>
      <c r="CO100" s="825"/>
      <c r="CP100" s="825"/>
      <c r="CQ100" s="825"/>
      <c r="CR100" s="825"/>
      <c r="CS100" s="825"/>
      <c r="CT100" s="825"/>
      <c r="CU100" s="825"/>
      <c r="CV100" s="825"/>
      <c r="CW100" s="825"/>
      <c r="CX100" s="825"/>
      <c r="CY100" s="825"/>
      <c r="CZ100" s="825"/>
      <c r="DA100" s="825"/>
      <c r="DB100" s="825"/>
      <c r="DC100" s="825"/>
      <c r="DD100" s="826"/>
    </row>
    <row r="101" spans="2:108" s="827" customFormat="1" ht="12.75" customHeight="1" x14ac:dyDescent="0.2">
      <c r="B101" s="823"/>
      <c r="D101" s="825"/>
      <c r="E101" s="825"/>
      <c r="F101" s="825"/>
      <c r="G101" s="825"/>
      <c r="H101" s="825"/>
      <c r="I101" s="825"/>
      <c r="J101" s="825"/>
      <c r="K101" s="825"/>
      <c r="L101" s="825"/>
      <c r="M101" s="825"/>
      <c r="N101" s="825"/>
      <c r="O101" s="825"/>
      <c r="P101" s="825"/>
      <c r="Q101" s="825"/>
      <c r="R101" s="825"/>
      <c r="S101" s="825"/>
      <c r="T101" s="825"/>
      <c r="U101" s="825"/>
      <c r="V101" s="825"/>
      <c r="W101" s="825"/>
      <c r="X101" s="825"/>
      <c r="Y101" s="825"/>
      <c r="Z101" s="825"/>
      <c r="AA101" s="825"/>
      <c r="AB101" s="825"/>
      <c r="AC101" s="825"/>
      <c r="AD101" s="825"/>
      <c r="AE101" s="825"/>
      <c r="AF101" s="825"/>
      <c r="AG101" s="825"/>
      <c r="AH101" s="825"/>
      <c r="AI101" s="825"/>
      <c r="AJ101" s="825"/>
      <c r="AK101" s="825"/>
      <c r="AL101" s="825"/>
      <c r="AM101" s="825"/>
      <c r="AN101" s="825"/>
      <c r="AO101" s="825"/>
      <c r="AP101" s="825"/>
      <c r="AQ101" s="825"/>
      <c r="AR101" s="825"/>
      <c r="AS101" s="825"/>
      <c r="AT101" s="825"/>
      <c r="AU101" s="825"/>
      <c r="AV101" s="825"/>
      <c r="AW101" s="825"/>
      <c r="AX101" s="825"/>
      <c r="AY101" s="825"/>
      <c r="AZ101" s="825"/>
      <c r="BA101" s="825"/>
      <c r="BB101" s="825"/>
      <c r="BC101" s="825"/>
      <c r="BD101" s="825"/>
      <c r="BE101" s="825"/>
      <c r="BF101" s="825"/>
      <c r="BG101" s="825"/>
      <c r="BH101" s="825"/>
      <c r="BI101" s="825"/>
      <c r="BJ101" s="825"/>
      <c r="BK101" s="825"/>
      <c r="BL101" s="825"/>
      <c r="BM101" s="825"/>
      <c r="BN101" s="825"/>
      <c r="BO101" s="825"/>
      <c r="BP101" s="825"/>
      <c r="BQ101" s="825"/>
      <c r="BR101" s="825"/>
      <c r="BS101" s="825"/>
      <c r="BT101" s="825"/>
      <c r="BU101" s="825"/>
      <c r="BV101" s="825"/>
      <c r="BW101" s="825"/>
      <c r="BX101" s="825"/>
      <c r="BY101" s="825"/>
      <c r="BZ101" s="825"/>
      <c r="CA101" s="825"/>
      <c r="CB101" s="825"/>
      <c r="CC101" s="825"/>
      <c r="CD101" s="825"/>
      <c r="CE101" s="825"/>
      <c r="CF101" s="825"/>
      <c r="CG101" s="825"/>
      <c r="CH101" s="825"/>
      <c r="CI101" s="825"/>
      <c r="CJ101" s="825"/>
      <c r="CK101" s="825"/>
      <c r="CL101" s="825"/>
      <c r="CM101" s="825"/>
      <c r="CN101" s="825"/>
      <c r="CO101" s="825"/>
      <c r="CP101" s="825"/>
      <c r="CQ101" s="825"/>
      <c r="CR101" s="825"/>
      <c r="CS101" s="825"/>
      <c r="CT101" s="825"/>
      <c r="CU101" s="825"/>
      <c r="CV101" s="825"/>
      <c r="CW101" s="825"/>
      <c r="CX101" s="825"/>
      <c r="CY101" s="825"/>
      <c r="CZ101" s="825"/>
      <c r="DA101" s="825"/>
      <c r="DB101" s="825"/>
      <c r="DC101" s="825"/>
      <c r="DD101" s="826"/>
    </row>
    <row r="102" spans="2:108" s="827" customFormat="1" ht="12.75" customHeight="1" x14ac:dyDescent="0.2">
      <c r="B102" s="829"/>
      <c r="C102" s="830"/>
      <c r="D102" s="825"/>
      <c r="E102" s="825"/>
      <c r="F102" s="825"/>
      <c r="G102" s="825"/>
      <c r="H102" s="825"/>
      <c r="I102" s="825"/>
      <c r="J102" s="825"/>
      <c r="K102" s="825"/>
      <c r="L102" s="825"/>
      <c r="M102" s="825"/>
      <c r="N102" s="825"/>
      <c r="O102" s="825"/>
      <c r="P102" s="825"/>
      <c r="Q102" s="825"/>
      <c r="R102" s="825"/>
      <c r="S102" s="825"/>
      <c r="T102" s="825"/>
      <c r="U102" s="825"/>
      <c r="V102" s="825"/>
      <c r="W102" s="825"/>
      <c r="X102" s="825"/>
      <c r="Y102" s="825"/>
      <c r="Z102" s="825"/>
      <c r="AA102" s="825"/>
      <c r="AB102" s="825"/>
      <c r="AC102" s="825"/>
      <c r="AD102" s="825"/>
      <c r="AE102" s="825"/>
      <c r="AF102" s="825"/>
      <c r="AG102" s="825"/>
      <c r="AH102" s="825"/>
      <c r="AI102" s="825"/>
      <c r="AJ102" s="825"/>
      <c r="AK102" s="825"/>
      <c r="AL102" s="825"/>
      <c r="AM102" s="825"/>
      <c r="AN102" s="825"/>
      <c r="AO102" s="825"/>
      <c r="AP102" s="825"/>
      <c r="AQ102" s="825"/>
      <c r="AR102" s="825"/>
      <c r="AS102" s="825"/>
      <c r="AT102" s="825"/>
      <c r="AU102" s="825"/>
      <c r="AV102" s="825"/>
      <c r="AW102" s="825"/>
      <c r="AX102" s="825"/>
      <c r="AY102" s="825"/>
      <c r="AZ102" s="825"/>
      <c r="BA102" s="825"/>
      <c r="BB102" s="825"/>
      <c r="BC102" s="825"/>
      <c r="BD102" s="825"/>
      <c r="BE102" s="825"/>
      <c r="BF102" s="825"/>
      <c r="BG102" s="825"/>
      <c r="BH102" s="825"/>
      <c r="BI102" s="825"/>
      <c r="BJ102" s="825"/>
      <c r="BK102" s="825"/>
      <c r="BL102" s="825"/>
      <c r="BM102" s="825"/>
      <c r="BN102" s="825"/>
      <c r="BO102" s="825"/>
      <c r="BP102" s="825"/>
      <c r="BQ102" s="825"/>
      <c r="BR102" s="825"/>
      <c r="BS102" s="825"/>
      <c r="BT102" s="825"/>
      <c r="BU102" s="825"/>
      <c r="BV102" s="825"/>
      <c r="BW102" s="825"/>
      <c r="BX102" s="825"/>
      <c r="BY102" s="825"/>
      <c r="BZ102" s="825"/>
      <c r="CA102" s="825"/>
      <c r="CB102" s="825"/>
      <c r="CC102" s="825"/>
      <c r="CD102" s="825"/>
      <c r="CE102" s="825"/>
      <c r="CF102" s="825"/>
      <c r="CG102" s="825"/>
      <c r="CH102" s="825"/>
      <c r="CI102" s="825"/>
      <c r="CJ102" s="825"/>
      <c r="CK102" s="825"/>
      <c r="CL102" s="825"/>
      <c r="CM102" s="825"/>
      <c r="CN102" s="825"/>
      <c r="CO102" s="825"/>
      <c r="CP102" s="825"/>
      <c r="CQ102" s="825"/>
      <c r="CR102" s="825"/>
      <c r="CS102" s="825"/>
      <c r="CT102" s="825"/>
      <c r="CU102" s="825"/>
      <c r="CV102" s="825"/>
      <c r="CW102" s="825"/>
      <c r="CX102" s="825"/>
      <c r="CY102" s="825"/>
      <c r="CZ102" s="825"/>
      <c r="DA102" s="825"/>
      <c r="DB102" s="825"/>
      <c r="DC102" s="825"/>
      <c r="DD102" s="826"/>
    </row>
    <row r="103" spans="2:108" s="827" customFormat="1" ht="12.75" customHeight="1" x14ac:dyDescent="0.2">
      <c r="B103" s="823"/>
      <c r="C103" s="831"/>
      <c r="D103" s="832"/>
      <c r="E103" s="825"/>
      <c r="F103" s="825"/>
      <c r="G103" s="825"/>
      <c r="H103" s="825"/>
      <c r="I103" s="825"/>
      <c r="J103" s="825"/>
      <c r="K103" s="825"/>
      <c r="L103" s="825"/>
      <c r="M103" s="825"/>
      <c r="N103" s="825"/>
      <c r="O103" s="825"/>
      <c r="P103" s="825"/>
      <c r="Q103" s="825"/>
      <c r="R103" s="825"/>
      <c r="S103" s="825"/>
      <c r="T103" s="825"/>
      <c r="U103" s="825"/>
      <c r="V103" s="825"/>
      <c r="W103" s="825"/>
      <c r="X103" s="825"/>
      <c r="Y103" s="825"/>
      <c r="Z103" s="825"/>
      <c r="AA103" s="825"/>
      <c r="AB103" s="825"/>
      <c r="AC103" s="825"/>
      <c r="AD103" s="825"/>
      <c r="AE103" s="825"/>
      <c r="AF103" s="825"/>
      <c r="AG103" s="825"/>
      <c r="AH103" s="825"/>
      <c r="AI103" s="825"/>
      <c r="AJ103" s="825"/>
      <c r="AK103" s="825"/>
      <c r="AL103" s="825"/>
      <c r="AM103" s="825"/>
      <c r="AN103" s="825"/>
      <c r="AO103" s="825"/>
      <c r="AP103" s="825"/>
      <c r="AQ103" s="825"/>
      <c r="AR103" s="825"/>
      <c r="AS103" s="825"/>
      <c r="AT103" s="825"/>
      <c r="AU103" s="825"/>
      <c r="AV103" s="825"/>
      <c r="AW103" s="825"/>
      <c r="AX103" s="825"/>
      <c r="AY103" s="825"/>
      <c r="AZ103" s="825"/>
      <c r="BA103" s="825"/>
      <c r="BB103" s="825"/>
      <c r="BC103" s="825"/>
      <c r="BD103" s="825"/>
      <c r="BE103" s="825"/>
      <c r="BF103" s="825"/>
      <c r="BG103" s="825"/>
      <c r="BH103" s="825"/>
      <c r="BI103" s="825"/>
      <c r="BJ103" s="825"/>
      <c r="BK103" s="825"/>
      <c r="BL103" s="825"/>
      <c r="BM103" s="825"/>
      <c r="BN103" s="825"/>
      <c r="BO103" s="825"/>
      <c r="BP103" s="825"/>
      <c r="BQ103" s="825"/>
      <c r="BR103" s="825"/>
      <c r="BS103" s="825"/>
      <c r="BT103" s="825"/>
      <c r="BU103" s="825"/>
      <c r="BV103" s="825"/>
      <c r="BW103" s="825"/>
      <c r="BX103" s="825"/>
      <c r="BY103" s="825"/>
      <c r="BZ103" s="825"/>
      <c r="CA103" s="825"/>
      <c r="CB103" s="825"/>
      <c r="CC103" s="825"/>
      <c r="CD103" s="825"/>
      <c r="CE103" s="825"/>
      <c r="CF103" s="825"/>
      <c r="CG103" s="825"/>
      <c r="CH103" s="825"/>
      <c r="CI103" s="825"/>
      <c r="CJ103" s="825"/>
      <c r="CK103" s="825"/>
      <c r="CL103" s="825"/>
      <c r="CM103" s="825"/>
      <c r="CN103" s="825"/>
      <c r="CO103" s="825"/>
      <c r="CP103" s="825"/>
      <c r="CQ103" s="825"/>
      <c r="CR103" s="825"/>
      <c r="CS103" s="825"/>
      <c r="CT103" s="825"/>
      <c r="CU103" s="825"/>
      <c r="CV103" s="825"/>
      <c r="CW103" s="825"/>
      <c r="CX103" s="825"/>
      <c r="CY103" s="825"/>
      <c r="CZ103" s="825"/>
      <c r="DA103" s="825"/>
      <c r="DB103" s="825"/>
      <c r="DC103" s="825"/>
      <c r="DD103" s="826"/>
    </row>
    <row r="104" spans="2:108" s="827" customFormat="1" ht="12.75" customHeight="1" x14ac:dyDescent="0.2">
      <c r="B104" s="823"/>
      <c r="C104" s="831"/>
      <c r="D104" s="832"/>
      <c r="E104" s="825"/>
      <c r="F104" s="825"/>
      <c r="G104" s="825"/>
      <c r="H104" s="825"/>
      <c r="I104" s="825"/>
      <c r="J104" s="825"/>
      <c r="K104" s="825"/>
      <c r="L104" s="825"/>
      <c r="M104" s="825"/>
      <c r="N104" s="825"/>
      <c r="O104" s="825"/>
      <c r="P104" s="825"/>
      <c r="Q104" s="825"/>
      <c r="R104" s="825"/>
      <c r="S104" s="825"/>
      <c r="T104" s="825"/>
      <c r="U104" s="825"/>
      <c r="V104" s="825"/>
      <c r="W104" s="825"/>
      <c r="X104" s="825"/>
      <c r="Y104" s="825"/>
      <c r="Z104" s="825"/>
      <c r="AA104" s="825"/>
      <c r="AB104" s="825"/>
      <c r="AC104" s="825"/>
      <c r="AD104" s="825"/>
      <c r="AE104" s="825"/>
      <c r="AF104" s="825"/>
      <c r="AG104" s="825"/>
      <c r="AH104" s="825"/>
      <c r="AI104" s="825"/>
      <c r="AJ104" s="825"/>
      <c r="AK104" s="825"/>
      <c r="AL104" s="825"/>
      <c r="AM104" s="825"/>
      <c r="AN104" s="825"/>
      <c r="AO104" s="825"/>
      <c r="AP104" s="825"/>
      <c r="AQ104" s="825"/>
      <c r="AR104" s="825"/>
      <c r="AS104" s="825"/>
      <c r="AT104" s="825"/>
      <c r="AU104" s="825"/>
      <c r="AV104" s="825"/>
      <c r="AW104" s="825"/>
      <c r="AX104" s="825"/>
      <c r="AY104" s="825"/>
      <c r="AZ104" s="825"/>
      <c r="BA104" s="825"/>
      <c r="BB104" s="825"/>
      <c r="BC104" s="825"/>
      <c r="BD104" s="825"/>
      <c r="BE104" s="825"/>
      <c r="BF104" s="825"/>
      <c r="BG104" s="825"/>
      <c r="BH104" s="825"/>
      <c r="BI104" s="825"/>
      <c r="BJ104" s="825"/>
      <c r="BK104" s="825"/>
      <c r="BL104" s="825"/>
      <c r="BM104" s="825"/>
      <c r="BN104" s="825"/>
      <c r="BO104" s="825"/>
      <c r="BP104" s="825"/>
      <c r="BQ104" s="825"/>
      <c r="BR104" s="825"/>
      <c r="BS104" s="825"/>
      <c r="BT104" s="825"/>
      <c r="BU104" s="825"/>
      <c r="BV104" s="825"/>
      <c r="BW104" s="825"/>
      <c r="BX104" s="825"/>
      <c r="BY104" s="825"/>
      <c r="BZ104" s="825"/>
      <c r="CA104" s="825"/>
      <c r="CB104" s="825"/>
      <c r="CC104" s="825"/>
      <c r="CD104" s="825"/>
      <c r="CE104" s="825"/>
      <c r="CF104" s="825"/>
      <c r="CG104" s="825"/>
      <c r="CH104" s="825"/>
      <c r="CI104" s="825"/>
      <c r="CJ104" s="825"/>
      <c r="CK104" s="825"/>
      <c r="CL104" s="825"/>
      <c r="CM104" s="825"/>
      <c r="CN104" s="825"/>
      <c r="CO104" s="825"/>
      <c r="CP104" s="825"/>
      <c r="CQ104" s="825"/>
      <c r="CR104" s="825"/>
      <c r="CS104" s="825"/>
      <c r="CT104" s="825"/>
      <c r="CU104" s="825"/>
      <c r="CV104" s="825"/>
      <c r="CW104" s="825"/>
      <c r="CX104" s="825"/>
      <c r="CY104" s="825"/>
      <c r="CZ104" s="825"/>
      <c r="DA104" s="825"/>
      <c r="DB104" s="825"/>
      <c r="DC104" s="825"/>
      <c r="DD104" s="826"/>
    </row>
    <row r="105" spans="2:108" s="827" customFormat="1" ht="12.75" customHeight="1" x14ac:dyDescent="0.2">
      <c r="B105" s="823"/>
      <c r="C105" s="831"/>
      <c r="D105" s="832"/>
      <c r="E105" s="825"/>
      <c r="F105" s="825"/>
      <c r="G105" s="825"/>
      <c r="H105" s="825"/>
      <c r="I105" s="825"/>
      <c r="J105" s="825"/>
      <c r="K105" s="825"/>
      <c r="L105" s="825"/>
      <c r="M105" s="825"/>
      <c r="N105" s="825"/>
      <c r="O105" s="825"/>
      <c r="P105" s="825"/>
      <c r="Q105" s="825"/>
      <c r="R105" s="825"/>
      <c r="S105" s="825"/>
      <c r="T105" s="825"/>
      <c r="U105" s="825"/>
      <c r="V105" s="825"/>
      <c r="W105" s="825"/>
      <c r="X105" s="825"/>
      <c r="Y105" s="825"/>
      <c r="Z105" s="825"/>
      <c r="AA105" s="825"/>
      <c r="AB105" s="825"/>
      <c r="AC105" s="825"/>
      <c r="AD105" s="825"/>
      <c r="AE105" s="825"/>
      <c r="AF105" s="825"/>
      <c r="AG105" s="825"/>
      <c r="AH105" s="825"/>
      <c r="AI105" s="825"/>
      <c r="AJ105" s="825"/>
      <c r="AK105" s="825"/>
      <c r="AL105" s="825"/>
      <c r="AM105" s="825"/>
      <c r="AN105" s="825"/>
      <c r="AO105" s="825"/>
      <c r="AP105" s="825"/>
      <c r="AQ105" s="825"/>
      <c r="AR105" s="825"/>
      <c r="AS105" s="825"/>
      <c r="AT105" s="825"/>
      <c r="AU105" s="825"/>
      <c r="AV105" s="825"/>
      <c r="AW105" s="825"/>
      <c r="AX105" s="825"/>
      <c r="AY105" s="825"/>
      <c r="AZ105" s="825"/>
      <c r="BA105" s="825"/>
      <c r="BB105" s="825"/>
      <c r="BC105" s="825"/>
      <c r="BD105" s="825"/>
      <c r="BE105" s="825"/>
      <c r="BF105" s="825"/>
      <c r="BG105" s="825"/>
      <c r="BH105" s="825"/>
      <c r="BI105" s="825"/>
      <c r="BJ105" s="825"/>
      <c r="BK105" s="825"/>
      <c r="BL105" s="825"/>
      <c r="BM105" s="825"/>
      <c r="BN105" s="825"/>
      <c r="BO105" s="825"/>
      <c r="BP105" s="825"/>
      <c r="BQ105" s="825"/>
      <c r="BR105" s="825"/>
      <c r="BS105" s="825"/>
      <c r="BT105" s="825"/>
      <c r="BU105" s="825"/>
      <c r="BV105" s="825"/>
      <c r="BW105" s="825"/>
      <c r="BX105" s="825"/>
      <c r="BY105" s="825"/>
      <c r="BZ105" s="825"/>
      <c r="CA105" s="825"/>
      <c r="CB105" s="825"/>
      <c r="CC105" s="825"/>
      <c r="CD105" s="825"/>
      <c r="CE105" s="825"/>
      <c r="CF105" s="825"/>
      <c r="CG105" s="825"/>
      <c r="CH105" s="825"/>
      <c r="CI105" s="825"/>
      <c r="CJ105" s="825"/>
      <c r="CK105" s="825"/>
      <c r="CL105" s="825"/>
      <c r="CM105" s="825"/>
      <c r="CN105" s="825"/>
      <c r="CO105" s="825"/>
      <c r="CP105" s="825"/>
      <c r="CQ105" s="825"/>
      <c r="CR105" s="825"/>
      <c r="CS105" s="825"/>
      <c r="CT105" s="825"/>
      <c r="CU105" s="825"/>
      <c r="CV105" s="825"/>
      <c r="CW105" s="825"/>
      <c r="CX105" s="825"/>
      <c r="CY105" s="825"/>
      <c r="CZ105" s="825"/>
      <c r="DA105" s="825"/>
      <c r="DB105" s="825"/>
      <c r="DC105" s="825"/>
      <c r="DD105" s="826"/>
    </row>
    <row r="106" spans="2:108" s="827" customFormat="1" ht="12.75" customHeight="1" x14ac:dyDescent="0.2">
      <c r="B106" s="823"/>
      <c r="C106" s="831"/>
      <c r="D106" s="832"/>
      <c r="E106" s="825"/>
      <c r="F106" s="825"/>
      <c r="G106" s="825"/>
      <c r="H106" s="825"/>
      <c r="I106" s="825"/>
      <c r="J106" s="825"/>
      <c r="K106" s="825"/>
      <c r="L106" s="825"/>
      <c r="M106" s="825"/>
      <c r="N106" s="825"/>
      <c r="O106" s="825"/>
      <c r="P106" s="825"/>
      <c r="Q106" s="825"/>
      <c r="R106" s="825"/>
      <c r="S106" s="825"/>
      <c r="T106" s="825"/>
      <c r="U106" s="825"/>
      <c r="V106" s="825"/>
      <c r="W106" s="825"/>
      <c r="X106" s="825"/>
      <c r="Y106" s="825"/>
      <c r="Z106" s="825"/>
      <c r="AA106" s="825"/>
      <c r="AB106" s="825"/>
      <c r="AC106" s="825"/>
      <c r="AD106" s="825"/>
      <c r="AE106" s="825"/>
      <c r="AF106" s="825"/>
      <c r="AG106" s="825"/>
      <c r="AH106" s="825"/>
      <c r="AI106" s="825"/>
      <c r="AJ106" s="825"/>
      <c r="AK106" s="825"/>
      <c r="AL106" s="825"/>
      <c r="AM106" s="825"/>
      <c r="AN106" s="825"/>
      <c r="AO106" s="825"/>
      <c r="AP106" s="825"/>
      <c r="AQ106" s="825"/>
      <c r="AR106" s="825"/>
      <c r="AS106" s="825"/>
      <c r="AT106" s="825"/>
      <c r="AU106" s="825"/>
      <c r="AV106" s="825"/>
      <c r="AW106" s="825"/>
      <c r="AX106" s="825"/>
      <c r="AY106" s="825"/>
      <c r="AZ106" s="825"/>
      <c r="BA106" s="825"/>
      <c r="BB106" s="825"/>
      <c r="BC106" s="825"/>
      <c r="BD106" s="825"/>
      <c r="BE106" s="825"/>
      <c r="BF106" s="825"/>
      <c r="BG106" s="825"/>
      <c r="BH106" s="825"/>
      <c r="BI106" s="825"/>
      <c r="BJ106" s="825"/>
      <c r="BK106" s="825"/>
      <c r="BL106" s="825"/>
      <c r="BM106" s="825"/>
      <c r="BN106" s="825"/>
      <c r="BO106" s="825"/>
      <c r="BP106" s="825"/>
      <c r="BQ106" s="825"/>
      <c r="BR106" s="825"/>
      <c r="BS106" s="825"/>
      <c r="BT106" s="825"/>
      <c r="BU106" s="825"/>
      <c r="BV106" s="825"/>
      <c r="BW106" s="825"/>
      <c r="BX106" s="825"/>
      <c r="BY106" s="825"/>
      <c r="BZ106" s="825"/>
      <c r="CA106" s="825"/>
      <c r="CB106" s="825"/>
      <c r="CC106" s="825"/>
      <c r="CD106" s="825"/>
      <c r="CE106" s="825"/>
      <c r="CF106" s="825"/>
      <c r="CG106" s="825"/>
      <c r="CH106" s="825"/>
      <c r="CI106" s="825"/>
      <c r="CJ106" s="825"/>
      <c r="CK106" s="825"/>
      <c r="CL106" s="825"/>
      <c r="CM106" s="825"/>
      <c r="CN106" s="825"/>
      <c r="CO106" s="825"/>
      <c r="CP106" s="825"/>
      <c r="CQ106" s="825"/>
      <c r="CR106" s="825"/>
      <c r="CS106" s="825"/>
      <c r="CT106" s="825"/>
      <c r="CU106" s="825"/>
      <c r="CV106" s="825"/>
      <c r="CW106" s="825"/>
      <c r="CX106" s="825"/>
      <c r="CY106" s="825"/>
      <c r="CZ106" s="825"/>
      <c r="DA106" s="825"/>
      <c r="DB106" s="825"/>
      <c r="DC106" s="825"/>
      <c r="DD106" s="826"/>
    </row>
    <row r="107" spans="2:108" s="827" customFormat="1" ht="12.75" customHeight="1" x14ac:dyDescent="0.2">
      <c r="B107" s="823"/>
      <c r="C107" s="830"/>
      <c r="D107" s="825"/>
      <c r="E107" s="825"/>
      <c r="F107" s="825"/>
      <c r="G107" s="825"/>
      <c r="H107" s="825"/>
      <c r="I107" s="825"/>
      <c r="J107" s="825"/>
      <c r="K107" s="825"/>
      <c r="L107" s="825"/>
      <c r="M107" s="825"/>
      <c r="N107" s="825"/>
      <c r="O107" s="825"/>
      <c r="P107" s="825"/>
      <c r="Q107" s="825"/>
      <c r="R107" s="825"/>
      <c r="S107" s="825"/>
      <c r="T107" s="825"/>
      <c r="U107" s="825"/>
      <c r="V107" s="825"/>
      <c r="W107" s="825"/>
      <c r="X107" s="825"/>
      <c r="Y107" s="825"/>
      <c r="Z107" s="825"/>
      <c r="AA107" s="825"/>
      <c r="AB107" s="825"/>
      <c r="AC107" s="825"/>
      <c r="AD107" s="825"/>
      <c r="AE107" s="825"/>
      <c r="AF107" s="825"/>
      <c r="AG107" s="825"/>
      <c r="AH107" s="825"/>
      <c r="AI107" s="825"/>
      <c r="AJ107" s="825"/>
      <c r="AK107" s="825"/>
      <c r="AL107" s="825"/>
      <c r="AM107" s="825"/>
      <c r="AN107" s="825"/>
      <c r="AO107" s="825"/>
      <c r="AP107" s="825"/>
      <c r="AQ107" s="825"/>
      <c r="AR107" s="825"/>
      <c r="AS107" s="825"/>
      <c r="AT107" s="825"/>
      <c r="AU107" s="825"/>
      <c r="AV107" s="825"/>
      <c r="AW107" s="825"/>
      <c r="AX107" s="825"/>
      <c r="AY107" s="825"/>
      <c r="AZ107" s="825"/>
      <c r="BA107" s="825"/>
      <c r="BB107" s="825"/>
      <c r="BC107" s="825"/>
      <c r="BD107" s="825"/>
      <c r="BE107" s="825"/>
      <c r="BF107" s="825"/>
      <c r="BG107" s="825"/>
      <c r="BH107" s="825"/>
      <c r="BI107" s="825"/>
      <c r="BJ107" s="825"/>
      <c r="BK107" s="825"/>
      <c r="BL107" s="825"/>
      <c r="BM107" s="825"/>
      <c r="BN107" s="825"/>
      <c r="BO107" s="825"/>
      <c r="BP107" s="825"/>
      <c r="BQ107" s="825"/>
      <c r="BR107" s="825"/>
      <c r="BS107" s="825"/>
      <c r="BT107" s="825"/>
      <c r="BU107" s="825"/>
      <c r="BV107" s="825"/>
      <c r="BW107" s="825"/>
      <c r="BX107" s="825"/>
      <c r="BY107" s="825"/>
      <c r="BZ107" s="825"/>
      <c r="CA107" s="825"/>
      <c r="CB107" s="825"/>
      <c r="CC107" s="825"/>
      <c r="CD107" s="825"/>
      <c r="CE107" s="825"/>
      <c r="CF107" s="825"/>
      <c r="CG107" s="825"/>
      <c r="CH107" s="825"/>
      <c r="CI107" s="825"/>
      <c r="CJ107" s="825"/>
      <c r="CK107" s="825"/>
      <c r="CL107" s="825"/>
      <c r="CM107" s="825"/>
      <c r="CN107" s="825"/>
      <c r="CO107" s="825"/>
      <c r="CP107" s="825"/>
      <c r="CQ107" s="825"/>
      <c r="CR107" s="825"/>
      <c r="CS107" s="825"/>
      <c r="CT107" s="825"/>
      <c r="CU107" s="825"/>
      <c r="CV107" s="825"/>
      <c r="CW107" s="825"/>
      <c r="CX107" s="825"/>
      <c r="CY107" s="825"/>
      <c r="CZ107" s="825"/>
      <c r="DA107" s="825"/>
      <c r="DB107" s="825"/>
      <c r="DC107" s="825"/>
      <c r="DD107" s="826"/>
    </row>
    <row r="108" spans="2:108" s="827" customFormat="1" ht="12.75" customHeight="1" x14ac:dyDescent="0.2">
      <c r="B108" s="823"/>
      <c r="C108" s="831"/>
      <c r="D108" s="825"/>
      <c r="E108" s="825"/>
      <c r="F108" s="825"/>
      <c r="G108" s="825"/>
      <c r="H108" s="825"/>
      <c r="I108" s="825"/>
      <c r="J108" s="825"/>
      <c r="K108" s="825"/>
      <c r="L108" s="825"/>
      <c r="M108" s="825"/>
      <c r="N108" s="825"/>
      <c r="O108" s="825"/>
      <c r="P108" s="825"/>
      <c r="Q108" s="825"/>
      <c r="R108" s="825"/>
      <c r="S108" s="825"/>
      <c r="T108" s="825"/>
      <c r="U108" s="825"/>
      <c r="V108" s="825"/>
      <c r="W108" s="825"/>
      <c r="X108" s="825"/>
      <c r="Y108" s="825"/>
      <c r="Z108" s="825"/>
      <c r="AA108" s="825"/>
      <c r="AB108" s="825"/>
      <c r="AC108" s="825"/>
      <c r="AD108" s="825"/>
      <c r="AE108" s="825"/>
      <c r="AF108" s="825"/>
      <c r="AG108" s="825"/>
      <c r="AH108" s="825"/>
      <c r="AI108" s="825"/>
      <c r="AJ108" s="825"/>
      <c r="AK108" s="825"/>
      <c r="AL108" s="825"/>
      <c r="AM108" s="825"/>
      <c r="AN108" s="825"/>
      <c r="AO108" s="825"/>
      <c r="AP108" s="825"/>
      <c r="AQ108" s="825"/>
      <c r="AR108" s="825"/>
      <c r="AS108" s="825"/>
      <c r="AT108" s="825"/>
      <c r="AU108" s="825"/>
      <c r="AV108" s="825"/>
      <c r="AW108" s="825"/>
      <c r="AX108" s="825"/>
      <c r="AY108" s="825"/>
      <c r="AZ108" s="825"/>
      <c r="BA108" s="825"/>
      <c r="BB108" s="825"/>
      <c r="BC108" s="825"/>
      <c r="BD108" s="825"/>
      <c r="BE108" s="825"/>
      <c r="BF108" s="825"/>
      <c r="BG108" s="825"/>
      <c r="BH108" s="825"/>
      <c r="BI108" s="825"/>
      <c r="BJ108" s="825"/>
      <c r="BK108" s="825"/>
      <c r="BL108" s="825"/>
      <c r="BM108" s="825"/>
      <c r="BN108" s="825"/>
      <c r="BO108" s="825"/>
      <c r="BP108" s="825"/>
      <c r="BQ108" s="825"/>
      <c r="BR108" s="825"/>
      <c r="BS108" s="825"/>
      <c r="BT108" s="825"/>
      <c r="BU108" s="825"/>
      <c r="BV108" s="825"/>
      <c r="BW108" s="825"/>
      <c r="BX108" s="825"/>
      <c r="BY108" s="825"/>
      <c r="BZ108" s="825"/>
      <c r="CA108" s="825"/>
      <c r="CB108" s="825"/>
      <c r="CC108" s="825"/>
      <c r="CD108" s="825"/>
      <c r="CE108" s="825"/>
      <c r="CF108" s="825"/>
      <c r="CG108" s="825"/>
      <c r="CH108" s="825"/>
      <c r="CI108" s="825"/>
      <c r="CJ108" s="825"/>
      <c r="CK108" s="825"/>
      <c r="CL108" s="825"/>
      <c r="CM108" s="825"/>
      <c r="CN108" s="825"/>
      <c r="CO108" s="825"/>
      <c r="CP108" s="825"/>
      <c r="CQ108" s="825"/>
      <c r="CR108" s="825"/>
      <c r="CS108" s="825"/>
      <c r="CT108" s="825"/>
      <c r="CU108" s="825"/>
      <c r="CV108" s="825"/>
      <c r="CW108" s="825"/>
      <c r="CX108" s="825"/>
      <c r="CY108" s="825"/>
      <c r="CZ108" s="825"/>
      <c r="DA108" s="825"/>
      <c r="DB108" s="825"/>
      <c r="DC108" s="825"/>
      <c r="DD108" s="826"/>
    </row>
    <row r="109" spans="2:108" s="827" customFormat="1" ht="12.75" customHeight="1" x14ac:dyDescent="0.2">
      <c r="B109" s="823"/>
      <c r="C109" s="828"/>
      <c r="D109" s="832"/>
      <c r="E109" s="832"/>
      <c r="F109" s="832"/>
      <c r="G109" s="832"/>
      <c r="H109" s="832"/>
      <c r="I109" s="832"/>
      <c r="J109" s="832"/>
      <c r="K109" s="832"/>
      <c r="L109" s="832"/>
      <c r="M109" s="832"/>
      <c r="N109" s="832"/>
      <c r="O109" s="832"/>
      <c r="P109" s="832"/>
      <c r="Q109" s="832"/>
      <c r="R109" s="832"/>
      <c r="S109" s="832"/>
      <c r="T109" s="832"/>
      <c r="U109" s="832"/>
      <c r="V109" s="832"/>
      <c r="W109" s="832"/>
      <c r="X109" s="832"/>
      <c r="Y109" s="832"/>
      <c r="Z109" s="832"/>
      <c r="AA109" s="832"/>
      <c r="AB109" s="832"/>
      <c r="AC109" s="832"/>
      <c r="AD109" s="832"/>
      <c r="AE109" s="832"/>
      <c r="AF109" s="832"/>
      <c r="AG109" s="832"/>
      <c r="AH109" s="832"/>
      <c r="AI109" s="832"/>
      <c r="AJ109" s="832"/>
      <c r="AK109" s="832"/>
      <c r="AL109" s="832"/>
      <c r="AM109" s="832"/>
      <c r="AN109" s="832"/>
      <c r="AO109" s="832"/>
      <c r="AP109" s="825"/>
      <c r="AQ109" s="825"/>
      <c r="AR109" s="825"/>
      <c r="AS109" s="825"/>
      <c r="AT109" s="825"/>
      <c r="AU109" s="825"/>
      <c r="AV109" s="825"/>
      <c r="AW109" s="825"/>
      <c r="AX109" s="825"/>
      <c r="AY109" s="825"/>
      <c r="AZ109" s="825"/>
      <c r="BA109" s="825"/>
      <c r="BB109" s="825"/>
      <c r="BC109" s="825"/>
      <c r="BD109" s="825"/>
      <c r="BE109" s="825"/>
      <c r="BF109" s="825"/>
      <c r="BG109" s="825"/>
      <c r="BH109" s="825"/>
      <c r="BI109" s="825"/>
      <c r="BJ109" s="825"/>
      <c r="BK109" s="825"/>
      <c r="BL109" s="825"/>
      <c r="BM109" s="825"/>
      <c r="BN109" s="825"/>
      <c r="BO109" s="825"/>
      <c r="BP109" s="825"/>
      <c r="BQ109" s="825"/>
      <c r="BR109" s="825"/>
      <c r="BS109" s="825"/>
      <c r="BT109" s="825"/>
      <c r="BU109" s="825"/>
      <c r="BV109" s="825"/>
      <c r="BW109" s="825"/>
      <c r="BX109" s="825"/>
      <c r="BY109" s="825"/>
      <c r="BZ109" s="825"/>
      <c r="CA109" s="825"/>
      <c r="CB109" s="825"/>
      <c r="CC109" s="825"/>
      <c r="CD109" s="825"/>
      <c r="CE109" s="825"/>
      <c r="CF109" s="825"/>
      <c r="CG109" s="825"/>
      <c r="CH109" s="825"/>
      <c r="CI109" s="825"/>
      <c r="CJ109" s="825"/>
      <c r="CK109" s="825"/>
      <c r="CL109" s="825"/>
      <c r="CM109" s="825"/>
      <c r="CN109" s="825"/>
      <c r="CO109" s="825"/>
      <c r="CP109" s="825"/>
      <c r="CQ109" s="825"/>
      <c r="CR109" s="825"/>
      <c r="CS109" s="825"/>
      <c r="CT109" s="825"/>
      <c r="CU109" s="825"/>
      <c r="CV109" s="825"/>
      <c r="CW109" s="825"/>
      <c r="CX109" s="825"/>
      <c r="CY109" s="825"/>
      <c r="CZ109" s="825"/>
      <c r="DA109" s="825"/>
      <c r="DB109" s="825"/>
      <c r="DC109" s="825"/>
      <c r="DD109" s="826"/>
    </row>
    <row r="110" spans="2:108" s="827" customFormat="1" ht="12.75" customHeight="1" x14ac:dyDescent="0.2">
      <c r="B110" s="833"/>
      <c r="C110" s="828"/>
      <c r="D110" s="825"/>
      <c r="E110" s="825"/>
      <c r="F110" s="825"/>
      <c r="G110" s="825"/>
      <c r="H110" s="825"/>
      <c r="I110" s="825"/>
      <c r="J110" s="825"/>
      <c r="K110" s="825"/>
      <c r="L110" s="825"/>
      <c r="M110" s="825"/>
      <c r="N110" s="825"/>
      <c r="O110" s="825"/>
      <c r="P110" s="825"/>
      <c r="Q110" s="825"/>
      <c r="R110" s="825"/>
      <c r="S110" s="825"/>
      <c r="T110" s="825"/>
      <c r="U110" s="825"/>
      <c r="V110" s="825"/>
      <c r="W110" s="825"/>
      <c r="X110" s="825"/>
      <c r="Y110" s="825"/>
      <c r="Z110" s="825"/>
      <c r="AA110" s="825"/>
      <c r="AB110" s="825"/>
      <c r="AC110" s="825"/>
      <c r="AD110" s="825"/>
      <c r="AE110" s="825"/>
      <c r="AF110" s="825"/>
      <c r="AG110" s="825"/>
      <c r="AH110" s="825"/>
      <c r="AI110" s="825"/>
      <c r="AJ110" s="825"/>
      <c r="AK110" s="825"/>
      <c r="AL110" s="825"/>
      <c r="AM110" s="825"/>
      <c r="AN110" s="825"/>
      <c r="AO110" s="825"/>
      <c r="AP110" s="825"/>
      <c r="AQ110" s="825"/>
      <c r="AR110" s="825"/>
      <c r="AS110" s="825"/>
      <c r="AT110" s="825"/>
      <c r="AU110" s="825"/>
      <c r="AV110" s="825"/>
      <c r="AW110" s="825"/>
      <c r="AX110" s="825"/>
      <c r="AY110" s="825"/>
      <c r="AZ110" s="825"/>
      <c r="BA110" s="825"/>
      <c r="BB110" s="825"/>
      <c r="BC110" s="825"/>
      <c r="BD110" s="825"/>
      <c r="BE110" s="825"/>
      <c r="BF110" s="825"/>
      <c r="BG110" s="825"/>
      <c r="BH110" s="825"/>
      <c r="BI110" s="825"/>
      <c r="BJ110" s="825"/>
      <c r="BK110" s="825"/>
      <c r="BL110" s="825"/>
      <c r="BM110" s="825"/>
      <c r="BN110" s="825"/>
      <c r="BO110" s="825"/>
      <c r="BP110" s="825"/>
      <c r="BQ110" s="825"/>
      <c r="BR110" s="825"/>
      <c r="BS110" s="825"/>
      <c r="BT110" s="825"/>
      <c r="BU110" s="825"/>
      <c r="BV110" s="825"/>
      <c r="BW110" s="825"/>
      <c r="BX110" s="825"/>
      <c r="BY110" s="825"/>
      <c r="BZ110" s="825"/>
      <c r="CA110" s="825"/>
      <c r="CB110" s="825"/>
      <c r="CC110" s="825"/>
      <c r="CD110" s="825"/>
      <c r="CE110" s="825"/>
      <c r="CF110" s="825"/>
      <c r="CG110" s="825"/>
      <c r="CH110" s="825"/>
      <c r="CI110" s="825"/>
      <c r="CJ110" s="825"/>
      <c r="CK110" s="825"/>
      <c r="CL110" s="825"/>
      <c r="CM110" s="825"/>
      <c r="CN110" s="825"/>
      <c r="CO110" s="825"/>
      <c r="CP110" s="825"/>
      <c r="CQ110" s="825"/>
      <c r="CR110" s="825"/>
      <c r="CS110" s="825"/>
      <c r="CT110" s="825"/>
      <c r="CU110" s="825"/>
      <c r="CV110" s="825"/>
      <c r="CW110" s="825"/>
      <c r="CX110" s="825"/>
      <c r="CY110" s="825"/>
      <c r="CZ110" s="825"/>
      <c r="DA110" s="825"/>
      <c r="DB110" s="825"/>
      <c r="DC110" s="825"/>
      <c r="DD110" s="826"/>
    </row>
    <row r="111" spans="2:108" s="347" customFormat="1" ht="12.75" customHeight="1" x14ac:dyDescent="0.2">
      <c r="B111" s="591"/>
      <c r="C111" s="344"/>
      <c r="D111" s="345"/>
      <c r="E111" s="345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345"/>
      <c r="Q111" s="345"/>
      <c r="R111" s="345"/>
      <c r="S111" s="345"/>
      <c r="T111" s="345"/>
      <c r="U111" s="345"/>
      <c r="V111" s="345"/>
      <c r="W111" s="345"/>
      <c r="X111" s="345"/>
      <c r="Y111" s="345"/>
      <c r="Z111" s="345"/>
      <c r="AA111" s="345"/>
      <c r="AB111" s="345"/>
      <c r="AC111" s="345"/>
      <c r="AD111" s="345"/>
      <c r="AE111" s="345"/>
      <c r="AF111" s="345"/>
      <c r="AG111" s="345"/>
      <c r="AH111" s="345"/>
      <c r="AI111" s="345"/>
      <c r="AJ111" s="345"/>
      <c r="AK111" s="345"/>
      <c r="AL111" s="345"/>
      <c r="AM111" s="345"/>
      <c r="AN111" s="345"/>
      <c r="AO111" s="345"/>
      <c r="AP111" s="345"/>
      <c r="AQ111" s="345"/>
      <c r="AR111" s="345"/>
      <c r="AS111" s="345"/>
      <c r="AT111" s="345"/>
      <c r="AU111" s="345"/>
      <c r="AV111" s="345"/>
      <c r="AW111" s="345"/>
      <c r="AX111" s="345"/>
      <c r="AY111" s="345"/>
      <c r="AZ111" s="345"/>
      <c r="BA111" s="345"/>
      <c r="BB111" s="345"/>
      <c r="BC111" s="345"/>
      <c r="BD111" s="345"/>
      <c r="BE111" s="345"/>
      <c r="BF111" s="345"/>
      <c r="BG111" s="345"/>
      <c r="BH111" s="345"/>
      <c r="BI111" s="345"/>
      <c r="BJ111" s="345"/>
      <c r="BK111" s="345"/>
      <c r="BL111" s="345"/>
      <c r="BM111" s="345"/>
      <c r="BN111" s="345"/>
      <c r="BO111" s="345"/>
      <c r="BP111" s="345"/>
      <c r="BQ111" s="345"/>
      <c r="BR111" s="345"/>
      <c r="BS111" s="345"/>
      <c r="BT111" s="345"/>
      <c r="BU111" s="345"/>
      <c r="BV111" s="345"/>
      <c r="BW111" s="345"/>
      <c r="BX111" s="345"/>
      <c r="BY111" s="345"/>
      <c r="BZ111" s="345"/>
      <c r="CA111" s="345"/>
      <c r="CB111" s="345"/>
      <c r="CC111" s="345"/>
      <c r="CD111" s="345"/>
      <c r="CE111" s="345"/>
      <c r="CF111" s="345"/>
      <c r="CG111" s="345"/>
      <c r="CH111" s="345"/>
      <c r="CI111" s="345"/>
      <c r="CJ111" s="345"/>
      <c r="CK111" s="345"/>
      <c r="CL111" s="345"/>
      <c r="CM111" s="345"/>
      <c r="CN111" s="345"/>
      <c r="CO111" s="345"/>
      <c r="CP111" s="345"/>
      <c r="CQ111" s="345"/>
      <c r="CR111" s="345"/>
      <c r="CS111" s="345"/>
      <c r="CT111" s="345"/>
      <c r="CU111" s="345"/>
      <c r="CV111" s="345"/>
      <c r="CW111" s="345"/>
      <c r="CX111" s="345"/>
      <c r="CY111" s="345"/>
      <c r="CZ111" s="345"/>
      <c r="DA111" s="345"/>
      <c r="DB111" s="345"/>
      <c r="DC111" s="345"/>
      <c r="DD111" s="343"/>
    </row>
    <row r="112" spans="2:108" s="347" customFormat="1" ht="12.75" customHeight="1" x14ac:dyDescent="0.2">
      <c r="B112" s="591"/>
      <c r="C112" s="344"/>
      <c r="D112" s="345"/>
      <c r="E112" s="345"/>
      <c r="F112" s="345"/>
      <c r="G112" s="345"/>
      <c r="H112" s="345"/>
      <c r="I112" s="345"/>
      <c r="J112" s="345"/>
      <c r="K112" s="345"/>
      <c r="L112" s="345"/>
      <c r="M112" s="345"/>
      <c r="N112" s="345"/>
      <c r="O112" s="345"/>
      <c r="P112" s="345"/>
      <c r="Q112" s="345"/>
      <c r="R112" s="345"/>
      <c r="S112" s="345"/>
      <c r="T112" s="345"/>
      <c r="U112" s="345"/>
      <c r="V112" s="345"/>
      <c r="W112" s="345"/>
      <c r="X112" s="345"/>
      <c r="Y112" s="345"/>
      <c r="Z112" s="345"/>
      <c r="AA112" s="345"/>
      <c r="AB112" s="345"/>
      <c r="AC112" s="345"/>
      <c r="AD112" s="345"/>
      <c r="AE112" s="345"/>
      <c r="AF112" s="345"/>
      <c r="AG112" s="345"/>
      <c r="AH112" s="345"/>
      <c r="AI112" s="345"/>
      <c r="AJ112" s="345"/>
      <c r="AK112" s="345"/>
      <c r="AL112" s="345"/>
      <c r="AM112" s="345"/>
      <c r="AN112" s="345"/>
      <c r="AO112" s="345"/>
      <c r="AP112" s="345"/>
      <c r="AQ112" s="345"/>
      <c r="AR112" s="345"/>
      <c r="AS112" s="345"/>
      <c r="AT112" s="345"/>
      <c r="AU112" s="345"/>
      <c r="AV112" s="345"/>
      <c r="AW112" s="345"/>
      <c r="AX112" s="345"/>
      <c r="AY112" s="345"/>
      <c r="AZ112" s="345"/>
      <c r="BA112" s="345"/>
      <c r="BB112" s="345"/>
      <c r="BC112" s="345"/>
      <c r="BD112" s="345"/>
      <c r="BE112" s="345"/>
      <c r="BF112" s="345"/>
      <c r="BG112" s="345"/>
      <c r="BH112" s="345"/>
      <c r="BI112" s="345"/>
      <c r="BJ112" s="345"/>
      <c r="BK112" s="345"/>
      <c r="BL112" s="345"/>
      <c r="BM112" s="345"/>
      <c r="BN112" s="345"/>
      <c r="BO112" s="345"/>
      <c r="BP112" s="345"/>
      <c r="BQ112" s="345"/>
      <c r="BR112" s="345"/>
      <c r="BS112" s="345"/>
      <c r="BT112" s="345"/>
      <c r="BU112" s="345"/>
      <c r="BV112" s="345"/>
      <c r="BW112" s="345"/>
      <c r="BX112" s="345"/>
      <c r="BY112" s="345"/>
      <c r="BZ112" s="345"/>
      <c r="CA112" s="345"/>
      <c r="CB112" s="345"/>
      <c r="CC112" s="345"/>
      <c r="CD112" s="345"/>
      <c r="CE112" s="345"/>
      <c r="CF112" s="345"/>
      <c r="CG112" s="345"/>
      <c r="CH112" s="345"/>
      <c r="CI112" s="345"/>
      <c r="CJ112" s="345"/>
      <c r="CK112" s="345"/>
      <c r="CL112" s="345"/>
      <c r="CM112" s="345"/>
      <c r="CN112" s="345"/>
      <c r="CO112" s="345"/>
      <c r="CP112" s="345"/>
      <c r="CQ112" s="345"/>
      <c r="CR112" s="345"/>
      <c r="CS112" s="345"/>
      <c r="CT112" s="345"/>
      <c r="CU112" s="345"/>
      <c r="CV112" s="345"/>
      <c r="CW112" s="345"/>
      <c r="CX112" s="345"/>
      <c r="CY112" s="345"/>
      <c r="CZ112" s="345"/>
      <c r="DA112" s="345"/>
      <c r="DB112" s="345"/>
      <c r="DC112" s="345"/>
      <c r="DD112" s="343"/>
    </row>
    <row r="113" spans="2:108" s="347" customFormat="1" ht="12.75" customHeight="1" x14ac:dyDescent="0.2">
      <c r="B113" s="348"/>
      <c r="C113" s="344"/>
      <c r="D113" s="345"/>
      <c r="E113" s="345"/>
      <c r="F113" s="345"/>
      <c r="G113" s="345"/>
      <c r="H113" s="345"/>
      <c r="I113" s="345"/>
      <c r="J113" s="345"/>
      <c r="K113" s="345"/>
      <c r="L113" s="345"/>
      <c r="M113" s="345"/>
      <c r="N113" s="345"/>
      <c r="O113" s="345"/>
      <c r="P113" s="345"/>
      <c r="Q113" s="345"/>
      <c r="R113" s="345"/>
      <c r="S113" s="345"/>
      <c r="T113" s="345"/>
      <c r="U113" s="345"/>
      <c r="V113" s="345"/>
      <c r="W113" s="345"/>
      <c r="X113" s="345"/>
      <c r="Y113" s="345"/>
      <c r="Z113" s="345"/>
      <c r="AA113" s="345"/>
      <c r="AB113" s="345"/>
      <c r="AC113" s="345"/>
      <c r="AD113" s="345"/>
      <c r="AE113" s="345"/>
      <c r="AF113" s="345"/>
      <c r="AG113" s="345"/>
      <c r="AH113" s="345"/>
      <c r="AI113" s="345"/>
      <c r="AJ113" s="345"/>
      <c r="AK113" s="345"/>
      <c r="AL113" s="345"/>
      <c r="AM113" s="345"/>
      <c r="AN113" s="345"/>
      <c r="AO113" s="345"/>
      <c r="AP113" s="345"/>
      <c r="AQ113" s="345"/>
      <c r="AR113" s="345"/>
      <c r="AS113" s="345"/>
      <c r="AT113" s="345"/>
      <c r="AU113" s="345"/>
      <c r="AV113" s="345"/>
      <c r="AW113" s="345"/>
      <c r="AX113" s="345"/>
      <c r="AY113" s="345"/>
      <c r="AZ113" s="345"/>
      <c r="BA113" s="345"/>
      <c r="BB113" s="345"/>
      <c r="BC113" s="345"/>
      <c r="BD113" s="345"/>
      <c r="BE113" s="345"/>
      <c r="BF113" s="345"/>
      <c r="BG113" s="345"/>
      <c r="BH113" s="345"/>
      <c r="BI113" s="345"/>
      <c r="BJ113" s="345"/>
      <c r="BK113" s="345"/>
      <c r="BL113" s="345"/>
      <c r="BM113" s="345"/>
      <c r="BN113" s="345"/>
      <c r="BO113" s="345"/>
      <c r="BP113" s="345"/>
      <c r="BQ113" s="345"/>
      <c r="BR113" s="345"/>
      <c r="BS113" s="345"/>
      <c r="BT113" s="345"/>
      <c r="BU113" s="345"/>
      <c r="BV113" s="345"/>
      <c r="BW113" s="345"/>
      <c r="BX113" s="345"/>
      <c r="BY113" s="345"/>
      <c r="BZ113" s="345"/>
      <c r="CA113" s="345"/>
      <c r="CB113" s="345"/>
      <c r="CC113" s="345"/>
      <c r="CD113" s="345"/>
      <c r="CE113" s="345"/>
      <c r="CF113" s="345"/>
      <c r="CG113" s="345"/>
      <c r="CH113" s="345"/>
      <c r="CI113" s="345"/>
      <c r="CJ113" s="345"/>
      <c r="CK113" s="345"/>
      <c r="CL113" s="345"/>
      <c r="CM113" s="345"/>
      <c r="CN113" s="345"/>
      <c r="CO113" s="345"/>
      <c r="CP113" s="345"/>
      <c r="CQ113" s="345"/>
      <c r="CR113" s="345"/>
      <c r="CS113" s="345"/>
      <c r="CT113" s="345"/>
      <c r="CU113" s="345"/>
      <c r="CV113" s="345"/>
      <c r="CW113" s="345"/>
      <c r="CX113" s="345"/>
      <c r="CY113" s="345"/>
      <c r="CZ113" s="345"/>
      <c r="DA113" s="345"/>
      <c r="DB113" s="345"/>
      <c r="DC113" s="345"/>
      <c r="DD113" s="343"/>
    </row>
    <row r="114" spans="2:108" s="347" customFormat="1" ht="12.75" customHeight="1" x14ac:dyDescent="0.2">
      <c r="B114" s="348"/>
      <c r="C114" s="344"/>
      <c r="D114" s="345"/>
      <c r="E114" s="345"/>
      <c r="F114" s="345"/>
      <c r="G114" s="345"/>
      <c r="H114" s="345"/>
      <c r="I114" s="345"/>
      <c r="J114" s="345"/>
      <c r="K114" s="345"/>
      <c r="L114" s="345"/>
      <c r="M114" s="345"/>
      <c r="N114" s="345"/>
      <c r="O114" s="345"/>
      <c r="P114" s="345"/>
      <c r="Q114" s="345"/>
      <c r="R114" s="345"/>
      <c r="S114" s="345"/>
      <c r="T114" s="345"/>
      <c r="U114" s="345"/>
      <c r="V114" s="345"/>
      <c r="W114" s="345"/>
      <c r="X114" s="345"/>
      <c r="Y114" s="345"/>
      <c r="Z114" s="345"/>
      <c r="AA114" s="345"/>
      <c r="AB114" s="345"/>
      <c r="AC114" s="345"/>
      <c r="AD114" s="345"/>
      <c r="AE114" s="345"/>
      <c r="AF114" s="345"/>
      <c r="AG114" s="345"/>
      <c r="AH114" s="345"/>
      <c r="AI114" s="345"/>
      <c r="AJ114" s="345"/>
      <c r="AK114" s="345"/>
      <c r="AL114" s="345"/>
      <c r="AM114" s="345"/>
      <c r="AN114" s="345"/>
      <c r="AO114" s="345"/>
      <c r="AP114" s="345"/>
      <c r="AQ114" s="345"/>
      <c r="AR114" s="345"/>
      <c r="AS114" s="345"/>
      <c r="AT114" s="345"/>
      <c r="AU114" s="345"/>
      <c r="AV114" s="345"/>
      <c r="AW114" s="345"/>
      <c r="AX114" s="345"/>
      <c r="AY114" s="345"/>
      <c r="AZ114" s="345"/>
      <c r="BA114" s="345"/>
      <c r="BB114" s="345"/>
      <c r="BC114" s="345"/>
      <c r="BD114" s="345"/>
      <c r="BE114" s="345"/>
      <c r="BF114" s="345"/>
      <c r="BG114" s="345"/>
      <c r="BH114" s="345"/>
      <c r="BI114" s="345"/>
      <c r="BJ114" s="345"/>
      <c r="BK114" s="345"/>
      <c r="BL114" s="345"/>
      <c r="BM114" s="345"/>
      <c r="BN114" s="345"/>
      <c r="BO114" s="345"/>
      <c r="BP114" s="345"/>
      <c r="BQ114" s="345"/>
      <c r="BR114" s="345"/>
      <c r="BS114" s="345"/>
      <c r="BT114" s="345"/>
      <c r="BU114" s="345"/>
      <c r="BV114" s="345"/>
      <c r="BW114" s="345"/>
      <c r="BX114" s="345"/>
      <c r="BY114" s="345"/>
      <c r="BZ114" s="345"/>
      <c r="CA114" s="345"/>
      <c r="CB114" s="345"/>
      <c r="CC114" s="345"/>
      <c r="CD114" s="345"/>
      <c r="CE114" s="345"/>
      <c r="CF114" s="345"/>
      <c r="CG114" s="345"/>
      <c r="CH114" s="345"/>
      <c r="CI114" s="345"/>
      <c r="CJ114" s="345"/>
      <c r="CK114" s="345"/>
      <c r="CL114" s="345"/>
      <c r="CM114" s="345"/>
      <c r="CN114" s="345"/>
      <c r="CO114" s="345"/>
      <c r="CP114" s="345"/>
      <c r="CQ114" s="345"/>
      <c r="CR114" s="345"/>
      <c r="CS114" s="345"/>
      <c r="CT114" s="345"/>
      <c r="CU114" s="345"/>
      <c r="CV114" s="345"/>
      <c r="CW114" s="345"/>
      <c r="CX114" s="345"/>
      <c r="CY114" s="345"/>
      <c r="CZ114" s="345"/>
      <c r="DA114" s="345"/>
      <c r="DB114" s="345"/>
      <c r="DC114" s="345"/>
      <c r="DD114" s="343"/>
    </row>
    <row r="115" spans="2:108" s="347" customFormat="1" ht="12.75" customHeight="1" x14ac:dyDescent="0.2">
      <c r="B115" s="348"/>
      <c r="C115" s="344"/>
      <c r="D115" s="345"/>
      <c r="E115" s="345"/>
      <c r="F115" s="345"/>
      <c r="G115" s="345"/>
      <c r="H115" s="345"/>
      <c r="I115" s="345"/>
      <c r="J115" s="345"/>
      <c r="K115" s="345"/>
      <c r="L115" s="345"/>
      <c r="M115" s="345"/>
      <c r="N115" s="345"/>
      <c r="O115" s="345"/>
      <c r="P115" s="345"/>
      <c r="Q115" s="345"/>
      <c r="R115" s="345"/>
      <c r="S115" s="345"/>
      <c r="T115" s="345"/>
      <c r="U115" s="345"/>
      <c r="V115" s="345"/>
      <c r="W115" s="345"/>
      <c r="X115" s="345"/>
      <c r="Y115" s="345"/>
      <c r="Z115" s="345"/>
      <c r="AA115" s="345"/>
      <c r="AB115" s="345"/>
      <c r="AC115" s="345"/>
      <c r="AD115" s="345"/>
      <c r="AE115" s="345"/>
      <c r="AF115" s="345"/>
      <c r="AG115" s="345"/>
      <c r="AH115" s="345"/>
      <c r="AI115" s="345"/>
      <c r="AJ115" s="345"/>
      <c r="AK115" s="345"/>
      <c r="AL115" s="345"/>
      <c r="AM115" s="345"/>
      <c r="AN115" s="345"/>
      <c r="AO115" s="345"/>
      <c r="AP115" s="345"/>
      <c r="AQ115" s="345"/>
      <c r="AR115" s="345"/>
      <c r="AS115" s="345"/>
      <c r="AT115" s="345"/>
      <c r="AU115" s="345"/>
      <c r="AV115" s="345"/>
      <c r="AW115" s="345"/>
      <c r="AX115" s="345"/>
      <c r="AY115" s="345"/>
      <c r="AZ115" s="345"/>
      <c r="BA115" s="345"/>
      <c r="BB115" s="345"/>
      <c r="BC115" s="345"/>
      <c r="BD115" s="345"/>
      <c r="BE115" s="345"/>
      <c r="BF115" s="345"/>
      <c r="BG115" s="345"/>
      <c r="BH115" s="345"/>
      <c r="BI115" s="345"/>
      <c r="BJ115" s="345"/>
      <c r="BK115" s="345"/>
      <c r="BL115" s="345"/>
      <c r="BM115" s="345"/>
      <c r="BN115" s="345"/>
      <c r="BO115" s="345"/>
      <c r="BP115" s="345"/>
      <c r="BQ115" s="345"/>
      <c r="BR115" s="345"/>
      <c r="BS115" s="345"/>
      <c r="BT115" s="345"/>
      <c r="BU115" s="345"/>
      <c r="BV115" s="345"/>
      <c r="BW115" s="345"/>
      <c r="BX115" s="345"/>
      <c r="BY115" s="345"/>
      <c r="BZ115" s="345"/>
      <c r="CA115" s="345"/>
      <c r="CB115" s="345"/>
      <c r="CC115" s="345"/>
      <c r="CD115" s="345"/>
      <c r="CE115" s="345"/>
      <c r="CF115" s="345"/>
      <c r="CG115" s="345"/>
      <c r="CH115" s="345"/>
      <c r="CI115" s="345"/>
      <c r="CJ115" s="345"/>
      <c r="CK115" s="345"/>
      <c r="CL115" s="345"/>
      <c r="CM115" s="345"/>
      <c r="CN115" s="345"/>
      <c r="CO115" s="345"/>
      <c r="CP115" s="345"/>
      <c r="CQ115" s="345"/>
      <c r="CR115" s="345"/>
      <c r="CS115" s="345"/>
      <c r="CT115" s="345"/>
      <c r="CU115" s="345"/>
      <c r="CV115" s="345"/>
      <c r="CW115" s="345"/>
      <c r="CX115" s="345"/>
      <c r="CY115" s="345"/>
      <c r="CZ115" s="345"/>
      <c r="DA115" s="345"/>
      <c r="DB115" s="345"/>
      <c r="DC115" s="345"/>
      <c r="DD115" s="343"/>
    </row>
    <row r="116" spans="2:108" s="343" customFormat="1" ht="12.75" customHeight="1" x14ac:dyDescent="0.2">
      <c r="C116" s="345"/>
      <c r="D116" s="345"/>
      <c r="E116" s="345"/>
      <c r="F116" s="345"/>
      <c r="G116" s="345"/>
      <c r="H116" s="345"/>
      <c r="I116" s="345"/>
      <c r="J116" s="345"/>
      <c r="K116" s="345"/>
      <c r="L116" s="345"/>
      <c r="M116" s="345"/>
      <c r="N116" s="345"/>
      <c r="O116" s="345"/>
      <c r="P116" s="345"/>
      <c r="Q116" s="345"/>
      <c r="R116" s="345"/>
      <c r="S116" s="345"/>
      <c r="T116" s="345"/>
      <c r="U116" s="345"/>
      <c r="V116" s="345"/>
      <c r="W116" s="345"/>
      <c r="X116" s="345"/>
      <c r="Y116" s="345"/>
      <c r="Z116" s="345"/>
      <c r="AA116" s="345"/>
      <c r="AB116" s="345"/>
      <c r="AC116" s="345"/>
      <c r="AD116" s="345"/>
      <c r="AE116" s="345"/>
      <c r="AF116" s="345"/>
      <c r="AG116" s="345"/>
      <c r="AH116" s="345"/>
      <c r="AI116" s="345"/>
      <c r="AJ116" s="345"/>
      <c r="AK116" s="345"/>
      <c r="AL116" s="345"/>
      <c r="AM116" s="345"/>
      <c r="AN116" s="345"/>
      <c r="AO116" s="345"/>
      <c r="AP116" s="345"/>
      <c r="AQ116" s="345"/>
      <c r="AR116" s="345"/>
      <c r="AS116" s="345"/>
      <c r="AT116" s="345"/>
      <c r="AU116" s="345"/>
      <c r="AV116" s="345"/>
      <c r="AW116" s="345"/>
      <c r="AX116" s="345"/>
      <c r="AY116" s="345"/>
      <c r="AZ116" s="345"/>
      <c r="BA116" s="345"/>
      <c r="BB116" s="345"/>
      <c r="BC116" s="345"/>
      <c r="BD116" s="345"/>
      <c r="BE116" s="345"/>
      <c r="BF116" s="345"/>
      <c r="BG116" s="345"/>
      <c r="BH116" s="345"/>
      <c r="BI116" s="345"/>
      <c r="BJ116" s="345"/>
      <c r="BK116" s="345"/>
      <c r="BL116" s="345"/>
      <c r="BM116" s="345"/>
      <c r="BN116" s="345"/>
      <c r="BO116" s="345"/>
      <c r="BP116" s="345"/>
      <c r="BQ116" s="345"/>
      <c r="BR116" s="345"/>
      <c r="BS116" s="345"/>
      <c r="BT116" s="345"/>
      <c r="BU116" s="345"/>
      <c r="BV116" s="345"/>
      <c r="BW116" s="345"/>
      <c r="BX116" s="345"/>
      <c r="BY116" s="345"/>
      <c r="BZ116" s="345"/>
      <c r="CA116" s="345"/>
      <c r="CB116" s="345"/>
      <c r="CC116" s="345"/>
      <c r="CD116" s="345"/>
      <c r="CE116" s="345"/>
      <c r="CF116" s="345"/>
      <c r="CG116" s="345"/>
      <c r="CH116" s="345"/>
      <c r="CI116" s="345"/>
      <c r="CJ116" s="345"/>
      <c r="CK116" s="345"/>
      <c r="CL116" s="345"/>
      <c r="CM116" s="345"/>
      <c r="CN116" s="345"/>
      <c r="CO116" s="345"/>
      <c r="CP116" s="345"/>
      <c r="CQ116" s="345"/>
      <c r="CR116" s="345"/>
      <c r="CS116" s="345"/>
      <c r="CT116" s="345"/>
      <c r="CU116" s="345"/>
      <c r="CV116" s="345"/>
      <c r="CW116" s="345"/>
      <c r="CX116" s="345"/>
      <c r="CY116" s="345"/>
      <c r="CZ116" s="345"/>
      <c r="DA116" s="345"/>
      <c r="DB116" s="345"/>
      <c r="DC116" s="345"/>
    </row>
    <row r="570" spans="3:8" s="3" customFormat="1" ht="12.75" hidden="1" customHeight="1" x14ac:dyDescent="0.2">
      <c r="C570" s="2"/>
      <c r="D570" s="2"/>
      <c r="F570" s="3" t="str">
        <f>IF(ISNUMBER(F487)=TRUE,F487-F402,"")</f>
        <v/>
      </c>
      <c r="H570" s="4"/>
    </row>
    <row r="572" spans="3:8" s="3" customFormat="1" ht="12.75" hidden="1" customHeight="1" x14ac:dyDescent="0.2">
      <c r="C572" s="2" t="b">
        <f>ISNUMBER(D572)</f>
        <v>0</v>
      </c>
      <c r="D572" s="2"/>
      <c r="H572" s="4"/>
    </row>
    <row r="583" spans="3:3" ht="12.75" hidden="1" customHeight="1" x14ac:dyDescent="0.2">
      <c r="C583" s="2" t="b">
        <f>ISNUMBER(D583)</f>
        <v>0</v>
      </c>
    </row>
  </sheetData>
  <dataValidations disablePrompts="1" count="1">
    <dataValidation type="custom" showInputMessage="1" showErrorMessage="1" errorTitle="Tarkista syötetty arvo" error="Arvon oltava negatiivinen" sqref="D11:AO13 D32:AO35" xr:uid="{4ADCBE73-A615-4315-B178-F39F30AD3076}">
      <formula1>OR(D11&lt;0,D11="")</formula1>
    </dataValidation>
  </dataValidations>
  <pageMargins left="0.75" right="0.75" top="1" bottom="1" header="0.5" footer="0.5"/>
  <pageSetup paperSize="9" scale="30" orientation="portrait" r:id="rId1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E81010-43D3-40E8-AB65-0F517BD68BF7}">
  <sheetPr codeName="Sheet13">
    <tabColor rgb="FF92D050"/>
    <pageSetUpPr autoPageBreaks="0"/>
  </sheetPr>
  <dimension ref="A1:DD533"/>
  <sheetViews>
    <sheetView workbookViewId="0"/>
  </sheetViews>
  <sheetFormatPr defaultColWidth="0" defaultRowHeight="12.75" x14ac:dyDescent="0.2"/>
  <cols>
    <col min="1" max="1" width="12.42578125" style="545" customWidth="1"/>
    <col min="2" max="2" width="69.85546875" style="2" customWidth="1"/>
    <col min="3" max="4" width="13" style="2" customWidth="1"/>
    <col min="5" max="7" width="13" style="3" customWidth="1"/>
    <col min="8" max="8" width="13" style="4" customWidth="1"/>
    <col min="9" max="14" width="13" style="3" customWidth="1"/>
    <col min="15" max="107" width="13" style="2" customWidth="1"/>
    <col min="108" max="108" width="8.85546875" style="2" customWidth="1"/>
    <col min="109" max="16384" width="8.85546875" style="2" hidden="1"/>
  </cols>
  <sheetData>
    <row r="1" spans="1:107" ht="12.75" customHeight="1" x14ac:dyDescent="0.2"/>
    <row r="2" spans="1:107" s="5" customFormat="1" ht="25.35" customHeight="1" x14ac:dyDescent="0.25">
      <c r="A2" s="545"/>
      <c r="B2" s="6" t="s">
        <v>213</v>
      </c>
      <c r="D2" s="641"/>
      <c r="E2" s="7"/>
      <c r="F2" s="7"/>
      <c r="G2" s="7"/>
      <c r="H2" s="8"/>
      <c r="I2" s="7"/>
      <c r="J2" s="7"/>
      <c r="K2" s="7"/>
      <c r="L2" s="7"/>
      <c r="M2" s="7"/>
      <c r="N2" s="7"/>
    </row>
    <row r="3" spans="1:107" s="5" customFormat="1" ht="12.75" customHeight="1" x14ac:dyDescent="0.2">
      <c r="A3" s="545"/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4" spans="1:107" ht="12.75" customHeight="1" x14ac:dyDescent="0.2"/>
    <row r="5" spans="1:107" ht="12.75" customHeight="1" x14ac:dyDescent="0.2">
      <c r="B5" s="126" t="s">
        <v>144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1:107" ht="12.75" customHeight="1" x14ac:dyDescent="0.2">
      <c r="B6" s="286"/>
      <c r="E6" s="2"/>
      <c r="F6" s="2"/>
      <c r="G6" s="2"/>
      <c r="H6" s="2"/>
      <c r="I6" s="2"/>
      <c r="J6" s="2"/>
      <c r="K6" s="2"/>
      <c r="L6" s="2"/>
      <c r="M6" s="2"/>
      <c r="N6" s="2"/>
    </row>
    <row r="7" spans="1:107" s="126" customFormat="1" ht="12.75" customHeight="1" x14ac:dyDescent="0.2">
      <c r="A7" s="709"/>
      <c r="B7" s="14" t="s">
        <v>214</v>
      </c>
      <c r="C7" s="749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</row>
    <row r="8" spans="1:107" ht="12.75" customHeight="1" x14ac:dyDescent="0.2">
      <c r="B8" s="15" t="s">
        <v>146</v>
      </c>
      <c r="C8" s="696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</row>
    <row r="9" spans="1:107" ht="12.75" customHeight="1" x14ac:dyDescent="0.2">
      <c r="B9" s="15" t="s">
        <v>147</v>
      </c>
      <c r="C9" s="696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</row>
    <row r="10" spans="1:107" ht="12.75" customHeight="1" x14ac:dyDescent="0.2">
      <c r="B10" s="15"/>
      <c r="C10" s="696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</row>
    <row r="11" spans="1:107" ht="12.75" customHeight="1" x14ac:dyDescent="0.2">
      <c r="B11" s="15" t="s">
        <v>148</v>
      </c>
      <c r="C11" s="696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</row>
    <row r="12" spans="1:107" ht="12.75" customHeight="1" x14ac:dyDescent="0.2">
      <c r="A12" s="794"/>
      <c r="B12" s="15" t="s">
        <v>147</v>
      </c>
      <c r="C12" s="696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</row>
    <row r="13" spans="1:107" ht="12.75" customHeight="1" x14ac:dyDescent="0.2">
      <c r="A13" s="711"/>
      <c r="B13" s="15"/>
      <c r="C13" s="696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</row>
    <row r="14" spans="1:107" ht="12.75" customHeight="1" x14ac:dyDescent="0.2">
      <c r="A14" s="711"/>
      <c r="B14" s="15" t="s">
        <v>149</v>
      </c>
      <c r="C14" s="696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</row>
    <row r="15" spans="1:107" ht="12.75" customHeight="1" x14ac:dyDescent="0.2">
      <c r="A15" s="794"/>
      <c r="B15" s="15" t="s">
        <v>147</v>
      </c>
      <c r="C15" s="696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</row>
    <row r="16" spans="1:107" ht="12.75" customHeight="1" x14ac:dyDescent="0.2">
      <c r="A16" s="711"/>
      <c r="B16" s="53"/>
      <c r="C16" s="696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</row>
    <row r="17" spans="1:107" ht="12.75" customHeight="1" x14ac:dyDescent="0.2">
      <c r="A17" s="711"/>
      <c r="B17" s="53" t="s">
        <v>150</v>
      </c>
      <c r="C17" s="755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  <c r="CS17" s="288"/>
      <c r="CT17" s="288"/>
      <c r="CU17" s="288"/>
      <c r="CV17" s="288"/>
      <c r="CW17" s="288"/>
      <c r="CX17" s="288"/>
      <c r="CY17" s="288"/>
      <c r="CZ17" s="288"/>
      <c r="DA17" s="288"/>
      <c r="DB17" s="288"/>
      <c r="DC17" s="288"/>
    </row>
    <row r="18" spans="1:107" ht="12.75" customHeight="1" x14ac:dyDescent="0.2">
      <c r="A18" s="711"/>
      <c r="B18" s="53" t="s">
        <v>151</v>
      </c>
      <c r="C18" s="755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</row>
    <row r="19" spans="1:107" ht="12.75" customHeight="1" x14ac:dyDescent="0.2">
      <c r="A19" s="711"/>
      <c r="B19" s="53"/>
      <c r="C19" s="696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</row>
    <row r="20" spans="1:107" ht="12.75" customHeight="1" x14ac:dyDescent="0.2">
      <c r="A20" s="711"/>
      <c r="B20" s="53" t="s">
        <v>215</v>
      </c>
      <c r="C20" s="696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</row>
    <row r="21" spans="1:107" ht="12.75" customHeight="1" x14ac:dyDescent="0.2">
      <c r="A21" s="711"/>
      <c r="B21" s="15" t="s">
        <v>153</v>
      </c>
      <c r="C21" s="716">
        <f>WACC_uusi</f>
        <v>6.3E-2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</row>
    <row r="22" spans="1:107" ht="12.75" customHeight="1" x14ac:dyDescent="0.2">
      <c r="A22" s="794"/>
      <c r="B22" s="15" t="s">
        <v>154</v>
      </c>
      <c r="C22" s="77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288"/>
      <c r="CE22" s="288"/>
      <c r="CF22" s="288"/>
      <c r="CG22" s="288"/>
      <c r="CH22" s="288"/>
      <c r="CI22" s="288"/>
      <c r="CJ22" s="288"/>
      <c r="CK22" s="288"/>
      <c r="CL22" s="288"/>
      <c r="CM22" s="288"/>
      <c r="CN22" s="288"/>
      <c r="CO22" s="288"/>
      <c r="CP22" s="288"/>
      <c r="CQ22" s="288"/>
      <c r="CR22" s="288"/>
      <c r="CS22" s="288"/>
      <c r="CT22" s="288"/>
      <c r="CU22" s="288"/>
      <c r="CV22" s="288"/>
      <c r="CW22" s="288"/>
      <c r="CX22" s="288"/>
      <c r="CY22" s="288"/>
      <c r="CZ22" s="288"/>
      <c r="DA22" s="288"/>
      <c r="DB22" s="288"/>
      <c r="DC22" s="288"/>
    </row>
    <row r="23" spans="1:107" ht="12.75" customHeight="1" thickBot="1" x14ac:dyDescent="0.25">
      <c r="A23" s="794"/>
      <c r="B23" s="152" t="s">
        <v>38</v>
      </c>
      <c r="C23" s="842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</row>
    <row r="24" spans="1:107" ht="12.75" customHeight="1" x14ac:dyDescent="0.2">
      <c r="A24" s="711"/>
      <c r="B24" s="290" t="s">
        <v>216</v>
      </c>
      <c r="C24" s="843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</row>
    <row r="25" spans="1:107" ht="12.75" customHeight="1" x14ac:dyDescent="0.2">
      <c r="A25" s="711"/>
      <c r="B25" s="136" t="s">
        <v>217</v>
      </c>
      <c r="C25" s="844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</row>
    <row r="26" spans="1:107" ht="12.75" customHeight="1" x14ac:dyDescent="0.2">
      <c r="A26" s="711"/>
      <c r="B26" s="136" t="s">
        <v>218</v>
      </c>
      <c r="C26" s="844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</row>
    <row r="27" spans="1:107" ht="12.75" customHeight="1" x14ac:dyDescent="0.2">
      <c r="A27" s="711"/>
      <c r="B27" s="136" t="s">
        <v>219</v>
      </c>
      <c r="C27" s="844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</row>
    <row r="28" spans="1:107" ht="12.75" customHeight="1" x14ac:dyDescent="0.2">
      <c r="A28" s="711"/>
      <c r="B28" s="290" t="s">
        <v>220</v>
      </c>
      <c r="C28" s="749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</row>
    <row r="29" spans="1:107" ht="12.75" customHeight="1" x14ac:dyDescent="0.2">
      <c r="A29" s="711"/>
      <c r="B29" s="290"/>
      <c r="C29" s="696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</row>
    <row r="30" spans="1:107" ht="12.75" customHeight="1" x14ac:dyDescent="0.2">
      <c r="A30" s="711"/>
      <c r="B30" s="136" t="s">
        <v>160</v>
      </c>
      <c r="C30" s="792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</row>
    <row r="31" spans="1:107" ht="12.75" customHeight="1" x14ac:dyDescent="0.2">
      <c r="A31" s="849"/>
      <c r="B31" s="136" t="s">
        <v>161</v>
      </c>
      <c r="C31" s="792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</row>
    <row r="32" spans="1:107" ht="12.75" customHeight="1" x14ac:dyDescent="0.2">
      <c r="A32" s="711"/>
      <c r="B32" s="290"/>
      <c r="C32" s="534"/>
      <c r="D32" s="546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</row>
    <row r="33" spans="1:108" s="126" customFormat="1" ht="12.75" customHeight="1" x14ac:dyDescent="0.2">
      <c r="A33" s="850"/>
      <c r="B33" s="290" t="s">
        <v>172</v>
      </c>
      <c r="C33" s="824" t="s">
        <v>27</v>
      </c>
      <c r="D33" s="134" t="s">
        <v>173</v>
      </c>
      <c r="E33" s="134" t="s">
        <v>174</v>
      </c>
      <c r="F33" s="134" t="s">
        <v>175</v>
      </c>
      <c r="G33" s="134" t="s">
        <v>176</v>
      </c>
      <c r="H33" s="134" t="s">
        <v>177</v>
      </c>
      <c r="I33" s="134" t="s">
        <v>178</v>
      </c>
      <c r="J33" s="134" t="s">
        <v>179</v>
      </c>
      <c r="K33" s="134" t="s">
        <v>180</v>
      </c>
      <c r="L33" s="134" t="s">
        <v>181</v>
      </c>
      <c r="M33" s="134" t="s">
        <v>182</v>
      </c>
      <c r="N33" s="134" t="s">
        <v>183</v>
      </c>
      <c r="O33" s="134" t="s">
        <v>184</v>
      </c>
      <c r="P33" s="134" t="s">
        <v>185</v>
      </c>
      <c r="Q33" s="134" t="s">
        <v>186</v>
      </c>
      <c r="R33" s="134" t="s">
        <v>187</v>
      </c>
      <c r="S33" s="134" t="s">
        <v>188</v>
      </c>
      <c r="T33" s="134" t="s">
        <v>189</v>
      </c>
      <c r="U33" s="134" t="s">
        <v>190</v>
      </c>
      <c r="V33" s="134" t="s">
        <v>191</v>
      </c>
      <c r="W33" s="134" t="s">
        <v>192</v>
      </c>
      <c r="X33" s="134" t="s">
        <v>193</v>
      </c>
      <c r="Y33" s="134" t="s">
        <v>194</v>
      </c>
      <c r="Z33" s="134" t="s">
        <v>195</v>
      </c>
      <c r="AA33" s="134" t="s">
        <v>196</v>
      </c>
      <c r="AB33" s="134" t="s">
        <v>197</v>
      </c>
      <c r="AC33" s="134" t="s">
        <v>198</v>
      </c>
      <c r="AD33" s="134" t="s">
        <v>199</v>
      </c>
      <c r="AE33" s="134" t="s">
        <v>200</v>
      </c>
      <c r="AF33" s="134" t="s">
        <v>201</v>
      </c>
      <c r="AG33" s="134" t="s">
        <v>202</v>
      </c>
      <c r="AH33" s="134" t="s">
        <v>203</v>
      </c>
      <c r="AI33" s="134" t="s">
        <v>204</v>
      </c>
      <c r="AJ33" s="134" t="s">
        <v>205</v>
      </c>
      <c r="AK33" s="134" t="s">
        <v>206</v>
      </c>
      <c r="AL33" s="134" t="s">
        <v>207</v>
      </c>
      <c r="AM33" s="134" t="s">
        <v>208</v>
      </c>
      <c r="AN33" s="134" t="s">
        <v>209</v>
      </c>
      <c r="AO33" s="134" t="s">
        <v>210</v>
      </c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</row>
    <row r="34" spans="1:108" ht="12.75" customHeight="1" x14ac:dyDescent="0.2">
      <c r="A34" s="711"/>
      <c r="B34" s="15" t="s">
        <v>221</v>
      </c>
      <c r="C34" s="696"/>
      <c r="D34" s="696"/>
      <c r="E34" s="696"/>
      <c r="F34" s="696"/>
      <c r="G34" s="696"/>
      <c r="H34" s="696"/>
      <c r="I34" s="696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696"/>
      <c r="V34" s="696"/>
      <c r="W34" s="696"/>
      <c r="X34" s="696"/>
      <c r="Y34" s="696"/>
      <c r="Z34" s="696"/>
      <c r="AA34" s="696"/>
      <c r="AB34" s="696"/>
      <c r="AC34" s="696"/>
      <c r="AD34" s="696"/>
      <c r="AE34" s="696"/>
      <c r="AF34" s="696"/>
      <c r="AG34" s="696"/>
      <c r="AH34" s="696"/>
      <c r="AI34" s="696"/>
      <c r="AJ34" s="696"/>
      <c r="AK34" s="696"/>
      <c r="AL34" s="696"/>
      <c r="AM34" s="696"/>
      <c r="AN34" s="696"/>
      <c r="AO34" s="696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</row>
    <row r="35" spans="1:108" ht="12.75" customHeight="1" x14ac:dyDescent="0.2">
      <c r="A35" s="711"/>
      <c r="B35" s="15" t="s">
        <v>222</v>
      </c>
      <c r="C35" s="696"/>
      <c r="D35" s="696"/>
      <c r="E35" s="696"/>
      <c r="F35" s="696"/>
      <c r="G35" s="696"/>
      <c r="H35" s="696"/>
      <c r="I35" s="696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696"/>
      <c r="V35" s="696"/>
      <c r="W35" s="696"/>
      <c r="X35" s="696"/>
      <c r="Y35" s="696"/>
      <c r="Z35" s="696"/>
      <c r="AA35" s="696"/>
      <c r="AB35" s="696"/>
      <c r="AC35" s="696"/>
      <c r="AD35" s="696"/>
      <c r="AE35" s="696"/>
      <c r="AF35" s="696"/>
      <c r="AG35" s="696"/>
      <c r="AH35" s="696"/>
      <c r="AI35" s="696"/>
      <c r="AJ35" s="696"/>
      <c r="AK35" s="696"/>
      <c r="AL35" s="696"/>
      <c r="AM35" s="696"/>
      <c r="AN35" s="696"/>
      <c r="AO35" s="696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</row>
    <row r="36" spans="1:108" s="126" customFormat="1" ht="12.75" customHeight="1" x14ac:dyDescent="0.2">
      <c r="A36" s="794"/>
      <c r="B36" s="157" t="s">
        <v>223</v>
      </c>
      <c r="C36" s="749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</row>
    <row r="37" spans="1:108" ht="12.75" customHeight="1" x14ac:dyDescent="0.2">
      <c r="A37" s="711"/>
      <c r="B37" s="53"/>
      <c r="C37" s="696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</row>
    <row r="38" spans="1:108" s="126" customFormat="1" ht="12.75" customHeight="1" x14ac:dyDescent="0.2">
      <c r="A38" s="711"/>
      <c r="B38" s="290" t="s">
        <v>212</v>
      </c>
      <c r="C38" s="824" t="s">
        <v>27</v>
      </c>
      <c r="D38" s="134"/>
      <c r="E38" s="546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2"/>
    </row>
    <row r="39" spans="1:108" ht="12.75" customHeight="1" x14ac:dyDescent="0.2">
      <c r="A39" s="711"/>
      <c r="B39" s="15" t="s">
        <v>221</v>
      </c>
      <c r="C39" s="696"/>
      <c r="D39" s="62"/>
      <c r="E39" s="547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</row>
    <row r="40" spans="1:108" ht="12.75" customHeight="1" x14ac:dyDescent="0.2">
      <c r="A40" s="711"/>
      <c r="B40" s="15" t="s">
        <v>222</v>
      </c>
      <c r="C40" s="696"/>
      <c r="D40" s="62"/>
      <c r="E40" s="62"/>
      <c r="F40" s="75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</row>
    <row r="41" spans="1:108" s="126" customFormat="1" ht="12.75" customHeight="1" x14ac:dyDescent="0.2">
      <c r="A41" s="794"/>
      <c r="B41" s="157" t="s">
        <v>223</v>
      </c>
      <c r="C41" s="749"/>
      <c r="D41" s="54"/>
      <c r="E41" s="62"/>
      <c r="F41" s="752"/>
      <c r="G41" s="62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2"/>
    </row>
    <row r="42" spans="1:108" s="126" customFormat="1" ht="12.75" customHeight="1" x14ac:dyDescent="0.2">
      <c r="A42" s="711"/>
      <c r="B42" s="14"/>
      <c r="C42" s="709"/>
      <c r="D42" s="62"/>
      <c r="E42" s="62"/>
      <c r="F42" s="268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2"/>
    </row>
    <row r="43" spans="1:108" s="126" customFormat="1" ht="12.75" customHeight="1" x14ac:dyDescent="0.2">
      <c r="A43" s="711"/>
      <c r="B43" s="14"/>
      <c r="C43" s="696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2"/>
    </row>
    <row r="44" spans="1:108" ht="12.75" customHeight="1" x14ac:dyDescent="0.2">
      <c r="A44" s="711"/>
      <c r="B44" s="14" t="s">
        <v>224</v>
      </c>
      <c r="C44" s="696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</row>
    <row r="45" spans="1:108" ht="12.75" customHeight="1" x14ac:dyDescent="0.2">
      <c r="A45" s="711"/>
      <c r="B45" s="53" t="s">
        <v>225</v>
      </c>
      <c r="C45" s="696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</row>
    <row r="46" spans="1:108" ht="12.75" customHeight="1" x14ac:dyDescent="0.2">
      <c r="A46" s="711"/>
      <c r="B46" s="15" t="s">
        <v>226</v>
      </c>
      <c r="C46" s="696"/>
      <c r="D46" s="268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</row>
    <row r="47" spans="1:108" ht="12.75" customHeight="1" x14ac:dyDescent="0.2">
      <c r="A47" s="711"/>
      <c r="B47" s="15" t="s">
        <v>227</v>
      </c>
      <c r="C47" s="696"/>
      <c r="D47" s="268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</row>
    <row r="48" spans="1:108" ht="12.75" customHeight="1" x14ac:dyDescent="0.2">
      <c r="A48" s="711"/>
      <c r="B48" s="53"/>
      <c r="C48" s="696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</row>
    <row r="49" spans="1:107" s="126" customFormat="1" ht="12.75" customHeight="1" x14ac:dyDescent="0.2">
      <c r="A49" s="850"/>
      <c r="B49" s="14" t="s">
        <v>228</v>
      </c>
      <c r="C49" s="749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</row>
    <row r="50" spans="1:107" ht="12.75" customHeight="1" x14ac:dyDescent="0.2">
      <c r="A50" s="711"/>
      <c r="B50" s="15" t="s">
        <v>229</v>
      </c>
      <c r="C50" s="696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</row>
    <row r="51" spans="1:107" ht="12.75" customHeight="1" x14ac:dyDescent="0.2">
      <c r="A51" s="711"/>
      <c r="B51" s="15" t="s">
        <v>230</v>
      </c>
      <c r="C51" s="696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</row>
    <row r="52" spans="1:107" ht="12.75" customHeight="1" x14ac:dyDescent="0.2">
      <c r="A52" s="711"/>
      <c r="B52" s="15" t="s">
        <v>12</v>
      </c>
      <c r="C52" s="696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</row>
    <row r="53" spans="1:107" ht="12.75" customHeight="1" x14ac:dyDescent="0.2">
      <c r="A53" s="711"/>
      <c r="B53" s="15" t="s">
        <v>231</v>
      </c>
      <c r="C53" s="696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</row>
    <row r="54" spans="1:107" ht="12.75" customHeight="1" x14ac:dyDescent="0.2">
      <c r="A54" s="711"/>
      <c r="B54" s="15" t="s">
        <v>232</v>
      </c>
      <c r="C54" s="696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</row>
    <row r="55" spans="1:107" ht="12.75" customHeight="1" x14ac:dyDescent="0.2">
      <c r="A55" s="711"/>
      <c r="B55" s="15" t="s">
        <v>233</v>
      </c>
      <c r="C55" s="696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</row>
    <row r="56" spans="1:107" ht="12.75" customHeight="1" x14ac:dyDescent="0.2">
      <c r="A56" s="711"/>
      <c r="B56" s="15" t="s">
        <v>234</v>
      </c>
      <c r="C56" s="696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</row>
    <row r="57" spans="1:107" ht="12.75" customHeight="1" x14ac:dyDescent="0.2">
      <c r="A57" s="711"/>
      <c r="B57" s="15" t="s">
        <v>235</v>
      </c>
      <c r="C57" s="696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</row>
    <row r="58" spans="1:107" ht="12.75" customHeight="1" x14ac:dyDescent="0.2">
      <c r="A58" s="711"/>
      <c r="B58" s="15" t="s">
        <v>93</v>
      </c>
      <c r="C58" s="696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</row>
    <row r="59" spans="1:107" ht="12.75" customHeight="1" x14ac:dyDescent="0.2">
      <c r="A59" s="711"/>
      <c r="B59" s="15" t="s">
        <v>236</v>
      </c>
      <c r="C59" s="696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</row>
    <row r="60" spans="1:107" ht="12.75" customHeight="1" x14ac:dyDescent="0.2">
      <c r="A60" s="711"/>
      <c r="B60" s="157" t="s">
        <v>237</v>
      </c>
      <c r="C60" s="749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</row>
    <row r="61" spans="1:107" ht="12.75" customHeight="1" x14ac:dyDescent="0.2">
      <c r="A61" s="711"/>
      <c r="B61" s="141" t="s">
        <v>229</v>
      </c>
      <c r="C61" s="696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</row>
    <row r="62" spans="1:107" ht="12.75" customHeight="1" x14ac:dyDescent="0.2">
      <c r="A62" s="711"/>
      <c r="B62" s="141" t="s">
        <v>128</v>
      </c>
      <c r="C62" s="696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</row>
    <row r="63" spans="1:107" ht="12.75" customHeight="1" x14ac:dyDescent="0.2">
      <c r="A63" s="711"/>
      <c r="B63" s="141" t="s">
        <v>238</v>
      </c>
      <c r="C63" s="696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</row>
    <row r="64" spans="1:107" ht="12.75" customHeight="1" x14ac:dyDescent="0.2">
      <c r="A64" s="711"/>
      <c r="B64" s="157" t="s">
        <v>239</v>
      </c>
      <c r="C64" s="749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</row>
    <row r="65" spans="1:108" ht="12.75" customHeight="1" x14ac:dyDescent="0.2">
      <c r="A65" s="794"/>
      <c r="B65" s="157" t="s">
        <v>147</v>
      </c>
      <c r="C65" s="749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</row>
    <row r="66" spans="1:108" ht="12.75" customHeight="1" x14ac:dyDescent="0.2">
      <c r="A66" s="711"/>
      <c r="B66" s="53"/>
      <c r="C66" s="696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</row>
    <row r="67" spans="1:108" s="126" customFormat="1" ht="12.75" customHeight="1" x14ac:dyDescent="0.2">
      <c r="A67" s="850"/>
      <c r="B67" s="290" t="s">
        <v>172</v>
      </c>
      <c r="C67" s="824" t="s">
        <v>27</v>
      </c>
      <c r="D67" s="134" t="str">
        <f>+D33</f>
        <v>ANJA</v>
      </c>
      <c r="E67" s="134" t="str">
        <f t="shared" ref="E67:AO67" si="0">+E33</f>
        <v>ESPO</v>
      </c>
      <c r="F67" s="134" t="str">
        <f t="shared" si="0"/>
        <v>EURA</v>
      </c>
      <c r="G67" s="134" t="str">
        <f t="shared" si="0"/>
        <v>FISK</v>
      </c>
      <c r="H67" s="134" t="str">
        <f t="shared" si="0"/>
        <v>HAAP</v>
      </c>
      <c r="I67" s="134" t="str">
        <f t="shared" si="0"/>
        <v>IISA</v>
      </c>
      <c r="J67" s="134" t="str">
        <f t="shared" si="0"/>
        <v>INAR</v>
      </c>
      <c r="K67" s="134" t="str">
        <f t="shared" si="0"/>
        <v>JOUT</v>
      </c>
      <c r="L67" s="134" t="str">
        <f t="shared" si="0"/>
        <v>JYVÄ</v>
      </c>
      <c r="M67" s="134" t="str">
        <f t="shared" si="0"/>
        <v>KARI</v>
      </c>
      <c r="N67" s="134" t="str">
        <f t="shared" si="0"/>
        <v>KERI</v>
      </c>
      <c r="O67" s="134" t="str">
        <f t="shared" si="0"/>
        <v>KIIH</v>
      </c>
      <c r="P67" s="134" t="str">
        <f t="shared" si="0"/>
        <v>KOLI</v>
      </c>
      <c r="Q67" s="134" t="str">
        <f t="shared" si="0"/>
        <v>KRUU</v>
      </c>
      <c r="R67" s="134" t="str">
        <f t="shared" si="0"/>
        <v>KUOP</v>
      </c>
      <c r="S67" s="134" t="str">
        <f t="shared" si="0"/>
        <v>KUTT</v>
      </c>
      <c r="T67" s="134" t="str">
        <f t="shared" si="0"/>
        <v>LAHT</v>
      </c>
      <c r="U67" s="134" t="str">
        <f t="shared" si="0"/>
        <v>LAPU</v>
      </c>
      <c r="V67" s="134" t="str">
        <f t="shared" si="0"/>
        <v>MIKK</v>
      </c>
      <c r="W67" s="134" t="str">
        <f t="shared" si="0"/>
        <v>OULU</v>
      </c>
      <c r="X67" s="134" t="str">
        <f t="shared" si="0"/>
        <v>PERN</v>
      </c>
      <c r="Y67" s="134" t="str">
        <f t="shared" si="0"/>
        <v>PIHT</v>
      </c>
      <c r="Z67" s="134" t="str">
        <f t="shared" si="0"/>
        <v>POSI</v>
      </c>
      <c r="AA67" s="134" t="str">
        <f t="shared" si="0"/>
        <v>PYTU</v>
      </c>
      <c r="AB67" s="134" t="str">
        <f t="shared" si="0"/>
        <v>PYVU</v>
      </c>
      <c r="AC67" s="134" t="str">
        <f t="shared" si="0"/>
        <v>ROVA</v>
      </c>
      <c r="AD67" s="134" t="str">
        <f t="shared" si="0"/>
        <v>RUKA</v>
      </c>
      <c r="AE67" s="134" t="str">
        <f t="shared" si="0"/>
        <v>TAIV</v>
      </c>
      <c r="AF67" s="134" t="str">
        <f t="shared" si="0"/>
        <v>TAMM</v>
      </c>
      <c r="AG67" s="134" t="str">
        <f t="shared" si="0"/>
        <v>TAMP</v>
      </c>
      <c r="AH67" s="134" t="str">
        <f t="shared" si="0"/>
        <v>TERV</v>
      </c>
      <c r="AI67" s="134" t="str">
        <f t="shared" si="0"/>
        <v>TURK</v>
      </c>
      <c r="AJ67" s="134" t="str">
        <f t="shared" si="0"/>
        <v>UTSJ</v>
      </c>
      <c r="AK67" s="134" t="str">
        <f t="shared" si="0"/>
        <v>VAAS</v>
      </c>
      <c r="AL67" s="134" t="str">
        <f t="shared" si="0"/>
        <v>VUOK</v>
      </c>
      <c r="AM67" s="134" t="str">
        <f t="shared" si="0"/>
        <v>VUOT</v>
      </c>
      <c r="AN67" s="134" t="str">
        <f t="shared" si="0"/>
        <v>YLLÄ</v>
      </c>
      <c r="AO67" s="134" t="str">
        <f t="shared" si="0"/>
        <v>ÄHTÄ</v>
      </c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</row>
    <row r="68" spans="1:108" s="126" customFormat="1" ht="12.75" customHeight="1" x14ac:dyDescent="0.2">
      <c r="A68" s="794"/>
      <c r="B68" s="157" t="s">
        <v>240</v>
      </c>
      <c r="C68" s="749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</row>
    <row r="69" spans="1:108" s="126" customFormat="1" ht="12.75" customHeight="1" x14ac:dyDescent="0.2">
      <c r="A69" s="850"/>
      <c r="B69" s="14"/>
      <c r="C69" s="749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</row>
    <row r="70" spans="1:108" s="126" customFormat="1" ht="12.75" customHeight="1" x14ac:dyDescent="0.2">
      <c r="A70" s="850"/>
      <c r="B70" s="290" t="s">
        <v>212</v>
      </c>
      <c r="C70" s="824" t="s">
        <v>27</v>
      </c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2"/>
    </row>
    <row r="71" spans="1:108" s="126" customFormat="1" ht="12.75" customHeight="1" x14ac:dyDescent="0.2">
      <c r="A71" s="794"/>
      <c r="B71" s="157" t="s">
        <v>240</v>
      </c>
      <c r="C71" s="749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2"/>
    </row>
    <row r="72" spans="1:108" s="126" customFormat="1" ht="12.75" customHeight="1" x14ac:dyDescent="0.2">
      <c r="A72" s="709"/>
      <c r="B72" s="14"/>
      <c r="C72" s="749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2"/>
    </row>
    <row r="73" spans="1:108" s="126" customFormat="1" ht="12.75" customHeight="1" x14ac:dyDescent="0.2">
      <c r="A73" s="709"/>
      <c r="B73" s="14"/>
      <c r="C73" s="749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2"/>
    </row>
    <row r="74" spans="1:108" s="126" customFormat="1" ht="12.75" customHeight="1" x14ac:dyDescent="0.2">
      <c r="A74" s="709"/>
      <c r="B74" s="14" t="s">
        <v>241</v>
      </c>
      <c r="C74" s="749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</row>
    <row r="75" spans="1:108" ht="12.75" customHeight="1" x14ac:dyDescent="0.2">
      <c r="B75" s="15" t="s">
        <v>242</v>
      </c>
      <c r="C75" s="696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</row>
    <row r="76" spans="1:108" ht="12.75" customHeight="1" x14ac:dyDescent="0.2">
      <c r="B76" s="15" t="s">
        <v>238</v>
      </c>
      <c r="C76" s="696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</row>
    <row r="77" spans="1:108" ht="12.75" customHeight="1" x14ac:dyDescent="0.2">
      <c r="B77" s="157" t="s">
        <v>243</v>
      </c>
      <c r="C77" s="74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</row>
    <row r="78" spans="1:108" ht="12.75" customHeight="1" x14ac:dyDescent="0.2">
      <c r="A78" s="794"/>
      <c r="B78" s="157" t="s">
        <v>147</v>
      </c>
      <c r="C78" s="749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</row>
    <row r="79" spans="1:108" ht="12.75" customHeight="1" x14ac:dyDescent="0.2">
      <c r="B79" s="53"/>
      <c r="C79" s="696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</row>
    <row r="80" spans="1:108" s="126" customFormat="1" ht="12.75" customHeight="1" x14ac:dyDescent="0.2">
      <c r="A80" s="709"/>
      <c r="B80" s="290" t="s">
        <v>172</v>
      </c>
      <c r="C80" s="824" t="s">
        <v>27</v>
      </c>
      <c r="D80" s="134" t="str">
        <f>+D67</f>
        <v>ANJA</v>
      </c>
      <c r="E80" s="134" t="str">
        <f t="shared" ref="E80:AO80" si="1">+E67</f>
        <v>ESPO</v>
      </c>
      <c r="F80" s="134" t="str">
        <f t="shared" si="1"/>
        <v>EURA</v>
      </c>
      <c r="G80" s="134" t="str">
        <f t="shared" si="1"/>
        <v>FISK</v>
      </c>
      <c r="H80" s="134" t="str">
        <f t="shared" si="1"/>
        <v>HAAP</v>
      </c>
      <c r="I80" s="134" t="str">
        <f t="shared" si="1"/>
        <v>IISA</v>
      </c>
      <c r="J80" s="134" t="str">
        <f t="shared" si="1"/>
        <v>INAR</v>
      </c>
      <c r="K80" s="134" t="str">
        <f t="shared" si="1"/>
        <v>JOUT</v>
      </c>
      <c r="L80" s="134" t="str">
        <f t="shared" si="1"/>
        <v>JYVÄ</v>
      </c>
      <c r="M80" s="134" t="str">
        <f t="shared" si="1"/>
        <v>KARI</v>
      </c>
      <c r="N80" s="134" t="str">
        <f t="shared" si="1"/>
        <v>KERI</v>
      </c>
      <c r="O80" s="134" t="str">
        <f t="shared" si="1"/>
        <v>KIIH</v>
      </c>
      <c r="P80" s="134" t="str">
        <f t="shared" si="1"/>
        <v>KOLI</v>
      </c>
      <c r="Q80" s="134" t="str">
        <f t="shared" si="1"/>
        <v>KRUU</v>
      </c>
      <c r="R80" s="134" t="str">
        <f t="shared" si="1"/>
        <v>KUOP</v>
      </c>
      <c r="S80" s="134" t="str">
        <f t="shared" si="1"/>
        <v>KUTT</v>
      </c>
      <c r="T80" s="134" t="str">
        <f t="shared" si="1"/>
        <v>LAHT</v>
      </c>
      <c r="U80" s="134" t="str">
        <f t="shared" si="1"/>
        <v>LAPU</v>
      </c>
      <c r="V80" s="134" t="str">
        <f t="shared" si="1"/>
        <v>MIKK</v>
      </c>
      <c r="W80" s="134" t="str">
        <f t="shared" si="1"/>
        <v>OULU</v>
      </c>
      <c r="X80" s="134" t="str">
        <f t="shared" si="1"/>
        <v>PERN</v>
      </c>
      <c r="Y80" s="134" t="str">
        <f t="shared" si="1"/>
        <v>PIHT</v>
      </c>
      <c r="Z80" s="134" t="str">
        <f t="shared" si="1"/>
        <v>POSI</v>
      </c>
      <c r="AA80" s="134" t="str">
        <f t="shared" si="1"/>
        <v>PYTU</v>
      </c>
      <c r="AB80" s="134" t="str">
        <f t="shared" si="1"/>
        <v>PYVU</v>
      </c>
      <c r="AC80" s="134" t="str">
        <f t="shared" si="1"/>
        <v>ROVA</v>
      </c>
      <c r="AD80" s="134" t="str">
        <f t="shared" si="1"/>
        <v>RUKA</v>
      </c>
      <c r="AE80" s="134" t="str">
        <f t="shared" si="1"/>
        <v>TAIV</v>
      </c>
      <c r="AF80" s="134" t="str">
        <f t="shared" si="1"/>
        <v>TAMM</v>
      </c>
      <c r="AG80" s="134" t="str">
        <f t="shared" si="1"/>
        <v>TAMP</v>
      </c>
      <c r="AH80" s="134" t="str">
        <f t="shared" si="1"/>
        <v>TERV</v>
      </c>
      <c r="AI80" s="134" t="str">
        <f t="shared" si="1"/>
        <v>TURK</v>
      </c>
      <c r="AJ80" s="134" t="str">
        <f t="shared" si="1"/>
        <v>UTSJ</v>
      </c>
      <c r="AK80" s="134" t="str">
        <f t="shared" si="1"/>
        <v>VAAS</v>
      </c>
      <c r="AL80" s="134" t="str">
        <f t="shared" si="1"/>
        <v>VUOK</v>
      </c>
      <c r="AM80" s="134" t="str">
        <f t="shared" si="1"/>
        <v>VUOT</v>
      </c>
      <c r="AN80" s="134" t="str">
        <f t="shared" si="1"/>
        <v>YLLÄ</v>
      </c>
      <c r="AO80" s="134" t="str">
        <f t="shared" si="1"/>
        <v>ÄHTÄ</v>
      </c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</row>
    <row r="81" spans="1:108" s="126" customFormat="1" ht="12.75" customHeight="1" x14ac:dyDescent="0.2">
      <c r="A81" s="709"/>
      <c r="B81" s="157" t="s">
        <v>244</v>
      </c>
      <c r="C81" s="749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</row>
    <row r="82" spans="1:108" s="126" customFormat="1" ht="12.75" customHeight="1" x14ac:dyDescent="0.2">
      <c r="A82" s="709"/>
      <c r="B82" s="14"/>
      <c r="C82" s="749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</row>
    <row r="83" spans="1:108" s="126" customFormat="1" ht="12.75" customHeight="1" x14ac:dyDescent="0.2">
      <c r="A83" s="709"/>
      <c r="B83" s="290" t="s">
        <v>212</v>
      </c>
      <c r="C83" s="824" t="s">
        <v>27</v>
      </c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2"/>
    </row>
    <row r="84" spans="1:108" s="126" customFormat="1" ht="12.75" customHeight="1" x14ac:dyDescent="0.2">
      <c r="A84" s="709"/>
      <c r="B84" s="157" t="s">
        <v>244</v>
      </c>
      <c r="C84" s="749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2"/>
    </row>
    <row r="85" spans="1:108" s="126" customFormat="1" ht="12.75" customHeight="1" x14ac:dyDescent="0.2">
      <c r="A85" s="709"/>
      <c r="B85" s="14"/>
      <c r="C85" s="749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2"/>
    </row>
    <row r="86" spans="1:108" s="126" customFormat="1" ht="12.75" customHeight="1" x14ac:dyDescent="0.2">
      <c r="A86" s="709"/>
      <c r="B86" s="14" t="s">
        <v>245</v>
      </c>
      <c r="C86" s="749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</row>
    <row r="87" spans="1:108" ht="12.75" customHeight="1" x14ac:dyDescent="0.2">
      <c r="B87" s="15" t="s">
        <v>246</v>
      </c>
      <c r="C87" s="696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</row>
    <row r="88" spans="1:108" ht="12.75" customHeight="1" x14ac:dyDescent="0.2">
      <c r="B88" s="15" t="s">
        <v>147</v>
      </c>
      <c r="C88" s="696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</row>
    <row r="89" spans="1:108" ht="12.75" customHeight="1" x14ac:dyDescent="0.2">
      <c r="B89" s="15" t="s">
        <v>247</v>
      </c>
      <c r="C89" s="696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</row>
    <row r="90" spans="1:108" ht="12.75" customHeight="1" x14ac:dyDescent="0.2">
      <c r="B90" s="15" t="s">
        <v>248</v>
      </c>
      <c r="C90" s="696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</row>
    <row r="91" spans="1:108" ht="12.75" customHeight="1" x14ac:dyDescent="0.2">
      <c r="B91" s="53"/>
      <c r="C91" s="696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</row>
    <row r="92" spans="1:108" s="126" customFormat="1" ht="12.75" customHeight="1" x14ac:dyDescent="0.2">
      <c r="A92" s="709"/>
      <c r="B92" s="290" t="s">
        <v>172</v>
      </c>
      <c r="C92" s="824" t="s">
        <v>27</v>
      </c>
      <c r="D92" s="134" t="str">
        <f>+D80</f>
        <v>ANJA</v>
      </c>
      <c r="E92" s="134" t="str">
        <f t="shared" ref="E92:AO92" si="2">+E80</f>
        <v>ESPO</v>
      </c>
      <c r="F92" s="134" t="str">
        <f t="shared" si="2"/>
        <v>EURA</v>
      </c>
      <c r="G92" s="134" t="str">
        <f t="shared" si="2"/>
        <v>FISK</v>
      </c>
      <c r="H92" s="134" t="str">
        <f t="shared" si="2"/>
        <v>HAAP</v>
      </c>
      <c r="I92" s="134" t="str">
        <f t="shared" si="2"/>
        <v>IISA</v>
      </c>
      <c r="J92" s="134" t="str">
        <f t="shared" si="2"/>
        <v>INAR</v>
      </c>
      <c r="K92" s="134" t="str">
        <f t="shared" si="2"/>
        <v>JOUT</v>
      </c>
      <c r="L92" s="134" t="str">
        <f t="shared" si="2"/>
        <v>JYVÄ</v>
      </c>
      <c r="M92" s="134" t="str">
        <f t="shared" si="2"/>
        <v>KARI</v>
      </c>
      <c r="N92" s="134" t="str">
        <f t="shared" si="2"/>
        <v>KERI</v>
      </c>
      <c r="O92" s="134" t="str">
        <f t="shared" si="2"/>
        <v>KIIH</v>
      </c>
      <c r="P92" s="134" t="str">
        <f t="shared" si="2"/>
        <v>KOLI</v>
      </c>
      <c r="Q92" s="134" t="str">
        <f t="shared" si="2"/>
        <v>KRUU</v>
      </c>
      <c r="R92" s="134" t="str">
        <f t="shared" si="2"/>
        <v>KUOP</v>
      </c>
      <c r="S92" s="134" t="str">
        <f t="shared" si="2"/>
        <v>KUTT</v>
      </c>
      <c r="T92" s="134" t="str">
        <f t="shared" si="2"/>
        <v>LAHT</v>
      </c>
      <c r="U92" s="134" t="str">
        <f t="shared" si="2"/>
        <v>LAPU</v>
      </c>
      <c r="V92" s="134" t="str">
        <f t="shared" si="2"/>
        <v>MIKK</v>
      </c>
      <c r="W92" s="134" t="str">
        <f t="shared" si="2"/>
        <v>OULU</v>
      </c>
      <c r="X92" s="134" t="str">
        <f t="shared" si="2"/>
        <v>PERN</v>
      </c>
      <c r="Y92" s="134" t="str">
        <f t="shared" si="2"/>
        <v>PIHT</v>
      </c>
      <c r="Z92" s="134" t="str">
        <f t="shared" si="2"/>
        <v>POSI</v>
      </c>
      <c r="AA92" s="134" t="str">
        <f t="shared" si="2"/>
        <v>PYTU</v>
      </c>
      <c r="AB92" s="134" t="str">
        <f t="shared" si="2"/>
        <v>PYVU</v>
      </c>
      <c r="AC92" s="134" t="str">
        <f t="shared" si="2"/>
        <v>ROVA</v>
      </c>
      <c r="AD92" s="134" t="str">
        <f t="shared" si="2"/>
        <v>RUKA</v>
      </c>
      <c r="AE92" s="134" t="str">
        <f t="shared" si="2"/>
        <v>TAIV</v>
      </c>
      <c r="AF92" s="134" t="str">
        <f t="shared" si="2"/>
        <v>TAMM</v>
      </c>
      <c r="AG92" s="134" t="str">
        <f t="shared" si="2"/>
        <v>TAMP</v>
      </c>
      <c r="AH92" s="134" t="str">
        <f t="shared" si="2"/>
        <v>TERV</v>
      </c>
      <c r="AI92" s="134" t="str">
        <f t="shared" si="2"/>
        <v>TURK</v>
      </c>
      <c r="AJ92" s="134" t="str">
        <f t="shared" si="2"/>
        <v>UTSJ</v>
      </c>
      <c r="AK92" s="134" t="str">
        <f t="shared" si="2"/>
        <v>VAAS</v>
      </c>
      <c r="AL92" s="134" t="str">
        <f t="shared" si="2"/>
        <v>VUOK</v>
      </c>
      <c r="AM92" s="134" t="str">
        <f t="shared" si="2"/>
        <v>VUOT</v>
      </c>
      <c r="AN92" s="134" t="str">
        <f t="shared" si="2"/>
        <v>YLLÄ</v>
      </c>
      <c r="AO92" s="134" t="str">
        <f t="shared" si="2"/>
        <v>ÄHTÄ</v>
      </c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</row>
    <row r="93" spans="1:108" s="126" customFormat="1" ht="12.75" customHeight="1" x14ac:dyDescent="0.2">
      <c r="A93" s="709"/>
      <c r="B93" s="157" t="s">
        <v>249</v>
      </c>
      <c r="C93" s="749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</row>
    <row r="94" spans="1:108" s="126" customFormat="1" ht="12.75" customHeight="1" x14ac:dyDescent="0.2">
      <c r="A94" s="709"/>
      <c r="B94" s="14"/>
      <c r="C94" s="749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</row>
    <row r="95" spans="1:108" s="126" customFormat="1" ht="12.75" customHeight="1" x14ac:dyDescent="0.2">
      <c r="A95" s="709"/>
      <c r="B95" s="290" t="s">
        <v>212</v>
      </c>
      <c r="C95" s="824" t="s">
        <v>27</v>
      </c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2"/>
    </row>
    <row r="96" spans="1:108" s="126" customFormat="1" ht="12.75" customHeight="1" x14ac:dyDescent="0.2">
      <c r="A96" s="709"/>
      <c r="B96" s="157" t="s">
        <v>249</v>
      </c>
      <c r="C96" s="749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2"/>
    </row>
    <row r="97" spans="1:108" s="126" customFormat="1" ht="12.75" customHeight="1" x14ac:dyDescent="0.2">
      <c r="A97" s="709"/>
      <c r="B97" s="14"/>
      <c r="C97" s="749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2"/>
    </row>
    <row r="98" spans="1:108" s="126" customFormat="1" ht="12.75" customHeight="1" x14ac:dyDescent="0.2">
      <c r="A98" s="709"/>
      <c r="B98" s="14"/>
      <c r="C98" s="749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2"/>
    </row>
    <row r="99" spans="1:108" s="126" customFormat="1" ht="12.75" customHeight="1" x14ac:dyDescent="0.2">
      <c r="A99" s="709"/>
      <c r="B99" s="14" t="s">
        <v>250</v>
      </c>
      <c r="C99" s="749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</row>
    <row r="100" spans="1:108" ht="12.75" customHeight="1" x14ac:dyDescent="0.2">
      <c r="B100" s="15" t="s">
        <v>43</v>
      </c>
      <c r="C100" s="716">
        <f>yleiskustannuslisä</f>
        <v>0.05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1:108" ht="12.75" customHeight="1" x14ac:dyDescent="0.2">
      <c r="B101" s="15" t="s">
        <v>170</v>
      </c>
      <c r="C101" s="716">
        <f>NWC</f>
        <v>0.05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1:108" ht="12.75" customHeight="1" x14ac:dyDescent="0.2">
      <c r="B102" s="15"/>
      <c r="C102" s="847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</row>
    <row r="103" spans="1:108" s="126" customFormat="1" ht="12.75" customHeight="1" x14ac:dyDescent="0.2">
      <c r="A103" s="709"/>
      <c r="B103" s="290" t="s">
        <v>172</v>
      </c>
      <c r="C103" s="824" t="s">
        <v>27</v>
      </c>
      <c r="D103" s="134" t="str">
        <f t="shared" ref="D103:AO103" si="3">+D92</f>
        <v>ANJA</v>
      </c>
      <c r="E103" s="134" t="str">
        <f t="shared" si="3"/>
        <v>ESPO</v>
      </c>
      <c r="F103" s="134" t="str">
        <f t="shared" si="3"/>
        <v>EURA</v>
      </c>
      <c r="G103" s="134" t="str">
        <f t="shared" si="3"/>
        <v>FISK</v>
      </c>
      <c r="H103" s="134" t="str">
        <f t="shared" si="3"/>
        <v>HAAP</v>
      </c>
      <c r="I103" s="134" t="str">
        <f t="shared" si="3"/>
        <v>IISA</v>
      </c>
      <c r="J103" s="134" t="str">
        <f t="shared" si="3"/>
        <v>INAR</v>
      </c>
      <c r="K103" s="134" t="str">
        <f t="shared" si="3"/>
        <v>JOUT</v>
      </c>
      <c r="L103" s="134" t="str">
        <f t="shared" si="3"/>
        <v>JYVÄ</v>
      </c>
      <c r="M103" s="134" t="str">
        <f t="shared" si="3"/>
        <v>KARI</v>
      </c>
      <c r="N103" s="134" t="str">
        <f t="shared" si="3"/>
        <v>KERI</v>
      </c>
      <c r="O103" s="134" t="str">
        <f t="shared" si="3"/>
        <v>KIIH</v>
      </c>
      <c r="P103" s="134" t="str">
        <f t="shared" si="3"/>
        <v>KOLI</v>
      </c>
      <c r="Q103" s="134" t="str">
        <f t="shared" si="3"/>
        <v>KRUU</v>
      </c>
      <c r="R103" s="134" t="str">
        <f t="shared" si="3"/>
        <v>KUOP</v>
      </c>
      <c r="S103" s="134" t="str">
        <f t="shared" si="3"/>
        <v>KUTT</v>
      </c>
      <c r="T103" s="134" t="str">
        <f t="shared" si="3"/>
        <v>LAHT</v>
      </c>
      <c r="U103" s="134" t="str">
        <f t="shared" si="3"/>
        <v>LAPU</v>
      </c>
      <c r="V103" s="134" t="str">
        <f t="shared" si="3"/>
        <v>MIKK</v>
      </c>
      <c r="W103" s="134" t="str">
        <f t="shared" si="3"/>
        <v>OULU</v>
      </c>
      <c r="X103" s="134" t="str">
        <f t="shared" si="3"/>
        <v>PERN</v>
      </c>
      <c r="Y103" s="134" t="str">
        <f t="shared" si="3"/>
        <v>PIHT</v>
      </c>
      <c r="Z103" s="134" t="str">
        <f t="shared" si="3"/>
        <v>POSI</v>
      </c>
      <c r="AA103" s="134" t="str">
        <f t="shared" si="3"/>
        <v>PYTU</v>
      </c>
      <c r="AB103" s="134" t="str">
        <f t="shared" si="3"/>
        <v>PYVU</v>
      </c>
      <c r="AC103" s="134" t="str">
        <f t="shared" si="3"/>
        <v>ROVA</v>
      </c>
      <c r="AD103" s="134" t="str">
        <f t="shared" si="3"/>
        <v>RUKA</v>
      </c>
      <c r="AE103" s="134" t="str">
        <f t="shared" si="3"/>
        <v>TAIV</v>
      </c>
      <c r="AF103" s="134" t="str">
        <f t="shared" si="3"/>
        <v>TAMM</v>
      </c>
      <c r="AG103" s="134" t="str">
        <f t="shared" si="3"/>
        <v>TAMP</v>
      </c>
      <c r="AH103" s="134" t="str">
        <f t="shared" si="3"/>
        <v>TERV</v>
      </c>
      <c r="AI103" s="134" t="str">
        <f t="shared" si="3"/>
        <v>TURK</v>
      </c>
      <c r="AJ103" s="134" t="str">
        <f t="shared" si="3"/>
        <v>UTSJ</v>
      </c>
      <c r="AK103" s="134" t="str">
        <f t="shared" si="3"/>
        <v>VAAS</v>
      </c>
      <c r="AL103" s="134" t="str">
        <f t="shared" si="3"/>
        <v>VUOK</v>
      </c>
      <c r="AM103" s="134" t="str">
        <f t="shared" si="3"/>
        <v>VUOT</v>
      </c>
      <c r="AN103" s="134" t="str">
        <f t="shared" si="3"/>
        <v>YLLÄ</v>
      </c>
      <c r="AO103" s="134" t="str">
        <f t="shared" si="3"/>
        <v>ÄHTÄ</v>
      </c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</row>
    <row r="104" spans="1:108" s="126" customFormat="1" ht="12.75" customHeight="1" x14ac:dyDescent="0.2">
      <c r="A104" s="709"/>
      <c r="B104" s="136" t="s">
        <v>251</v>
      </c>
      <c r="C104" s="844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</row>
    <row r="105" spans="1:108" s="126" customFormat="1" ht="12.75" customHeight="1" x14ac:dyDescent="0.2">
      <c r="A105" s="709"/>
      <c r="B105" s="136" t="s">
        <v>252</v>
      </c>
      <c r="C105" s="844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</row>
    <row r="106" spans="1:108" s="126" customFormat="1" ht="12.75" customHeight="1" x14ac:dyDescent="0.2">
      <c r="A106" s="709"/>
      <c r="B106" s="136" t="s">
        <v>241</v>
      </c>
      <c r="C106" s="844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</row>
    <row r="107" spans="1:108" s="126" customFormat="1" ht="12.75" customHeight="1" x14ac:dyDescent="0.2">
      <c r="A107" s="709"/>
      <c r="B107" s="157" t="s">
        <v>253</v>
      </c>
      <c r="C107" s="749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</row>
    <row r="108" spans="1:108" ht="12.75" customHeight="1" x14ac:dyDescent="0.2">
      <c r="B108" s="136" t="s">
        <v>44</v>
      </c>
      <c r="C108" s="696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</row>
    <row r="109" spans="1:108" ht="12.75" customHeight="1" x14ac:dyDescent="0.2">
      <c r="B109" s="136" t="s">
        <v>47</v>
      </c>
      <c r="C109" s="844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1:108" s="126" customFormat="1" ht="12.75" customHeight="1" x14ac:dyDescent="0.2">
      <c r="A110" s="709"/>
      <c r="B110" s="136" t="s">
        <v>254</v>
      </c>
      <c r="C110" s="844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</row>
    <row r="111" spans="1:108" s="126" customFormat="1" ht="12.75" customHeight="1" x14ac:dyDescent="0.2">
      <c r="A111" s="709"/>
      <c r="B111" s="157" t="s">
        <v>255</v>
      </c>
      <c r="C111" s="843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</row>
    <row r="112" spans="1:108" ht="12.75" customHeight="1" x14ac:dyDescent="0.2">
      <c r="B112" s="136"/>
      <c r="C112" s="847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</row>
    <row r="113" spans="1:108" s="126" customFormat="1" ht="12.75" customHeight="1" x14ac:dyDescent="0.2">
      <c r="A113" s="709"/>
      <c r="B113" s="290" t="s">
        <v>212</v>
      </c>
      <c r="C113" s="824" t="s">
        <v>27</v>
      </c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2"/>
    </row>
    <row r="114" spans="1:108" s="126" customFormat="1" ht="12.75" customHeight="1" x14ac:dyDescent="0.2">
      <c r="A114" s="709"/>
      <c r="B114" s="136" t="s">
        <v>251</v>
      </c>
      <c r="C114" s="844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2"/>
    </row>
    <row r="115" spans="1:108" s="126" customFormat="1" ht="12.75" customHeight="1" x14ac:dyDescent="0.2">
      <c r="A115" s="709"/>
      <c r="B115" s="136" t="s">
        <v>252</v>
      </c>
      <c r="C115" s="844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2"/>
    </row>
    <row r="116" spans="1:108" s="126" customFormat="1" ht="12.75" customHeight="1" x14ac:dyDescent="0.2">
      <c r="A116" s="709"/>
      <c r="B116" s="136" t="s">
        <v>241</v>
      </c>
      <c r="C116" s="844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2"/>
    </row>
    <row r="117" spans="1:108" s="126" customFormat="1" ht="12.75" customHeight="1" x14ac:dyDescent="0.2">
      <c r="A117" s="709"/>
      <c r="B117" s="136" t="s">
        <v>256</v>
      </c>
      <c r="C117" s="844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2"/>
    </row>
    <row r="118" spans="1:108" s="126" customFormat="1" ht="12.75" customHeight="1" x14ac:dyDescent="0.2">
      <c r="A118" s="709"/>
      <c r="B118" s="157" t="s">
        <v>253</v>
      </c>
      <c r="C118" s="749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2"/>
    </row>
    <row r="119" spans="1:108" ht="12.75" customHeight="1" x14ac:dyDescent="0.2">
      <c r="B119" s="136" t="s">
        <v>44</v>
      </c>
      <c r="C119" s="696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</row>
    <row r="120" spans="1:108" ht="12.75" customHeight="1" x14ac:dyDescent="0.2">
      <c r="B120" s="136" t="s">
        <v>47</v>
      </c>
      <c r="C120" s="696"/>
      <c r="D120" s="138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</row>
    <row r="121" spans="1:108" s="126" customFormat="1" ht="12.75" customHeight="1" x14ac:dyDescent="0.2">
      <c r="A121" s="709"/>
      <c r="B121" s="136" t="s">
        <v>254</v>
      </c>
      <c r="C121" s="844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2"/>
    </row>
    <row r="122" spans="1:108" s="126" customFormat="1" ht="12.75" customHeight="1" x14ac:dyDescent="0.2">
      <c r="A122" s="709"/>
      <c r="B122" s="157" t="s">
        <v>255</v>
      </c>
      <c r="C122" s="749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</row>
    <row r="123" spans="1:108" s="126" customFormat="1" ht="12.75" customHeight="1" x14ac:dyDescent="0.2">
      <c r="A123" s="709"/>
      <c r="B123" s="157"/>
      <c r="C123" s="749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</row>
    <row r="124" spans="1:108" s="126" customFormat="1" ht="12.75" customHeight="1" x14ac:dyDescent="0.2">
      <c r="A124" s="709"/>
      <c r="B124" s="14" t="s">
        <v>257</v>
      </c>
      <c r="C124" s="54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3"/>
      <c r="AL124" s="293"/>
      <c r="AM124" s="293"/>
      <c r="AN124" s="293"/>
      <c r="AO124" s="293"/>
      <c r="AP124" s="293"/>
      <c r="AQ124" s="293"/>
      <c r="AR124" s="293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3"/>
      <c r="CA124" s="293"/>
      <c r="CB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P124" s="293"/>
      <c r="CQ124" s="293"/>
      <c r="CR124" s="293"/>
      <c r="CS124" s="293"/>
      <c r="CT124" s="293"/>
      <c r="CU124" s="293"/>
      <c r="CV124" s="293"/>
      <c r="CW124" s="293"/>
      <c r="CX124" s="293"/>
      <c r="CY124" s="293"/>
      <c r="CZ124" s="293"/>
      <c r="DA124" s="293"/>
      <c r="DB124" s="293"/>
      <c r="DC124" s="293"/>
    </row>
    <row r="125" spans="1:108" s="126" customFormat="1" x14ac:dyDescent="0.2">
      <c r="A125" s="709"/>
      <c r="B125" s="14"/>
      <c r="C125" s="54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2"/>
    </row>
    <row r="520" spans="1:8" s="3" customFormat="1" x14ac:dyDescent="0.2">
      <c r="A520" s="670"/>
      <c r="C520" s="2"/>
      <c r="D520" s="2"/>
      <c r="F520" s="3" t="str">
        <f>IF(ISNUMBER(F437)=TRUE,F437-F352,"")</f>
        <v/>
      </c>
      <c r="H520" s="4"/>
    </row>
    <row r="522" spans="1:8" s="3" customFormat="1" x14ac:dyDescent="0.2">
      <c r="A522" s="670"/>
      <c r="C522" s="2" t="b">
        <f>ISNUMBER(D522)</f>
        <v>0</v>
      </c>
      <c r="D522" s="2"/>
      <c r="H522" s="4"/>
    </row>
    <row r="533" spans="3:3" x14ac:dyDescent="0.2">
      <c r="C533" s="2" t="b">
        <f>ISNUMBER(D533)</f>
        <v>0</v>
      </c>
    </row>
  </sheetData>
  <dataValidations disablePrompts="1" count="1">
    <dataValidation type="custom" showInputMessage="1" showErrorMessage="1" errorTitle="Tarkista syötetty arvo" error="Arvon oltava negatiivinen" sqref="D54:AO57 E11:AO13 D12:D13" xr:uid="{3EAF5B96-5D59-423B-A6B3-BF84597D1C6B}">
      <formula1>OR(D11&lt;0,D11="")</formula1>
    </dataValidation>
  </dataValidations>
  <pageMargins left="0.75" right="0.75" top="1" bottom="1" header="0.5" footer="0.5"/>
  <pageSetup paperSize="9" scale="30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425F87-8FF9-4CA7-9700-5EB93D285558}">
  <sheetPr codeName="Sheet14">
    <tabColor rgb="FF92D050"/>
    <pageSetUpPr autoPageBreaks="0"/>
  </sheetPr>
  <dimension ref="A1:CB630"/>
  <sheetViews>
    <sheetView workbookViewId="0"/>
  </sheetViews>
  <sheetFormatPr defaultColWidth="8.85546875" defaultRowHeight="0" customHeight="1" zeroHeight="1" x14ac:dyDescent="0.2"/>
  <cols>
    <col min="1" max="1" width="15.28515625" style="2" customWidth="1"/>
    <col min="2" max="2" width="58.7109375" style="2" customWidth="1"/>
    <col min="3" max="3" width="20.5703125" style="2" customWidth="1"/>
    <col min="4" max="5" width="13" style="2" customWidth="1"/>
    <col min="6" max="15" width="13" style="3" customWidth="1"/>
    <col min="16" max="41" width="13" style="2" customWidth="1"/>
    <col min="42" max="42" width="8.85546875" style="2" customWidth="1"/>
    <col min="43" max="16384" width="8.85546875" style="826"/>
  </cols>
  <sheetData>
    <row r="1" spans="2:42" ht="12.75" customHeight="1" x14ac:dyDescent="0.2"/>
    <row r="2" spans="2:42" ht="25.35" customHeight="1" x14ac:dyDescent="0.25">
      <c r="B2" s="6" t="s">
        <v>258</v>
      </c>
      <c r="C2" s="5"/>
      <c r="D2" s="5"/>
      <c r="E2" s="5"/>
      <c r="F2" s="7"/>
      <c r="G2" s="7"/>
      <c r="H2" s="7"/>
      <c r="I2" s="7"/>
      <c r="J2" s="7"/>
      <c r="K2" s="7"/>
      <c r="L2" s="7"/>
      <c r="M2" s="7"/>
      <c r="N2" s="7"/>
      <c r="O2" s="7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  <c r="AI2" s="5"/>
      <c r="AJ2" s="5"/>
      <c r="AK2" s="5"/>
      <c r="AL2" s="5"/>
      <c r="AM2" s="5"/>
      <c r="AN2" s="5"/>
      <c r="AO2" s="5"/>
      <c r="AP2" s="5"/>
    </row>
    <row r="3" spans="2:42" ht="12.75" customHeight="1" x14ac:dyDescent="0.2">
      <c r="B3" s="9"/>
      <c r="C3" s="5"/>
      <c r="D3" s="9"/>
      <c r="E3" s="9"/>
      <c r="F3" s="9"/>
      <c r="G3" s="9"/>
      <c r="H3" s="9"/>
      <c r="I3" s="9"/>
      <c r="J3" s="7"/>
      <c r="K3" s="7"/>
      <c r="L3" s="7"/>
      <c r="M3" s="7"/>
      <c r="N3" s="7"/>
      <c r="O3" s="7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  <c r="AI3" s="5"/>
      <c r="AJ3" s="5"/>
      <c r="AK3" s="5"/>
      <c r="AL3" s="5"/>
      <c r="AM3" s="5"/>
      <c r="AN3" s="5"/>
      <c r="AO3" s="5"/>
      <c r="AP3" s="5"/>
    </row>
    <row r="4" spans="2:42" ht="12.75" customHeight="1" x14ac:dyDescent="0.2"/>
    <row r="5" spans="2:42" ht="12.75" customHeight="1" x14ac:dyDescent="0.2">
      <c r="B5" s="126" t="s">
        <v>259</v>
      </c>
      <c r="F5" s="2"/>
      <c r="G5" s="2"/>
      <c r="H5" s="2"/>
      <c r="I5" s="2"/>
      <c r="J5" s="2"/>
      <c r="K5" s="2"/>
      <c r="L5" s="2"/>
      <c r="M5" s="2"/>
      <c r="N5" s="2"/>
      <c r="O5" s="2"/>
    </row>
    <row r="6" spans="2:42" ht="12.75" customHeight="1" x14ac:dyDescent="0.2">
      <c r="F6" s="2"/>
      <c r="G6" s="2"/>
      <c r="H6" s="2"/>
      <c r="I6" s="2"/>
      <c r="J6" s="2"/>
      <c r="K6" s="2"/>
      <c r="L6" s="2"/>
      <c r="M6" s="2"/>
      <c r="N6" s="2"/>
      <c r="O6" s="2"/>
    </row>
    <row r="7" spans="2:42" ht="12.75" customHeight="1" x14ac:dyDescent="0.2">
      <c r="C7" s="294" t="s">
        <v>27</v>
      </c>
      <c r="D7" s="294" t="s">
        <v>173</v>
      </c>
      <c r="E7" s="294" t="s">
        <v>174</v>
      </c>
      <c r="F7" s="294" t="s">
        <v>175</v>
      </c>
      <c r="G7" s="294" t="s">
        <v>176</v>
      </c>
      <c r="H7" s="294" t="s">
        <v>177</v>
      </c>
      <c r="I7" s="294" t="s">
        <v>178</v>
      </c>
      <c r="J7" s="294" t="s">
        <v>179</v>
      </c>
      <c r="K7" s="294" t="s">
        <v>180</v>
      </c>
      <c r="L7" s="294" t="s">
        <v>181</v>
      </c>
      <c r="M7" s="294" t="s">
        <v>182</v>
      </c>
      <c r="N7" s="294" t="s">
        <v>183</v>
      </c>
      <c r="O7" s="294" t="s">
        <v>184</v>
      </c>
      <c r="P7" s="294" t="s">
        <v>185</v>
      </c>
      <c r="Q7" s="294" t="s">
        <v>186</v>
      </c>
      <c r="R7" s="294" t="s">
        <v>187</v>
      </c>
      <c r="S7" s="294" t="s">
        <v>188</v>
      </c>
      <c r="T7" s="294" t="s">
        <v>189</v>
      </c>
      <c r="U7" s="294" t="s">
        <v>190</v>
      </c>
      <c r="V7" s="294" t="s">
        <v>191</v>
      </c>
      <c r="W7" s="294" t="s">
        <v>192</v>
      </c>
      <c r="X7" s="294" t="s">
        <v>193</v>
      </c>
      <c r="Y7" s="294" t="s">
        <v>194</v>
      </c>
      <c r="Z7" s="294" t="s">
        <v>195</v>
      </c>
      <c r="AA7" s="294" t="s">
        <v>196</v>
      </c>
      <c r="AB7" s="294" t="s">
        <v>197</v>
      </c>
      <c r="AC7" s="294" t="s">
        <v>198</v>
      </c>
      <c r="AD7" s="294" t="s">
        <v>199</v>
      </c>
      <c r="AE7" s="294" t="s">
        <v>200</v>
      </c>
      <c r="AF7" s="294" t="s">
        <v>201</v>
      </c>
      <c r="AG7" s="294" t="s">
        <v>202</v>
      </c>
      <c r="AH7" s="294" t="s">
        <v>203</v>
      </c>
      <c r="AI7" s="294" t="s">
        <v>204</v>
      </c>
      <c r="AJ7" s="294" t="s">
        <v>205</v>
      </c>
      <c r="AK7" s="294" t="s">
        <v>206</v>
      </c>
      <c r="AL7" s="294" t="s">
        <v>207</v>
      </c>
      <c r="AM7" s="294" t="s">
        <v>208</v>
      </c>
      <c r="AN7" s="294" t="s">
        <v>209</v>
      </c>
      <c r="AO7" s="294" t="s">
        <v>210</v>
      </c>
    </row>
    <row r="8" spans="2:42" ht="12.75" customHeight="1" x14ac:dyDescent="0.2">
      <c r="B8" s="14" t="s">
        <v>260</v>
      </c>
      <c r="C8" s="139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</row>
    <row r="9" spans="2:42" ht="12.75" customHeight="1" x14ac:dyDescent="0.2">
      <c r="B9" s="15" t="s">
        <v>261</v>
      </c>
      <c r="C9" s="139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</row>
    <row r="10" spans="2:42" ht="12.75" customHeight="1" x14ac:dyDescent="0.2">
      <c r="B10" s="15" t="s">
        <v>262</v>
      </c>
      <c r="C10" s="139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</row>
    <row r="11" spans="2:42" ht="12.75" customHeight="1" x14ac:dyDescent="0.2">
      <c r="B11" s="15" t="s">
        <v>263</v>
      </c>
      <c r="C11" s="139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</row>
    <row r="12" spans="2:42" ht="12.75" customHeight="1" x14ac:dyDescent="0.2">
      <c r="B12" s="650"/>
      <c r="C12" s="851"/>
      <c r="D12" s="852"/>
      <c r="E12" s="852"/>
      <c r="F12" s="852"/>
      <c r="G12" s="852"/>
      <c r="H12" s="852"/>
      <c r="I12" s="852"/>
      <c r="J12" s="852"/>
      <c r="K12" s="852"/>
      <c r="L12" s="852"/>
      <c r="M12" s="852"/>
      <c r="N12" s="852"/>
      <c r="O12" s="852"/>
      <c r="P12" s="852"/>
      <c r="Q12" s="852"/>
      <c r="R12" s="852"/>
      <c r="S12" s="852"/>
      <c r="T12" s="852"/>
      <c r="U12" s="852"/>
      <c r="V12" s="852"/>
      <c r="W12" s="852"/>
      <c r="X12" s="852"/>
      <c r="Y12" s="852"/>
      <c r="Z12" s="852"/>
      <c r="AA12" s="852"/>
      <c r="AB12" s="852"/>
      <c r="AC12" s="852"/>
      <c r="AD12" s="852"/>
      <c r="AE12" s="852"/>
      <c r="AF12" s="852"/>
      <c r="AG12" s="852"/>
      <c r="AH12" s="852"/>
      <c r="AI12" s="852"/>
      <c r="AJ12" s="852"/>
      <c r="AK12" s="852"/>
      <c r="AL12" s="852"/>
      <c r="AM12" s="852"/>
      <c r="AN12" s="852"/>
      <c r="AO12" s="852"/>
      <c r="AP12" s="545"/>
    </row>
    <row r="13" spans="2:42" ht="12.75" customHeight="1" x14ac:dyDescent="0.2">
      <c r="B13" s="14" t="s">
        <v>264</v>
      </c>
      <c r="C13" s="139"/>
      <c r="D13" s="62"/>
      <c r="E13" s="62"/>
      <c r="F13" s="62"/>
      <c r="G13" s="62"/>
      <c r="H13" s="62"/>
      <c r="I13" s="62"/>
      <c r="J13" s="62"/>
      <c r="K13" s="62"/>
      <c r="L13" s="62"/>
      <c r="M13" s="62"/>
      <c r="N13" s="62"/>
      <c r="O13" s="62"/>
      <c r="P13" s="62"/>
      <c r="Q13" s="62"/>
      <c r="R13" s="62"/>
      <c r="S13" s="62"/>
      <c r="T13" s="62"/>
      <c r="U13" s="62"/>
      <c r="V13" s="62"/>
      <c r="W13" s="62"/>
      <c r="X13" s="62"/>
      <c r="Y13" s="62"/>
      <c r="Z13" s="62"/>
      <c r="AA13" s="62"/>
      <c r="AB13" s="62"/>
      <c r="AC13" s="62"/>
      <c r="AD13" s="62"/>
      <c r="AE13" s="62"/>
      <c r="AF13" s="62"/>
      <c r="AG13" s="62"/>
      <c r="AH13" s="62"/>
      <c r="AI13" s="62"/>
      <c r="AJ13" s="62"/>
      <c r="AK13" s="62"/>
      <c r="AL13" s="62"/>
      <c r="AM13" s="62"/>
      <c r="AN13" s="62"/>
      <c r="AO13" s="62"/>
    </row>
    <row r="14" spans="2:42" ht="12.75" customHeight="1" x14ac:dyDescent="0.2">
      <c r="B14" s="15" t="s">
        <v>265</v>
      </c>
      <c r="C14" s="534"/>
      <c r="D14" s="713"/>
      <c r="E14" s="713"/>
      <c r="F14" s="713"/>
      <c r="G14" s="713"/>
      <c r="H14" s="713"/>
      <c r="I14" s="713"/>
      <c r="J14" s="713"/>
      <c r="K14" s="713"/>
      <c r="L14" s="713"/>
      <c r="M14" s="713"/>
      <c r="N14" s="713"/>
      <c r="O14" s="713"/>
      <c r="P14" s="713"/>
      <c r="Q14" s="713"/>
      <c r="R14" s="713"/>
      <c r="S14" s="713"/>
      <c r="T14" s="713"/>
      <c r="U14" s="713"/>
      <c r="V14" s="713"/>
      <c r="W14" s="713"/>
      <c r="X14" s="713"/>
      <c r="Y14" s="713"/>
      <c r="Z14" s="713"/>
      <c r="AA14" s="713"/>
      <c r="AB14" s="713"/>
      <c r="AC14" s="713"/>
      <c r="AD14" s="713"/>
      <c r="AE14" s="713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</row>
    <row r="15" spans="2:42" ht="12.75" customHeight="1" x14ac:dyDescent="0.2">
      <c r="B15" s="685"/>
      <c r="C15" s="534"/>
      <c r="D15" s="534"/>
      <c r="E15" s="534"/>
      <c r="F15" s="534"/>
      <c r="G15" s="534"/>
      <c r="H15" s="534"/>
      <c r="I15" s="534"/>
      <c r="J15" s="534"/>
      <c r="K15" s="534"/>
      <c r="L15" s="534"/>
      <c r="M15" s="534"/>
      <c r="N15" s="534"/>
      <c r="O15" s="534"/>
      <c r="P15" s="534"/>
      <c r="Q15" s="534"/>
      <c r="R15" s="534"/>
      <c r="S15" s="534"/>
      <c r="T15" s="534"/>
      <c r="U15" s="534"/>
      <c r="V15" s="534"/>
      <c r="W15" s="534"/>
      <c r="X15" s="534"/>
      <c r="Y15" s="534"/>
      <c r="Z15" s="534"/>
      <c r="AA15" s="534"/>
      <c r="AB15" s="534"/>
      <c r="AC15" s="534"/>
      <c r="AD15" s="534"/>
      <c r="AE15" s="534"/>
      <c r="AF15" s="534"/>
      <c r="AG15" s="534"/>
      <c r="AH15" s="534"/>
      <c r="AI15" s="534"/>
      <c r="AJ15" s="534"/>
      <c r="AK15" s="534"/>
      <c r="AL15" s="534"/>
      <c r="AM15" s="534"/>
      <c r="AN15" s="534"/>
      <c r="AO15" s="534"/>
    </row>
    <row r="16" spans="2:42" ht="12.75" customHeight="1" x14ac:dyDescent="0.2">
      <c r="B16" s="14" t="s">
        <v>266</v>
      </c>
      <c r="C16" s="534"/>
      <c r="D16" s="752"/>
      <c r="E16" s="752"/>
      <c r="F16" s="752"/>
      <c r="G16" s="752"/>
      <c r="H16" s="752"/>
      <c r="I16" s="752"/>
      <c r="J16" s="752"/>
      <c r="K16" s="752"/>
      <c r="L16" s="752"/>
      <c r="M16" s="752"/>
      <c r="N16" s="752"/>
      <c r="O16" s="752"/>
      <c r="P16" s="752"/>
      <c r="Q16" s="752"/>
      <c r="R16" s="752"/>
      <c r="S16" s="752"/>
      <c r="T16" s="752"/>
      <c r="U16" s="752"/>
      <c r="V16" s="752"/>
      <c r="W16" s="752"/>
      <c r="X16" s="752"/>
      <c r="Y16" s="752"/>
      <c r="Z16" s="752"/>
      <c r="AA16" s="752"/>
      <c r="AB16" s="752"/>
      <c r="AC16" s="752"/>
      <c r="AD16" s="752"/>
      <c r="AE16" s="752"/>
      <c r="AF16" s="752"/>
      <c r="AG16" s="752"/>
      <c r="AH16" s="752"/>
      <c r="AI16" s="752"/>
      <c r="AJ16" s="752"/>
      <c r="AK16" s="752"/>
      <c r="AL16" s="752"/>
      <c r="AM16" s="752"/>
      <c r="AN16" s="752"/>
      <c r="AO16" s="752"/>
    </row>
    <row r="17" spans="2:42" ht="12.75" customHeight="1" x14ac:dyDescent="0.2">
      <c r="B17" s="15" t="s">
        <v>267</v>
      </c>
      <c r="C17" s="139"/>
      <c r="D17" s="140"/>
      <c r="E17" s="140"/>
      <c r="F17" s="140"/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</row>
    <row r="18" spans="2:42" ht="12.75" customHeight="1" x14ac:dyDescent="0.2">
      <c r="B18" s="15"/>
      <c r="C18" s="139"/>
      <c r="D18" s="138"/>
      <c r="E18" s="138"/>
      <c r="F18" s="138"/>
      <c r="G18" s="138"/>
      <c r="H18" s="138"/>
      <c r="I18" s="138"/>
      <c r="J18" s="138"/>
      <c r="K18" s="138"/>
      <c r="L18" s="138"/>
      <c r="M18" s="138"/>
      <c r="N18" s="138"/>
      <c r="O18" s="138"/>
      <c r="P18" s="138"/>
      <c r="Q18" s="138"/>
      <c r="R18" s="138"/>
      <c r="S18" s="138"/>
      <c r="T18" s="138"/>
      <c r="U18" s="138"/>
      <c r="V18" s="138"/>
      <c r="W18" s="138"/>
      <c r="X18" s="138"/>
      <c r="Y18" s="138"/>
      <c r="Z18" s="138"/>
      <c r="AA18" s="138"/>
      <c r="AB18" s="138"/>
      <c r="AC18" s="138"/>
      <c r="AD18" s="138"/>
      <c r="AE18" s="138"/>
      <c r="AF18" s="138"/>
      <c r="AG18" s="138"/>
      <c r="AH18" s="138"/>
      <c r="AI18" s="138"/>
      <c r="AJ18" s="138"/>
      <c r="AK18" s="138"/>
      <c r="AL18" s="138"/>
      <c r="AM18" s="138"/>
      <c r="AN18" s="138"/>
      <c r="AO18" s="138"/>
    </row>
    <row r="19" spans="2:42" ht="12.75" customHeight="1" x14ac:dyDescent="0.2">
      <c r="B19" s="14" t="s">
        <v>268</v>
      </c>
      <c r="C19" s="295"/>
      <c r="D19" s="296"/>
      <c r="E19" s="296"/>
      <c r="F19" s="296"/>
      <c r="G19" s="296"/>
      <c r="H19" s="296"/>
      <c r="I19" s="296"/>
      <c r="J19" s="296"/>
      <c r="K19" s="296"/>
      <c r="L19" s="296"/>
      <c r="M19" s="296"/>
      <c r="N19" s="296"/>
      <c r="O19" s="296"/>
      <c r="P19" s="296"/>
      <c r="Q19" s="296"/>
      <c r="R19" s="296"/>
      <c r="S19" s="296"/>
      <c r="T19" s="296"/>
      <c r="U19" s="296"/>
      <c r="V19" s="296"/>
      <c r="W19" s="296"/>
      <c r="X19" s="296"/>
      <c r="Y19" s="296"/>
      <c r="Z19" s="296"/>
      <c r="AA19" s="296"/>
      <c r="AB19" s="296"/>
      <c r="AC19" s="296"/>
      <c r="AD19" s="296"/>
      <c r="AE19" s="296"/>
      <c r="AF19" s="296"/>
      <c r="AG19" s="296"/>
      <c r="AH19" s="296"/>
      <c r="AI19" s="296"/>
      <c r="AJ19" s="296"/>
      <c r="AK19" s="296"/>
      <c r="AL19" s="296"/>
      <c r="AM19" s="296"/>
      <c r="AN19" s="296"/>
      <c r="AO19" s="296"/>
    </row>
    <row r="20" spans="2:42" ht="12.75" customHeight="1" x14ac:dyDescent="0.2">
      <c r="B20" s="15" t="s">
        <v>269</v>
      </c>
      <c r="C20" s="295"/>
      <c r="D20" s="288"/>
      <c r="E20" s="288"/>
      <c r="F20" s="288"/>
      <c r="G20" s="288"/>
      <c r="H20" s="288"/>
      <c r="I20" s="288"/>
      <c r="J20" s="288"/>
      <c r="K20" s="288"/>
      <c r="L20" s="288"/>
      <c r="M20" s="288"/>
      <c r="N20" s="288"/>
      <c r="O20" s="288"/>
      <c r="P20" s="288"/>
      <c r="Q20" s="288"/>
      <c r="R20" s="288"/>
      <c r="S20" s="288"/>
      <c r="T20" s="288"/>
      <c r="U20" s="288"/>
      <c r="V20" s="288"/>
      <c r="W20" s="288"/>
      <c r="X20" s="288"/>
      <c r="Y20" s="288"/>
      <c r="Z20" s="288"/>
      <c r="AA20" s="288"/>
      <c r="AB20" s="288"/>
      <c r="AC20" s="288"/>
      <c r="AD20" s="288"/>
      <c r="AE20" s="288"/>
      <c r="AF20" s="288"/>
      <c r="AG20" s="288"/>
      <c r="AH20" s="288"/>
      <c r="AI20" s="288"/>
      <c r="AJ20" s="288"/>
      <c r="AK20" s="288"/>
      <c r="AL20" s="288"/>
      <c r="AM20" s="288"/>
      <c r="AN20" s="288"/>
      <c r="AO20" s="288"/>
    </row>
    <row r="21" spans="2:42" ht="12.75" customHeight="1" x14ac:dyDescent="0.2">
      <c r="B21" s="15" t="s">
        <v>265</v>
      </c>
      <c r="C21" s="295"/>
      <c r="D21" s="288"/>
      <c r="E21" s="288"/>
      <c r="F21" s="288"/>
      <c r="G21" s="288"/>
      <c r="H21" s="288"/>
      <c r="I21" s="288"/>
      <c r="J21" s="288"/>
      <c r="K21" s="288"/>
      <c r="L21" s="288"/>
      <c r="M21" s="288"/>
      <c r="N21" s="288"/>
      <c r="O21" s="288"/>
      <c r="P21" s="288"/>
      <c r="Q21" s="288"/>
      <c r="R21" s="288"/>
      <c r="S21" s="288"/>
      <c r="T21" s="288"/>
      <c r="U21" s="288"/>
      <c r="V21" s="288"/>
      <c r="W21" s="288"/>
      <c r="X21" s="288"/>
      <c r="Y21" s="288"/>
      <c r="Z21" s="288"/>
      <c r="AA21" s="288"/>
      <c r="AB21" s="288"/>
      <c r="AC21" s="288"/>
      <c r="AD21" s="288"/>
      <c r="AE21" s="288"/>
      <c r="AF21" s="288"/>
      <c r="AG21" s="288"/>
      <c r="AH21" s="288"/>
      <c r="AI21" s="288"/>
      <c r="AJ21" s="288"/>
      <c r="AK21" s="288"/>
      <c r="AL21" s="288"/>
      <c r="AM21" s="288"/>
      <c r="AN21" s="288"/>
      <c r="AO21" s="288"/>
    </row>
    <row r="22" spans="2:42" ht="12.75" customHeight="1" x14ac:dyDescent="0.2">
      <c r="B22" s="15"/>
      <c r="C22" s="295"/>
      <c r="D22" s="296"/>
      <c r="E22" s="296"/>
      <c r="F22" s="296"/>
      <c r="G22" s="296"/>
      <c r="H22" s="296"/>
      <c r="I22" s="296"/>
      <c r="J22" s="296"/>
      <c r="K22" s="296"/>
      <c r="L22" s="296"/>
      <c r="M22" s="296"/>
      <c r="N22" s="296"/>
      <c r="O22" s="296"/>
      <c r="P22" s="296"/>
      <c r="Q22" s="296"/>
      <c r="R22" s="296"/>
      <c r="S22" s="296"/>
      <c r="T22" s="296"/>
      <c r="U22" s="296"/>
      <c r="V22" s="296"/>
      <c r="W22" s="296"/>
      <c r="X22" s="296"/>
      <c r="Y22" s="296"/>
      <c r="Z22" s="296"/>
      <c r="AA22" s="296"/>
      <c r="AB22" s="296"/>
      <c r="AC22" s="296"/>
      <c r="AD22" s="296"/>
      <c r="AE22" s="296"/>
      <c r="AF22" s="296"/>
      <c r="AG22" s="296"/>
      <c r="AH22" s="296"/>
      <c r="AI22" s="296"/>
      <c r="AJ22" s="296"/>
      <c r="AK22" s="296"/>
      <c r="AL22" s="296"/>
      <c r="AM22" s="296"/>
      <c r="AN22" s="296"/>
      <c r="AO22" s="296"/>
    </row>
    <row r="23" spans="2:42" ht="12.75" customHeight="1" x14ac:dyDescent="0.2">
      <c r="B23" s="14" t="s">
        <v>270</v>
      </c>
      <c r="C23" s="295"/>
      <c r="D23" s="296"/>
      <c r="E23" s="296"/>
      <c r="F23" s="296"/>
      <c r="G23" s="296"/>
      <c r="H23" s="296"/>
      <c r="I23" s="296"/>
      <c r="J23" s="296"/>
      <c r="K23" s="296"/>
      <c r="L23" s="296"/>
      <c r="M23" s="296"/>
      <c r="N23" s="296"/>
      <c r="O23" s="296"/>
      <c r="P23" s="296"/>
      <c r="Q23" s="296"/>
      <c r="R23" s="296"/>
      <c r="S23" s="296"/>
      <c r="T23" s="296"/>
      <c r="U23" s="296"/>
      <c r="V23" s="296"/>
      <c r="W23" s="296"/>
      <c r="X23" s="296"/>
      <c r="Y23" s="296"/>
      <c r="Z23" s="296"/>
      <c r="AA23" s="296"/>
      <c r="AB23" s="296"/>
      <c r="AC23" s="296"/>
      <c r="AD23" s="296"/>
      <c r="AE23" s="296"/>
      <c r="AF23" s="296"/>
      <c r="AG23" s="296"/>
      <c r="AH23" s="296"/>
      <c r="AI23" s="296"/>
      <c r="AJ23" s="296"/>
      <c r="AK23" s="296"/>
      <c r="AL23" s="296"/>
      <c r="AM23" s="296"/>
      <c r="AN23" s="296"/>
      <c r="AO23" s="296"/>
    </row>
    <row r="24" spans="2:42" ht="12.75" customHeight="1" x14ac:dyDescent="0.2">
      <c r="B24" s="15" t="s">
        <v>269</v>
      </c>
      <c r="C24" s="295"/>
      <c r="D24" s="288"/>
      <c r="E24" s="288"/>
      <c r="F24" s="288"/>
      <c r="G24" s="288"/>
      <c r="H24" s="288"/>
      <c r="I24" s="288"/>
      <c r="J24" s="288"/>
      <c r="K24" s="288"/>
      <c r="L24" s="288"/>
      <c r="M24" s="288"/>
      <c r="N24" s="288"/>
      <c r="O24" s="288"/>
      <c r="P24" s="288"/>
      <c r="Q24" s="288"/>
      <c r="R24" s="288"/>
      <c r="S24" s="288"/>
      <c r="T24" s="288"/>
      <c r="U24" s="288"/>
      <c r="V24" s="288"/>
      <c r="W24" s="288"/>
      <c r="X24" s="288"/>
      <c r="Y24" s="288"/>
      <c r="Z24" s="288"/>
      <c r="AA24" s="288"/>
      <c r="AB24" s="288"/>
      <c r="AC24" s="288"/>
      <c r="AD24" s="288"/>
      <c r="AE24" s="288"/>
      <c r="AF24" s="288"/>
      <c r="AG24" s="288"/>
      <c r="AH24" s="288"/>
      <c r="AI24" s="288"/>
      <c r="AJ24" s="288"/>
      <c r="AK24" s="288"/>
      <c r="AL24" s="288"/>
      <c r="AM24" s="288"/>
      <c r="AN24" s="288"/>
      <c r="AO24" s="288"/>
    </row>
    <row r="25" spans="2:42" ht="12.75" customHeight="1" x14ac:dyDescent="0.2">
      <c r="B25" s="15" t="s">
        <v>265</v>
      </c>
      <c r="C25" s="295"/>
      <c r="D25" s="288"/>
      <c r="E25" s="288"/>
      <c r="F25" s="288"/>
      <c r="G25" s="288"/>
      <c r="H25" s="288"/>
      <c r="I25" s="288"/>
      <c r="J25" s="288"/>
      <c r="K25" s="288"/>
      <c r="L25" s="288"/>
      <c r="M25" s="288"/>
      <c r="N25" s="288"/>
      <c r="O25" s="288"/>
      <c r="P25" s="288"/>
      <c r="Q25" s="288"/>
      <c r="R25" s="288"/>
      <c r="S25" s="288"/>
      <c r="T25" s="288"/>
      <c r="U25" s="288"/>
      <c r="V25" s="288"/>
      <c r="W25" s="288"/>
      <c r="X25" s="288"/>
      <c r="Y25" s="288"/>
      <c r="Z25" s="288"/>
      <c r="AA25" s="288"/>
      <c r="AB25" s="288"/>
      <c r="AC25" s="288"/>
      <c r="AD25" s="288"/>
      <c r="AE25" s="288"/>
      <c r="AF25" s="288"/>
      <c r="AG25" s="288"/>
      <c r="AH25" s="288"/>
      <c r="AI25" s="288"/>
      <c r="AJ25" s="288"/>
      <c r="AK25" s="288"/>
      <c r="AL25" s="288"/>
      <c r="AM25" s="288"/>
      <c r="AN25" s="288"/>
      <c r="AO25" s="288"/>
    </row>
    <row r="26" spans="2:42" ht="12.75" customHeight="1" x14ac:dyDescent="0.2">
      <c r="B26" s="53"/>
      <c r="C26" s="139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2:42" ht="12.75" customHeight="1" x14ac:dyDescent="0.2">
      <c r="B27" s="14" t="s">
        <v>87</v>
      </c>
      <c r="C27" s="139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</row>
    <row r="28" spans="2:42" ht="12.75" customHeight="1" x14ac:dyDescent="0.2">
      <c r="B28" s="15" t="s">
        <v>269</v>
      </c>
      <c r="C28" s="139"/>
      <c r="D28" s="180"/>
      <c r="E28" s="180"/>
      <c r="F28" s="180"/>
      <c r="G28" s="180"/>
      <c r="H28" s="180"/>
      <c r="I28" s="180"/>
      <c r="J28" s="180"/>
      <c r="K28" s="180"/>
      <c r="L28" s="180"/>
      <c r="M28" s="180"/>
      <c r="N28" s="180"/>
      <c r="O28" s="180"/>
      <c r="P28" s="180"/>
      <c r="Q28" s="180"/>
      <c r="R28" s="180"/>
      <c r="S28" s="180"/>
      <c r="T28" s="180"/>
      <c r="U28" s="180"/>
      <c r="V28" s="180"/>
      <c r="W28" s="180"/>
      <c r="X28" s="180"/>
      <c r="Y28" s="180"/>
      <c r="Z28" s="180"/>
      <c r="AA28" s="180"/>
      <c r="AB28" s="180"/>
      <c r="AC28" s="180"/>
      <c r="AD28" s="180"/>
      <c r="AE28" s="180"/>
      <c r="AF28" s="180"/>
      <c r="AG28" s="180"/>
      <c r="AH28" s="180"/>
      <c r="AI28" s="180"/>
      <c r="AJ28" s="180"/>
      <c r="AK28" s="180"/>
      <c r="AL28" s="180"/>
      <c r="AM28" s="180"/>
      <c r="AN28" s="180"/>
      <c r="AO28" s="180"/>
    </row>
    <row r="29" spans="2:42" ht="12.75" customHeight="1" x14ac:dyDescent="0.2">
      <c r="B29" s="685"/>
      <c r="C29" s="534"/>
      <c r="D29" s="713"/>
      <c r="E29" s="713"/>
      <c r="F29" s="713"/>
      <c r="G29" s="713"/>
      <c r="H29" s="713"/>
      <c r="I29" s="713"/>
      <c r="J29" s="713"/>
      <c r="K29" s="713"/>
      <c r="L29" s="713"/>
      <c r="M29" s="713"/>
      <c r="N29" s="713"/>
      <c r="O29" s="713"/>
      <c r="P29" s="713"/>
      <c r="Q29" s="713"/>
      <c r="R29" s="713"/>
      <c r="S29" s="713"/>
      <c r="T29" s="713"/>
      <c r="U29" s="713"/>
      <c r="V29" s="713"/>
      <c r="W29" s="713"/>
      <c r="X29" s="713"/>
      <c r="Y29" s="713"/>
      <c r="Z29" s="713"/>
      <c r="AA29" s="713"/>
      <c r="AB29" s="713"/>
      <c r="AC29" s="713"/>
      <c r="AD29" s="713"/>
      <c r="AE29" s="713"/>
      <c r="AF29" s="713"/>
      <c r="AG29" s="713"/>
      <c r="AH29" s="713"/>
      <c r="AI29" s="713"/>
      <c r="AJ29" s="713"/>
      <c r="AK29" s="713"/>
      <c r="AL29" s="713"/>
      <c r="AM29" s="713"/>
      <c r="AN29" s="713"/>
      <c r="AO29" s="713"/>
      <c r="AP29" s="545"/>
    </row>
    <row r="30" spans="2:42" ht="12.75" customHeight="1" x14ac:dyDescent="0.2">
      <c r="B30" s="15" t="s">
        <v>263</v>
      </c>
      <c r="C30" s="139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</row>
    <row r="31" spans="2:42" ht="12.75" customHeight="1" x14ac:dyDescent="0.2">
      <c r="B31" s="685"/>
      <c r="C31" s="534"/>
      <c r="D31" s="713"/>
      <c r="E31" s="713"/>
      <c r="F31" s="713"/>
      <c r="G31" s="713"/>
      <c r="H31" s="713"/>
      <c r="I31" s="713"/>
      <c r="J31" s="713"/>
      <c r="K31" s="713"/>
      <c r="L31" s="713"/>
      <c r="M31" s="713"/>
      <c r="N31" s="713"/>
      <c r="O31" s="713"/>
      <c r="P31" s="713"/>
      <c r="Q31" s="713"/>
      <c r="R31" s="713"/>
      <c r="S31" s="713"/>
      <c r="T31" s="713"/>
      <c r="U31" s="713"/>
      <c r="V31" s="713"/>
      <c r="W31" s="713"/>
      <c r="X31" s="713"/>
      <c r="Y31" s="713"/>
      <c r="Z31" s="713"/>
      <c r="AA31" s="713"/>
      <c r="AB31" s="713"/>
      <c r="AC31" s="713"/>
      <c r="AD31" s="713"/>
      <c r="AE31" s="713"/>
      <c r="AF31" s="713"/>
      <c r="AG31" s="713"/>
      <c r="AH31" s="713"/>
      <c r="AI31" s="713"/>
      <c r="AJ31" s="713"/>
      <c r="AK31" s="713"/>
      <c r="AL31" s="713"/>
      <c r="AM31" s="713"/>
      <c r="AN31" s="713"/>
      <c r="AO31" s="713"/>
      <c r="AP31" s="545"/>
    </row>
    <row r="32" spans="2:42" ht="12.75" customHeight="1" x14ac:dyDescent="0.2">
      <c r="B32" s="14" t="s">
        <v>38</v>
      </c>
      <c r="C32" s="139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</row>
    <row r="33" spans="2:80" ht="12.75" customHeight="1" x14ac:dyDescent="0.2">
      <c r="B33" s="15" t="s">
        <v>269</v>
      </c>
      <c r="C33" s="139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</row>
    <row r="34" spans="2:80" ht="12.75" customHeight="1" x14ac:dyDescent="0.2">
      <c r="B34" s="141" t="s">
        <v>17</v>
      </c>
      <c r="C34" s="139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</row>
    <row r="35" spans="2:80" ht="12.75" customHeight="1" x14ac:dyDescent="0.2">
      <c r="B35" s="141" t="s">
        <v>18</v>
      </c>
      <c r="C35" s="139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</row>
    <row r="36" spans="2:80" ht="12.75" customHeight="1" x14ac:dyDescent="0.2">
      <c r="B36" s="141" t="s">
        <v>19</v>
      </c>
      <c r="C36" s="139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</row>
    <row r="37" spans="2:80" ht="12.75" customHeight="1" x14ac:dyDescent="0.2">
      <c r="B37" s="141" t="s">
        <v>20</v>
      </c>
      <c r="C37" s="139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</row>
    <row r="38" spans="2:80" ht="12.75" customHeight="1" x14ac:dyDescent="0.2">
      <c r="B38" s="141" t="s">
        <v>21</v>
      </c>
      <c r="C38" s="139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</row>
    <row r="39" spans="2:80" ht="12.75" customHeight="1" x14ac:dyDescent="0.2">
      <c r="B39" s="141" t="s">
        <v>22</v>
      </c>
      <c r="C39" s="139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</row>
    <row r="40" spans="2:80" ht="12.75" customHeight="1" x14ac:dyDescent="0.2">
      <c r="B40" s="141" t="s">
        <v>35</v>
      </c>
      <c r="C40" s="139"/>
      <c r="D40" s="140"/>
      <c r="E40" s="140"/>
      <c r="F40" s="140"/>
      <c r="G40" s="140"/>
      <c r="H40" s="140"/>
      <c r="I40" s="140"/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</row>
    <row r="41" spans="2:80" ht="12.75" customHeight="1" x14ac:dyDescent="0.2">
      <c r="B41" s="372"/>
      <c r="C41" s="13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73"/>
      <c r="AG41" s="373"/>
      <c r="AH41" s="373"/>
      <c r="AI41" s="373"/>
      <c r="AJ41" s="373"/>
      <c r="AK41" s="373"/>
      <c r="AL41" s="373"/>
      <c r="AM41" s="373"/>
      <c r="AN41" s="373"/>
      <c r="AO41" s="373"/>
      <c r="AQ41" s="827"/>
    </row>
    <row r="42" spans="2:80" ht="12.75" customHeight="1" x14ac:dyDescent="0.2">
      <c r="B42" s="15" t="s">
        <v>265</v>
      </c>
      <c r="C42" s="534"/>
      <c r="D42" s="696"/>
      <c r="E42" s="696"/>
      <c r="F42" s="696"/>
      <c r="G42" s="696"/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  <c r="T42" s="696"/>
      <c r="U42" s="696"/>
      <c r="V42" s="696"/>
      <c r="W42" s="696"/>
      <c r="X42" s="696"/>
      <c r="Y42" s="696"/>
      <c r="Z42" s="696"/>
      <c r="AA42" s="696"/>
      <c r="AB42" s="696"/>
      <c r="AC42" s="696"/>
      <c r="AD42" s="696"/>
      <c r="AE42" s="696"/>
      <c r="AF42" s="696"/>
      <c r="AG42" s="696"/>
      <c r="AH42" s="696"/>
      <c r="AI42" s="696"/>
      <c r="AJ42" s="696"/>
      <c r="AK42" s="696"/>
      <c r="AL42" s="696"/>
      <c r="AM42" s="696"/>
      <c r="AN42" s="696"/>
      <c r="AO42" s="696"/>
      <c r="AP42" s="545"/>
      <c r="AQ42" s="825"/>
      <c r="AR42" s="825"/>
      <c r="AS42" s="825"/>
      <c r="AT42" s="825"/>
      <c r="AU42" s="825"/>
      <c r="AV42" s="825"/>
      <c r="AW42" s="825"/>
      <c r="AX42" s="825"/>
      <c r="AY42" s="825"/>
      <c r="AZ42" s="825"/>
      <c r="BA42" s="825"/>
      <c r="BB42" s="825"/>
      <c r="BC42" s="825"/>
      <c r="BD42" s="825"/>
      <c r="BE42" s="825"/>
      <c r="BF42" s="825"/>
      <c r="BG42" s="825"/>
      <c r="BH42" s="825"/>
      <c r="BI42" s="825"/>
      <c r="BJ42" s="825"/>
      <c r="BK42" s="825"/>
      <c r="BL42" s="825"/>
      <c r="BM42" s="825"/>
      <c r="BN42" s="825"/>
      <c r="BO42" s="825"/>
      <c r="BP42" s="825"/>
      <c r="BQ42" s="825"/>
      <c r="BR42" s="825"/>
      <c r="BS42" s="825"/>
      <c r="BT42" s="825"/>
      <c r="BU42" s="825"/>
      <c r="BV42" s="825"/>
      <c r="BW42" s="825"/>
      <c r="BX42" s="825"/>
      <c r="BY42" s="825"/>
      <c r="BZ42" s="825"/>
      <c r="CA42" s="825"/>
      <c r="CB42" s="825"/>
    </row>
    <row r="43" spans="2:80" ht="12.75" customHeight="1" x14ac:dyDescent="0.2">
      <c r="B43" s="141" t="s">
        <v>17</v>
      </c>
      <c r="C43" s="534"/>
      <c r="D43" s="713"/>
      <c r="E43" s="713"/>
      <c r="F43" s="713"/>
      <c r="G43" s="713"/>
      <c r="H43" s="713"/>
      <c r="I43" s="713"/>
      <c r="J43" s="713"/>
      <c r="K43" s="713"/>
      <c r="L43" s="713"/>
      <c r="M43" s="713"/>
      <c r="N43" s="713"/>
      <c r="O43" s="713"/>
      <c r="P43" s="713"/>
      <c r="Q43" s="713"/>
      <c r="R43" s="713"/>
      <c r="S43" s="713"/>
      <c r="T43" s="713"/>
      <c r="U43" s="713"/>
      <c r="V43" s="713"/>
      <c r="W43" s="713"/>
      <c r="X43" s="713"/>
      <c r="Y43" s="713"/>
      <c r="Z43" s="713"/>
      <c r="AA43" s="713"/>
      <c r="AB43" s="713"/>
      <c r="AC43" s="713"/>
      <c r="AD43" s="713"/>
      <c r="AE43" s="713"/>
      <c r="AF43" s="713"/>
      <c r="AG43" s="713"/>
      <c r="AH43" s="713"/>
      <c r="AI43" s="713"/>
      <c r="AJ43" s="713"/>
      <c r="AK43" s="713"/>
      <c r="AL43" s="713"/>
      <c r="AM43" s="713"/>
      <c r="AN43" s="713"/>
      <c r="AO43" s="713"/>
      <c r="AP43" s="545"/>
      <c r="AQ43" s="892"/>
      <c r="AR43" s="892"/>
      <c r="AS43" s="892"/>
      <c r="AT43" s="892"/>
      <c r="AU43" s="892"/>
      <c r="AV43" s="892"/>
      <c r="AW43" s="892"/>
      <c r="AX43" s="892"/>
      <c r="AY43" s="892"/>
      <c r="AZ43" s="892"/>
      <c r="BA43" s="892"/>
      <c r="BB43" s="892"/>
      <c r="BC43" s="892"/>
      <c r="BD43" s="892"/>
      <c r="BE43" s="892"/>
      <c r="BF43" s="892"/>
      <c r="BG43" s="892"/>
      <c r="BH43" s="892"/>
      <c r="BI43" s="892"/>
      <c r="BJ43" s="892"/>
      <c r="BK43" s="892"/>
      <c r="BL43" s="892"/>
      <c r="BM43" s="892"/>
      <c r="BN43" s="892"/>
      <c r="BO43" s="892"/>
      <c r="BP43" s="892"/>
      <c r="BQ43" s="892"/>
      <c r="BR43" s="892"/>
      <c r="BS43" s="892"/>
      <c r="BT43" s="892"/>
      <c r="BU43" s="892"/>
      <c r="BV43" s="892"/>
      <c r="BW43" s="892"/>
      <c r="BX43" s="892"/>
      <c r="BY43" s="892"/>
      <c r="BZ43" s="892"/>
      <c r="CA43" s="892"/>
      <c r="CB43" s="892"/>
    </row>
    <row r="44" spans="2:80" ht="12.75" customHeight="1" x14ac:dyDescent="0.2">
      <c r="B44" s="141" t="s">
        <v>18</v>
      </c>
      <c r="C44" s="534"/>
      <c r="D44" s="713"/>
      <c r="E44" s="713"/>
      <c r="F44" s="713"/>
      <c r="G44" s="713"/>
      <c r="H44" s="713"/>
      <c r="I44" s="713"/>
      <c r="J44" s="713"/>
      <c r="K44" s="713"/>
      <c r="L44" s="713"/>
      <c r="M44" s="713"/>
      <c r="N44" s="713"/>
      <c r="O44" s="713"/>
      <c r="P44" s="713"/>
      <c r="Q44" s="713"/>
      <c r="R44" s="713"/>
      <c r="S44" s="713"/>
      <c r="T44" s="713"/>
      <c r="U44" s="713"/>
      <c r="V44" s="713"/>
      <c r="W44" s="713"/>
      <c r="X44" s="713"/>
      <c r="Y44" s="713"/>
      <c r="Z44" s="713"/>
      <c r="AA44" s="713"/>
      <c r="AB44" s="713"/>
      <c r="AC44" s="713"/>
      <c r="AD44" s="713"/>
      <c r="AE44" s="713"/>
      <c r="AF44" s="713"/>
      <c r="AG44" s="713"/>
      <c r="AH44" s="713"/>
      <c r="AI44" s="713"/>
      <c r="AJ44" s="713"/>
      <c r="AK44" s="713"/>
      <c r="AL44" s="713"/>
      <c r="AM44" s="713"/>
      <c r="AN44" s="713"/>
      <c r="AO44" s="713"/>
      <c r="AP44" s="545"/>
      <c r="AQ44" s="892"/>
      <c r="AR44" s="892"/>
      <c r="AS44" s="892"/>
      <c r="AT44" s="892"/>
      <c r="AU44" s="892"/>
      <c r="AV44" s="892"/>
      <c r="AW44" s="892"/>
      <c r="AX44" s="892"/>
      <c r="AY44" s="892"/>
      <c r="AZ44" s="892"/>
      <c r="BA44" s="892"/>
      <c r="BB44" s="892"/>
      <c r="BC44" s="892"/>
      <c r="BD44" s="892"/>
      <c r="BE44" s="892"/>
      <c r="BF44" s="892"/>
      <c r="BG44" s="892"/>
      <c r="BH44" s="892"/>
      <c r="BI44" s="892"/>
      <c r="BJ44" s="892"/>
      <c r="BK44" s="892"/>
      <c r="BL44" s="892"/>
      <c r="BM44" s="892"/>
      <c r="BN44" s="892"/>
      <c r="BO44" s="892"/>
      <c r="BP44" s="892"/>
      <c r="BQ44" s="892"/>
      <c r="BR44" s="892"/>
      <c r="BS44" s="892"/>
      <c r="BT44" s="892"/>
      <c r="BU44" s="892"/>
      <c r="BV44" s="892"/>
      <c r="BW44" s="892"/>
      <c r="BX44" s="892"/>
      <c r="BY44" s="892"/>
      <c r="BZ44" s="892"/>
      <c r="CA44" s="892"/>
      <c r="CB44" s="892"/>
    </row>
    <row r="45" spans="2:80" ht="12.75" customHeight="1" x14ac:dyDescent="0.2">
      <c r="B45" s="141" t="s">
        <v>19</v>
      </c>
      <c r="C45" s="534"/>
      <c r="D45" s="713"/>
      <c r="E45" s="713"/>
      <c r="F45" s="713"/>
      <c r="G45" s="713"/>
      <c r="H45" s="713"/>
      <c r="I45" s="713"/>
      <c r="J45" s="713"/>
      <c r="K45" s="713"/>
      <c r="L45" s="713"/>
      <c r="M45" s="713"/>
      <c r="N45" s="713"/>
      <c r="O45" s="713"/>
      <c r="P45" s="713"/>
      <c r="Q45" s="713"/>
      <c r="R45" s="713"/>
      <c r="S45" s="713"/>
      <c r="T45" s="713"/>
      <c r="U45" s="713"/>
      <c r="V45" s="713"/>
      <c r="W45" s="713"/>
      <c r="X45" s="713"/>
      <c r="Y45" s="713"/>
      <c r="Z45" s="713"/>
      <c r="AA45" s="713"/>
      <c r="AB45" s="713"/>
      <c r="AC45" s="713"/>
      <c r="AD45" s="713"/>
      <c r="AE45" s="713"/>
      <c r="AF45" s="713"/>
      <c r="AG45" s="713"/>
      <c r="AH45" s="713"/>
      <c r="AI45" s="713"/>
      <c r="AJ45" s="713"/>
      <c r="AK45" s="713"/>
      <c r="AL45" s="713"/>
      <c r="AM45" s="713"/>
      <c r="AN45" s="713"/>
      <c r="AO45" s="713"/>
      <c r="AP45" s="545"/>
      <c r="AQ45" s="892"/>
      <c r="AR45" s="892"/>
      <c r="AS45" s="892"/>
      <c r="AT45" s="892"/>
      <c r="AU45" s="892"/>
      <c r="AV45" s="892"/>
      <c r="AW45" s="892"/>
      <c r="AX45" s="892"/>
      <c r="AY45" s="892"/>
      <c r="AZ45" s="892"/>
      <c r="BA45" s="892"/>
      <c r="BB45" s="892"/>
      <c r="BC45" s="892"/>
      <c r="BD45" s="892"/>
      <c r="BE45" s="892"/>
      <c r="BF45" s="892"/>
      <c r="BG45" s="892"/>
      <c r="BH45" s="892"/>
      <c r="BI45" s="892"/>
      <c r="BJ45" s="892"/>
      <c r="BK45" s="892"/>
      <c r="BL45" s="892"/>
      <c r="BM45" s="892"/>
      <c r="BN45" s="892"/>
      <c r="BO45" s="892"/>
      <c r="BP45" s="892"/>
      <c r="BQ45" s="892"/>
      <c r="BR45" s="892"/>
      <c r="BS45" s="892"/>
      <c r="BT45" s="892"/>
      <c r="BU45" s="892"/>
      <c r="BV45" s="892"/>
      <c r="BW45" s="892"/>
      <c r="BX45" s="892"/>
      <c r="BY45" s="892"/>
      <c r="BZ45" s="892"/>
      <c r="CA45" s="892"/>
      <c r="CB45" s="892"/>
    </row>
    <row r="46" spans="2:80" ht="12.75" customHeight="1" x14ac:dyDescent="0.2">
      <c r="B46" s="141" t="s">
        <v>20</v>
      </c>
      <c r="C46" s="534"/>
      <c r="D46" s="713"/>
      <c r="E46" s="713"/>
      <c r="F46" s="713"/>
      <c r="G46" s="713"/>
      <c r="H46" s="713"/>
      <c r="I46" s="713"/>
      <c r="J46" s="713"/>
      <c r="K46" s="713"/>
      <c r="L46" s="713"/>
      <c r="M46" s="713"/>
      <c r="N46" s="713"/>
      <c r="O46" s="713"/>
      <c r="P46" s="713"/>
      <c r="Q46" s="713"/>
      <c r="R46" s="713"/>
      <c r="S46" s="713"/>
      <c r="T46" s="713"/>
      <c r="U46" s="713"/>
      <c r="V46" s="713"/>
      <c r="W46" s="713"/>
      <c r="X46" s="713"/>
      <c r="Y46" s="713"/>
      <c r="Z46" s="713"/>
      <c r="AA46" s="713"/>
      <c r="AB46" s="713"/>
      <c r="AC46" s="713"/>
      <c r="AD46" s="713"/>
      <c r="AE46" s="713"/>
      <c r="AF46" s="713"/>
      <c r="AG46" s="713"/>
      <c r="AH46" s="713"/>
      <c r="AI46" s="713"/>
      <c r="AJ46" s="713"/>
      <c r="AK46" s="713"/>
      <c r="AL46" s="713"/>
      <c r="AM46" s="713"/>
      <c r="AN46" s="713"/>
      <c r="AO46" s="713"/>
      <c r="AP46" s="545"/>
      <c r="AQ46" s="892"/>
      <c r="AR46" s="892"/>
      <c r="AS46" s="892"/>
      <c r="AT46" s="892"/>
      <c r="AU46" s="892"/>
      <c r="AV46" s="892"/>
      <c r="AW46" s="892"/>
      <c r="AX46" s="892"/>
      <c r="AY46" s="892"/>
      <c r="AZ46" s="892"/>
      <c r="BA46" s="892"/>
      <c r="BB46" s="892"/>
      <c r="BC46" s="892"/>
      <c r="BD46" s="892"/>
      <c r="BE46" s="892"/>
      <c r="BF46" s="892"/>
      <c r="BG46" s="892"/>
      <c r="BH46" s="892"/>
      <c r="BI46" s="892"/>
      <c r="BJ46" s="892"/>
      <c r="BK46" s="892"/>
      <c r="BL46" s="892"/>
      <c r="BM46" s="892"/>
      <c r="BN46" s="892"/>
      <c r="BO46" s="892"/>
      <c r="BP46" s="892"/>
      <c r="BQ46" s="892"/>
      <c r="BR46" s="892"/>
      <c r="BS46" s="892"/>
      <c r="BT46" s="892"/>
      <c r="BU46" s="892"/>
      <c r="BV46" s="892"/>
      <c r="BW46" s="892"/>
      <c r="BX46" s="892"/>
      <c r="BY46" s="892"/>
      <c r="BZ46" s="892"/>
      <c r="CA46" s="892"/>
      <c r="CB46" s="892"/>
    </row>
    <row r="47" spans="2:80" ht="12.75" customHeight="1" x14ac:dyDescent="0.2">
      <c r="B47" s="141" t="s">
        <v>21</v>
      </c>
      <c r="C47" s="534"/>
      <c r="D47" s="713"/>
      <c r="E47" s="713"/>
      <c r="F47" s="713"/>
      <c r="G47" s="713"/>
      <c r="H47" s="713"/>
      <c r="I47" s="713"/>
      <c r="J47" s="713"/>
      <c r="K47" s="713"/>
      <c r="L47" s="713"/>
      <c r="M47" s="713"/>
      <c r="N47" s="713"/>
      <c r="O47" s="713"/>
      <c r="P47" s="713"/>
      <c r="Q47" s="713"/>
      <c r="R47" s="713"/>
      <c r="S47" s="713"/>
      <c r="T47" s="713"/>
      <c r="U47" s="713"/>
      <c r="V47" s="713"/>
      <c r="W47" s="713"/>
      <c r="X47" s="713"/>
      <c r="Y47" s="713"/>
      <c r="Z47" s="713"/>
      <c r="AA47" s="713"/>
      <c r="AB47" s="713"/>
      <c r="AC47" s="713"/>
      <c r="AD47" s="713"/>
      <c r="AE47" s="713"/>
      <c r="AF47" s="713"/>
      <c r="AG47" s="713"/>
      <c r="AH47" s="713"/>
      <c r="AI47" s="713"/>
      <c r="AJ47" s="713"/>
      <c r="AK47" s="713"/>
      <c r="AL47" s="713"/>
      <c r="AM47" s="713"/>
      <c r="AN47" s="713"/>
      <c r="AO47" s="713"/>
      <c r="AP47" s="545"/>
      <c r="AQ47" s="892"/>
      <c r="AR47" s="892"/>
      <c r="AS47" s="892"/>
      <c r="AT47" s="892"/>
      <c r="AU47" s="892"/>
      <c r="AV47" s="892"/>
      <c r="AW47" s="892"/>
      <c r="AX47" s="892"/>
      <c r="AY47" s="892"/>
      <c r="AZ47" s="892"/>
      <c r="BA47" s="892"/>
      <c r="BB47" s="892"/>
      <c r="BC47" s="892"/>
      <c r="BD47" s="892"/>
      <c r="BE47" s="892"/>
      <c r="BF47" s="892"/>
      <c r="BG47" s="892"/>
      <c r="BH47" s="892"/>
      <c r="BI47" s="892"/>
      <c r="BJ47" s="892"/>
      <c r="BK47" s="892"/>
      <c r="BL47" s="892"/>
      <c r="BM47" s="892"/>
      <c r="BN47" s="892"/>
      <c r="BO47" s="892"/>
      <c r="BP47" s="892"/>
      <c r="BQ47" s="892"/>
      <c r="BR47" s="892"/>
      <c r="BS47" s="892"/>
      <c r="BT47" s="892"/>
      <c r="BU47" s="892"/>
      <c r="BV47" s="892"/>
      <c r="BW47" s="892"/>
      <c r="BX47" s="892"/>
      <c r="BY47" s="892"/>
      <c r="BZ47" s="892"/>
      <c r="CA47" s="892"/>
      <c r="CB47" s="892"/>
    </row>
    <row r="48" spans="2:80" ht="12.75" customHeight="1" x14ac:dyDescent="0.2">
      <c r="B48" s="141" t="s">
        <v>22</v>
      </c>
      <c r="C48" s="534"/>
      <c r="D48" s="713"/>
      <c r="E48" s="713"/>
      <c r="F48" s="713"/>
      <c r="G48" s="713"/>
      <c r="H48" s="713"/>
      <c r="I48" s="713"/>
      <c r="J48" s="713"/>
      <c r="K48" s="713"/>
      <c r="L48" s="713"/>
      <c r="M48" s="713"/>
      <c r="N48" s="713"/>
      <c r="O48" s="713"/>
      <c r="P48" s="713"/>
      <c r="Q48" s="713"/>
      <c r="R48" s="713"/>
      <c r="S48" s="713"/>
      <c r="T48" s="713"/>
      <c r="U48" s="713"/>
      <c r="V48" s="713"/>
      <c r="W48" s="713"/>
      <c r="X48" s="713"/>
      <c r="Y48" s="713"/>
      <c r="Z48" s="713"/>
      <c r="AA48" s="713"/>
      <c r="AB48" s="713"/>
      <c r="AC48" s="713"/>
      <c r="AD48" s="713"/>
      <c r="AE48" s="713"/>
      <c r="AF48" s="713"/>
      <c r="AG48" s="713"/>
      <c r="AH48" s="713"/>
      <c r="AI48" s="713"/>
      <c r="AJ48" s="713"/>
      <c r="AK48" s="713"/>
      <c r="AL48" s="713"/>
      <c r="AM48" s="713"/>
      <c r="AN48" s="713"/>
      <c r="AO48" s="713"/>
      <c r="AP48" s="545"/>
      <c r="AQ48" s="892"/>
      <c r="AR48" s="892"/>
      <c r="AS48" s="892"/>
      <c r="AT48" s="892"/>
      <c r="AU48" s="892"/>
      <c r="AV48" s="892"/>
      <c r="AW48" s="892"/>
      <c r="AX48" s="892"/>
      <c r="AY48" s="892"/>
      <c r="AZ48" s="892"/>
      <c r="BA48" s="892"/>
      <c r="BB48" s="892"/>
      <c r="BC48" s="892"/>
      <c r="BD48" s="892"/>
      <c r="BE48" s="892"/>
      <c r="BF48" s="892"/>
      <c r="BG48" s="892"/>
      <c r="BH48" s="892"/>
      <c r="BI48" s="892"/>
      <c r="BJ48" s="892"/>
      <c r="BK48" s="892"/>
      <c r="BL48" s="892"/>
      <c r="BM48" s="892"/>
      <c r="BN48" s="892"/>
      <c r="BO48" s="892"/>
      <c r="BP48" s="892"/>
      <c r="BQ48" s="892"/>
      <c r="BR48" s="892"/>
      <c r="BS48" s="892"/>
      <c r="BT48" s="892"/>
      <c r="BU48" s="892"/>
      <c r="BV48" s="892"/>
      <c r="BW48" s="892"/>
      <c r="BX48" s="892"/>
      <c r="BY48" s="892"/>
      <c r="BZ48" s="892"/>
      <c r="CA48" s="892"/>
      <c r="CB48" s="892"/>
    </row>
    <row r="49" spans="1:80" ht="12.75" customHeight="1" x14ac:dyDescent="0.2">
      <c r="B49" s="141" t="s">
        <v>35</v>
      </c>
      <c r="C49" s="534"/>
      <c r="D49" s="713"/>
      <c r="E49" s="713"/>
      <c r="F49" s="713"/>
      <c r="G49" s="713"/>
      <c r="H49" s="713"/>
      <c r="I49" s="713"/>
      <c r="J49" s="713"/>
      <c r="K49" s="713"/>
      <c r="L49" s="713"/>
      <c r="M49" s="713"/>
      <c r="N49" s="713"/>
      <c r="O49" s="713"/>
      <c r="P49" s="713"/>
      <c r="Q49" s="713"/>
      <c r="R49" s="713"/>
      <c r="S49" s="713"/>
      <c r="T49" s="713"/>
      <c r="U49" s="713"/>
      <c r="V49" s="713"/>
      <c r="W49" s="713"/>
      <c r="X49" s="713"/>
      <c r="Y49" s="713"/>
      <c r="Z49" s="713"/>
      <c r="AA49" s="713"/>
      <c r="AB49" s="713"/>
      <c r="AC49" s="713"/>
      <c r="AD49" s="713"/>
      <c r="AE49" s="713"/>
      <c r="AF49" s="713"/>
      <c r="AG49" s="713"/>
      <c r="AH49" s="713"/>
      <c r="AI49" s="713"/>
      <c r="AJ49" s="713"/>
      <c r="AK49" s="713"/>
      <c r="AL49" s="713"/>
      <c r="AM49" s="713"/>
      <c r="AN49" s="713"/>
      <c r="AO49" s="713"/>
      <c r="AP49" s="545"/>
      <c r="AQ49" s="892"/>
      <c r="AR49" s="892"/>
      <c r="AS49" s="892"/>
      <c r="AT49" s="892"/>
      <c r="AU49" s="892"/>
      <c r="AV49" s="892"/>
      <c r="AW49" s="892"/>
      <c r="AX49" s="892"/>
      <c r="AY49" s="892"/>
      <c r="AZ49" s="892"/>
      <c r="BA49" s="892"/>
      <c r="BB49" s="892"/>
      <c r="BC49" s="892"/>
      <c r="BD49" s="892"/>
      <c r="BE49" s="892"/>
      <c r="BF49" s="892"/>
      <c r="BG49" s="892"/>
      <c r="BH49" s="892"/>
      <c r="BI49" s="892"/>
      <c r="BJ49" s="892"/>
      <c r="BK49" s="892"/>
      <c r="BL49" s="892"/>
      <c r="BM49" s="892"/>
      <c r="BN49" s="892"/>
      <c r="BO49" s="892"/>
      <c r="BP49" s="892"/>
      <c r="BQ49" s="892"/>
      <c r="BR49" s="892"/>
      <c r="BS49" s="892"/>
      <c r="BT49" s="892"/>
      <c r="BU49" s="892"/>
      <c r="BV49" s="892"/>
      <c r="BW49" s="892"/>
      <c r="BX49" s="892"/>
      <c r="BY49" s="892"/>
      <c r="BZ49" s="892"/>
      <c r="CA49" s="892"/>
      <c r="CB49" s="892"/>
    </row>
    <row r="50" spans="1:80" ht="12.75" customHeight="1" x14ac:dyDescent="0.2">
      <c r="B50" s="53"/>
      <c r="C50" s="534"/>
      <c r="D50" s="696"/>
      <c r="E50" s="696"/>
      <c r="F50" s="696"/>
      <c r="G50" s="696"/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  <c r="T50" s="696"/>
      <c r="U50" s="696"/>
      <c r="V50" s="696"/>
      <c r="W50" s="696"/>
      <c r="X50" s="696"/>
      <c r="Y50" s="696"/>
      <c r="Z50" s="696"/>
      <c r="AA50" s="696"/>
      <c r="AB50" s="696"/>
      <c r="AC50" s="696"/>
      <c r="AD50" s="696"/>
      <c r="AE50" s="696"/>
      <c r="AF50" s="696"/>
      <c r="AG50" s="696"/>
      <c r="AH50" s="696"/>
      <c r="AI50" s="696"/>
      <c r="AJ50" s="696"/>
      <c r="AK50" s="696"/>
      <c r="AL50" s="696"/>
      <c r="AM50" s="696"/>
      <c r="AN50" s="696"/>
      <c r="AO50" s="696"/>
      <c r="AP50" s="545"/>
    </row>
    <row r="51" spans="1:80" ht="12.75" customHeight="1" x14ac:dyDescent="0.2">
      <c r="B51" s="53" t="s">
        <v>271</v>
      </c>
      <c r="C51" s="716">
        <f t="shared" ref="C51" si="0">WACC_uusi</f>
        <v>6.3E-2</v>
      </c>
      <c r="D51" s="716">
        <f t="shared" ref="D51:AO51" si="1">WACC_uusi</f>
        <v>6.3E-2</v>
      </c>
      <c r="E51" s="716">
        <f t="shared" si="1"/>
        <v>6.3E-2</v>
      </c>
      <c r="F51" s="716">
        <f t="shared" si="1"/>
        <v>6.3E-2</v>
      </c>
      <c r="G51" s="716">
        <f t="shared" si="1"/>
        <v>6.3E-2</v>
      </c>
      <c r="H51" s="716">
        <f t="shared" si="1"/>
        <v>6.3E-2</v>
      </c>
      <c r="I51" s="716">
        <f t="shared" si="1"/>
        <v>6.3E-2</v>
      </c>
      <c r="J51" s="716">
        <f t="shared" si="1"/>
        <v>6.3E-2</v>
      </c>
      <c r="K51" s="716">
        <f t="shared" si="1"/>
        <v>6.3E-2</v>
      </c>
      <c r="L51" s="716">
        <f t="shared" si="1"/>
        <v>6.3E-2</v>
      </c>
      <c r="M51" s="716">
        <f t="shared" si="1"/>
        <v>6.3E-2</v>
      </c>
      <c r="N51" s="716">
        <f t="shared" si="1"/>
        <v>6.3E-2</v>
      </c>
      <c r="O51" s="716">
        <f t="shared" si="1"/>
        <v>6.3E-2</v>
      </c>
      <c r="P51" s="716">
        <f t="shared" si="1"/>
        <v>6.3E-2</v>
      </c>
      <c r="Q51" s="716">
        <f t="shared" si="1"/>
        <v>6.3E-2</v>
      </c>
      <c r="R51" s="716">
        <f t="shared" si="1"/>
        <v>6.3E-2</v>
      </c>
      <c r="S51" s="716">
        <f t="shared" si="1"/>
        <v>6.3E-2</v>
      </c>
      <c r="T51" s="716">
        <f t="shared" si="1"/>
        <v>6.3E-2</v>
      </c>
      <c r="U51" s="716">
        <f t="shared" si="1"/>
        <v>6.3E-2</v>
      </c>
      <c r="V51" s="716">
        <f t="shared" si="1"/>
        <v>6.3E-2</v>
      </c>
      <c r="W51" s="716">
        <f t="shared" si="1"/>
        <v>6.3E-2</v>
      </c>
      <c r="X51" s="716">
        <f t="shared" si="1"/>
        <v>6.3E-2</v>
      </c>
      <c r="Y51" s="716">
        <f t="shared" si="1"/>
        <v>6.3E-2</v>
      </c>
      <c r="Z51" s="716">
        <f t="shared" si="1"/>
        <v>6.3E-2</v>
      </c>
      <c r="AA51" s="716">
        <f t="shared" si="1"/>
        <v>6.3E-2</v>
      </c>
      <c r="AB51" s="716">
        <f t="shared" si="1"/>
        <v>6.3E-2</v>
      </c>
      <c r="AC51" s="716">
        <f t="shared" si="1"/>
        <v>6.3E-2</v>
      </c>
      <c r="AD51" s="716">
        <f t="shared" si="1"/>
        <v>6.3E-2</v>
      </c>
      <c r="AE51" s="716">
        <f t="shared" si="1"/>
        <v>6.3E-2</v>
      </c>
      <c r="AF51" s="716">
        <f t="shared" si="1"/>
        <v>6.3E-2</v>
      </c>
      <c r="AG51" s="716">
        <f t="shared" si="1"/>
        <v>6.3E-2</v>
      </c>
      <c r="AH51" s="716">
        <f t="shared" si="1"/>
        <v>6.3E-2</v>
      </c>
      <c r="AI51" s="716">
        <f t="shared" si="1"/>
        <v>6.3E-2</v>
      </c>
      <c r="AJ51" s="716">
        <f t="shared" si="1"/>
        <v>6.3E-2</v>
      </c>
      <c r="AK51" s="716">
        <f t="shared" si="1"/>
        <v>6.3E-2</v>
      </c>
      <c r="AL51" s="716">
        <f t="shared" si="1"/>
        <v>6.3E-2</v>
      </c>
      <c r="AM51" s="716">
        <f t="shared" si="1"/>
        <v>6.3E-2</v>
      </c>
      <c r="AN51" s="716">
        <f t="shared" si="1"/>
        <v>6.3E-2</v>
      </c>
      <c r="AO51" s="716">
        <f t="shared" si="1"/>
        <v>6.3E-2</v>
      </c>
      <c r="AP51" s="545"/>
    </row>
    <row r="52" spans="1:80" ht="12.75" customHeight="1" x14ac:dyDescent="0.2">
      <c r="B52" s="53"/>
      <c r="C52" s="139"/>
      <c r="D52" s="62"/>
      <c r="E52" s="62"/>
      <c r="F52" s="62"/>
      <c r="G52" s="62"/>
      <c r="H52" s="62"/>
      <c r="I52" s="62"/>
      <c r="J52" s="62"/>
      <c r="K52" s="62"/>
      <c r="L52" s="62"/>
      <c r="M52" s="62"/>
      <c r="N52" s="62"/>
      <c r="O52" s="62"/>
      <c r="P52" s="62"/>
      <c r="Q52" s="62"/>
      <c r="R52" s="62"/>
      <c r="S52" s="62"/>
      <c r="T52" s="62"/>
      <c r="U52" s="62"/>
      <c r="V52" s="62"/>
      <c r="W52" s="62"/>
      <c r="X52" s="62"/>
      <c r="Y52" s="62"/>
      <c r="Z52" s="62"/>
      <c r="AA52" s="62"/>
      <c r="AB52" s="62"/>
      <c r="AC52" s="62"/>
      <c r="AD52" s="62"/>
      <c r="AE52" s="62"/>
      <c r="AF52" s="62"/>
      <c r="AG52" s="62"/>
      <c r="AH52" s="62"/>
      <c r="AI52" s="62"/>
      <c r="AJ52" s="62"/>
      <c r="AK52" s="62"/>
      <c r="AL52" s="62"/>
      <c r="AM52" s="62"/>
      <c r="AN52" s="62"/>
      <c r="AO52" s="62"/>
      <c r="AQ52" s="827"/>
    </row>
    <row r="53" spans="1:80" ht="12.75" customHeight="1" x14ac:dyDescent="0.2">
      <c r="B53" s="14" t="s">
        <v>41</v>
      </c>
      <c r="C53" s="139"/>
      <c r="D53" s="139"/>
      <c r="E53" s="139"/>
      <c r="F53" s="139"/>
      <c r="G53" s="139"/>
      <c r="H53" s="139"/>
      <c r="I53" s="139"/>
      <c r="J53" s="139"/>
      <c r="K53" s="139"/>
      <c r="L53" s="139"/>
      <c r="M53" s="139"/>
      <c r="N53" s="139"/>
      <c r="O53" s="139"/>
      <c r="P53" s="139"/>
      <c r="Q53" s="139"/>
      <c r="R53" s="139"/>
      <c r="S53" s="139"/>
      <c r="T53" s="139"/>
      <c r="U53" s="139"/>
      <c r="V53" s="139"/>
      <c r="W53" s="139"/>
      <c r="X53" s="139"/>
      <c r="Y53" s="139"/>
      <c r="Z53" s="139"/>
      <c r="AA53" s="139"/>
      <c r="AB53" s="139"/>
      <c r="AC53" s="139"/>
      <c r="AD53" s="139"/>
      <c r="AE53" s="139"/>
      <c r="AF53" s="139"/>
      <c r="AG53" s="139"/>
      <c r="AH53" s="139"/>
      <c r="AI53" s="139"/>
      <c r="AJ53" s="139"/>
      <c r="AK53" s="139"/>
      <c r="AL53" s="139"/>
      <c r="AM53" s="139"/>
      <c r="AN53" s="139"/>
      <c r="AO53" s="139"/>
      <c r="AQ53" s="825"/>
      <c r="AR53" s="825"/>
      <c r="AS53" s="825"/>
      <c r="AT53" s="825"/>
      <c r="AU53" s="825"/>
      <c r="AV53" s="825"/>
      <c r="AW53" s="825"/>
      <c r="AX53" s="825"/>
      <c r="AY53" s="825"/>
      <c r="AZ53" s="825"/>
      <c r="BA53" s="825"/>
      <c r="BB53" s="825"/>
      <c r="BC53" s="825"/>
      <c r="BD53" s="825"/>
      <c r="BE53" s="825"/>
      <c r="BF53" s="825"/>
      <c r="BG53" s="825"/>
      <c r="BH53" s="825"/>
      <c r="BI53" s="825"/>
      <c r="BJ53" s="825"/>
      <c r="BK53" s="825"/>
      <c r="BL53" s="825"/>
      <c r="BM53" s="825"/>
      <c r="BN53" s="825"/>
      <c r="BO53" s="825"/>
      <c r="BP53" s="825"/>
      <c r="BQ53" s="825"/>
      <c r="BR53" s="825"/>
      <c r="BS53" s="825"/>
      <c r="BT53" s="825"/>
      <c r="BU53" s="825"/>
      <c r="BV53" s="825"/>
      <c r="BW53" s="825"/>
      <c r="BX53" s="825"/>
      <c r="BY53" s="825"/>
      <c r="BZ53" s="825"/>
      <c r="CA53" s="825"/>
      <c r="CB53" s="825"/>
    </row>
    <row r="54" spans="1:80" ht="12.75" customHeight="1" x14ac:dyDescent="0.2">
      <c r="B54" s="15" t="s">
        <v>269</v>
      </c>
      <c r="C54" s="139"/>
      <c r="D54" s="62"/>
      <c r="E54" s="62"/>
      <c r="F54" s="62"/>
      <c r="G54" s="62"/>
      <c r="H54" s="62"/>
      <c r="I54" s="62"/>
      <c r="J54" s="62"/>
      <c r="K54" s="62"/>
      <c r="L54" s="62"/>
      <c r="M54" s="62"/>
      <c r="N54" s="62"/>
      <c r="O54" s="62"/>
      <c r="P54" s="62"/>
      <c r="Q54" s="62"/>
      <c r="R54" s="62"/>
      <c r="S54" s="62"/>
      <c r="T54" s="62"/>
      <c r="U54" s="62"/>
      <c r="V54" s="62"/>
      <c r="W54" s="62"/>
      <c r="X54" s="62"/>
      <c r="Y54" s="62"/>
      <c r="Z54" s="62"/>
      <c r="AA54" s="62"/>
      <c r="AB54" s="62"/>
      <c r="AC54" s="62"/>
      <c r="AD54" s="62"/>
      <c r="AE54" s="62"/>
      <c r="AF54" s="62"/>
      <c r="AG54" s="62"/>
      <c r="AH54" s="62"/>
      <c r="AI54" s="62"/>
      <c r="AJ54" s="62"/>
      <c r="AK54" s="62"/>
      <c r="AL54" s="62"/>
      <c r="AM54" s="62"/>
      <c r="AN54" s="62"/>
      <c r="AO54" s="62"/>
      <c r="AQ54" s="825"/>
      <c r="AR54" s="825"/>
      <c r="AS54" s="825"/>
      <c r="AT54" s="825"/>
      <c r="AU54" s="825"/>
      <c r="AV54" s="825"/>
      <c r="AW54" s="825"/>
      <c r="AX54" s="825"/>
      <c r="AY54" s="825"/>
      <c r="AZ54" s="825"/>
      <c r="BA54" s="825"/>
      <c r="BB54" s="825"/>
      <c r="BC54" s="825"/>
      <c r="BD54" s="825"/>
      <c r="BE54" s="825"/>
      <c r="BF54" s="825"/>
      <c r="BG54" s="825"/>
      <c r="BH54" s="825"/>
      <c r="BI54" s="825"/>
      <c r="BJ54" s="825"/>
      <c r="BK54" s="825"/>
      <c r="BL54" s="825"/>
      <c r="BM54" s="825"/>
      <c r="BN54" s="825"/>
      <c r="BO54" s="825"/>
      <c r="BP54" s="825"/>
      <c r="BQ54" s="825"/>
      <c r="BR54" s="825"/>
      <c r="BS54" s="825"/>
      <c r="BT54" s="825"/>
      <c r="BU54" s="825"/>
      <c r="BV54" s="825"/>
      <c r="BW54" s="825"/>
      <c r="BX54" s="825"/>
      <c r="BY54" s="825"/>
      <c r="BZ54" s="825"/>
      <c r="CA54" s="825"/>
      <c r="CB54" s="825"/>
    </row>
    <row r="55" spans="1:80" ht="12.75" customHeight="1" x14ac:dyDescent="0.2">
      <c r="A55" s="545"/>
      <c r="B55" s="687" t="s">
        <v>17</v>
      </c>
      <c r="C55" s="534"/>
      <c r="D55" s="713"/>
      <c r="E55" s="713"/>
      <c r="F55" s="713"/>
      <c r="G55" s="713"/>
      <c r="H55" s="713"/>
      <c r="I55" s="713"/>
      <c r="J55" s="713"/>
      <c r="K55" s="713"/>
      <c r="L55" s="713"/>
      <c r="M55" s="713"/>
      <c r="N55" s="713"/>
      <c r="O55" s="713"/>
      <c r="P55" s="713"/>
      <c r="Q55" s="713"/>
      <c r="R55" s="713"/>
      <c r="S55" s="713"/>
      <c r="T55" s="713"/>
      <c r="U55" s="713"/>
      <c r="V55" s="713"/>
      <c r="W55" s="713"/>
      <c r="X55" s="713"/>
      <c r="Y55" s="713"/>
      <c r="Z55" s="713"/>
      <c r="AA55" s="713"/>
      <c r="AB55" s="713"/>
      <c r="AC55" s="713"/>
      <c r="AD55" s="713"/>
      <c r="AE55" s="713"/>
      <c r="AF55" s="713"/>
      <c r="AG55" s="713"/>
      <c r="AH55" s="713"/>
      <c r="AI55" s="713"/>
      <c r="AJ55" s="713"/>
      <c r="AK55" s="713"/>
      <c r="AL55" s="713"/>
      <c r="AM55" s="713"/>
      <c r="AN55" s="713"/>
      <c r="AO55" s="713"/>
      <c r="AP55" s="545"/>
      <c r="AQ55" s="892"/>
      <c r="AR55" s="892"/>
      <c r="AS55" s="892"/>
      <c r="AT55" s="892"/>
      <c r="AU55" s="892"/>
      <c r="AV55" s="892"/>
      <c r="AW55" s="892"/>
      <c r="AX55" s="892"/>
      <c r="AY55" s="892"/>
      <c r="AZ55" s="892"/>
      <c r="BA55" s="892"/>
      <c r="BB55" s="892"/>
      <c r="BC55" s="892"/>
      <c r="BD55" s="892"/>
      <c r="BE55" s="892"/>
      <c r="BF55" s="892"/>
      <c r="BG55" s="892"/>
      <c r="BH55" s="892"/>
      <c r="BI55" s="892"/>
      <c r="BJ55" s="892"/>
      <c r="BK55" s="892"/>
      <c r="BL55" s="892"/>
      <c r="BM55" s="892"/>
      <c r="BN55" s="892"/>
      <c r="BO55" s="892"/>
      <c r="BP55" s="892"/>
      <c r="BQ55" s="892"/>
      <c r="BR55" s="892"/>
      <c r="BS55" s="892"/>
      <c r="BT55" s="892"/>
      <c r="BU55" s="892"/>
      <c r="BV55" s="892"/>
      <c r="BW55" s="892"/>
      <c r="BX55" s="892"/>
      <c r="BY55" s="892"/>
      <c r="BZ55" s="892"/>
      <c r="CA55" s="892"/>
      <c r="CB55" s="892"/>
    </row>
    <row r="56" spans="1:80" ht="12.75" customHeight="1" x14ac:dyDescent="0.2">
      <c r="A56" s="545"/>
      <c r="B56" s="687" t="s">
        <v>18</v>
      </c>
      <c r="C56" s="534"/>
      <c r="D56" s="713"/>
      <c r="E56" s="713"/>
      <c r="F56" s="713"/>
      <c r="G56" s="713"/>
      <c r="H56" s="713"/>
      <c r="I56" s="713"/>
      <c r="J56" s="713"/>
      <c r="K56" s="713"/>
      <c r="L56" s="713"/>
      <c r="M56" s="713"/>
      <c r="N56" s="713"/>
      <c r="O56" s="713"/>
      <c r="P56" s="713"/>
      <c r="Q56" s="713"/>
      <c r="R56" s="713"/>
      <c r="S56" s="713"/>
      <c r="T56" s="713"/>
      <c r="U56" s="713"/>
      <c r="V56" s="713"/>
      <c r="W56" s="713"/>
      <c r="X56" s="713"/>
      <c r="Y56" s="713"/>
      <c r="Z56" s="713"/>
      <c r="AA56" s="713"/>
      <c r="AB56" s="713"/>
      <c r="AC56" s="713"/>
      <c r="AD56" s="713"/>
      <c r="AE56" s="713"/>
      <c r="AF56" s="713"/>
      <c r="AG56" s="713"/>
      <c r="AH56" s="713"/>
      <c r="AI56" s="713"/>
      <c r="AJ56" s="713"/>
      <c r="AK56" s="713"/>
      <c r="AL56" s="713"/>
      <c r="AM56" s="713"/>
      <c r="AN56" s="713"/>
      <c r="AO56" s="713"/>
      <c r="AP56" s="545"/>
      <c r="AQ56" s="892"/>
      <c r="AR56" s="892"/>
      <c r="AS56" s="892"/>
      <c r="AT56" s="892"/>
      <c r="AU56" s="892"/>
      <c r="AV56" s="892"/>
      <c r="AW56" s="892"/>
      <c r="AX56" s="892"/>
      <c r="AY56" s="892"/>
      <c r="AZ56" s="892"/>
      <c r="BA56" s="892"/>
      <c r="BB56" s="892"/>
      <c r="BC56" s="892"/>
      <c r="BD56" s="892"/>
      <c r="BE56" s="892"/>
      <c r="BF56" s="892"/>
      <c r="BG56" s="892"/>
      <c r="BH56" s="892"/>
      <c r="BI56" s="892"/>
      <c r="BJ56" s="892"/>
      <c r="BK56" s="892"/>
      <c r="BL56" s="892"/>
      <c r="BM56" s="892"/>
      <c r="BN56" s="892"/>
      <c r="BO56" s="892"/>
      <c r="BP56" s="892"/>
      <c r="BQ56" s="892"/>
      <c r="BR56" s="892"/>
      <c r="BS56" s="892"/>
      <c r="BT56" s="892"/>
      <c r="BU56" s="892"/>
      <c r="BV56" s="892"/>
      <c r="BW56" s="892"/>
      <c r="BX56" s="892"/>
      <c r="BY56" s="892"/>
      <c r="BZ56" s="892"/>
      <c r="CA56" s="892"/>
      <c r="CB56" s="892"/>
    </row>
    <row r="57" spans="1:80" ht="12.75" customHeight="1" x14ac:dyDescent="0.2">
      <c r="A57" s="545"/>
      <c r="B57" s="687" t="s">
        <v>19</v>
      </c>
      <c r="C57" s="534"/>
      <c r="D57" s="713"/>
      <c r="E57" s="713"/>
      <c r="F57" s="713"/>
      <c r="G57" s="713"/>
      <c r="H57" s="713"/>
      <c r="I57" s="713"/>
      <c r="J57" s="713"/>
      <c r="K57" s="713"/>
      <c r="L57" s="713"/>
      <c r="M57" s="713"/>
      <c r="N57" s="713"/>
      <c r="O57" s="713"/>
      <c r="P57" s="713"/>
      <c r="Q57" s="713"/>
      <c r="R57" s="713"/>
      <c r="S57" s="713"/>
      <c r="T57" s="713"/>
      <c r="U57" s="713"/>
      <c r="V57" s="713"/>
      <c r="W57" s="713"/>
      <c r="X57" s="713"/>
      <c r="Y57" s="713"/>
      <c r="Z57" s="713"/>
      <c r="AA57" s="713"/>
      <c r="AB57" s="713"/>
      <c r="AC57" s="713"/>
      <c r="AD57" s="713"/>
      <c r="AE57" s="713"/>
      <c r="AF57" s="713"/>
      <c r="AG57" s="713"/>
      <c r="AH57" s="713"/>
      <c r="AI57" s="713"/>
      <c r="AJ57" s="713"/>
      <c r="AK57" s="713"/>
      <c r="AL57" s="713"/>
      <c r="AM57" s="713"/>
      <c r="AN57" s="713"/>
      <c r="AO57" s="713"/>
      <c r="AP57" s="545"/>
      <c r="AQ57" s="892"/>
      <c r="AR57" s="892"/>
      <c r="AS57" s="892"/>
      <c r="AT57" s="892"/>
      <c r="AU57" s="892"/>
      <c r="AV57" s="892"/>
      <c r="AW57" s="892"/>
      <c r="AX57" s="892"/>
      <c r="AY57" s="892"/>
      <c r="AZ57" s="892"/>
      <c r="BA57" s="892"/>
      <c r="BB57" s="892"/>
      <c r="BC57" s="892"/>
      <c r="BD57" s="892"/>
      <c r="BE57" s="892"/>
      <c r="BF57" s="892"/>
      <c r="BG57" s="892"/>
      <c r="BH57" s="892"/>
      <c r="BI57" s="892"/>
      <c r="BJ57" s="892"/>
      <c r="BK57" s="892"/>
      <c r="BL57" s="892"/>
      <c r="BM57" s="892"/>
      <c r="BN57" s="892"/>
      <c r="BO57" s="892"/>
      <c r="BP57" s="892"/>
      <c r="BQ57" s="892"/>
      <c r="BR57" s="892"/>
      <c r="BS57" s="892"/>
      <c r="BT57" s="892"/>
      <c r="BU57" s="892"/>
      <c r="BV57" s="892"/>
      <c r="BW57" s="892"/>
      <c r="BX57" s="892"/>
      <c r="BY57" s="892"/>
      <c r="BZ57" s="892"/>
      <c r="CA57" s="892"/>
      <c r="CB57" s="892"/>
    </row>
    <row r="58" spans="1:80" ht="12.75" customHeight="1" x14ac:dyDescent="0.2">
      <c r="A58" s="545"/>
      <c r="B58" s="687" t="s">
        <v>20</v>
      </c>
      <c r="C58" s="534"/>
      <c r="D58" s="713"/>
      <c r="E58" s="713"/>
      <c r="F58" s="713"/>
      <c r="G58" s="713"/>
      <c r="H58" s="713"/>
      <c r="I58" s="713"/>
      <c r="J58" s="713"/>
      <c r="K58" s="713"/>
      <c r="L58" s="713"/>
      <c r="M58" s="713"/>
      <c r="N58" s="713"/>
      <c r="O58" s="713"/>
      <c r="P58" s="713"/>
      <c r="Q58" s="713"/>
      <c r="R58" s="713"/>
      <c r="S58" s="713"/>
      <c r="T58" s="713"/>
      <c r="U58" s="713"/>
      <c r="V58" s="713"/>
      <c r="W58" s="713"/>
      <c r="X58" s="713"/>
      <c r="Y58" s="713"/>
      <c r="Z58" s="713"/>
      <c r="AA58" s="713"/>
      <c r="AB58" s="713"/>
      <c r="AC58" s="713"/>
      <c r="AD58" s="713"/>
      <c r="AE58" s="713"/>
      <c r="AF58" s="713"/>
      <c r="AG58" s="713"/>
      <c r="AH58" s="713"/>
      <c r="AI58" s="713"/>
      <c r="AJ58" s="713"/>
      <c r="AK58" s="713"/>
      <c r="AL58" s="713"/>
      <c r="AM58" s="713"/>
      <c r="AN58" s="713"/>
      <c r="AO58" s="713"/>
      <c r="AP58" s="545"/>
      <c r="AQ58" s="892"/>
      <c r="AR58" s="892"/>
      <c r="AS58" s="892"/>
      <c r="AT58" s="892"/>
      <c r="AU58" s="892"/>
      <c r="AV58" s="892"/>
      <c r="AW58" s="892"/>
      <c r="AX58" s="892"/>
      <c r="AY58" s="892"/>
      <c r="AZ58" s="892"/>
      <c r="BA58" s="892"/>
      <c r="BB58" s="892"/>
      <c r="BC58" s="892"/>
      <c r="BD58" s="892"/>
      <c r="BE58" s="892"/>
      <c r="BF58" s="892"/>
      <c r="BG58" s="892"/>
      <c r="BH58" s="892"/>
      <c r="BI58" s="892"/>
      <c r="BJ58" s="892"/>
      <c r="BK58" s="892"/>
      <c r="BL58" s="892"/>
      <c r="BM58" s="892"/>
      <c r="BN58" s="892"/>
      <c r="BO58" s="892"/>
      <c r="BP58" s="892"/>
      <c r="BQ58" s="892"/>
      <c r="BR58" s="892"/>
      <c r="BS58" s="892"/>
      <c r="BT58" s="892"/>
      <c r="BU58" s="892"/>
      <c r="BV58" s="892"/>
      <c r="BW58" s="892"/>
      <c r="BX58" s="892"/>
      <c r="BY58" s="892"/>
      <c r="BZ58" s="892"/>
      <c r="CA58" s="892"/>
      <c r="CB58" s="892"/>
    </row>
    <row r="59" spans="1:80" ht="12.75" customHeight="1" x14ac:dyDescent="0.2">
      <c r="A59" s="545"/>
      <c r="B59" s="687" t="s">
        <v>21</v>
      </c>
      <c r="C59" s="534"/>
      <c r="D59" s="713"/>
      <c r="E59" s="713"/>
      <c r="F59" s="713"/>
      <c r="G59" s="713"/>
      <c r="H59" s="713"/>
      <c r="I59" s="713"/>
      <c r="J59" s="713"/>
      <c r="K59" s="713"/>
      <c r="L59" s="713"/>
      <c r="M59" s="713"/>
      <c r="N59" s="713"/>
      <c r="O59" s="713"/>
      <c r="P59" s="713"/>
      <c r="Q59" s="713"/>
      <c r="R59" s="713"/>
      <c r="S59" s="713"/>
      <c r="T59" s="713"/>
      <c r="U59" s="713"/>
      <c r="V59" s="713"/>
      <c r="W59" s="713"/>
      <c r="X59" s="713"/>
      <c r="Y59" s="713"/>
      <c r="Z59" s="713"/>
      <c r="AA59" s="713"/>
      <c r="AB59" s="713"/>
      <c r="AC59" s="713"/>
      <c r="AD59" s="713"/>
      <c r="AE59" s="713"/>
      <c r="AF59" s="713"/>
      <c r="AG59" s="713"/>
      <c r="AH59" s="713"/>
      <c r="AI59" s="713"/>
      <c r="AJ59" s="713"/>
      <c r="AK59" s="713"/>
      <c r="AL59" s="713"/>
      <c r="AM59" s="713"/>
      <c r="AN59" s="713"/>
      <c r="AO59" s="713"/>
      <c r="AP59" s="545"/>
      <c r="AQ59" s="892"/>
      <c r="AR59" s="892"/>
      <c r="AS59" s="892"/>
      <c r="AT59" s="892"/>
      <c r="AU59" s="892"/>
      <c r="AV59" s="892"/>
      <c r="AW59" s="892"/>
      <c r="AX59" s="892"/>
      <c r="AY59" s="892"/>
      <c r="AZ59" s="892"/>
      <c r="BA59" s="892"/>
      <c r="BB59" s="892"/>
      <c r="BC59" s="892"/>
      <c r="BD59" s="892"/>
      <c r="BE59" s="892"/>
      <c r="BF59" s="892"/>
      <c r="BG59" s="892"/>
      <c r="BH59" s="892"/>
      <c r="BI59" s="892"/>
      <c r="BJ59" s="892"/>
      <c r="BK59" s="892"/>
      <c r="BL59" s="892"/>
      <c r="BM59" s="892"/>
      <c r="BN59" s="892"/>
      <c r="BO59" s="892"/>
      <c r="BP59" s="892"/>
      <c r="BQ59" s="892"/>
      <c r="BR59" s="892"/>
      <c r="BS59" s="892"/>
      <c r="BT59" s="892"/>
      <c r="BU59" s="892"/>
      <c r="BV59" s="892"/>
      <c r="BW59" s="892"/>
      <c r="BX59" s="892"/>
      <c r="BY59" s="892"/>
      <c r="BZ59" s="892"/>
      <c r="CA59" s="892"/>
      <c r="CB59" s="892"/>
    </row>
    <row r="60" spans="1:80" ht="12.75" customHeight="1" x14ac:dyDescent="0.2">
      <c r="A60" s="545"/>
      <c r="B60" s="687" t="s">
        <v>22</v>
      </c>
      <c r="C60" s="534"/>
      <c r="D60" s="713"/>
      <c r="E60" s="713"/>
      <c r="F60" s="713"/>
      <c r="G60" s="713"/>
      <c r="H60" s="713"/>
      <c r="I60" s="713"/>
      <c r="J60" s="713"/>
      <c r="K60" s="713"/>
      <c r="L60" s="713"/>
      <c r="M60" s="713"/>
      <c r="N60" s="713"/>
      <c r="O60" s="713"/>
      <c r="P60" s="713"/>
      <c r="Q60" s="713"/>
      <c r="R60" s="713"/>
      <c r="S60" s="713"/>
      <c r="T60" s="713"/>
      <c r="U60" s="713"/>
      <c r="V60" s="713"/>
      <c r="W60" s="713"/>
      <c r="X60" s="713"/>
      <c r="Y60" s="713"/>
      <c r="Z60" s="713"/>
      <c r="AA60" s="713"/>
      <c r="AB60" s="713"/>
      <c r="AC60" s="713"/>
      <c r="AD60" s="713"/>
      <c r="AE60" s="713"/>
      <c r="AF60" s="713"/>
      <c r="AG60" s="713"/>
      <c r="AH60" s="713"/>
      <c r="AI60" s="713"/>
      <c r="AJ60" s="713"/>
      <c r="AK60" s="713"/>
      <c r="AL60" s="713"/>
      <c r="AM60" s="713"/>
      <c r="AN60" s="713"/>
      <c r="AO60" s="713"/>
      <c r="AP60" s="545"/>
      <c r="AQ60" s="892"/>
      <c r="AR60" s="892"/>
      <c r="AS60" s="892"/>
      <c r="AT60" s="892"/>
      <c r="AU60" s="892"/>
      <c r="AV60" s="892"/>
      <c r="AW60" s="892"/>
      <c r="AX60" s="892"/>
      <c r="AY60" s="892"/>
      <c r="AZ60" s="892"/>
      <c r="BA60" s="892"/>
      <c r="BB60" s="892"/>
      <c r="BC60" s="892"/>
      <c r="BD60" s="892"/>
      <c r="BE60" s="892"/>
      <c r="BF60" s="892"/>
      <c r="BG60" s="892"/>
      <c r="BH60" s="892"/>
      <c r="BI60" s="892"/>
      <c r="BJ60" s="892"/>
      <c r="BK60" s="892"/>
      <c r="BL60" s="892"/>
      <c r="BM60" s="892"/>
      <c r="BN60" s="892"/>
      <c r="BO60" s="892"/>
      <c r="BP60" s="892"/>
      <c r="BQ60" s="892"/>
      <c r="BR60" s="892"/>
      <c r="BS60" s="892"/>
      <c r="BT60" s="892"/>
      <c r="BU60" s="892"/>
      <c r="BV60" s="892"/>
      <c r="BW60" s="892"/>
      <c r="BX60" s="892"/>
      <c r="BY60" s="892"/>
      <c r="BZ60" s="892"/>
      <c r="CA60" s="892"/>
      <c r="CB60" s="892"/>
    </row>
    <row r="61" spans="1:80" ht="12.75" customHeight="1" x14ac:dyDescent="0.2">
      <c r="A61" s="545"/>
      <c r="B61" s="687" t="s">
        <v>35</v>
      </c>
      <c r="C61" s="534"/>
      <c r="D61" s="713"/>
      <c r="E61" s="713"/>
      <c r="F61" s="713"/>
      <c r="G61" s="713"/>
      <c r="H61" s="713"/>
      <c r="I61" s="713"/>
      <c r="J61" s="713"/>
      <c r="K61" s="713"/>
      <c r="L61" s="713"/>
      <c r="M61" s="713"/>
      <c r="N61" s="713"/>
      <c r="O61" s="713"/>
      <c r="P61" s="713"/>
      <c r="Q61" s="713"/>
      <c r="R61" s="713"/>
      <c r="S61" s="713"/>
      <c r="T61" s="713"/>
      <c r="U61" s="713"/>
      <c r="V61" s="713"/>
      <c r="W61" s="713"/>
      <c r="X61" s="713"/>
      <c r="Y61" s="713"/>
      <c r="Z61" s="713"/>
      <c r="AA61" s="713"/>
      <c r="AB61" s="713"/>
      <c r="AC61" s="713"/>
      <c r="AD61" s="713"/>
      <c r="AE61" s="713"/>
      <c r="AF61" s="713"/>
      <c r="AG61" s="713"/>
      <c r="AH61" s="713"/>
      <c r="AI61" s="713"/>
      <c r="AJ61" s="713"/>
      <c r="AK61" s="713"/>
      <c r="AL61" s="713"/>
      <c r="AM61" s="713"/>
      <c r="AN61" s="713"/>
      <c r="AO61" s="713"/>
      <c r="AP61" s="545"/>
      <c r="AQ61" s="892"/>
      <c r="AR61" s="892"/>
      <c r="AS61" s="892"/>
      <c r="AT61" s="892"/>
      <c r="AU61" s="892"/>
      <c r="AV61" s="892"/>
      <c r="AW61" s="892"/>
      <c r="AX61" s="892"/>
      <c r="AY61" s="892"/>
      <c r="AZ61" s="892"/>
      <c r="BA61" s="892"/>
      <c r="BB61" s="892"/>
      <c r="BC61" s="892"/>
      <c r="BD61" s="892"/>
      <c r="BE61" s="892"/>
      <c r="BF61" s="892"/>
      <c r="BG61" s="892"/>
      <c r="BH61" s="892"/>
      <c r="BI61" s="892"/>
      <c r="BJ61" s="892"/>
      <c r="BK61" s="892"/>
      <c r="BL61" s="892"/>
      <c r="BM61" s="892"/>
      <c r="BN61" s="892"/>
      <c r="BO61" s="892"/>
      <c r="BP61" s="892"/>
      <c r="BQ61" s="892"/>
      <c r="BR61" s="892"/>
      <c r="BS61" s="892"/>
      <c r="BT61" s="892"/>
      <c r="BU61" s="892"/>
      <c r="BV61" s="892"/>
      <c r="BW61" s="892"/>
      <c r="BX61" s="892"/>
      <c r="BY61" s="892"/>
      <c r="BZ61" s="892"/>
      <c r="CA61" s="892"/>
      <c r="CB61" s="892"/>
    </row>
    <row r="62" spans="1:80" ht="12.75" customHeight="1" x14ac:dyDescent="0.2">
      <c r="A62" s="545"/>
      <c r="B62" s="687"/>
      <c r="C62" s="534"/>
      <c r="D62" s="696"/>
      <c r="E62" s="696"/>
      <c r="F62" s="696"/>
      <c r="G62" s="696"/>
      <c r="H62" s="696"/>
      <c r="I62" s="696"/>
      <c r="J62" s="696"/>
      <c r="K62" s="696"/>
      <c r="L62" s="696"/>
      <c r="M62" s="696"/>
      <c r="N62" s="696"/>
      <c r="O62" s="696"/>
      <c r="P62" s="696"/>
      <c r="Q62" s="696"/>
      <c r="R62" s="696"/>
      <c r="S62" s="696"/>
      <c r="T62" s="696"/>
      <c r="U62" s="696"/>
      <c r="V62" s="696"/>
      <c r="W62" s="696"/>
      <c r="X62" s="696"/>
      <c r="Y62" s="696"/>
      <c r="Z62" s="696"/>
      <c r="AA62" s="696"/>
      <c r="AB62" s="696"/>
      <c r="AC62" s="696"/>
      <c r="AD62" s="696"/>
      <c r="AE62" s="696"/>
      <c r="AF62" s="696"/>
      <c r="AG62" s="696"/>
      <c r="AH62" s="696"/>
      <c r="AI62" s="696"/>
      <c r="AJ62" s="696"/>
      <c r="AK62" s="696"/>
      <c r="AL62" s="696"/>
      <c r="AM62" s="696"/>
      <c r="AN62" s="696"/>
      <c r="AO62" s="696"/>
      <c r="AP62" s="545"/>
      <c r="AQ62" s="827"/>
    </row>
    <row r="63" spans="1:80" ht="12.75" customHeight="1" x14ac:dyDescent="0.2">
      <c r="A63" s="545"/>
      <c r="B63" s="685" t="s">
        <v>265</v>
      </c>
      <c r="C63" s="534"/>
      <c r="D63" s="696"/>
      <c r="E63" s="696"/>
      <c r="F63" s="696"/>
      <c r="G63" s="696"/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  <c r="AN63" s="696"/>
      <c r="AO63" s="696"/>
      <c r="AP63" s="545"/>
      <c r="AQ63" s="825"/>
      <c r="AR63" s="825"/>
      <c r="AS63" s="825"/>
      <c r="AT63" s="825"/>
      <c r="AU63" s="825"/>
      <c r="AV63" s="825"/>
      <c r="AW63" s="825"/>
      <c r="AX63" s="825"/>
      <c r="AY63" s="825"/>
      <c r="AZ63" s="825"/>
      <c r="BA63" s="825"/>
      <c r="BB63" s="825"/>
      <c r="BC63" s="825"/>
      <c r="BD63" s="825"/>
      <c r="BE63" s="825"/>
      <c r="BF63" s="825"/>
      <c r="BG63" s="825"/>
      <c r="BH63" s="825"/>
      <c r="BI63" s="825"/>
      <c r="BJ63" s="825"/>
      <c r="BK63" s="825"/>
      <c r="BL63" s="825"/>
      <c r="BM63" s="825"/>
      <c r="BN63" s="825"/>
      <c r="BO63" s="825"/>
      <c r="BP63" s="825"/>
      <c r="BQ63" s="825"/>
      <c r="BR63" s="825"/>
      <c r="BS63" s="825"/>
      <c r="BT63" s="825"/>
      <c r="BU63" s="825"/>
      <c r="BV63" s="825"/>
      <c r="BW63" s="825"/>
      <c r="BX63" s="825"/>
      <c r="BY63" s="825"/>
      <c r="BZ63" s="825"/>
      <c r="CA63" s="825"/>
      <c r="CB63" s="825"/>
    </row>
    <row r="64" spans="1:80" ht="12.75" customHeight="1" x14ac:dyDescent="0.2">
      <c r="A64" s="545"/>
      <c r="B64" s="687" t="s">
        <v>17</v>
      </c>
      <c r="C64" s="534"/>
      <c r="D64" s="713"/>
      <c r="E64" s="713"/>
      <c r="F64" s="713"/>
      <c r="G64" s="713"/>
      <c r="H64" s="713"/>
      <c r="I64" s="713"/>
      <c r="J64" s="713"/>
      <c r="K64" s="713"/>
      <c r="L64" s="713"/>
      <c r="M64" s="713"/>
      <c r="N64" s="713"/>
      <c r="O64" s="713"/>
      <c r="P64" s="713"/>
      <c r="Q64" s="713"/>
      <c r="R64" s="713"/>
      <c r="S64" s="713"/>
      <c r="T64" s="713"/>
      <c r="U64" s="713"/>
      <c r="V64" s="713"/>
      <c r="W64" s="713"/>
      <c r="X64" s="713"/>
      <c r="Y64" s="713"/>
      <c r="Z64" s="713"/>
      <c r="AA64" s="713"/>
      <c r="AB64" s="713"/>
      <c r="AC64" s="713"/>
      <c r="AD64" s="713"/>
      <c r="AE64" s="713"/>
      <c r="AF64" s="713"/>
      <c r="AG64" s="713"/>
      <c r="AH64" s="713"/>
      <c r="AI64" s="713"/>
      <c r="AJ64" s="713"/>
      <c r="AK64" s="713"/>
      <c r="AL64" s="713"/>
      <c r="AM64" s="713"/>
      <c r="AN64" s="713"/>
      <c r="AO64" s="713"/>
      <c r="AP64" s="545"/>
      <c r="AQ64" s="892"/>
      <c r="AR64" s="892"/>
      <c r="AS64" s="892"/>
      <c r="AT64" s="892"/>
      <c r="AU64" s="892"/>
      <c r="AV64" s="892"/>
      <c r="AW64" s="892"/>
      <c r="AX64" s="892"/>
      <c r="AY64" s="892"/>
      <c r="AZ64" s="892"/>
      <c r="BA64" s="892"/>
      <c r="BB64" s="892"/>
      <c r="BC64" s="892"/>
      <c r="BD64" s="892"/>
      <c r="BE64" s="892"/>
      <c r="BF64" s="892"/>
      <c r="BG64" s="892"/>
      <c r="BH64" s="892"/>
      <c r="BI64" s="892"/>
      <c r="BJ64" s="892"/>
      <c r="BK64" s="892"/>
      <c r="BL64" s="892"/>
      <c r="BM64" s="892"/>
      <c r="BN64" s="892"/>
      <c r="BO64" s="892"/>
      <c r="BP64" s="892"/>
      <c r="BQ64" s="892"/>
      <c r="BR64" s="892"/>
      <c r="BS64" s="892"/>
      <c r="BT64" s="892"/>
      <c r="BU64" s="892"/>
      <c r="BV64" s="892"/>
      <c r="BW64" s="892"/>
      <c r="BX64" s="892"/>
      <c r="BY64" s="892"/>
      <c r="BZ64" s="892"/>
      <c r="CA64" s="892"/>
      <c r="CB64" s="892"/>
    </row>
    <row r="65" spans="1:80" ht="12.75" customHeight="1" x14ac:dyDescent="0.2">
      <c r="A65" s="545"/>
      <c r="B65" s="687" t="s">
        <v>18</v>
      </c>
      <c r="C65" s="534"/>
      <c r="D65" s="713"/>
      <c r="E65" s="713"/>
      <c r="F65" s="713"/>
      <c r="G65" s="713"/>
      <c r="H65" s="713"/>
      <c r="I65" s="713"/>
      <c r="J65" s="713"/>
      <c r="K65" s="713"/>
      <c r="L65" s="713"/>
      <c r="M65" s="713"/>
      <c r="N65" s="713"/>
      <c r="O65" s="713"/>
      <c r="P65" s="713"/>
      <c r="Q65" s="713"/>
      <c r="R65" s="713"/>
      <c r="S65" s="713"/>
      <c r="T65" s="713"/>
      <c r="U65" s="713"/>
      <c r="V65" s="713"/>
      <c r="W65" s="713"/>
      <c r="X65" s="713"/>
      <c r="Y65" s="713"/>
      <c r="Z65" s="713"/>
      <c r="AA65" s="713"/>
      <c r="AB65" s="713"/>
      <c r="AC65" s="713"/>
      <c r="AD65" s="713"/>
      <c r="AE65" s="713"/>
      <c r="AF65" s="713"/>
      <c r="AG65" s="713"/>
      <c r="AH65" s="713"/>
      <c r="AI65" s="713"/>
      <c r="AJ65" s="713"/>
      <c r="AK65" s="713"/>
      <c r="AL65" s="713"/>
      <c r="AM65" s="713"/>
      <c r="AN65" s="713"/>
      <c r="AO65" s="713"/>
      <c r="AP65" s="545"/>
      <c r="AQ65" s="892"/>
      <c r="AR65" s="892"/>
      <c r="AS65" s="892"/>
      <c r="AT65" s="892"/>
      <c r="AU65" s="892"/>
      <c r="AV65" s="892"/>
      <c r="AW65" s="892"/>
      <c r="AX65" s="892"/>
      <c r="AY65" s="892"/>
      <c r="AZ65" s="892"/>
      <c r="BA65" s="892"/>
      <c r="BB65" s="892"/>
      <c r="BC65" s="892"/>
      <c r="BD65" s="892"/>
      <c r="BE65" s="892"/>
      <c r="BF65" s="892"/>
      <c r="BG65" s="892"/>
      <c r="BH65" s="892"/>
      <c r="BI65" s="892"/>
      <c r="BJ65" s="892"/>
      <c r="BK65" s="892"/>
      <c r="BL65" s="892"/>
      <c r="BM65" s="892"/>
      <c r="BN65" s="892"/>
      <c r="BO65" s="892"/>
      <c r="BP65" s="892"/>
      <c r="BQ65" s="892"/>
      <c r="BR65" s="892"/>
      <c r="BS65" s="892"/>
      <c r="BT65" s="892"/>
      <c r="BU65" s="892"/>
      <c r="BV65" s="892"/>
      <c r="BW65" s="892"/>
      <c r="BX65" s="892"/>
      <c r="BY65" s="892"/>
      <c r="BZ65" s="892"/>
      <c r="CA65" s="892"/>
      <c r="CB65" s="892"/>
    </row>
    <row r="66" spans="1:80" ht="12.75" customHeight="1" x14ac:dyDescent="0.2">
      <c r="A66" s="545"/>
      <c r="B66" s="687" t="s">
        <v>19</v>
      </c>
      <c r="C66" s="534"/>
      <c r="D66" s="713"/>
      <c r="E66" s="713"/>
      <c r="F66" s="713"/>
      <c r="G66" s="713"/>
      <c r="H66" s="713"/>
      <c r="I66" s="713"/>
      <c r="J66" s="713"/>
      <c r="K66" s="713"/>
      <c r="L66" s="713"/>
      <c r="M66" s="713"/>
      <c r="N66" s="713"/>
      <c r="O66" s="713"/>
      <c r="P66" s="713"/>
      <c r="Q66" s="713"/>
      <c r="R66" s="713"/>
      <c r="S66" s="713"/>
      <c r="T66" s="713"/>
      <c r="U66" s="713"/>
      <c r="V66" s="713"/>
      <c r="W66" s="713"/>
      <c r="X66" s="713"/>
      <c r="Y66" s="713"/>
      <c r="Z66" s="713"/>
      <c r="AA66" s="713"/>
      <c r="AB66" s="713"/>
      <c r="AC66" s="713"/>
      <c r="AD66" s="713"/>
      <c r="AE66" s="713"/>
      <c r="AF66" s="713"/>
      <c r="AG66" s="713"/>
      <c r="AH66" s="713"/>
      <c r="AI66" s="713"/>
      <c r="AJ66" s="713"/>
      <c r="AK66" s="713"/>
      <c r="AL66" s="713"/>
      <c r="AM66" s="713"/>
      <c r="AN66" s="713"/>
      <c r="AO66" s="713"/>
      <c r="AP66" s="545"/>
      <c r="AQ66" s="892"/>
      <c r="AR66" s="892"/>
      <c r="AS66" s="892"/>
      <c r="AT66" s="892"/>
      <c r="AU66" s="892"/>
      <c r="AV66" s="892"/>
      <c r="AW66" s="892"/>
      <c r="AX66" s="892"/>
      <c r="AY66" s="892"/>
      <c r="AZ66" s="892"/>
      <c r="BA66" s="892"/>
      <c r="BB66" s="892"/>
      <c r="BC66" s="892"/>
      <c r="BD66" s="892"/>
      <c r="BE66" s="892"/>
      <c r="BF66" s="892"/>
      <c r="BG66" s="892"/>
      <c r="BH66" s="892"/>
      <c r="BI66" s="892"/>
      <c r="BJ66" s="892"/>
      <c r="BK66" s="892"/>
      <c r="BL66" s="892"/>
      <c r="BM66" s="892"/>
      <c r="BN66" s="892"/>
      <c r="BO66" s="892"/>
      <c r="BP66" s="892"/>
      <c r="BQ66" s="892"/>
      <c r="BR66" s="892"/>
      <c r="BS66" s="892"/>
      <c r="BT66" s="892"/>
      <c r="BU66" s="892"/>
      <c r="BV66" s="892"/>
      <c r="BW66" s="892"/>
      <c r="BX66" s="892"/>
      <c r="BY66" s="892"/>
      <c r="BZ66" s="892"/>
      <c r="CA66" s="892"/>
      <c r="CB66" s="892"/>
    </row>
    <row r="67" spans="1:80" ht="12.75" customHeight="1" x14ac:dyDescent="0.2">
      <c r="A67" s="545"/>
      <c r="B67" s="687" t="s">
        <v>20</v>
      </c>
      <c r="C67" s="534"/>
      <c r="D67" s="713"/>
      <c r="E67" s="713"/>
      <c r="F67" s="713"/>
      <c r="G67" s="713"/>
      <c r="H67" s="713"/>
      <c r="I67" s="713"/>
      <c r="J67" s="713"/>
      <c r="K67" s="713"/>
      <c r="L67" s="713"/>
      <c r="M67" s="713"/>
      <c r="N67" s="713"/>
      <c r="O67" s="713"/>
      <c r="P67" s="713"/>
      <c r="Q67" s="713"/>
      <c r="R67" s="713"/>
      <c r="S67" s="713"/>
      <c r="T67" s="713"/>
      <c r="U67" s="713"/>
      <c r="V67" s="713"/>
      <c r="W67" s="713"/>
      <c r="X67" s="713"/>
      <c r="Y67" s="713"/>
      <c r="Z67" s="713"/>
      <c r="AA67" s="713"/>
      <c r="AB67" s="713"/>
      <c r="AC67" s="713"/>
      <c r="AD67" s="713"/>
      <c r="AE67" s="713"/>
      <c r="AF67" s="713"/>
      <c r="AG67" s="713"/>
      <c r="AH67" s="713"/>
      <c r="AI67" s="713"/>
      <c r="AJ67" s="713"/>
      <c r="AK67" s="713"/>
      <c r="AL67" s="713"/>
      <c r="AM67" s="713"/>
      <c r="AN67" s="713"/>
      <c r="AO67" s="713"/>
      <c r="AP67" s="545"/>
      <c r="AQ67" s="892"/>
      <c r="AR67" s="892"/>
      <c r="AS67" s="892"/>
      <c r="AT67" s="892"/>
      <c r="AU67" s="892"/>
      <c r="AV67" s="892"/>
      <c r="AW67" s="892"/>
      <c r="AX67" s="892"/>
      <c r="AY67" s="892"/>
      <c r="AZ67" s="892"/>
      <c r="BA67" s="892"/>
      <c r="BB67" s="892"/>
      <c r="BC67" s="892"/>
      <c r="BD67" s="892"/>
      <c r="BE67" s="892"/>
      <c r="BF67" s="892"/>
      <c r="BG67" s="892"/>
      <c r="BH67" s="892"/>
      <c r="BI67" s="892"/>
      <c r="BJ67" s="892"/>
      <c r="BK67" s="892"/>
      <c r="BL67" s="892"/>
      <c r="BM67" s="892"/>
      <c r="BN67" s="892"/>
      <c r="BO67" s="892"/>
      <c r="BP67" s="892"/>
      <c r="BQ67" s="892"/>
      <c r="BR67" s="892"/>
      <c r="BS67" s="892"/>
      <c r="BT67" s="892"/>
      <c r="BU67" s="892"/>
      <c r="BV67" s="892"/>
      <c r="BW67" s="892"/>
      <c r="BX67" s="892"/>
      <c r="BY67" s="892"/>
      <c r="BZ67" s="892"/>
      <c r="CA67" s="892"/>
      <c r="CB67" s="892"/>
    </row>
    <row r="68" spans="1:80" ht="12.75" customHeight="1" x14ac:dyDescent="0.2">
      <c r="A68" s="545"/>
      <c r="B68" s="687" t="s">
        <v>21</v>
      </c>
      <c r="C68" s="534"/>
      <c r="D68" s="713"/>
      <c r="E68" s="713"/>
      <c r="F68" s="713"/>
      <c r="G68" s="713"/>
      <c r="H68" s="713"/>
      <c r="I68" s="713"/>
      <c r="J68" s="713"/>
      <c r="K68" s="713"/>
      <c r="L68" s="713"/>
      <c r="M68" s="713"/>
      <c r="N68" s="713"/>
      <c r="O68" s="713"/>
      <c r="P68" s="713"/>
      <c r="Q68" s="713"/>
      <c r="R68" s="713"/>
      <c r="S68" s="713"/>
      <c r="T68" s="713"/>
      <c r="U68" s="713"/>
      <c r="V68" s="713"/>
      <c r="W68" s="713"/>
      <c r="X68" s="713"/>
      <c r="Y68" s="713"/>
      <c r="Z68" s="713"/>
      <c r="AA68" s="713"/>
      <c r="AB68" s="713"/>
      <c r="AC68" s="713"/>
      <c r="AD68" s="713"/>
      <c r="AE68" s="713"/>
      <c r="AF68" s="713"/>
      <c r="AG68" s="713"/>
      <c r="AH68" s="713"/>
      <c r="AI68" s="713"/>
      <c r="AJ68" s="713"/>
      <c r="AK68" s="713"/>
      <c r="AL68" s="713"/>
      <c r="AM68" s="713"/>
      <c r="AN68" s="713"/>
      <c r="AO68" s="713"/>
      <c r="AP68" s="545"/>
      <c r="AQ68" s="892"/>
      <c r="AR68" s="892"/>
      <c r="AS68" s="892"/>
      <c r="AT68" s="892"/>
      <c r="AU68" s="892"/>
      <c r="AV68" s="892"/>
      <c r="AW68" s="892"/>
      <c r="AX68" s="892"/>
      <c r="AY68" s="892"/>
      <c r="AZ68" s="892"/>
      <c r="BA68" s="892"/>
      <c r="BB68" s="892"/>
      <c r="BC68" s="892"/>
      <c r="BD68" s="892"/>
      <c r="BE68" s="892"/>
      <c r="BF68" s="892"/>
      <c r="BG68" s="892"/>
      <c r="BH68" s="892"/>
      <c r="BI68" s="892"/>
      <c r="BJ68" s="892"/>
      <c r="BK68" s="892"/>
      <c r="BL68" s="892"/>
      <c r="BM68" s="892"/>
      <c r="BN68" s="892"/>
      <c r="BO68" s="892"/>
      <c r="BP68" s="892"/>
      <c r="BQ68" s="892"/>
      <c r="BR68" s="892"/>
      <c r="BS68" s="892"/>
      <c r="BT68" s="892"/>
      <c r="BU68" s="892"/>
      <c r="BV68" s="892"/>
      <c r="BW68" s="892"/>
      <c r="BX68" s="892"/>
      <c r="BY68" s="892"/>
      <c r="BZ68" s="892"/>
      <c r="CA68" s="892"/>
      <c r="CB68" s="892"/>
    </row>
    <row r="69" spans="1:80" ht="12.75" customHeight="1" x14ac:dyDescent="0.2">
      <c r="A69" s="545"/>
      <c r="B69" s="687" t="s">
        <v>22</v>
      </c>
      <c r="C69" s="534"/>
      <c r="D69" s="713"/>
      <c r="E69" s="713"/>
      <c r="F69" s="713"/>
      <c r="G69" s="713"/>
      <c r="H69" s="713"/>
      <c r="I69" s="713"/>
      <c r="J69" s="713"/>
      <c r="K69" s="713"/>
      <c r="L69" s="713"/>
      <c r="M69" s="713"/>
      <c r="N69" s="713"/>
      <c r="O69" s="713"/>
      <c r="P69" s="713"/>
      <c r="Q69" s="713"/>
      <c r="R69" s="713"/>
      <c r="S69" s="713"/>
      <c r="T69" s="713"/>
      <c r="U69" s="713"/>
      <c r="V69" s="713"/>
      <c r="W69" s="713"/>
      <c r="X69" s="713"/>
      <c r="Y69" s="713"/>
      <c r="Z69" s="713"/>
      <c r="AA69" s="713"/>
      <c r="AB69" s="713"/>
      <c r="AC69" s="713"/>
      <c r="AD69" s="713"/>
      <c r="AE69" s="713"/>
      <c r="AF69" s="713"/>
      <c r="AG69" s="713"/>
      <c r="AH69" s="713"/>
      <c r="AI69" s="713"/>
      <c r="AJ69" s="713"/>
      <c r="AK69" s="713"/>
      <c r="AL69" s="713"/>
      <c r="AM69" s="713"/>
      <c r="AN69" s="713"/>
      <c r="AO69" s="713"/>
      <c r="AP69" s="545"/>
      <c r="AQ69" s="892"/>
      <c r="AR69" s="892"/>
      <c r="AS69" s="892"/>
      <c r="AT69" s="892"/>
      <c r="AU69" s="892"/>
      <c r="AV69" s="892"/>
      <c r="AW69" s="892"/>
      <c r="AX69" s="892"/>
      <c r="AY69" s="892"/>
      <c r="AZ69" s="892"/>
      <c r="BA69" s="892"/>
      <c r="BB69" s="892"/>
      <c r="BC69" s="892"/>
      <c r="BD69" s="892"/>
      <c r="BE69" s="892"/>
      <c r="BF69" s="892"/>
      <c r="BG69" s="892"/>
      <c r="BH69" s="892"/>
      <c r="BI69" s="892"/>
      <c r="BJ69" s="892"/>
      <c r="BK69" s="892"/>
      <c r="BL69" s="892"/>
      <c r="BM69" s="892"/>
      <c r="BN69" s="892"/>
      <c r="BO69" s="892"/>
      <c r="BP69" s="892"/>
      <c r="BQ69" s="892"/>
      <c r="BR69" s="892"/>
      <c r="BS69" s="892"/>
      <c r="BT69" s="892"/>
      <c r="BU69" s="892"/>
      <c r="BV69" s="892"/>
      <c r="BW69" s="892"/>
      <c r="BX69" s="892"/>
      <c r="BY69" s="892"/>
      <c r="BZ69" s="892"/>
      <c r="CA69" s="892"/>
      <c r="CB69" s="892"/>
    </row>
    <row r="70" spans="1:80" ht="12.75" customHeight="1" x14ac:dyDescent="0.2">
      <c r="A70" s="545"/>
      <c r="B70" s="687" t="s">
        <v>35</v>
      </c>
      <c r="C70" s="534"/>
      <c r="D70" s="713"/>
      <c r="E70" s="713"/>
      <c r="F70" s="713"/>
      <c r="G70" s="713"/>
      <c r="H70" s="713"/>
      <c r="I70" s="713"/>
      <c r="J70" s="713"/>
      <c r="K70" s="713"/>
      <c r="L70" s="713"/>
      <c r="M70" s="713"/>
      <c r="N70" s="713"/>
      <c r="O70" s="713"/>
      <c r="P70" s="713"/>
      <c r="Q70" s="713"/>
      <c r="R70" s="713"/>
      <c r="S70" s="713"/>
      <c r="T70" s="713"/>
      <c r="U70" s="713"/>
      <c r="V70" s="713"/>
      <c r="W70" s="713"/>
      <c r="X70" s="713"/>
      <c r="Y70" s="713"/>
      <c r="Z70" s="713"/>
      <c r="AA70" s="713"/>
      <c r="AB70" s="713"/>
      <c r="AC70" s="713"/>
      <c r="AD70" s="713"/>
      <c r="AE70" s="713"/>
      <c r="AF70" s="713"/>
      <c r="AG70" s="713"/>
      <c r="AH70" s="713"/>
      <c r="AI70" s="713"/>
      <c r="AJ70" s="713"/>
      <c r="AK70" s="713"/>
      <c r="AL70" s="713"/>
      <c r="AM70" s="713"/>
      <c r="AN70" s="713"/>
      <c r="AO70" s="713"/>
      <c r="AP70" s="545"/>
      <c r="AQ70" s="892"/>
      <c r="AR70" s="892"/>
      <c r="AS70" s="892"/>
      <c r="AT70" s="892"/>
      <c r="AU70" s="892"/>
      <c r="AV70" s="892"/>
      <c r="AW70" s="892"/>
      <c r="AX70" s="892"/>
      <c r="AY70" s="892"/>
      <c r="AZ70" s="892"/>
      <c r="BA70" s="892"/>
      <c r="BB70" s="892"/>
      <c r="BC70" s="892"/>
      <c r="BD70" s="892"/>
      <c r="BE70" s="892"/>
      <c r="BF70" s="892"/>
      <c r="BG70" s="892"/>
      <c r="BH70" s="892"/>
      <c r="BI70" s="892"/>
      <c r="BJ70" s="892"/>
      <c r="BK70" s="892"/>
      <c r="BL70" s="892"/>
      <c r="BM70" s="892"/>
      <c r="BN70" s="892"/>
      <c r="BO70" s="892"/>
      <c r="BP70" s="892"/>
      <c r="BQ70" s="892"/>
      <c r="BR70" s="892"/>
      <c r="BS70" s="892"/>
      <c r="BT70" s="892"/>
      <c r="BU70" s="892"/>
      <c r="BV70" s="892"/>
      <c r="BW70" s="892"/>
      <c r="BX70" s="892"/>
      <c r="BY70" s="892"/>
      <c r="BZ70" s="892"/>
      <c r="CA70" s="892"/>
      <c r="CB70" s="892"/>
    </row>
    <row r="71" spans="1:80" ht="12.75" customHeight="1" x14ac:dyDescent="0.2">
      <c r="A71" s="545"/>
      <c r="B71" s="687"/>
      <c r="C71" s="534"/>
      <c r="D71" s="696"/>
      <c r="E71" s="696"/>
      <c r="F71" s="696"/>
      <c r="G71" s="696"/>
      <c r="H71" s="696"/>
      <c r="I71" s="696"/>
      <c r="J71" s="696"/>
      <c r="K71" s="696"/>
      <c r="L71" s="696"/>
      <c r="M71" s="696"/>
      <c r="N71" s="696"/>
      <c r="O71" s="696"/>
      <c r="P71" s="696"/>
      <c r="Q71" s="696"/>
      <c r="R71" s="696"/>
      <c r="S71" s="696"/>
      <c r="T71" s="696"/>
      <c r="U71" s="696"/>
      <c r="V71" s="696"/>
      <c r="W71" s="696"/>
      <c r="X71" s="696"/>
      <c r="Y71" s="696"/>
      <c r="Z71" s="696"/>
      <c r="AA71" s="696"/>
      <c r="AB71" s="696"/>
      <c r="AC71" s="696"/>
      <c r="AD71" s="696"/>
      <c r="AE71" s="696"/>
      <c r="AF71" s="696"/>
      <c r="AG71" s="696"/>
      <c r="AH71" s="696"/>
      <c r="AI71" s="696"/>
      <c r="AJ71" s="696"/>
      <c r="AK71" s="696"/>
      <c r="AL71" s="696"/>
      <c r="AM71" s="696"/>
      <c r="AN71" s="696"/>
      <c r="AO71" s="696"/>
      <c r="AP71" s="545"/>
    </row>
    <row r="72" spans="1:80" ht="12.75" customHeight="1" x14ac:dyDescent="0.2">
      <c r="B72" s="15" t="s">
        <v>263</v>
      </c>
      <c r="C72" s="139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</row>
    <row r="73" spans="1:80" ht="12.75" customHeight="1" x14ac:dyDescent="0.2">
      <c r="B73" s="141" t="s">
        <v>17</v>
      </c>
      <c r="C73" s="139"/>
      <c r="D73" s="140"/>
      <c r="E73" s="140"/>
      <c r="F73" s="140"/>
      <c r="G73" s="140"/>
      <c r="H73" s="140"/>
      <c r="I73" s="140"/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</row>
    <row r="74" spans="1:80" ht="12.75" customHeight="1" x14ac:dyDescent="0.2">
      <c r="B74" s="141" t="s">
        <v>18</v>
      </c>
      <c r="C74" s="139"/>
      <c r="D74" s="140"/>
      <c r="E74" s="140"/>
      <c r="F74" s="140"/>
      <c r="G74" s="140"/>
      <c r="H74" s="140"/>
      <c r="I74" s="140"/>
      <c r="J74" s="140"/>
      <c r="K74" s="140"/>
      <c r="L74" s="140"/>
      <c r="M74" s="140"/>
      <c r="N74" s="140"/>
      <c r="O74" s="140"/>
      <c r="P74" s="140"/>
      <c r="Q74" s="140"/>
      <c r="R74" s="140"/>
      <c r="S74" s="140"/>
      <c r="T74" s="140"/>
      <c r="U74" s="140"/>
      <c r="V74" s="140"/>
      <c r="W74" s="140"/>
      <c r="X74" s="140"/>
      <c r="Y74" s="140"/>
      <c r="Z74" s="140"/>
      <c r="AA74" s="140"/>
      <c r="AB74" s="140"/>
      <c r="AC74" s="140"/>
      <c r="AD74" s="140"/>
      <c r="AE74" s="140"/>
      <c r="AF74" s="140"/>
      <c r="AG74" s="140"/>
      <c r="AH74" s="140"/>
      <c r="AI74" s="140"/>
      <c r="AJ74" s="140"/>
      <c r="AK74" s="140"/>
      <c r="AL74" s="140"/>
      <c r="AM74" s="140"/>
      <c r="AN74" s="140"/>
      <c r="AO74" s="140"/>
    </row>
    <row r="75" spans="1:80" ht="12.75" customHeight="1" x14ac:dyDescent="0.2">
      <c r="B75" s="141" t="s">
        <v>19</v>
      </c>
      <c r="C75" s="139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</row>
    <row r="76" spans="1:80" ht="12.75" customHeight="1" x14ac:dyDescent="0.2">
      <c r="B76" s="141" t="s">
        <v>20</v>
      </c>
      <c r="C76" s="139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</row>
    <row r="77" spans="1:80" ht="12.75" customHeight="1" x14ac:dyDescent="0.2">
      <c r="B77" s="141" t="s">
        <v>21</v>
      </c>
      <c r="C77" s="139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</row>
    <row r="78" spans="1:80" ht="12.75" customHeight="1" x14ac:dyDescent="0.2">
      <c r="B78" s="141" t="s">
        <v>22</v>
      </c>
      <c r="C78" s="139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</row>
    <row r="79" spans="1:80" ht="12.75" customHeight="1" x14ac:dyDescent="0.2">
      <c r="B79" s="141" t="s">
        <v>35</v>
      </c>
      <c r="C79" s="139"/>
      <c r="D79" s="140"/>
      <c r="E79" s="140"/>
      <c r="F79" s="140"/>
      <c r="G79" s="140"/>
      <c r="H79" s="140"/>
      <c r="I79" s="140"/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</row>
    <row r="80" spans="1:80" ht="12.75" customHeight="1" x14ac:dyDescent="0.2">
      <c r="A80" s="545"/>
      <c r="B80" s="687"/>
      <c r="C80" s="534"/>
      <c r="D80" s="696"/>
      <c r="E80" s="696"/>
      <c r="F80" s="696"/>
      <c r="G80" s="696"/>
      <c r="H80" s="696"/>
      <c r="I80" s="696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696"/>
      <c r="V80" s="696"/>
      <c r="W80" s="696"/>
      <c r="X80" s="696"/>
      <c r="Y80" s="696"/>
      <c r="Z80" s="696"/>
      <c r="AA80" s="696"/>
      <c r="AB80" s="696"/>
      <c r="AC80" s="696"/>
      <c r="AD80" s="696"/>
      <c r="AE80" s="696"/>
      <c r="AF80" s="696"/>
      <c r="AG80" s="696"/>
      <c r="AH80" s="696"/>
      <c r="AI80" s="696"/>
      <c r="AJ80" s="696"/>
      <c r="AK80" s="696"/>
      <c r="AL80" s="696"/>
      <c r="AM80" s="696"/>
      <c r="AN80" s="696"/>
      <c r="AO80" s="696"/>
      <c r="AP80" s="545"/>
      <c r="AQ80" s="827"/>
    </row>
    <row r="81" spans="1:80" ht="12.75" customHeight="1" x14ac:dyDescent="0.2">
      <c r="A81" s="545"/>
      <c r="B81" s="688" t="s">
        <v>1154</v>
      </c>
      <c r="C81" s="534"/>
      <c r="D81" s="696"/>
      <c r="E81" s="696"/>
      <c r="F81" s="696"/>
      <c r="G81" s="696"/>
      <c r="H81" s="696"/>
      <c r="I81" s="696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696"/>
      <c r="V81" s="696"/>
      <c r="W81" s="696"/>
      <c r="X81" s="696"/>
      <c r="Y81" s="696"/>
      <c r="Z81" s="696"/>
      <c r="AA81" s="696"/>
      <c r="AB81" s="696"/>
      <c r="AC81" s="696"/>
      <c r="AD81" s="696"/>
      <c r="AE81" s="696"/>
      <c r="AF81" s="696"/>
      <c r="AG81" s="696"/>
      <c r="AH81" s="696"/>
      <c r="AI81" s="696"/>
      <c r="AJ81" s="696"/>
      <c r="AK81" s="696"/>
      <c r="AL81" s="696"/>
      <c r="AM81" s="696"/>
      <c r="AN81" s="696"/>
      <c r="AO81" s="696"/>
      <c r="AP81" s="545"/>
      <c r="AQ81" s="825"/>
      <c r="AR81" s="825"/>
      <c r="AS81" s="825"/>
      <c r="AT81" s="825"/>
      <c r="AU81" s="825"/>
      <c r="AV81" s="825"/>
      <c r="AW81" s="825"/>
      <c r="AX81" s="825"/>
      <c r="AY81" s="825"/>
      <c r="AZ81" s="825"/>
      <c r="BA81" s="825"/>
      <c r="BB81" s="825"/>
      <c r="BC81" s="825"/>
      <c r="BD81" s="825"/>
      <c r="BE81" s="825"/>
      <c r="BF81" s="825"/>
      <c r="BG81" s="825"/>
      <c r="BH81" s="825"/>
      <c r="BI81" s="825"/>
      <c r="BJ81" s="825"/>
      <c r="BK81" s="825"/>
      <c r="BL81" s="825"/>
      <c r="BM81" s="825"/>
      <c r="BN81" s="825"/>
      <c r="BO81" s="825"/>
      <c r="BP81" s="825"/>
      <c r="BQ81" s="825"/>
      <c r="BR81" s="825"/>
      <c r="BS81" s="825"/>
      <c r="BT81" s="825"/>
      <c r="BU81" s="825"/>
      <c r="BV81" s="825"/>
      <c r="BW81" s="825"/>
      <c r="BX81" s="825"/>
      <c r="BY81" s="825"/>
      <c r="BZ81" s="825"/>
      <c r="CA81" s="825"/>
      <c r="CB81" s="825"/>
    </row>
    <row r="82" spans="1:80" ht="12.75" customHeight="1" x14ac:dyDescent="0.2">
      <c r="A82" s="545"/>
      <c r="B82" s="687" t="s">
        <v>17</v>
      </c>
      <c r="C82" s="534"/>
      <c r="D82" s="713"/>
      <c r="E82" s="713"/>
      <c r="F82" s="713"/>
      <c r="G82" s="713"/>
      <c r="H82" s="713"/>
      <c r="I82" s="713"/>
      <c r="J82" s="713"/>
      <c r="K82" s="713"/>
      <c r="L82" s="713"/>
      <c r="M82" s="713"/>
      <c r="N82" s="713"/>
      <c r="O82" s="713"/>
      <c r="P82" s="713"/>
      <c r="Q82" s="713"/>
      <c r="R82" s="713"/>
      <c r="S82" s="713"/>
      <c r="T82" s="713"/>
      <c r="U82" s="713"/>
      <c r="V82" s="713"/>
      <c r="W82" s="713"/>
      <c r="X82" s="713"/>
      <c r="Y82" s="713"/>
      <c r="Z82" s="713"/>
      <c r="AA82" s="713"/>
      <c r="AB82" s="713"/>
      <c r="AC82" s="713"/>
      <c r="AD82" s="713"/>
      <c r="AE82" s="713"/>
      <c r="AF82" s="713"/>
      <c r="AG82" s="713"/>
      <c r="AH82" s="713"/>
      <c r="AI82" s="713"/>
      <c r="AJ82" s="713"/>
      <c r="AK82" s="713"/>
      <c r="AL82" s="713"/>
      <c r="AM82" s="713"/>
      <c r="AN82" s="713"/>
      <c r="AO82" s="713"/>
      <c r="AP82" s="545"/>
      <c r="AQ82" s="892"/>
      <c r="AR82" s="892"/>
      <c r="AS82" s="892"/>
      <c r="AT82" s="892"/>
      <c r="AU82" s="892"/>
      <c r="AV82" s="892"/>
      <c r="AW82" s="892"/>
      <c r="AX82" s="892"/>
      <c r="AY82" s="892"/>
      <c r="AZ82" s="892"/>
      <c r="BA82" s="892"/>
      <c r="BB82" s="892"/>
      <c r="BC82" s="892"/>
      <c r="BD82" s="892"/>
      <c r="BE82" s="892"/>
      <c r="BF82" s="892"/>
      <c r="BG82" s="892"/>
      <c r="BH82" s="892"/>
      <c r="BI82" s="892"/>
      <c r="BJ82" s="892"/>
      <c r="BK82" s="892"/>
      <c r="BL82" s="892"/>
      <c r="BM82" s="892"/>
      <c r="BN82" s="892"/>
      <c r="BO82" s="892"/>
      <c r="BP82" s="892"/>
      <c r="BQ82" s="892"/>
      <c r="BR82" s="892"/>
      <c r="BS82" s="892"/>
      <c r="BT82" s="892"/>
      <c r="BU82" s="892"/>
      <c r="BV82" s="892"/>
      <c r="BW82" s="892"/>
      <c r="BX82" s="892"/>
      <c r="BY82" s="892"/>
      <c r="BZ82" s="892"/>
      <c r="CA82" s="892"/>
      <c r="CB82" s="892"/>
    </row>
    <row r="83" spans="1:80" ht="12.75" customHeight="1" x14ac:dyDescent="0.2">
      <c r="A83" s="545"/>
      <c r="B83" s="687" t="s">
        <v>18</v>
      </c>
      <c r="C83" s="534"/>
      <c r="D83" s="713"/>
      <c r="E83" s="713"/>
      <c r="F83" s="713"/>
      <c r="G83" s="713"/>
      <c r="H83" s="713"/>
      <c r="I83" s="713"/>
      <c r="J83" s="713"/>
      <c r="K83" s="713"/>
      <c r="L83" s="713"/>
      <c r="M83" s="713"/>
      <c r="N83" s="713"/>
      <c r="O83" s="713"/>
      <c r="P83" s="713"/>
      <c r="Q83" s="713"/>
      <c r="R83" s="713"/>
      <c r="S83" s="713"/>
      <c r="T83" s="713"/>
      <c r="U83" s="713"/>
      <c r="V83" s="713"/>
      <c r="W83" s="713"/>
      <c r="X83" s="713"/>
      <c r="Y83" s="713"/>
      <c r="Z83" s="713"/>
      <c r="AA83" s="713"/>
      <c r="AB83" s="713"/>
      <c r="AC83" s="713"/>
      <c r="AD83" s="713"/>
      <c r="AE83" s="713"/>
      <c r="AF83" s="713"/>
      <c r="AG83" s="713"/>
      <c r="AH83" s="713"/>
      <c r="AI83" s="713"/>
      <c r="AJ83" s="713"/>
      <c r="AK83" s="713"/>
      <c r="AL83" s="713"/>
      <c r="AM83" s="713"/>
      <c r="AN83" s="713"/>
      <c r="AO83" s="713"/>
      <c r="AP83" s="545"/>
      <c r="AQ83" s="892"/>
      <c r="AR83" s="892"/>
      <c r="AS83" s="892"/>
      <c r="AT83" s="892"/>
      <c r="AU83" s="892"/>
      <c r="AV83" s="892"/>
      <c r="AW83" s="892"/>
      <c r="AX83" s="892"/>
      <c r="AY83" s="892"/>
      <c r="AZ83" s="892"/>
      <c r="BA83" s="892"/>
      <c r="BB83" s="892"/>
      <c r="BC83" s="892"/>
      <c r="BD83" s="892"/>
      <c r="BE83" s="892"/>
      <c r="BF83" s="892"/>
      <c r="BG83" s="892"/>
      <c r="BH83" s="892"/>
      <c r="BI83" s="892"/>
      <c r="BJ83" s="892"/>
      <c r="BK83" s="892"/>
      <c r="BL83" s="892"/>
      <c r="BM83" s="892"/>
      <c r="BN83" s="892"/>
      <c r="BO83" s="892"/>
      <c r="BP83" s="892"/>
      <c r="BQ83" s="892"/>
      <c r="BR83" s="892"/>
      <c r="BS83" s="892"/>
      <c r="BT83" s="892"/>
      <c r="BU83" s="892"/>
      <c r="BV83" s="892"/>
      <c r="BW83" s="892"/>
      <c r="BX83" s="892"/>
      <c r="BY83" s="892"/>
      <c r="BZ83" s="892"/>
      <c r="CA83" s="892"/>
      <c r="CB83" s="892"/>
    </row>
    <row r="84" spans="1:80" ht="12.75" customHeight="1" x14ac:dyDescent="0.2">
      <c r="A84" s="545"/>
      <c r="B84" s="687" t="s">
        <v>19</v>
      </c>
      <c r="C84" s="534"/>
      <c r="D84" s="713"/>
      <c r="E84" s="713"/>
      <c r="F84" s="713"/>
      <c r="G84" s="713"/>
      <c r="H84" s="713"/>
      <c r="I84" s="713"/>
      <c r="J84" s="713"/>
      <c r="K84" s="713"/>
      <c r="L84" s="713"/>
      <c r="M84" s="713"/>
      <c r="N84" s="713"/>
      <c r="O84" s="713"/>
      <c r="P84" s="713"/>
      <c r="Q84" s="713"/>
      <c r="R84" s="713"/>
      <c r="S84" s="713"/>
      <c r="T84" s="713"/>
      <c r="U84" s="713"/>
      <c r="V84" s="713"/>
      <c r="W84" s="713"/>
      <c r="X84" s="713"/>
      <c r="Y84" s="713"/>
      <c r="Z84" s="713"/>
      <c r="AA84" s="713"/>
      <c r="AB84" s="713"/>
      <c r="AC84" s="713"/>
      <c r="AD84" s="713"/>
      <c r="AE84" s="713"/>
      <c r="AF84" s="713"/>
      <c r="AG84" s="713"/>
      <c r="AH84" s="713"/>
      <c r="AI84" s="713"/>
      <c r="AJ84" s="713"/>
      <c r="AK84" s="713"/>
      <c r="AL84" s="713"/>
      <c r="AM84" s="713"/>
      <c r="AN84" s="713"/>
      <c r="AO84" s="713"/>
      <c r="AP84" s="545"/>
      <c r="AQ84" s="892"/>
      <c r="AR84" s="892"/>
      <c r="AS84" s="892"/>
      <c r="AT84" s="892"/>
      <c r="AU84" s="892"/>
      <c r="AV84" s="892"/>
      <c r="AW84" s="892"/>
      <c r="AX84" s="892"/>
      <c r="AY84" s="892"/>
      <c r="AZ84" s="892"/>
      <c r="BA84" s="892"/>
      <c r="BB84" s="892"/>
      <c r="BC84" s="892"/>
      <c r="BD84" s="892"/>
      <c r="BE84" s="892"/>
      <c r="BF84" s="892"/>
      <c r="BG84" s="892"/>
      <c r="BH84" s="892"/>
      <c r="BI84" s="892"/>
      <c r="BJ84" s="892"/>
      <c r="BK84" s="892"/>
      <c r="BL84" s="892"/>
      <c r="BM84" s="892"/>
      <c r="BN84" s="892"/>
      <c r="BO84" s="892"/>
      <c r="BP84" s="892"/>
      <c r="BQ84" s="892"/>
      <c r="BR84" s="892"/>
      <c r="BS84" s="892"/>
      <c r="BT84" s="892"/>
      <c r="BU84" s="892"/>
      <c r="BV84" s="892"/>
      <c r="BW84" s="892"/>
      <c r="BX84" s="892"/>
      <c r="BY84" s="892"/>
      <c r="BZ84" s="892"/>
      <c r="CA84" s="892"/>
      <c r="CB84" s="892"/>
    </row>
    <row r="85" spans="1:80" ht="12.75" customHeight="1" x14ac:dyDescent="0.2">
      <c r="A85" s="545"/>
      <c r="B85" s="687" t="s">
        <v>20</v>
      </c>
      <c r="C85" s="534"/>
      <c r="D85" s="713"/>
      <c r="E85" s="713"/>
      <c r="F85" s="713"/>
      <c r="G85" s="713"/>
      <c r="H85" s="713"/>
      <c r="I85" s="713"/>
      <c r="J85" s="713"/>
      <c r="K85" s="713"/>
      <c r="L85" s="713"/>
      <c r="M85" s="713"/>
      <c r="N85" s="713"/>
      <c r="O85" s="713"/>
      <c r="P85" s="713"/>
      <c r="Q85" s="713"/>
      <c r="R85" s="713"/>
      <c r="S85" s="713"/>
      <c r="T85" s="713"/>
      <c r="U85" s="713"/>
      <c r="V85" s="713"/>
      <c r="W85" s="713"/>
      <c r="X85" s="713"/>
      <c r="Y85" s="713"/>
      <c r="Z85" s="713"/>
      <c r="AA85" s="713"/>
      <c r="AB85" s="713"/>
      <c r="AC85" s="713"/>
      <c r="AD85" s="713"/>
      <c r="AE85" s="713"/>
      <c r="AF85" s="713"/>
      <c r="AG85" s="713"/>
      <c r="AH85" s="713"/>
      <c r="AI85" s="713"/>
      <c r="AJ85" s="713"/>
      <c r="AK85" s="713"/>
      <c r="AL85" s="713"/>
      <c r="AM85" s="713"/>
      <c r="AN85" s="713"/>
      <c r="AO85" s="713"/>
      <c r="AP85" s="545"/>
      <c r="AQ85" s="892"/>
      <c r="AR85" s="892"/>
      <c r="AS85" s="892"/>
      <c r="AT85" s="892"/>
      <c r="AU85" s="892"/>
      <c r="AV85" s="892"/>
      <c r="AW85" s="892"/>
      <c r="AX85" s="892"/>
      <c r="AY85" s="892"/>
      <c r="AZ85" s="892"/>
      <c r="BA85" s="892"/>
      <c r="BB85" s="892"/>
      <c r="BC85" s="892"/>
      <c r="BD85" s="892"/>
      <c r="BE85" s="892"/>
      <c r="BF85" s="892"/>
      <c r="BG85" s="892"/>
      <c r="BH85" s="892"/>
      <c r="BI85" s="892"/>
      <c r="BJ85" s="892"/>
      <c r="BK85" s="892"/>
      <c r="BL85" s="892"/>
      <c r="BM85" s="892"/>
      <c r="BN85" s="892"/>
      <c r="BO85" s="892"/>
      <c r="BP85" s="892"/>
      <c r="BQ85" s="892"/>
      <c r="BR85" s="892"/>
      <c r="BS85" s="892"/>
      <c r="BT85" s="892"/>
      <c r="BU85" s="892"/>
      <c r="BV85" s="892"/>
      <c r="BW85" s="892"/>
      <c r="BX85" s="892"/>
      <c r="BY85" s="892"/>
      <c r="BZ85" s="892"/>
      <c r="CA85" s="892"/>
      <c r="CB85" s="892"/>
    </row>
    <row r="86" spans="1:80" ht="12.75" customHeight="1" x14ac:dyDescent="0.2">
      <c r="A86" s="545"/>
      <c r="B86" s="687" t="s">
        <v>21</v>
      </c>
      <c r="C86" s="534"/>
      <c r="D86" s="713"/>
      <c r="E86" s="713"/>
      <c r="F86" s="713"/>
      <c r="G86" s="713"/>
      <c r="H86" s="713"/>
      <c r="I86" s="713"/>
      <c r="J86" s="713"/>
      <c r="K86" s="713"/>
      <c r="L86" s="713"/>
      <c r="M86" s="713"/>
      <c r="N86" s="713"/>
      <c r="O86" s="713"/>
      <c r="P86" s="713"/>
      <c r="Q86" s="713"/>
      <c r="R86" s="713"/>
      <c r="S86" s="713"/>
      <c r="T86" s="713"/>
      <c r="U86" s="713"/>
      <c r="V86" s="713"/>
      <c r="W86" s="713"/>
      <c r="X86" s="713"/>
      <c r="Y86" s="713"/>
      <c r="Z86" s="713"/>
      <c r="AA86" s="713"/>
      <c r="AB86" s="713"/>
      <c r="AC86" s="713"/>
      <c r="AD86" s="713"/>
      <c r="AE86" s="713"/>
      <c r="AF86" s="713"/>
      <c r="AG86" s="713"/>
      <c r="AH86" s="713"/>
      <c r="AI86" s="713"/>
      <c r="AJ86" s="713"/>
      <c r="AK86" s="713"/>
      <c r="AL86" s="713"/>
      <c r="AM86" s="713"/>
      <c r="AN86" s="713"/>
      <c r="AO86" s="713"/>
      <c r="AP86" s="545"/>
      <c r="AQ86" s="892"/>
      <c r="AR86" s="892"/>
      <c r="AS86" s="892"/>
      <c r="AT86" s="892"/>
      <c r="AU86" s="892"/>
      <c r="AV86" s="892"/>
      <c r="AW86" s="892"/>
      <c r="AX86" s="892"/>
      <c r="AY86" s="892"/>
      <c r="AZ86" s="892"/>
      <c r="BA86" s="892"/>
      <c r="BB86" s="892"/>
      <c r="BC86" s="892"/>
      <c r="BD86" s="892"/>
      <c r="BE86" s="892"/>
      <c r="BF86" s="892"/>
      <c r="BG86" s="892"/>
      <c r="BH86" s="892"/>
      <c r="BI86" s="892"/>
      <c r="BJ86" s="892"/>
      <c r="BK86" s="892"/>
      <c r="BL86" s="892"/>
      <c r="BM86" s="892"/>
      <c r="BN86" s="892"/>
      <c r="BO86" s="892"/>
      <c r="BP86" s="892"/>
      <c r="BQ86" s="892"/>
      <c r="BR86" s="892"/>
      <c r="BS86" s="892"/>
      <c r="BT86" s="892"/>
      <c r="BU86" s="892"/>
      <c r="BV86" s="892"/>
      <c r="BW86" s="892"/>
      <c r="BX86" s="892"/>
      <c r="BY86" s="892"/>
      <c r="BZ86" s="892"/>
      <c r="CA86" s="892"/>
      <c r="CB86" s="892"/>
    </row>
    <row r="87" spans="1:80" ht="12.75" customHeight="1" x14ac:dyDescent="0.2">
      <c r="A87" s="545"/>
      <c r="B87" s="687" t="s">
        <v>22</v>
      </c>
      <c r="C87" s="534"/>
      <c r="D87" s="713"/>
      <c r="E87" s="713"/>
      <c r="F87" s="713"/>
      <c r="G87" s="713"/>
      <c r="H87" s="713"/>
      <c r="I87" s="713"/>
      <c r="J87" s="713"/>
      <c r="K87" s="713"/>
      <c r="L87" s="713"/>
      <c r="M87" s="713"/>
      <c r="N87" s="713"/>
      <c r="O87" s="713"/>
      <c r="P87" s="713"/>
      <c r="Q87" s="713"/>
      <c r="R87" s="713"/>
      <c r="S87" s="713"/>
      <c r="T87" s="713"/>
      <c r="U87" s="713"/>
      <c r="V87" s="713"/>
      <c r="W87" s="713"/>
      <c r="X87" s="713"/>
      <c r="Y87" s="713"/>
      <c r="Z87" s="713"/>
      <c r="AA87" s="713"/>
      <c r="AB87" s="713"/>
      <c r="AC87" s="713"/>
      <c r="AD87" s="713"/>
      <c r="AE87" s="713"/>
      <c r="AF87" s="713"/>
      <c r="AG87" s="713"/>
      <c r="AH87" s="713"/>
      <c r="AI87" s="713"/>
      <c r="AJ87" s="713"/>
      <c r="AK87" s="713"/>
      <c r="AL87" s="713"/>
      <c r="AM87" s="713"/>
      <c r="AN87" s="713"/>
      <c r="AO87" s="713"/>
      <c r="AP87" s="545"/>
      <c r="AQ87" s="892"/>
      <c r="AR87" s="892"/>
      <c r="AS87" s="892"/>
      <c r="AT87" s="892"/>
      <c r="AU87" s="892"/>
      <c r="AV87" s="892"/>
      <c r="AW87" s="892"/>
      <c r="AX87" s="892"/>
      <c r="AY87" s="892"/>
      <c r="AZ87" s="892"/>
      <c r="BA87" s="892"/>
      <c r="BB87" s="892"/>
      <c r="BC87" s="892"/>
      <c r="BD87" s="892"/>
      <c r="BE87" s="892"/>
      <c r="BF87" s="892"/>
      <c r="BG87" s="892"/>
      <c r="BH87" s="892"/>
      <c r="BI87" s="892"/>
      <c r="BJ87" s="892"/>
      <c r="BK87" s="892"/>
      <c r="BL87" s="892"/>
      <c r="BM87" s="892"/>
      <c r="BN87" s="892"/>
      <c r="BO87" s="892"/>
      <c r="BP87" s="892"/>
      <c r="BQ87" s="892"/>
      <c r="BR87" s="892"/>
      <c r="BS87" s="892"/>
      <c r="BT87" s="892"/>
      <c r="BU87" s="892"/>
      <c r="BV87" s="892"/>
      <c r="BW87" s="892"/>
      <c r="BX87" s="892"/>
      <c r="BY87" s="892"/>
      <c r="BZ87" s="892"/>
      <c r="CA87" s="892"/>
      <c r="CB87" s="892"/>
    </row>
    <row r="88" spans="1:80" ht="12.75" customHeight="1" x14ac:dyDescent="0.2">
      <c r="A88" s="545"/>
      <c r="B88" s="687" t="s">
        <v>35</v>
      </c>
      <c r="C88" s="534"/>
      <c r="D88" s="713"/>
      <c r="E88" s="713"/>
      <c r="F88" s="713"/>
      <c r="G88" s="713"/>
      <c r="H88" s="713"/>
      <c r="I88" s="713"/>
      <c r="J88" s="713"/>
      <c r="K88" s="713"/>
      <c r="L88" s="713"/>
      <c r="M88" s="713"/>
      <c r="N88" s="713"/>
      <c r="O88" s="713"/>
      <c r="P88" s="713"/>
      <c r="Q88" s="713"/>
      <c r="R88" s="713"/>
      <c r="S88" s="713"/>
      <c r="T88" s="713"/>
      <c r="U88" s="713"/>
      <c r="V88" s="713"/>
      <c r="W88" s="713"/>
      <c r="X88" s="713"/>
      <c r="Y88" s="713"/>
      <c r="Z88" s="713"/>
      <c r="AA88" s="713"/>
      <c r="AB88" s="713"/>
      <c r="AC88" s="713"/>
      <c r="AD88" s="713"/>
      <c r="AE88" s="713"/>
      <c r="AF88" s="713"/>
      <c r="AG88" s="713"/>
      <c r="AH88" s="713"/>
      <c r="AI88" s="713"/>
      <c r="AJ88" s="713"/>
      <c r="AK88" s="713"/>
      <c r="AL88" s="713"/>
      <c r="AM88" s="713"/>
      <c r="AN88" s="713"/>
      <c r="AO88" s="713"/>
      <c r="AP88" s="545"/>
      <c r="AQ88" s="892"/>
      <c r="AR88" s="892"/>
      <c r="AS88" s="892"/>
      <c r="AT88" s="892"/>
      <c r="AU88" s="892"/>
      <c r="AV88" s="892"/>
      <c r="AW88" s="892"/>
      <c r="AX88" s="892"/>
      <c r="AY88" s="892"/>
      <c r="AZ88" s="892"/>
      <c r="BA88" s="892"/>
      <c r="BB88" s="892"/>
      <c r="BC88" s="892"/>
      <c r="BD88" s="892"/>
      <c r="BE88" s="892"/>
      <c r="BF88" s="892"/>
      <c r="BG88" s="892"/>
      <c r="BH88" s="892"/>
      <c r="BI88" s="892"/>
      <c r="BJ88" s="892"/>
      <c r="BK88" s="892"/>
      <c r="BL88" s="892"/>
      <c r="BM88" s="892"/>
      <c r="BN88" s="892"/>
      <c r="BO88" s="892"/>
      <c r="BP88" s="892"/>
      <c r="BQ88" s="892"/>
      <c r="BR88" s="892"/>
      <c r="BS88" s="892"/>
      <c r="BT88" s="892"/>
      <c r="BU88" s="892"/>
      <c r="BV88" s="892"/>
      <c r="BW88" s="892"/>
      <c r="BX88" s="892"/>
      <c r="BY88" s="892"/>
      <c r="BZ88" s="892"/>
      <c r="CA88" s="892"/>
      <c r="CB88" s="892"/>
    </row>
    <row r="89" spans="1:80" ht="12.75" customHeight="1" x14ac:dyDescent="0.2">
      <c r="A89" s="545"/>
      <c r="B89" s="687"/>
      <c r="C89" s="534"/>
      <c r="D89" s="713"/>
      <c r="E89" s="713"/>
      <c r="F89" s="713"/>
      <c r="G89" s="713"/>
      <c r="H89" s="713"/>
      <c r="I89" s="713"/>
      <c r="J89" s="713"/>
      <c r="K89" s="713"/>
      <c r="L89" s="713"/>
      <c r="M89" s="713"/>
      <c r="N89" s="713"/>
      <c r="O89" s="713"/>
      <c r="P89" s="713"/>
      <c r="Q89" s="713"/>
      <c r="R89" s="713"/>
      <c r="S89" s="713"/>
      <c r="T89" s="713"/>
      <c r="U89" s="713"/>
      <c r="V89" s="713"/>
      <c r="W89" s="713"/>
      <c r="X89" s="713"/>
      <c r="Y89" s="713"/>
      <c r="Z89" s="713"/>
      <c r="AA89" s="713"/>
      <c r="AB89" s="713"/>
      <c r="AC89" s="713"/>
      <c r="AD89" s="713"/>
      <c r="AE89" s="713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  <c r="AP89" s="545"/>
    </row>
    <row r="90" spans="1:80" ht="12.75" customHeight="1" x14ac:dyDescent="0.2">
      <c r="B90" s="14" t="s">
        <v>272</v>
      </c>
      <c r="C90" s="139"/>
      <c r="D90" s="62"/>
      <c r="E90" s="62"/>
      <c r="F90" s="62"/>
      <c r="G90" s="62"/>
      <c r="H90" s="62"/>
      <c r="I90" s="62"/>
      <c r="J90" s="62"/>
      <c r="K90" s="62"/>
      <c r="L90" s="62"/>
      <c r="M90" s="62"/>
      <c r="N90" s="62"/>
      <c r="O90" s="62"/>
      <c r="P90" s="62"/>
      <c r="Q90" s="62"/>
      <c r="R90" s="62"/>
      <c r="S90" s="62"/>
      <c r="T90" s="62"/>
      <c r="U90" s="62"/>
      <c r="V90" s="62"/>
      <c r="W90" s="62"/>
      <c r="X90" s="62"/>
      <c r="Y90" s="62"/>
      <c r="Z90" s="62"/>
      <c r="AA90" s="62"/>
      <c r="AB90" s="62"/>
      <c r="AC90" s="62"/>
      <c r="AD90" s="62"/>
      <c r="AE90" s="62"/>
      <c r="AF90" s="62"/>
      <c r="AG90" s="62"/>
      <c r="AH90" s="62"/>
      <c r="AI90" s="62"/>
      <c r="AJ90" s="62"/>
      <c r="AK90" s="62"/>
      <c r="AL90" s="62"/>
      <c r="AM90" s="62"/>
      <c r="AN90" s="62"/>
      <c r="AO90" s="62"/>
    </row>
    <row r="91" spans="1:80" ht="12.75" customHeight="1" x14ac:dyDescent="0.2">
      <c r="B91" s="141" t="s">
        <v>17</v>
      </c>
      <c r="C91" s="139"/>
      <c r="D91" s="140"/>
      <c r="E91" s="140"/>
      <c r="F91" s="140"/>
      <c r="G91" s="140"/>
      <c r="H91" s="140"/>
      <c r="I91" s="140"/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</row>
    <row r="92" spans="1:80" ht="12.75" customHeight="1" x14ac:dyDescent="0.2">
      <c r="B92" s="141" t="s">
        <v>18</v>
      </c>
      <c r="C92" s="139"/>
      <c r="D92" s="140"/>
      <c r="E92" s="140"/>
      <c r="F92" s="140"/>
      <c r="G92" s="140"/>
      <c r="H92" s="140"/>
      <c r="I92" s="140"/>
      <c r="J92" s="140"/>
      <c r="K92" s="140"/>
      <c r="L92" s="140"/>
      <c r="M92" s="140"/>
      <c r="N92" s="140"/>
      <c r="O92" s="140"/>
      <c r="P92" s="140"/>
      <c r="Q92" s="140"/>
      <c r="R92" s="140"/>
      <c r="S92" s="140"/>
      <c r="T92" s="140"/>
      <c r="U92" s="140"/>
      <c r="V92" s="140"/>
      <c r="W92" s="140"/>
      <c r="X92" s="140"/>
      <c r="Y92" s="140"/>
      <c r="Z92" s="140"/>
      <c r="AA92" s="140"/>
      <c r="AB92" s="140"/>
      <c r="AC92" s="140"/>
      <c r="AD92" s="140"/>
      <c r="AE92" s="140"/>
      <c r="AF92" s="140"/>
      <c r="AG92" s="140"/>
      <c r="AH92" s="140"/>
      <c r="AI92" s="140"/>
      <c r="AJ92" s="140"/>
      <c r="AK92" s="140"/>
      <c r="AL92" s="140"/>
      <c r="AM92" s="140"/>
      <c r="AN92" s="140"/>
      <c r="AO92" s="140"/>
    </row>
    <row r="93" spans="1:80" ht="12.75" customHeight="1" x14ac:dyDescent="0.2">
      <c r="B93" s="141" t="s">
        <v>19</v>
      </c>
      <c r="C93" s="139"/>
      <c r="D93" s="140"/>
      <c r="E93" s="140"/>
      <c r="F93" s="140"/>
      <c r="G93" s="140"/>
      <c r="H93" s="140"/>
      <c r="I93" s="140"/>
      <c r="J93" s="140"/>
      <c r="K93" s="140"/>
      <c r="L93" s="140"/>
      <c r="M93" s="140"/>
      <c r="N93" s="140"/>
      <c r="O93" s="140"/>
      <c r="P93" s="140"/>
      <c r="Q93" s="140"/>
      <c r="R93" s="140"/>
      <c r="S93" s="140"/>
      <c r="T93" s="140"/>
      <c r="U93" s="140"/>
      <c r="V93" s="140"/>
      <c r="W93" s="140"/>
      <c r="X93" s="140"/>
      <c r="Y93" s="140"/>
      <c r="Z93" s="140"/>
      <c r="AA93" s="140"/>
      <c r="AB93" s="140"/>
      <c r="AC93" s="140"/>
      <c r="AD93" s="140"/>
      <c r="AE93" s="140"/>
      <c r="AF93" s="140"/>
      <c r="AG93" s="140"/>
      <c r="AH93" s="140"/>
      <c r="AI93" s="140"/>
      <c r="AJ93" s="140"/>
      <c r="AK93" s="140"/>
      <c r="AL93" s="140"/>
      <c r="AM93" s="140"/>
      <c r="AN93" s="140"/>
      <c r="AO93" s="140"/>
    </row>
    <row r="94" spans="1:80" ht="12.75" customHeight="1" x14ac:dyDescent="0.2">
      <c r="B94" s="141" t="s">
        <v>20</v>
      </c>
      <c r="C94" s="139"/>
      <c r="D94" s="140"/>
      <c r="E94" s="140"/>
      <c r="F94" s="140"/>
      <c r="G94" s="140"/>
      <c r="H94" s="140"/>
      <c r="I94" s="140"/>
      <c r="J94" s="140"/>
      <c r="K94" s="140"/>
      <c r="L94" s="140"/>
      <c r="M94" s="140"/>
      <c r="N94" s="140"/>
      <c r="O94" s="140"/>
      <c r="P94" s="140"/>
      <c r="Q94" s="140"/>
      <c r="R94" s="140"/>
      <c r="S94" s="140"/>
      <c r="T94" s="140"/>
      <c r="U94" s="140"/>
      <c r="V94" s="140"/>
      <c r="W94" s="140"/>
      <c r="X94" s="140"/>
      <c r="Y94" s="140"/>
      <c r="Z94" s="140"/>
      <c r="AA94" s="140"/>
      <c r="AB94" s="140"/>
      <c r="AC94" s="140"/>
      <c r="AD94" s="140"/>
      <c r="AE94" s="140"/>
      <c r="AF94" s="140"/>
      <c r="AG94" s="140"/>
      <c r="AH94" s="140"/>
      <c r="AI94" s="140"/>
      <c r="AJ94" s="140"/>
      <c r="AK94" s="140"/>
      <c r="AL94" s="140"/>
      <c r="AM94" s="140"/>
      <c r="AN94" s="140"/>
      <c r="AO94" s="140"/>
    </row>
    <row r="95" spans="1:80" ht="12.75" customHeight="1" x14ac:dyDescent="0.2">
      <c r="B95" s="141" t="s">
        <v>21</v>
      </c>
      <c r="C95" s="139"/>
      <c r="D95" s="140"/>
      <c r="E95" s="140"/>
      <c r="F95" s="140"/>
      <c r="G95" s="140"/>
      <c r="H95" s="140"/>
      <c r="I95" s="140"/>
      <c r="J95" s="140"/>
      <c r="K95" s="140"/>
      <c r="L95" s="140"/>
      <c r="M95" s="140"/>
      <c r="N95" s="140"/>
      <c r="O95" s="140"/>
      <c r="P95" s="140"/>
      <c r="Q95" s="140"/>
      <c r="R95" s="140"/>
      <c r="S95" s="140"/>
      <c r="T95" s="140"/>
      <c r="U95" s="140"/>
      <c r="V95" s="140"/>
      <c r="W95" s="140"/>
      <c r="X95" s="140"/>
      <c r="Y95" s="140"/>
      <c r="Z95" s="140"/>
      <c r="AA95" s="140"/>
      <c r="AB95" s="140"/>
      <c r="AC95" s="140"/>
      <c r="AD95" s="140"/>
      <c r="AE95" s="140"/>
      <c r="AF95" s="140"/>
      <c r="AG95" s="140"/>
      <c r="AH95" s="140"/>
      <c r="AI95" s="140"/>
      <c r="AJ95" s="140"/>
      <c r="AK95" s="140"/>
      <c r="AL95" s="140"/>
      <c r="AM95" s="140"/>
      <c r="AN95" s="140"/>
      <c r="AO95" s="140"/>
    </row>
    <row r="96" spans="1:80" ht="12.75" customHeight="1" x14ac:dyDescent="0.2">
      <c r="B96" s="141" t="s">
        <v>22</v>
      </c>
      <c r="C96" s="139"/>
      <c r="D96" s="140"/>
      <c r="E96" s="140"/>
      <c r="F96" s="140"/>
      <c r="G96" s="140"/>
      <c r="H96" s="140"/>
      <c r="I96" s="140"/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</row>
    <row r="97" spans="1:42" ht="12.75" customHeight="1" x14ac:dyDescent="0.2">
      <c r="B97" s="141" t="s">
        <v>35</v>
      </c>
      <c r="C97" s="139"/>
      <c r="D97" s="140"/>
      <c r="E97" s="140"/>
      <c r="F97" s="140"/>
      <c r="G97" s="140"/>
      <c r="H97" s="140"/>
      <c r="I97" s="140"/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</row>
    <row r="98" spans="1:42" ht="12.75" customHeight="1" x14ac:dyDescent="0.2">
      <c r="A98" s="545"/>
      <c r="B98" s="535"/>
      <c r="C98" s="534"/>
      <c r="D98" s="696"/>
      <c r="E98" s="696"/>
      <c r="F98" s="696"/>
      <c r="G98" s="696"/>
      <c r="H98" s="696"/>
      <c r="I98" s="696"/>
      <c r="J98" s="696"/>
      <c r="K98" s="696"/>
      <c r="L98" s="696"/>
      <c r="M98" s="696"/>
      <c r="N98" s="696"/>
      <c r="O98" s="696"/>
      <c r="P98" s="696"/>
      <c r="Q98" s="696"/>
      <c r="R98" s="696"/>
      <c r="S98" s="696"/>
      <c r="T98" s="696"/>
      <c r="U98" s="696"/>
      <c r="V98" s="696"/>
      <c r="W98" s="696"/>
      <c r="X98" s="696"/>
      <c r="Y98" s="696"/>
      <c r="Z98" s="696"/>
      <c r="AA98" s="696"/>
      <c r="AB98" s="696"/>
      <c r="AC98" s="696"/>
      <c r="AD98" s="696"/>
      <c r="AE98" s="696"/>
      <c r="AF98" s="696"/>
      <c r="AG98" s="696"/>
      <c r="AH98" s="696"/>
      <c r="AI98" s="696"/>
      <c r="AJ98" s="696"/>
      <c r="AK98" s="696"/>
      <c r="AL98" s="696"/>
      <c r="AM98" s="696"/>
      <c r="AN98" s="696"/>
      <c r="AO98" s="696"/>
      <c r="AP98" s="545"/>
    </row>
    <row r="99" spans="1:42" ht="12.75" customHeight="1" x14ac:dyDescent="0.2">
      <c r="A99" s="545"/>
      <c r="B99" s="535"/>
      <c r="C99" s="716"/>
      <c r="D99" s="716"/>
      <c r="E99" s="716"/>
      <c r="F99" s="716"/>
      <c r="G99" s="716"/>
      <c r="H99" s="716"/>
      <c r="I99" s="716"/>
      <c r="J99" s="716"/>
      <c r="K99" s="716"/>
      <c r="L99" s="716"/>
      <c r="M99" s="716"/>
      <c r="N99" s="716"/>
      <c r="O99" s="716"/>
      <c r="P99" s="716"/>
      <c r="Q99" s="716"/>
      <c r="R99" s="716"/>
      <c r="S99" s="716"/>
      <c r="T99" s="716"/>
      <c r="U99" s="716"/>
      <c r="V99" s="716"/>
      <c r="W99" s="716"/>
      <c r="X99" s="716"/>
      <c r="Y99" s="716"/>
      <c r="Z99" s="716"/>
      <c r="AA99" s="716"/>
      <c r="AB99" s="716"/>
      <c r="AC99" s="716"/>
      <c r="AD99" s="716"/>
      <c r="AE99" s="716"/>
      <c r="AF99" s="716"/>
      <c r="AG99" s="716"/>
      <c r="AH99" s="716"/>
      <c r="AI99" s="716"/>
      <c r="AJ99" s="716"/>
      <c r="AK99" s="716"/>
      <c r="AL99" s="716"/>
      <c r="AM99" s="716"/>
      <c r="AN99" s="716"/>
      <c r="AO99" s="716"/>
      <c r="AP99" s="545"/>
    </row>
    <row r="100" spans="1:42" ht="12.75" customHeight="1" x14ac:dyDescent="0.2">
      <c r="B100" s="53"/>
      <c r="C100" s="139"/>
      <c r="D100" s="62"/>
      <c r="E100" s="62"/>
      <c r="F100" s="62"/>
      <c r="G100" s="62"/>
      <c r="H100" s="62"/>
      <c r="I100" s="62"/>
      <c r="J100" s="62"/>
      <c r="K100" s="62"/>
      <c r="L100" s="62"/>
      <c r="M100" s="62"/>
      <c r="N100" s="62"/>
      <c r="O100" s="62"/>
      <c r="P100" s="62"/>
      <c r="Q100" s="62"/>
      <c r="R100" s="62"/>
      <c r="S100" s="62"/>
      <c r="T100" s="62"/>
      <c r="U100" s="62"/>
      <c r="V100" s="62"/>
      <c r="W100" s="62"/>
      <c r="X100" s="62"/>
      <c r="Y100" s="62"/>
      <c r="Z100" s="62"/>
      <c r="AA100" s="62"/>
      <c r="AB100" s="62"/>
      <c r="AC100" s="62"/>
      <c r="AD100" s="62"/>
      <c r="AE100" s="62"/>
      <c r="AF100" s="62"/>
      <c r="AG100" s="62"/>
      <c r="AH100" s="62"/>
      <c r="AI100" s="62"/>
      <c r="AJ100" s="62"/>
      <c r="AK100" s="62"/>
      <c r="AL100" s="62"/>
      <c r="AM100" s="62"/>
      <c r="AN100" s="62"/>
      <c r="AO100" s="62"/>
    </row>
    <row r="101" spans="1:42" ht="12.75" customHeight="1" x14ac:dyDescent="0.2">
      <c r="B101" s="14" t="s">
        <v>115</v>
      </c>
      <c r="C101" s="139"/>
      <c r="D101" s="62"/>
      <c r="E101" s="62"/>
      <c r="F101" s="62"/>
      <c r="G101" s="62"/>
      <c r="H101" s="62"/>
      <c r="I101" s="62"/>
      <c r="J101" s="62"/>
      <c r="K101" s="62"/>
      <c r="L101" s="62"/>
      <c r="M101" s="62"/>
      <c r="N101" s="62"/>
      <c r="O101" s="62"/>
      <c r="P101" s="62"/>
      <c r="Q101" s="62"/>
      <c r="R101" s="62"/>
      <c r="S101" s="62"/>
      <c r="T101" s="62"/>
      <c r="U101" s="62"/>
      <c r="V101" s="62"/>
      <c r="W101" s="62"/>
      <c r="X101" s="62"/>
      <c r="Y101" s="62"/>
      <c r="Z101" s="62"/>
      <c r="AA101" s="62"/>
      <c r="AB101" s="62"/>
      <c r="AC101" s="62"/>
      <c r="AD101" s="62"/>
      <c r="AE101" s="62"/>
      <c r="AF101" s="62"/>
      <c r="AG101" s="62"/>
      <c r="AH101" s="62"/>
      <c r="AI101" s="62"/>
      <c r="AJ101" s="62"/>
      <c r="AK101" s="62"/>
      <c r="AL101" s="62"/>
      <c r="AM101" s="62"/>
      <c r="AN101" s="62"/>
      <c r="AO101" s="62"/>
    </row>
    <row r="102" spans="1:42" ht="12.75" customHeight="1" x14ac:dyDescent="0.2">
      <c r="B102" s="141" t="s">
        <v>17</v>
      </c>
      <c r="C102" s="139"/>
      <c r="D102" s="140"/>
      <c r="E102" s="140"/>
      <c r="F102" s="140"/>
      <c r="G102" s="140"/>
      <c r="H102" s="140"/>
      <c r="I102" s="140"/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</row>
    <row r="103" spans="1:42" ht="12.75" customHeight="1" x14ac:dyDescent="0.2">
      <c r="B103" s="141" t="s">
        <v>18</v>
      </c>
      <c r="C103" s="139"/>
      <c r="D103" s="140"/>
      <c r="E103" s="140"/>
      <c r="F103" s="140"/>
      <c r="G103" s="140"/>
      <c r="H103" s="140"/>
      <c r="I103" s="140"/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</row>
    <row r="104" spans="1:42" ht="12.75" customHeight="1" x14ac:dyDescent="0.2">
      <c r="B104" s="141" t="s">
        <v>19</v>
      </c>
      <c r="C104" s="139"/>
      <c r="D104" s="140"/>
      <c r="E104" s="140"/>
      <c r="F104" s="140"/>
      <c r="G104" s="140"/>
      <c r="H104" s="140"/>
      <c r="I104" s="140"/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</row>
    <row r="105" spans="1:42" ht="12.75" customHeight="1" x14ac:dyDescent="0.2">
      <c r="B105" s="141" t="s">
        <v>20</v>
      </c>
      <c r="C105" s="139"/>
      <c r="D105" s="140"/>
      <c r="E105" s="140"/>
      <c r="F105" s="140"/>
      <c r="G105" s="140"/>
      <c r="H105" s="140"/>
      <c r="I105" s="140"/>
      <c r="J105" s="140"/>
      <c r="K105" s="140"/>
      <c r="L105" s="140"/>
      <c r="M105" s="140"/>
      <c r="N105" s="140"/>
      <c r="O105" s="140"/>
      <c r="P105" s="140"/>
      <c r="Q105" s="140"/>
      <c r="R105" s="140"/>
      <c r="S105" s="140"/>
      <c r="T105" s="140"/>
      <c r="U105" s="140"/>
      <c r="V105" s="140"/>
      <c r="W105" s="140"/>
      <c r="X105" s="140"/>
      <c r="Y105" s="140"/>
      <c r="Z105" s="140"/>
      <c r="AA105" s="140"/>
      <c r="AB105" s="140"/>
      <c r="AC105" s="140"/>
      <c r="AD105" s="140"/>
      <c r="AE105" s="140"/>
      <c r="AF105" s="140"/>
      <c r="AG105" s="140"/>
      <c r="AH105" s="140"/>
      <c r="AI105" s="140"/>
      <c r="AJ105" s="140"/>
      <c r="AK105" s="140"/>
      <c r="AL105" s="140"/>
      <c r="AM105" s="140"/>
      <c r="AN105" s="140"/>
      <c r="AO105" s="140"/>
    </row>
    <row r="106" spans="1:42" ht="12.75" customHeight="1" x14ac:dyDescent="0.2">
      <c r="B106" s="141" t="s">
        <v>21</v>
      </c>
      <c r="C106" s="139"/>
      <c r="D106" s="140"/>
      <c r="E106" s="140"/>
      <c r="F106" s="140"/>
      <c r="G106" s="140"/>
      <c r="H106" s="140"/>
      <c r="I106" s="140"/>
      <c r="J106" s="140"/>
      <c r="K106" s="140"/>
      <c r="L106" s="140"/>
      <c r="M106" s="140"/>
      <c r="N106" s="140"/>
      <c r="O106" s="140"/>
      <c r="P106" s="140"/>
      <c r="Q106" s="140"/>
      <c r="R106" s="140"/>
      <c r="S106" s="140"/>
      <c r="T106" s="140"/>
      <c r="U106" s="140"/>
      <c r="V106" s="140"/>
      <c r="W106" s="140"/>
      <c r="X106" s="140"/>
      <c r="Y106" s="140"/>
      <c r="Z106" s="140"/>
      <c r="AA106" s="140"/>
      <c r="AB106" s="140"/>
      <c r="AC106" s="140"/>
      <c r="AD106" s="140"/>
      <c r="AE106" s="140"/>
      <c r="AF106" s="140"/>
      <c r="AG106" s="140"/>
      <c r="AH106" s="140"/>
      <c r="AI106" s="140"/>
      <c r="AJ106" s="140"/>
      <c r="AK106" s="140"/>
      <c r="AL106" s="140"/>
      <c r="AM106" s="140"/>
      <c r="AN106" s="140"/>
      <c r="AO106" s="140"/>
    </row>
    <row r="107" spans="1:42" ht="12.75" customHeight="1" x14ac:dyDescent="0.2">
      <c r="B107" s="141" t="s">
        <v>22</v>
      </c>
      <c r="C107" s="139"/>
      <c r="D107" s="140"/>
      <c r="E107" s="140"/>
      <c r="F107" s="140"/>
      <c r="G107" s="140"/>
      <c r="H107" s="140"/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</row>
    <row r="108" spans="1:42" ht="12.75" customHeight="1" x14ac:dyDescent="0.2">
      <c r="B108" s="141" t="s">
        <v>35</v>
      </c>
      <c r="C108" s="139"/>
      <c r="D108" s="140"/>
      <c r="E108" s="140"/>
      <c r="F108" s="140"/>
      <c r="G108" s="140"/>
      <c r="H108" s="140"/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</row>
    <row r="109" spans="1:42" ht="12.75" customHeight="1" x14ac:dyDescent="0.2">
      <c r="A109" s="545"/>
      <c r="B109" s="545"/>
      <c r="C109" s="697"/>
      <c r="D109" s="697"/>
      <c r="E109" s="697"/>
      <c r="F109" s="697"/>
      <c r="G109" s="697"/>
      <c r="H109" s="697"/>
      <c r="I109" s="697"/>
      <c r="J109" s="697"/>
      <c r="K109" s="697"/>
      <c r="L109" s="697"/>
      <c r="M109" s="697"/>
      <c r="N109" s="697"/>
      <c r="O109" s="697"/>
      <c r="P109" s="697"/>
      <c r="Q109" s="697"/>
      <c r="R109" s="697"/>
      <c r="S109" s="697"/>
      <c r="T109" s="697"/>
      <c r="U109" s="697"/>
      <c r="V109" s="697"/>
      <c r="W109" s="697"/>
      <c r="X109" s="697"/>
      <c r="Y109" s="697"/>
      <c r="Z109" s="697"/>
      <c r="AA109" s="697"/>
      <c r="AB109" s="697"/>
      <c r="AC109" s="697"/>
      <c r="AD109" s="697"/>
      <c r="AE109" s="697"/>
      <c r="AF109" s="697"/>
      <c r="AG109" s="697"/>
      <c r="AH109" s="697"/>
      <c r="AI109" s="697"/>
      <c r="AJ109" s="697"/>
      <c r="AK109" s="697"/>
      <c r="AL109" s="697"/>
      <c r="AM109" s="697"/>
      <c r="AN109" s="697"/>
      <c r="AO109" s="697"/>
      <c r="AP109" s="545"/>
    </row>
    <row r="110" spans="1:42" ht="12.75" customHeight="1" thickBot="1" x14ac:dyDescent="0.25">
      <c r="A110" s="545"/>
      <c r="B110" s="545"/>
      <c r="C110" s="853"/>
      <c r="D110" s="814"/>
      <c r="E110" s="814"/>
      <c r="F110" s="814"/>
      <c r="G110" s="814"/>
      <c r="H110" s="814"/>
      <c r="I110" s="814"/>
      <c r="J110" s="814"/>
      <c r="K110" s="814"/>
      <c r="L110" s="814"/>
      <c r="M110" s="814"/>
      <c r="N110" s="814"/>
      <c r="O110" s="814"/>
      <c r="P110" s="814"/>
      <c r="Q110" s="814"/>
      <c r="R110" s="814"/>
      <c r="S110" s="814"/>
      <c r="T110" s="814"/>
      <c r="U110" s="814"/>
      <c r="V110" s="814"/>
      <c r="W110" s="814"/>
      <c r="X110" s="814"/>
      <c r="Y110" s="814"/>
      <c r="Z110" s="814"/>
      <c r="AA110" s="814"/>
      <c r="AB110" s="814"/>
      <c r="AC110" s="814"/>
      <c r="AD110" s="814"/>
      <c r="AE110" s="814"/>
      <c r="AF110" s="814"/>
      <c r="AG110" s="814"/>
      <c r="AH110" s="814"/>
      <c r="AI110" s="814"/>
      <c r="AJ110" s="814"/>
      <c r="AK110" s="814"/>
      <c r="AL110" s="814"/>
      <c r="AM110" s="814"/>
      <c r="AN110" s="814"/>
      <c r="AO110" s="814"/>
      <c r="AP110" s="545"/>
    </row>
    <row r="111" spans="1:42" ht="12.75" customHeight="1" x14ac:dyDescent="0.2">
      <c r="B111" s="126"/>
      <c r="D111" s="42" t="s">
        <v>274</v>
      </c>
      <c r="E111" s="43"/>
      <c r="F111" s="44"/>
      <c r="G111" s="44"/>
      <c r="H111" s="44"/>
      <c r="I111" s="44"/>
      <c r="J111" s="44"/>
      <c r="K111" s="46"/>
      <c r="L111" s="2"/>
      <c r="M111" s="2"/>
      <c r="N111" s="2"/>
      <c r="O111" s="2"/>
    </row>
    <row r="112" spans="1:42" ht="12.75" customHeight="1" x14ac:dyDescent="0.2">
      <c r="B112" s="544"/>
      <c r="C112" s="794"/>
      <c r="D112" s="47"/>
      <c r="K112" s="48"/>
      <c r="L112" s="2"/>
      <c r="M112" s="2"/>
      <c r="N112" s="2"/>
      <c r="O112" s="2"/>
    </row>
    <row r="113" spans="2:41" ht="12.75" customHeight="1" x14ac:dyDescent="0.2">
      <c r="B113" s="544"/>
      <c r="C113" s="794"/>
      <c r="D113" s="977"/>
      <c r="E113" s="978"/>
      <c r="F113" s="963"/>
      <c r="G113" s="964"/>
      <c r="H113" s="964"/>
      <c r="I113" s="981"/>
      <c r="J113" s="112"/>
      <c r="K113" s="144"/>
      <c r="L113" s="2"/>
      <c r="M113" s="2"/>
      <c r="N113" s="2"/>
      <c r="O113" s="2"/>
    </row>
    <row r="114" spans="2:41" ht="12.75" customHeight="1" x14ac:dyDescent="0.2">
      <c r="B114" s="126"/>
      <c r="C114" s="545"/>
      <c r="D114" s="979"/>
      <c r="E114" s="980"/>
      <c r="F114" s="314" t="s">
        <v>17</v>
      </c>
      <c r="G114" s="314" t="s">
        <v>18</v>
      </c>
      <c r="H114" s="314" t="s">
        <v>19</v>
      </c>
      <c r="I114" s="314" t="s">
        <v>20</v>
      </c>
      <c r="J114" s="314" t="s">
        <v>21</v>
      </c>
      <c r="K114" s="65" t="s">
        <v>22</v>
      </c>
      <c r="L114" s="2"/>
      <c r="M114" s="2"/>
      <c r="N114" s="2"/>
      <c r="O114" s="2"/>
    </row>
    <row r="115" spans="2:41" ht="12.75" customHeight="1" x14ac:dyDescent="0.2">
      <c r="C115" s="545"/>
      <c r="D115" s="984" t="s">
        <v>40</v>
      </c>
      <c r="E115" s="985"/>
      <c r="F115" s="113"/>
      <c r="G115" s="113"/>
      <c r="H115" s="113"/>
      <c r="I115" s="113"/>
      <c r="J115" s="113"/>
      <c r="K115" s="114"/>
      <c r="L115" s="2"/>
      <c r="M115" s="2"/>
      <c r="N115" s="2"/>
      <c r="O115" s="2"/>
    </row>
    <row r="116" spans="2:41" ht="12.75" customHeight="1" x14ac:dyDescent="0.2">
      <c r="C116" s="545"/>
      <c r="D116" s="984" t="s">
        <v>38</v>
      </c>
      <c r="E116" s="985"/>
      <c r="F116" s="113"/>
      <c r="G116" s="113"/>
      <c r="H116" s="113"/>
      <c r="I116" s="113"/>
      <c r="J116" s="113"/>
      <c r="K116" s="114"/>
      <c r="L116" s="2"/>
      <c r="M116" s="2"/>
      <c r="N116" s="2"/>
      <c r="O116" s="2"/>
    </row>
    <row r="117" spans="2:41" ht="12.75" customHeight="1" x14ac:dyDescent="0.2">
      <c r="C117" s="545"/>
      <c r="D117" s="984" t="s">
        <v>275</v>
      </c>
      <c r="E117" s="985"/>
      <c r="F117" s="113"/>
      <c r="G117" s="113"/>
      <c r="H117" s="113"/>
      <c r="I117" s="113"/>
      <c r="J117" s="113"/>
      <c r="K117" s="114"/>
      <c r="L117" s="2"/>
      <c r="M117" s="2"/>
      <c r="N117" s="2"/>
      <c r="O117" s="2"/>
    </row>
    <row r="118" spans="2:41" ht="12.75" customHeight="1" x14ac:dyDescent="0.2">
      <c r="C118" s="545"/>
      <c r="D118" s="984" t="s">
        <v>276</v>
      </c>
      <c r="E118" s="985"/>
      <c r="F118" s="113"/>
      <c r="G118" s="113"/>
      <c r="H118" s="113"/>
      <c r="I118" s="113"/>
      <c r="J118" s="113"/>
      <c r="K118" s="114"/>
      <c r="L118" s="2"/>
      <c r="M118" s="2"/>
      <c r="N118" s="2"/>
      <c r="O118" s="2"/>
    </row>
    <row r="119" spans="2:41" ht="12.75" customHeight="1" x14ac:dyDescent="0.2">
      <c r="C119" s="545"/>
      <c r="D119" s="984" t="s">
        <v>56</v>
      </c>
      <c r="E119" s="985"/>
      <c r="F119" s="115"/>
      <c r="G119" s="115"/>
      <c r="H119" s="115"/>
      <c r="I119" s="115"/>
      <c r="J119" s="115"/>
      <c r="K119" s="116"/>
      <c r="L119" s="2"/>
      <c r="M119" s="2"/>
      <c r="N119" s="2"/>
      <c r="O119" s="2"/>
    </row>
    <row r="120" spans="2:41" ht="12.75" customHeight="1" thickBot="1" x14ac:dyDescent="0.25">
      <c r="D120" s="145"/>
      <c r="E120" s="146"/>
      <c r="F120" s="146"/>
      <c r="G120" s="146"/>
      <c r="H120" s="146"/>
      <c r="I120" s="146"/>
      <c r="J120" s="146"/>
      <c r="K120" s="147"/>
      <c r="L120" s="2"/>
      <c r="M120" s="2"/>
      <c r="N120" s="2"/>
      <c r="O120" s="2"/>
    </row>
    <row r="121" spans="2:41" ht="12.75" customHeight="1" x14ac:dyDescent="0.2">
      <c r="D121" s="545"/>
      <c r="E121" s="545"/>
      <c r="F121" s="711"/>
      <c r="G121" s="711"/>
      <c r="H121" s="711"/>
      <c r="I121" s="711"/>
      <c r="J121" s="711"/>
      <c r="K121" s="711"/>
      <c r="L121" s="711"/>
      <c r="M121" s="2"/>
      <c r="N121" s="2"/>
      <c r="O121" s="2"/>
      <c r="P121" s="310"/>
      <c r="Q121" s="310"/>
      <c r="R121" s="310"/>
      <c r="S121" s="310"/>
      <c r="T121" s="310"/>
      <c r="U121" s="310"/>
      <c r="V121" s="310"/>
    </row>
    <row r="122" spans="2:41" ht="12.75" customHeight="1" x14ac:dyDescent="0.2">
      <c r="E122" s="711"/>
      <c r="F122" s="794"/>
      <c r="G122" s="794"/>
      <c r="H122" s="794"/>
      <c r="I122" s="794"/>
      <c r="J122" s="794"/>
      <c r="K122" s="794"/>
      <c r="L122" s="545"/>
      <c r="M122" s="2"/>
      <c r="N122" s="2"/>
      <c r="O122" s="2"/>
      <c r="P122" s="193"/>
      <c r="Q122" s="193"/>
      <c r="R122" s="193"/>
      <c r="S122" s="193"/>
      <c r="T122" s="193"/>
      <c r="U122" s="193"/>
    </row>
    <row r="123" spans="2:41" ht="12.75" customHeight="1" x14ac:dyDescent="0.2">
      <c r="B123" s="188" t="s">
        <v>277</v>
      </c>
      <c r="C123" s="326"/>
      <c r="D123" s="326"/>
      <c r="E123" s="297"/>
      <c r="F123" s="326"/>
      <c r="G123" s="326"/>
      <c r="H123" s="326"/>
      <c r="I123" s="326"/>
      <c r="J123" s="326"/>
      <c r="K123" s="326"/>
      <c r="L123" s="326"/>
      <c r="M123" s="326"/>
      <c r="N123" s="326"/>
      <c r="O123" s="326"/>
      <c r="P123" s="326"/>
      <c r="Q123" s="326"/>
      <c r="R123" s="326"/>
      <c r="S123" s="326"/>
      <c r="T123" s="326"/>
      <c r="U123" s="326"/>
      <c r="V123" s="326"/>
      <c r="W123" s="326"/>
      <c r="X123" s="326"/>
      <c r="Y123" s="326"/>
      <c r="Z123" s="326"/>
      <c r="AA123" s="326"/>
      <c r="AB123" s="326"/>
      <c r="AC123" s="326"/>
      <c r="AD123" s="326"/>
      <c r="AE123" s="326"/>
      <c r="AF123" s="326"/>
      <c r="AG123" s="326"/>
      <c r="AH123" s="326"/>
      <c r="AI123" s="326"/>
      <c r="AJ123" s="326"/>
      <c r="AK123" s="326"/>
      <c r="AL123" s="326"/>
      <c r="AM123" s="326"/>
      <c r="AN123" s="326"/>
      <c r="AO123" s="326"/>
    </row>
    <row r="124" spans="2:41" ht="12.75" customHeight="1" x14ac:dyDescent="0.2"/>
    <row r="125" spans="2:41" ht="12.75" customHeight="1" x14ac:dyDescent="0.2">
      <c r="B125" s="14" t="s">
        <v>278</v>
      </c>
      <c r="C125" s="53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</row>
    <row r="126" spans="2:41" ht="12.75" customHeight="1" x14ac:dyDescent="0.2">
      <c r="B126" s="14"/>
      <c r="C126" s="535"/>
      <c r="D126" s="62"/>
      <c r="E126" s="62"/>
      <c r="F126" s="62"/>
      <c r="G126" s="62"/>
      <c r="H126" s="62"/>
      <c r="I126" s="62"/>
      <c r="J126" s="62"/>
      <c r="K126" s="62"/>
      <c r="L126" s="62"/>
      <c r="M126" s="62"/>
      <c r="N126" s="62"/>
      <c r="O126" s="62"/>
      <c r="P126" s="62"/>
      <c r="Q126" s="62"/>
      <c r="R126" s="62"/>
      <c r="S126" s="62"/>
      <c r="T126" s="62"/>
      <c r="U126" s="62"/>
      <c r="V126" s="62"/>
      <c r="W126" s="62"/>
      <c r="X126" s="62"/>
      <c r="Y126" s="62"/>
      <c r="Z126" s="62"/>
      <c r="AA126" s="62"/>
      <c r="AB126" s="62"/>
      <c r="AC126" s="62"/>
      <c r="AD126" s="62"/>
      <c r="AE126" s="62"/>
      <c r="AF126" s="62"/>
      <c r="AG126" s="62"/>
      <c r="AH126" s="62"/>
      <c r="AI126" s="62"/>
      <c r="AJ126" s="62"/>
      <c r="AK126" s="62"/>
      <c r="AL126" s="62"/>
      <c r="AM126" s="62"/>
      <c r="AN126" s="62"/>
      <c r="AO126" s="62"/>
    </row>
    <row r="127" spans="2:41" ht="12.75" customHeight="1" x14ac:dyDescent="0.2">
      <c r="B127" s="53" t="s">
        <v>279</v>
      </c>
      <c r="C127" s="854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  <c r="Q127" s="62"/>
      <c r="R127" s="62"/>
      <c r="S127" s="62"/>
      <c r="T127" s="62"/>
      <c r="U127" s="62"/>
      <c r="V127" s="62"/>
      <c r="W127" s="62"/>
      <c r="X127" s="62"/>
      <c r="Y127" s="62"/>
      <c r="Z127" s="62"/>
      <c r="AA127" s="62"/>
      <c r="AB127" s="62"/>
      <c r="AC127" s="62"/>
      <c r="AD127" s="62"/>
      <c r="AE127" s="62"/>
      <c r="AF127" s="62"/>
      <c r="AG127" s="62"/>
      <c r="AH127" s="62"/>
      <c r="AI127" s="62"/>
      <c r="AJ127" s="62"/>
      <c r="AK127" s="62"/>
      <c r="AL127" s="62"/>
      <c r="AM127" s="62"/>
      <c r="AN127" s="62"/>
      <c r="AO127" s="62"/>
    </row>
    <row r="128" spans="2:41" ht="12.75" customHeight="1" x14ac:dyDescent="0.2">
      <c r="B128" s="15" t="s">
        <v>280</v>
      </c>
      <c r="C128" s="707"/>
      <c r="D128" s="62"/>
      <c r="E128" s="62"/>
      <c r="F128" s="62"/>
      <c r="G128" s="62"/>
      <c r="H128" s="62"/>
      <c r="I128" s="62"/>
      <c r="J128" s="62"/>
      <c r="K128" s="62"/>
      <c r="L128" s="62"/>
      <c r="M128" s="62"/>
      <c r="N128" s="62"/>
      <c r="O128" s="62"/>
      <c r="P128" s="62"/>
      <c r="Q128" s="62"/>
      <c r="R128" s="62"/>
      <c r="S128" s="62"/>
      <c r="T128" s="62"/>
      <c r="U128" s="62"/>
      <c r="V128" s="62"/>
      <c r="W128" s="62"/>
      <c r="X128" s="62"/>
      <c r="Y128" s="62"/>
      <c r="Z128" s="62"/>
      <c r="AA128" s="62"/>
      <c r="AB128" s="62"/>
      <c r="AC128" s="62"/>
      <c r="AD128" s="62"/>
      <c r="AE128" s="62"/>
      <c r="AF128" s="62"/>
      <c r="AG128" s="62"/>
      <c r="AH128" s="62"/>
      <c r="AI128" s="62"/>
      <c r="AJ128" s="62"/>
      <c r="AK128" s="62"/>
      <c r="AL128" s="62"/>
      <c r="AM128" s="62"/>
      <c r="AN128" s="62"/>
      <c r="AO128" s="62"/>
    </row>
    <row r="129" spans="2:41" ht="12.75" customHeight="1" x14ac:dyDescent="0.2">
      <c r="B129" s="15" t="s">
        <v>281</v>
      </c>
      <c r="C129" s="535"/>
      <c r="D129" s="62"/>
      <c r="E129" s="62"/>
      <c r="F129" s="62"/>
      <c r="G129" s="62"/>
      <c r="H129" s="62"/>
      <c r="I129" s="62"/>
      <c r="J129" s="62"/>
      <c r="K129" s="62"/>
      <c r="L129" s="62"/>
      <c r="M129" s="62"/>
      <c r="N129" s="62"/>
      <c r="O129" s="62"/>
      <c r="P129" s="62"/>
      <c r="Q129" s="62"/>
      <c r="R129" s="62"/>
      <c r="S129" s="62"/>
      <c r="T129" s="62"/>
      <c r="U129" s="62"/>
      <c r="V129" s="62"/>
      <c r="W129" s="62"/>
      <c r="X129" s="62"/>
      <c r="Y129" s="62"/>
      <c r="Z129" s="62"/>
      <c r="AA129" s="62"/>
      <c r="AB129" s="62"/>
      <c r="AC129" s="62"/>
      <c r="AD129" s="62"/>
      <c r="AE129" s="62"/>
      <c r="AF129" s="62"/>
      <c r="AG129" s="62"/>
      <c r="AH129" s="62"/>
      <c r="AI129" s="62"/>
      <c r="AJ129" s="62"/>
      <c r="AK129" s="62"/>
      <c r="AL129" s="62"/>
      <c r="AM129" s="62"/>
      <c r="AN129" s="62"/>
      <c r="AO129" s="62"/>
    </row>
    <row r="130" spans="2:41" ht="12.75" customHeight="1" x14ac:dyDescent="0.2">
      <c r="B130" s="53"/>
      <c r="C130" s="535"/>
      <c r="D130" s="62"/>
      <c r="E130" s="62"/>
      <c r="F130" s="62"/>
      <c r="G130" s="62"/>
      <c r="H130" s="62"/>
      <c r="I130" s="62"/>
      <c r="J130" s="62"/>
      <c r="K130" s="62"/>
      <c r="L130" s="62"/>
      <c r="M130" s="62"/>
      <c r="N130" s="62"/>
      <c r="O130" s="62"/>
      <c r="P130" s="62"/>
      <c r="Q130" s="62"/>
      <c r="R130" s="62"/>
      <c r="S130" s="62"/>
      <c r="T130" s="62"/>
      <c r="U130" s="62"/>
      <c r="V130" s="62"/>
      <c r="W130" s="62"/>
      <c r="X130" s="62"/>
      <c r="Y130" s="62"/>
      <c r="Z130" s="62"/>
      <c r="AA130" s="62"/>
      <c r="AB130" s="62"/>
      <c r="AC130" s="62"/>
      <c r="AD130" s="62"/>
      <c r="AE130" s="62"/>
      <c r="AF130" s="62"/>
      <c r="AG130" s="62"/>
      <c r="AH130" s="62"/>
      <c r="AI130" s="62"/>
      <c r="AJ130" s="62"/>
      <c r="AK130" s="62"/>
      <c r="AL130" s="62"/>
      <c r="AM130" s="62"/>
      <c r="AN130" s="62"/>
      <c r="AO130" s="62"/>
    </row>
    <row r="131" spans="2:41" ht="12.75" customHeight="1" x14ac:dyDescent="0.2">
      <c r="B131" s="53" t="s">
        <v>282</v>
      </c>
      <c r="C131" s="707"/>
      <c r="D131" s="62"/>
      <c r="E131" s="62"/>
      <c r="F131" s="62"/>
      <c r="G131" s="62"/>
      <c r="H131" s="62"/>
      <c r="I131" s="62"/>
      <c r="J131" s="62"/>
      <c r="K131" s="62"/>
      <c r="L131" s="62"/>
      <c r="M131" s="62"/>
      <c r="N131" s="62"/>
      <c r="O131" s="62"/>
      <c r="P131" s="62"/>
      <c r="Q131" s="62"/>
      <c r="R131" s="62"/>
      <c r="S131" s="62"/>
      <c r="T131" s="62"/>
      <c r="U131" s="62"/>
      <c r="V131" s="62"/>
      <c r="W131" s="62"/>
      <c r="X131" s="62"/>
      <c r="Y131" s="62"/>
      <c r="Z131" s="62"/>
      <c r="AA131" s="62"/>
      <c r="AB131" s="62"/>
      <c r="AC131" s="62"/>
      <c r="AD131" s="62"/>
      <c r="AE131" s="62"/>
      <c r="AF131" s="62"/>
      <c r="AG131" s="62"/>
      <c r="AH131" s="62"/>
      <c r="AI131" s="62"/>
      <c r="AJ131" s="62"/>
      <c r="AK131" s="62"/>
      <c r="AL131" s="62"/>
      <c r="AM131" s="62"/>
      <c r="AN131" s="62"/>
      <c r="AO131" s="62"/>
    </row>
    <row r="132" spans="2:41" ht="12.75" customHeight="1" x14ac:dyDescent="0.2">
      <c r="B132" s="15" t="s">
        <v>280</v>
      </c>
      <c r="C132" s="707"/>
      <c r="D132" s="62"/>
      <c r="E132" s="62"/>
      <c r="F132" s="62"/>
      <c r="G132" s="62"/>
      <c r="H132" s="62"/>
      <c r="I132" s="62"/>
      <c r="J132" s="62"/>
      <c r="K132" s="62"/>
      <c r="L132" s="62"/>
      <c r="M132" s="62"/>
      <c r="N132" s="62"/>
      <c r="O132" s="62"/>
      <c r="P132" s="62"/>
      <c r="Q132" s="62"/>
      <c r="R132" s="62"/>
      <c r="S132" s="62"/>
      <c r="T132" s="62"/>
      <c r="U132" s="62"/>
      <c r="V132" s="62"/>
      <c r="W132" s="62"/>
      <c r="X132" s="62"/>
      <c r="Y132" s="62"/>
      <c r="Z132" s="62"/>
      <c r="AA132" s="62"/>
      <c r="AB132" s="62"/>
      <c r="AC132" s="62"/>
      <c r="AD132" s="62"/>
      <c r="AE132" s="62"/>
      <c r="AF132" s="62"/>
      <c r="AG132" s="62"/>
      <c r="AH132" s="62"/>
      <c r="AI132" s="62"/>
      <c r="AJ132" s="62"/>
      <c r="AK132" s="62"/>
      <c r="AL132" s="62"/>
      <c r="AM132" s="62"/>
      <c r="AN132" s="62"/>
      <c r="AO132" s="62"/>
    </row>
    <row r="133" spans="2:41" ht="12.75" customHeight="1" x14ac:dyDescent="0.2">
      <c r="B133" s="15" t="s">
        <v>281</v>
      </c>
      <c r="C133" s="535"/>
      <c r="D133" s="62"/>
      <c r="E133" s="62"/>
      <c r="F133" s="62"/>
      <c r="G133" s="62"/>
      <c r="H133" s="62"/>
      <c r="I133" s="62"/>
      <c r="J133" s="62"/>
      <c r="K133" s="62"/>
      <c r="L133" s="62"/>
      <c r="M133" s="62"/>
      <c r="N133" s="62"/>
      <c r="O133" s="62"/>
      <c r="P133" s="62"/>
      <c r="Q133" s="62"/>
      <c r="R133" s="62"/>
      <c r="S133" s="62"/>
      <c r="T133" s="62"/>
      <c r="U133" s="62"/>
      <c r="V133" s="62"/>
      <c r="W133" s="62"/>
      <c r="X133" s="62"/>
      <c r="Y133" s="62"/>
      <c r="Z133" s="62"/>
      <c r="AA133" s="62"/>
      <c r="AB133" s="62"/>
      <c r="AC133" s="62"/>
      <c r="AD133" s="62"/>
      <c r="AE133" s="62"/>
      <c r="AF133" s="62"/>
      <c r="AG133" s="62"/>
      <c r="AH133" s="62"/>
      <c r="AI133" s="62"/>
      <c r="AJ133" s="62"/>
      <c r="AK133" s="62"/>
      <c r="AL133" s="62"/>
      <c r="AM133" s="62"/>
      <c r="AN133" s="62"/>
      <c r="AO133" s="62"/>
    </row>
    <row r="134" spans="2:41" ht="12.75" customHeight="1" x14ac:dyDescent="0.2">
      <c r="B134" s="53"/>
      <c r="C134" s="535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2:41" ht="12.75" customHeight="1" x14ac:dyDescent="0.2">
      <c r="B135" s="53" t="s">
        <v>283</v>
      </c>
      <c r="C135" s="707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2:41" ht="12.75" customHeight="1" x14ac:dyDescent="0.2">
      <c r="B136" s="15" t="s">
        <v>280</v>
      </c>
      <c r="C136" s="707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</row>
    <row r="137" spans="2:41" ht="12.75" customHeight="1" x14ac:dyDescent="0.2">
      <c r="B137" s="15" t="s">
        <v>281</v>
      </c>
      <c r="C137" s="535"/>
      <c r="D137" s="62"/>
      <c r="E137" s="62"/>
      <c r="F137" s="62"/>
      <c r="G137" s="62"/>
      <c r="H137" s="62"/>
      <c r="I137" s="62"/>
      <c r="J137" s="62"/>
      <c r="K137" s="62"/>
      <c r="L137" s="62"/>
      <c r="M137" s="62"/>
      <c r="N137" s="62"/>
      <c r="O137" s="62"/>
      <c r="P137" s="62"/>
      <c r="Q137" s="62"/>
      <c r="R137" s="62"/>
      <c r="S137" s="62"/>
      <c r="T137" s="62"/>
      <c r="U137" s="62"/>
      <c r="V137" s="62"/>
      <c r="W137" s="62"/>
      <c r="X137" s="62"/>
      <c r="Y137" s="62"/>
      <c r="Z137" s="62"/>
      <c r="AA137" s="62"/>
      <c r="AB137" s="62"/>
      <c r="AC137" s="62"/>
      <c r="AD137" s="62"/>
      <c r="AE137" s="62"/>
      <c r="AF137" s="62"/>
      <c r="AG137" s="62"/>
      <c r="AH137" s="62"/>
      <c r="AI137" s="62"/>
      <c r="AJ137" s="62"/>
      <c r="AK137" s="62"/>
      <c r="AL137" s="62"/>
      <c r="AM137" s="62"/>
      <c r="AN137" s="62"/>
      <c r="AO137" s="62"/>
    </row>
    <row r="138" spans="2:41" ht="12.75" customHeight="1" x14ac:dyDescent="0.2">
      <c r="B138" s="53"/>
      <c r="C138" s="535"/>
      <c r="D138" s="62"/>
      <c r="E138" s="62"/>
      <c r="F138" s="62"/>
      <c r="G138" s="62"/>
      <c r="H138" s="62"/>
      <c r="I138" s="62"/>
      <c r="J138" s="62"/>
      <c r="K138" s="62"/>
      <c r="L138" s="62"/>
      <c r="M138" s="62"/>
      <c r="N138" s="62"/>
      <c r="O138" s="62"/>
      <c r="P138" s="62"/>
      <c r="Q138" s="62"/>
      <c r="R138" s="62"/>
      <c r="S138" s="62"/>
      <c r="T138" s="62"/>
      <c r="U138" s="62"/>
      <c r="V138" s="62"/>
      <c r="W138" s="62"/>
      <c r="X138" s="62"/>
      <c r="Y138" s="62"/>
      <c r="Z138" s="62"/>
      <c r="AA138" s="62"/>
      <c r="AB138" s="62"/>
      <c r="AC138" s="62"/>
      <c r="AD138" s="62"/>
      <c r="AE138" s="62"/>
      <c r="AF138" s="62"/>
      <c r="AG138" s="62"/>
      <c r="AH138" s="62"/>
      <c r="AI138" s="62"/>
      <c r="AJ138" s="62"/>
      <c r="AK138" s="62"/>
      <c r="AL138" s="62"/>
      <c r="AM138" s="62"/>
      <c r="AN138" s="62"/>
      <c r="AO138" s="62"/>
    </row>
    <row r="139" spans="2:41" ht="12.75" customHeight="1" x14ac:dyDescent="0.2">
      <c r="B139" s="53" t="s">
        <v>284</v>
      </c>
      <c r="C139" s="707"/>
      <c r="D139" s="62"/>
      <c r="E139" s="62"/>
      <c r="F139" s="62"/>
      <c r="G139" s="62"/>
      <c r="H139" s="62"/>
      <c r="I139" s="62"/>
      <c r="J139" s="62"/>
      <c r="K139" s="62"/>
      <c r="L139" s="62"/>
      <c r="M139" s="62"/>
      <c r="N139" s="62"/>
      <c r="O139" s="62"/>
      <c r="P139" s="62"/>
      <c r="Q139" s="62"/>
      <c r="R139" s="62"/>
      <c r="S139" s="62"/>
      <c r="T139" s="62"/>
      <c r="U139" s="62"/>
      <c r="V139" s="62"/>
      <c r="W139" s="62"/>
      <c r="X139" s="62"/>
      <c r="Y139" s="62"/>
      <c r="Z139" s="62"/>
      <c r="AA139" s="62"/>
      <c r="AB139" s="62"/>
      <c r="AC139" s="62"/>
      <c r="AD139" s="62"/>
      <c r="AE139" s="62"/>
      <c r="AF139" s="62"/>
      <c r="AG139" s="62"/>
      <c r="AH139" s="62"/>
      <c r="AI139" s="62"/>
      <c r="AJ139" s="62"/>
      <c r="AK139" s="62"/>
      <c r="AL139" s="62"/>
      <c r="AM139" s="62"/>
      <c r="AN139" s="62"/>
      <c r="AO139" s="62"/>
    </row>
    <row r="140" spans="2:41" ht="12.75" customHeight="1" x14ac:dyDescent="0.2">
      <c r="B140" s="15" t="s">
        <v>280</v>
      </c>
      <c r="C140" s="707"/>
      <c r="D140" s="62"/>
      <c r="E140" s="62"/>
      <c r="F140" s="62"/>
      <c r="G140" s="62"/>
      <c r="H140" s="62"/>
      <c r="I140" s="62"/>
      <c r="J140" s="62"/>
      <c r="K140" s="62"/>
      <c r="L140" s="62"/>
      <c r="M140" s="62"/>
      <c r="N140" s="62"/>
      <c r="O140" s="62"/>
      <c r="P140" s="62"/>
      <c r="Q140" s="62"/>
      <c r="R140" s="62"/>
      <c r="S140" s="62"/>
      <c r="T140" s="62"/>
      <c r="U140" s="62"/>
      <c r="V140" s="62"/>
      <c r="W140" s="62"/>
      <c r="X140" s="62"/>
      <c r="Y140" s="62"/>
      <c r="Z140" s="62"/>
      <c r="AA140" s="62"/>
      <c r="AB140" s="62"/>
      <c r="AC140" s="62"/>
      <c r="AD140" s="62"/>
      <c r="AE140" s="62"/>
      <c r="AF140" s="62"/>
      <c r="AG140" s="62"/>
      <c r="AH140" s="62"/>
      <c r="AI140" s="62"/>
      <c r="AJ140" s="62"/>
      <c r="AK140" s="62"/>
      <c r="AL140" s="62"/>
      <c r="AM140" s="62"/>
      <c r="AN140" s="62"/>
      <c r="AO140" s="62"/>
    </row>
    <row r="141" spans="2:41" ht="12.75" customHeight="1" x14ac:dyDescent="0.2">
      <c r="B141" s="15" t="s">
        <v>281</v>
      </c>
      <c r="C141" s="535"/>
      <c r="D141" s="62"/>
      <c r="E141" s="62"/>
      <c r="F141" s="62"/>
      <c r="G141" s="62"/>
      <c r="H141" s="62"/>
      <c r="I141" s="62"/>
      <c r="J141" s="62"/>
      <c r="K141" s="62"/>
      <c r="L141" s="62"/>
      <c r="M141" s="62"/>
      <c r="N141" s="62"/>
      <c r="O141" s="62"/>
      <c r="P141" s="62"/>
      <c r="Q141" s="62"/>
      <c r="R141" s="62"/>
      <c r="S141" s="62"/>
      <c r="T141" s="62"/>
      <c r="U141" s="62"/>
      <c r="V141" s="62"/>
      <c r="W141" s="62"/>
      <c r="X141" s="62"/>
      <c r="Y141" s="62"/>
      <c r="Z141" s="62"/>
      <c r="AA141" s="62"/>
      <c r="AB141" s="62"/>
      <c r="AC141" s="62"/>
      <c r="AD141" s="62"/>
      <c r="AE141" s="62"/>
      <c r="AF141" s="62"/>
      <c r="AG141" s="62"/>
      <c r="AH141" s="62"/>
      <c r="AI141" s="62"/>
      <c r="AJ141" s="62"/>
      <c r="AK141" s="62"/>
      <c r="AL141" s="62"/>
      <c r="AM141" s="62"/>
      <c r="AN141" s="62"/>
      <c r="AO141" s="62"/>
    </row>
    <row r="142" spans="2:41" ht="12.75" customHeight="1" x14ac:dyDescent="0.2">
      <c r="B142" s="53"/>
      <c r="C142" s="535"/>
      <c r="D142" s="62"/>
      <c r="E142" s="62"/>
      <c r="F142" s="62"/>
      <c r="G142" s="62"/>
      <c r="H142" s="62"/>
      <c r="I142" s="62"/>
      <c r="J142" s="62"/>
      <c r="K142" s="62"/>
      <c r="L142" s="62"/>
      <c r="M142" s="62"/>
      <c r="N142" s="62"/>
      <c r="O142" s="62"/>
      <c r="P142" s="62"/>
      <c r="Q142" s="62"/>
      <c r="R142" s="62"/>
      <c r="S142" s="62"/>
      <c r="T142" s="62"/>
      <c r="U142" s="62"/>
      <c r="V142" s="62"/>
      <c r="W142" s="62"/>
      <c r="X142" s="62"/>
      <c r="Y142" s="62"/>
      <c r="Z142" s="62"/>
      <c r="AA142" s="62"/>
      <c r="AB142" s="62"/>
      <c r="AC142" s="62"/>
      <c r="AD142" s="62"/>
      <c r="AE142" s="62"/>
      <c r="AF142" s="62"/>
      <c r="AG142" s="62"/>
      <c r="AH142" s="62"/>
      <c r="AI142" s="62"/>
      <c r="AJ142" s="62"/>
      <c r="AK142" s="62"/>
      <c r="AL142" s="62"/>
      <c r="AM142" s="62"/>
      <c r="AN142" s="62"/>
      <c r="AO142" s="62"/>
    </row>
    <row r="143" spans="2:41" ht="12.75" customHeight="1" x14ac:dyDescent="0.2">
      <c r="B143" s="53" t="s">
        <v>285</v>
      </c>
      <c r="C143" s="535"/>
      <c r="D143" s="62"/>
      <c r="E143" s="62"/>
      <c r="F143" s="62"/>
      <c r="G143" s="62"/>
      <c r="H143" s="62"/>
      <c r="I143" s="62"/>
      <c r="J143" s="62"/>
      <c r="K143" s="62"/>
      <c r="L143" s="62"/>
      <c r="M143" s="62"/>
      <c r="N143" s="62"/>
      <c r="O143" s="62"/>
      <c r="P143" s="62"/>
      <c r="Q143" s="62"/>
      <c r="R143" s="62"/>
      <c r="S143" s="62"/>
      <c r="T143" s="62"/>
      <c r="U143" s="62"/>
      <c r="V143" s="62"/>
      <c r="W143" s="62"/>
      <c r="X143" s="62"/>
      <c r="Y143" s="62"/>
      <c r="Z143" s="62"/>
      <c r="AA143" s="62"/>
      <c r="AB143" s="62"/>
      <c r="AC143" s="62"/>
      <c r="AD143" s="62"/>
      <c r="AE143" s="62"/>
      <c r="AF143" s="62"/>
      <c r="AG143" s="62"/>
      <c r="AH143" s="62"/>
      <c r="AI143" s="62"/>
      <c r="AJ143" s="62"/>
      <c r="AK143" s="62"/>
      <c r="AL143" s="62"/>
      <c r="AM143" s="62"/>
      <c r="AN143" s="62"/>
      <c r="AO143" s="62"/>
    </row>
    <row r="144" spans="2:41" ht="12.75" customHeight="1" x14ac:dyDescent="0.2">
      <c r="B144" s="15" t="s">
        <v>280</v>
      </c>
      <c r="C144" s="707"/>
      <c r="D144" s="62"/>
      <c r="E144" s="62"/>
      <c r="F144" s="62"/>
      <c r="G144" s="62"/>
      <c r="H144" s="62"/>
      <c r="I144" s="62"/>
      <c r="J144" s="62"/>
      <c r="K144" s="62"/>
      <c r="L144" s="62"/>
      <c r="M144" s="62"/>
      <c r="N144" s="62"/>
      <c r="O144" s="62"/>
      <c r="P144" s="62"/>
      <c r="Q144" s="62"/>
      <c r="R144" s="62"/>
      <c r="S144" s="62"/>
      <c r="T144" s="62"/>
      <c r="U144" s="62"/>
      <c r="V144" s="62"/>
      <c r="W144" s="62"/>
      <c r="X144" s="62"/>
      <c r="Y144" s="62"/>
      <c r="Z144" s="62"/>
      <c r="AA144" s="62"/>
      <c r="AB144" s="62"/>
      <c r="AC144" s="62"/>
      <c r="AD144" s="62"/>
      <c r="AE144" s="62"/>
      <c r="AF144" s="62"/>
      <c r="AG144" s="62"/>
      <c r="AH144" s="62"/>
      <c r="AI144" s="62"/>
      <c r="AJ144" s="62"/>
      <c r="AK144" s="62"/>
      <c r="AL144" s="62"/>
      <c r="AM144" s="62"/>
      <c r="AN144" s="62"/>
      <c r="AO144" s="62"/>
    </row>
    <row r="145" spans="2:41" ht="12.75" customHeight="1" x14ac:dyDescent="0.2">
      <c r="B145" s="15" t="s">
        <v>281</v>
      </c>
      <c r="C145" s="535"/>
      <c r="D145" s="62"/>
      <c r="E145" s="62"/>
      <c r="F145" s="62"/>
      <c r="G145" s="62"/>
      <c r="H145" s="62"/>
      <c r="I145" s="62"/>
      <c r="J145" s="62"/>
      <c r="K145" s="62"/>
      <c r="L145" s="62"/>
      <c r="M145" s="62"/>
      <c r="N145" s="62"/>
      <c r="O145" s="62"/>
      <c r="P145" s="62"/>
      <c r="Q145" s="62"/>
      <c r="R145" s="62"/>
      <c r="S145" s="62"/>
      <c r="T145" s="62"/>
      <c r="U145" s="62"/>
      <c r="V145" s="62"/>
      <c r="W145" s="62"/>
      <c r="X145" s="62"/>
      <c r="Y145" s="62"/>
      <c r="Z145" s="62"/>
      <c r="AA145" s="62"/>
      <c r="AB145" s="62"/>
      <c r="AC145" s="62"/>
      <c r="AD145" s="62"/>
      <c r="AE145" s="62"/>
      <c r="AF145" s="62"/>
      <c r="AG145" s="62"/>
      <c r="AH145" s="62"/>
      <c r="AI145" s="62"/>
      <c r="AJ145" s="62"/>
      <c r="AK145" s="62"/>
      <c r="AL145" s="62"/>
      <c r="AM145" s="62"/>
      <c r="AN145" s="62"/>
      <c r="AO145" s="62"/>
    </row>
    <row r="146" spans="2:41" ht="12.75" customHeight="1" x14ac:dyDescent="0.2">
      <c r="B146" s="53"/>
      <c r="C146" s="535"/>
      <c r="D146" s="62"/>
      <c r="E146" s="62"/>
      <c r="F146" s="62"/>
      <c r="G146" s="62"/>
      <c r="H146" s="62"/>
      <c r="I146" s="62"/>
      <c r="J146" s="62"/>
      <c r="K146" s="62"/>
      <c r="L146" s="62"/>
      <c r="M146" s="62"/>
      <c r="N146" s="62"/>
      <c r="O146" s="62"/>
      <c r="P146" s="62"/>
      <c r="Q146" s="62"/>
      <c r="R146" s="62"/>
      <c r="S146" s="62"/>
      <c r="T146" s="62"/>
      <c r="U146" s="62"/>
      <c r="V146" s="62"/>
      <c r="W146" s="62"/>
      <c r="X146" s="62"/>
      <c r="Y146" s="62"/>
      <c r="Z146" s="62"/>
      <c r="AA146" s="62"/>
      <c r="AB146" s="62"/>
      <c r="AC146" s="62"/>
      <c r="AD146" s="62"/>
      <c r="AE146" s="62"/>
      <c r="AF146" s="62"/>
      <c r="AG146" s="62"/>
      <c r="AH146" s="62"/>
      <c r="AI146" s="62"/>
      <c r="AJ146" s="62"/>
      <c r="AK146" s="62"/>
      <c r="AL146" s="62"/>
      <c r="AM146" s="62"/>
      <c r="AN146" s="62"/>
      <c r="AO146" s="62"/>
    </row>
    <row r="147" spans="2:41" ht="12.75" customHeight="1" x14ac:dyDescent="0.2">
      <c r="B147" s="53" t="s">
        <v>286</v>
      </c>
      <c r="C147" s="535"/>
      <c r="D147" s="62"/>
      <c r="E147" s="62"/>
      <c r="F147" s="62"/>
      <c r="G147" s="62"/>
      <c r="H147" s="62"/>
      <c r="I147" s="62"/>
      <c r="J147" s="62"/>
      <c r="K147" s="62"/>
      <c r="L147" s="62"/>
      <c r="M147" s="62"/>
      <c r="N147" s="62"/>
      <c r="O147" s="62"/>
      <c r="P147" s="62"/>
      <c r="Q147" s="62"/>
      <c r="R147" s="62"/>
      <c r="S147" s="62"/>
      <c r="T147" s="62"/>
      <c r="U147" s="62"/>
      <c r="V147" s="62"/>
      <c r="W147" s="62"/>
      <c r="X147" s="62"/>
      <c r="Y147" s="62"/>
      <c r="Z147" s="62"/>
      <c r="AA147" s="62"/>
      <c r="AB147" s="62"/>
      <c r="AC147" s="62"/>
      <c r="AD147" s="62"/>
      <c r="AE147" s="62"/>
      <c r="AF147" s="62"/>
      <c r="AG147" s="62"/>
      <c r="AH147" s="62"/>
      <c r="AI147" s="62"/>
      <c r="AJ147" s="62"/>
      <c r="AK147" s="62"/>
      <c r="AL147" s="62"/>
      <c r="AM147" s="62"/>
      <c r="AN147" s="62"/>
      <c r="AO147" s="62"/>
    </row>
    <row r="148" spans="2:41" ht="12.75" customHeight="1" x14ac:dyDescent="0.2">
      <c r="B148" s="15" t="s">
        <v>280</v>
      </c>
      <c r="C148" s="707"/>
      <c r="D148" s="62"/>
      <c r="E148" s="62"/>
      <c r="F148" s="62"/>
      <c r="G148" s="62"/>
      <c r="H148" s="62"/>
      <c r="I148" s="62"/>
      <c r="J148" s="62"/>
      <c r="K148" s="62"/>
      <c r="L148" s="62"/>
      <c r="M148" s="62"/>
      <c r="N148" s="62"/>
      <c r="O148" s="62"/>
      <c r="P148" s="62"/>
      <c r="Q148" s="62"/>
      <c r="R148" s="62"/>
      <c r="S148" s="62"/>
      <c r="T148" s="62"/>
      <c r="U148" s="62"/>
      <c r="V148" s="62"/>
      <c r="W148" s="62"/>
      <c r="X148" s="62"/>
      <c r="Y148" s="62"/>
      <c r="Z148" s="62"/>
      <c r="AA148" s="62"/>
      <c r="AB148" s="62"/>
      <c r="AC148" s="62"/>
      <c r="AD148" s="62"/>
      <c r="AE148" s="62"/>
      <c r="AF148" s="62"/>
      <c r="AG148" s="62"/>
      <c r="AH148" s="62"/>
      <c r="AI148" s="62"/>
      <c r="AJ148" s="62"/>
      <c r="AK148" s="62"/>
      <c r="AL148" s="62"/>
      <c r="AM148" s="62"/>
      <c r="AN148" s="62"/>
      <c r="AO148" s="62"/>
    </row>
    <row r="149" spans="2:41" ht="12.75" customHeight="1" x14ac:dyDescent="0.2">
      <c r="B149" s="15" t="s">
        <v>281</v>
      </c>
      <c r="C149" s="535"/>
      <c r="D149" s="62"/>
      <c r="E149" s="62"/>
      <c r="F149" s="62"/>
      <c r="G149" s="62"/>
      <c r="H149" s="62"/>
      <c r="I149" s="62"/>
      <c r="J149" s="62"/>
      <c r="K149" s="62"/>
      <c r="L149" s="62"/>
      <c r="M149" s="62"/>
      <c r="N149" s="62"/>
      <c r="O149" s="62"/>
      <c r="P149" s="62"/>
      <c r="Q149" s="62"/>
      <c r="R149" s="62"/>
      <c r="S149" s="62"/>
      <c r="T149" s="62"/>
      <c r="U149" s="62"/>
      <c r="V149" s="62"/>
      <c r="W149" s="62"/>
      <c r="X149" s="62"/>
      <c r="Y149" s="62"/>
      <c r="Z149" s="62"/>
      <c r="AA149" s="62"/>
      <c r="AB149" s="62"/>
      <c r="AC149" s="62"/>
      <c r="AD149" s="62"/>
      <c r="AE149" s="62"/>
      <c r="AF149" s="62"/>
      <c r="AG149" s="62"/>
      <c r="AH149" s="62"/>
      <c r="AI149" s="62"/>
      <c r="AJ149" s="62"/>
      <c r="AK149" s="62"/>
      <c r="AL149" s="62"/>
      <c r="AM149" s="62"/>
      <c r="AN149" s="62"/>
      <c r="AO149" s="62"/>
    </row>
    <row r="150" spans="2:41" ht="12.75" customHeight="1" x14ac:dyDescent="0.2">
      <c r="B150" s="53"/>
      <c r="C150" s="535"/>
      <c r="D150" s="62"/>
      <c r="E150" s="62"/>
      <c r="F150" s="62"/>
      <c r="G150" s="62"/>
      <c r="H150" s="62"/>
      <c r="I150" s="62"/>
      <c r="J150" s="62"/>
      <c r="K150" s="62"/>
      <c r="L150" s="62"/>
      <c r="M150" s="62"/>
      <c r="N150" s="62"/>
      <c r="O150" s="62"/>
      <c r="P150" s="62"/>
      <c r="Q150" s="62"/>
      <c r="R150" s="62"/>
      <c r="S150" s="62"/>
      <c r="T150" s="62"/>
      <c r="U150" s="62"/>
      <c r="V150" s="62"/>
      <c r="W150" s="62"/>
      <c r="X150" s="62"/>
      <c r="Y150" s="62"/>
      <c r="Z150" s="62"/>
      <c r="AA150" s="62"/>
      <c r="AB150" s="62"/>
      <c r="AC150" s="62"/>
      <c r="AD150" s="62"/>
      <c r="AE150" s="62"/>
      <c r="AF150" s="62"/>
      <c r="AG150" s="62"/>
      <c r="AH150" s="62"/>
      <c r="AI150" s="62"/>
      <c r="AJ150" s="62"/>
      <c r="AK150" s="62"/>
      <c r="AL150" s="62"/>
      <c r="AM150" s="62"/>
      <c r="AN150" s="62"/>
      <c r="AO150" s="62"/>
    </row>
    <row r="151" spans="2:41" ht="12.75" customHeight="1" x14ac:dyDescent="0.2">
      <c r="B151" s="53" t="s">
        <v>287</v>
      </c>
      <c r="C151" s="535"/>
      <c r="D151" s="62"/>
      <c r="E151" s="62"/>
      <c r="F151" s="62"/>
      <c r="G151" s="62"/>
      <c r="H151" s="62"/>
      <c r="I151" s="62"/>
      <c r="J151" s="62"/>
      <c r="K151" s="62"/>
      <c r="L151" s="62"/>
      <c r="M151" s="62"/>
      <c r="N151" s="62"/>
      <c r="O151" s="62"/>
      <c r="P151" s="62"/>
      <c r="Q151" s="62"/>
      <c r="R151" s="62"/>
      <c r="S151" s="62"/>
      <c r="T151" s="62"/>
      <c r="U151" s="62"/>
      <c r="V151" s="62"/>
      <c r="W151" s="62"/>
      <c r="X151" s="62"/>
      <c r="Y151" s="62"/>
      <c r="Z151" s="62"/>
      <c r="AA151" s="62"/>
      <c r="AB151" s="62"/>
      <c r="AC151" s="62"/>
      <c r="AD151" s="62"/>
      <c r="AE151" s="62"/>
      <c r="AF151" s="62"/>
      <c r="AG151" s="62"/>
      <c r="AH151" s="62"/>
      <c r="AI151" s="62"/>
      <c r="AJ151" s="62"/>
      <c r="AK151" s="62"/>
      <c r="AL151" s="62"/>
      <c r="AM151" s="62"/>
      <c r="AN151" s="62"/>
      <c r="AO151" s="62"/>
    </row>
    <row r="152" spans="2:41" ht="12.75" customHeight="1" x14ac:dyDescent="0.2">
      <c r="B152" s="15" t="s">
        <v>281</v>
      </c>
      <c r="C152" s="707"/>
      <c r="D152" s="62"/>
      <c r="E152" s="62"/>
      <c r="F152" s="62"/>
      <c r="G152" s="62"/>
      <c r="H152" s="62"/>
      <c r="I152" s="62"/>
      <c r="J152" s="62"/>
      <c r="K152" s="62"/>
      <c r="L152" s="62"/>
      <c r="M152" s="62"/>
      <c r="N152" s="62"/>
      <c r="O152" s="62"/>
      <c r="P152" s="62"/>
      <c r="Q152" s="62"/>
      <c r="R152" s="62"/>
      <c r="S152" s="62"/>
      <c r="T152" s="62"/>
      <c r="U152" s="62"/>
      <c r="V152" s="62"/>
      <c r="W152" s="62"/>
      <c r="X152" s="62"/>
      <c r="Y152" s="62"/>
      <c r="Z152" s="62"/>
      <c r="AA152" s="62"/>
      <c r="AB152" s="62"/>
      <c r="AC152" s="62"/>
      <c r="AD152" s="62"/>
      <c r="AE152" s="62"/>
      <c r="AF152" s="62"/>
      <c r="AG152" s="62"/>
      <c r="AH152" s="62"/>
      <c r="AI152" s="62"/>
      <c r="AJ152" s="62"/>
      <c r="AK152" s="62"/>
      <c r="AL152" s="62"/>
      <c r="AM152" s="62"/>
      <c r="AN152" s="62"/>
      <c r="AO152" s="62"/>
    </row>
    <row r="153" spans="2:41" ht="12.75" customHeight="1" x14ac:dyDescent="0.2">
      <c r="B153" s="53"/>
      <c r="C153" s="707"/>
      <c r="D153" s="62"/>
      <c r="E153" s="62"/>
      <c r="F153" s="62"/>
      <c r="G153" s="62"/>
      <c r="H153" s="62"/>
      <c r="I153" s="62"/>
      <c r="J153" s="62"/>
      <c r="K153" s="62"/>
      <c r="L153" s="62"/>
      <c r="M153" s="62"/>
      <c r="N153" s="62"/>
      <c r="O153" s="62"/>
      <c r="P153" s="62"/>
      <c r="Q153" s="62"/>
      <c r="R153" s="62"/>
      <c r="S153" s="62"/>
      <c r="T153" s="62"/>
      <c r="U153" s="62"/>
      <c r="V153" s="62"/>
      <c r="W153" s="62"/>
      <c r="X153" s="62"/>
      <c r="Y153" s="62"/>
      <c r="Z153" s="62"/>
      <c r="AA153" s="62"/>
      <c r="AB153" s="62"/>
      <c r="AC153" s="62"/>
      <c r="AD153" s="62"/>
      <c r="AE153" s="62"/>
      <c r="AF153" s="62"/>
      <c r="AG153" s="62"/>
      <c r="AH153" s="62"/>
      <c r="AI153" s="62"/>
      <c r="AJ153" s="62"/>
      <c r="AK153" s="62"/>
      <c r="AL153" s="62"/>
      <c r="AM153" s="62"/>
      <c r="AN153" s="62"/>
      <c r="AO153" s="62"/>
    </row>
    <row r="154" spans="2:41" ht="12.75" customHeight="1" x14ac:dyDescent="0.2">
      <c r="B154" s="14" t="s">
        <v>42</v>
      </c>
      <c r="C154" s="535"/>
      <c r="D154" s="62"/>
      <c r="E154" s="62"/>
      <c r="F154" s="62"/>
      <c r="G154" s="62"/>
      <c r="H154" s="62"/>
      <c r="I154" s="62"/>
      <c r="J154" s="62"/>
      <c r="K154" s="62"/>
      <c r="L154" s="62"/>
      <c r="M154" s="62"/>
      <c r="N154" s="62"/>
      <c r="O154" s="62"/>
      <c r="P154" s="62"/>
      <c r="Q154" s="62"/>
      <c r="R154" s="62"/>
      <c r="S154" s="62"/>
      <c r="T154" s="62"/>
      <c r="U154" s="62"/>
      <c r="V154" s="62"/>
      <c r="W154" s="62"/>
      <c r="X154" s="62"/>
      <c r="Y154" s="62"/>
      <c r="Z154" s="62"/>
      <c r="AA154" s="62"/>
      <c r="AB154" s="62"/>
      <c r="AC154" s="62"/>
      <c r="AD154" s="62"/>
      <c r="AE154" s="62"/>
      <c r="AF154" s="62"/>
      <c r="AG154" s="62"/>
      <c r="AH154" s="62"/>
      <c r="AI154" s="62"/>
      <c r="AJ154" s="62"/>
      <c r="AK154" s="62"/>
      <c r="AL154" s="62"/>
      <c r="AM154" s="62"/>
      <c r="AN154" s="62"/>
      <c r="AO154" s="62"/>
    </row>
    <row r="155" spans="2:41" ht="12.75" customHeight="1" x14ac:dyDescent="0.2">
      <c r="B155" s="53"/>
      <c r="C155" s="535"/>
      <c r="D155" s="62"/>
      <c r="E155" s="62"/>
      <c r="F155" s="62"/>
      <c r="G155" s="62"/>
      <c r="H155" s="62"/>
      <c r="I155" s="62"/>
      <c r="J155" s="62"/>
      <c r="K155" s="62"/>
      <c r="L155" s="62"/>
      <c r="M155" s="62"/>
      <c r="N155" s="62"/>
      <c r="O155" s="62"/>
      <c r="P155" s="62"/>
      <c r="Q155" s="62"/>
      <c r="R155" s="62"/>
      <c r="S155" s="62"/>
      <c r="T155" s="62"/>
      <c r="U155" s="62"/>
      <c r="V155" s="62"/>
      <c r="W155" s="62"/>
      <c r="X155" s="62"/>
      <c r="Y155" s="62"/>
      <c r="Z155" s="62"/>
      <c r="AA155" s="62"/>
      <c r="AB155" s="62"/>
      <c r="AC155" s="62"/>
      <c r="AD155" s="62"/>
      <c r="AE155" s="62"/>
      <c r="AF155" s="62"/>
      <c r="AG155" s="62"/>
      <c r="AH155" s="62"/>
      <c r="AI155" s="62"/>
      <c r="AJ155" s="62"/>
      <c r="AK155" s="62"/>
      <c r="AL155" s="62"/>
      <c r="AM155" s="62"/>
      <c r="AN155" s="62"/>
      <c r="AO155" s="62"/>
    </row>
    <row r="156" spans="2:41" ht="12.75" customHeight="1" x14ac:dyDescent="0.2">
      <c r="B156" s="53" t="s">
        <v>279</v>
      </c>
      <c r="C156" s="535"/>
      <c r="D156" s="62"/>
      <c r="E156" s="62"/>
      <c r="F156" s="62"/>
      <c r="G156" s="62"/>
      <c r="H156" s="62"/>
      <c r="I156" s="62"/>
      <c r="J156" s="62"/>
      <c r="K156" s="62"/>
      <c r="L156" s="62"/>
      <c r="M156" s="62"/>
      <c r="N156" s="62"/>
      <c r="O156" s="62"/>
      <c r="P156" s="62"/>
      <c r="Q156" s="62"/>
      <c r="R156" s="62"/>
      <c r="S156" s="62"/>
      <c r="T156" s="62"/>
      <c r="U156" s="62"/>
      <c r="V156" s="62"/>
      <c r="W156" s="62"/>
      <c r="X156" s="62"/>
      <c r="Y156" s="62"/>
      <c r="Z156" s="62"/>
      <c r="AA156" s="62"/>
      <c r="AB156" s="62"/>
      <c r="AC156" s="62"/>
      <c r="AD156" s="62"/>
      <c r="AE156" s="62"/>
      <c r="AF156" s="62"/>
      <c r="AG156" s="62"/>
      <c r="AH156" s="62"/>
      <c r="AI156" s="62"/>
      <c r="AJ156" s="62"/>
      <c r="AK156" s="62"/>
      <c r="AL156" s="62"/>
      <c r="AM156" s="62"/>
      <c r="AN156" s="62"/>
      <c r="AO156" s="62"/>
    </row>
    <row r="157" spans="2:41" ht="12.75" customHeight="1" x14ac:dyDescent="0.2">
      <c r="B157" s="15" t="s">
        <v>288</v>
      </c>
      <c r="C157" s="707"/>
      <c r="D157" s="62"/>
      <c r="E157" s="62"/>
      <c r="F157" s="62"/>
      <c r="G157" s="62"/>
      <c r="H157" s="62"/>
      <c r="I157" s="62"/>
      <c r="J157" s="62"/>
      <c r="K157" s="62"/>
      <c r="L157" s="62"/>
      <c r="M157" s="62"/>
      <c r="N157" s="62"/>
      <c r="O157" s="62"/>
      <c r="P157" s="62"/>
      <c r="Q157" s="62"/>
      <c r="R157" s="62"/>
      <c r="S157" s="62"/>
      <c r="T157" s="62"/>
      <c r="U157" s="62"/>
      <c r="V157" s="62"/>
      <c r="W157" s="62"/>
      <c r="X157" s="62"/>
      <c r="Y157" s="62"/>
      <c r="Z157" s="62"/>
      <c r="AA157" s="62"/>
      <c r="AB157" s="62"/>
      <c r="AC157" s="62"/>
      <c r="AD157" s="62"/>
      <c r="AE157" s="62"/>
      <c r="AF157" s="62"/>
      <c r="AG157" s="62"/>
      <c r="AH157" s="62"/>
      <c r="AI157" s="62"/>
      <c r="AJ157" s="62"/>
      <c r="AK157" s="62"/>
      <c r="AL157" s="62"/>
      <c r="AM157" s="62"/>
      <c r="AN157" s="62"/>
      <c r="AO157" s="62"/>
    </row>
    <row r="158" spans="2:41" ht="12.75" customHeight="1" x14ac:dyDescent="0.2">
      <c r="B158" s="15" t="s">
        <v>289</v>
      </c>
      <c r="C158" s="535"/>
      <c r="D158" s="62"/>
      <c r="E158" s="62"/>
      <c r="F158" s="62"/>
      <c r="G158" s="62"/>
      <c r="H158" s="62"/>
      <c r="I158" s="62"/>
      <c r="J158" s="62"/>
      <c r="K158" s="62"/>
      <c r="L158" s="62"/>
      <c r="M158" s="62"/>
      <c r="N158" s="62"/>
      <c r="O158" s="62"/>
      <c r="P158" s="62"/>
      <c r="Q158" s="62"/>
      <c r="R158" s="62"/>
      <c r="S158" s="62"/>
      <c r="T158" s="62"/>
      <c r="U158" s="62"/>
      <c r="V158" s="62"/>
      <c r="W158" s="62"/>
      <c r="X158" s="62"/>
      <c r="Y158" s="62"/>
      <c r="Z158" s="62"/>
      <c r="AA158" s="62"/>
      <c r="AB158" s="62"/>
      <c r="AC158" s="62"/>
      <c r="AD158" s="62"/>
      <c r="AE158" s="62"/>
      <c r="AF158" s="62"/>
      <c r="AG158" s="62"/>
      <c r="AH158" s="62"/>
      <c r="AI158" s="62"/>
      <c r="AJ158" s="62"/>
      <c r="AK158" s="62"/>
      <c r="AL158" s="62"/>
      <c r="AM158" s="62"/>
      <c r="AN158" s="62"/>
      <c r="AO158" s="62"/>
    </row>
    <row r="159" spans="2:41" ht="12.75" customHeight="1" x14ac:dyDescent="0.2">
      <c r="B159" s="15" t="s">
        <v>290</v>
      </c>
      <c r="C159" s="535"/>
      <c r="D159" s="62"/>
      <c r="E159" s="62"/>
      <c r="F159" s="62"/>
      <c r="G159" s="62"/>
      <c r="H159" s="62"/>
      <c r="I159" s="62"/>
      <c r="J159" s="62"/>
      <c r="K159" s="62"/>
      <c r="L159" s="62"/>
      <c r="M159" s="62"/>
      <c r="N159" s="62"/>
      <c r="O159" s="62"/>
      <c r="P159" s="62"/>
      <c r="Q159" s="62"/>
      <c r="R159" s="62"/>
      <c r="S159" s="62"/>
      <c r="T159" s="62"/>
      <c r="U159" s="62"/>
      <c r="V159" s="62"/>
      <c r="W159" s="62"/>
      <c r="X159" s="62"/>
      <c r="Y159" s="62"/>
      <c r="Z159" s="62"/>
      <c r="AA159" s="62"/>
      <c r="AB159" s="62"/>
      <c r="AC159" s="62"/>
      <c r="AD159" s="62"/>
      <c r="AE159" s="62"/>
      <c r="AF159" s="62"/>
      <c r="AG159" s="62"/>
      <c r="AH159" s="62"/>
      <c r="AI159" s="62"/>
      <c r="AJ159" s="62"/>
      <c r="AK159" s="62"/>
      <c r="AL159" s="62"/>
      <c r="AM159" s="62"/>
      <c r="AN159" s="62"/>
      <c r="AO159" s="62"/>
    </row>
    <row r="160" spans="2:41" ht="12.75" customHeight="1" x14ac:dyDescent="0.2">
      <c r="B160" s="15" t="s">
        <v>291</v>
      </c>
      <c r="C160" s="535"/>
      <c r="D160" s="62"/>
      <c r="E160" s="62"/>
      <c r="F160" s="62"/>
      <c r="G160" s="62"/>
      <c r="H160" s="62"/>
      <c r="I160" s="62"/>
      <c r="J160" s="62"/>
      <c r="K160" s="62"/>
      <c r="L160" s="62"/>
      <c r="M160" s="62"/>
      <c r="N160" s="62"/>
      <c r="O160" s="62"/>
      <c r="P160" s="62"/>
      <c r="Q160" s="62"/>
      <c r="R160" s="62"/>
      <c r="S160" s="62"/>
      <c r="T160" s="62"/>
      <c r="U160" s="62"/>
      <c r="V160" s="62"/>
      <c r="W160" s="62"/>
      <c r="X160" s="62"/>
      <c r="Y160" s="62"/>
      <c r="Z160" s="62"/>
      <c r="AA160" s="62"/>
      <c r="AB160" s="62"/>
      <c r="AC160" s="62"/>
      <c r="AD160" s="62"/>
      <c r="AE160" s="62"/>
      <c r="AF160" s="62"/>
      <c r="AG160" s="62"/>
      <c r="AH160" s="62"/>
      <c r="AI160" s="62"/>
      <c r="AJ160" s="62"/>
      <c r="AK160" s="62"/>
      <c r="AL160" s="62"/>
      <c r="AM160" s="62"/>
      <c r="AN160" s="62"/>
      <c r="AO160" s="62"/>
    </row>
    <row r="161" spans="2:41" ht="12.75" customHeight="1" thickBot="1" x14ac:dyDescent="0.25">
      <c r="B161" s="152" t="s">
        <v>292</v>
      </c>
      <c r="C161" s="706"/>
      <c r="D161" s="69"/>
      <c r="E161" s="69"/>
      <c r="F161" s="69"/>
      <c r="G161" s="69"/>
      <c r="H161" s="69"/>
      <c r="I161" s="69"/>
      <c r="J161" s="69"/>
      <c r="K161" s="69"/>
      <c r="L161" s="69"/>
      <c r="M161" s="69"/>
      <c r="N161" s="69"/>
      <c r="O161" s="69"/>
      <c r="P161" s="69"/>
      <c r="Q161" s="69"/>
      <c r="R161" s="69"/>
      <c r="S161" s="69"/>
      <c r="T161" s="69"/>
      <c r="U161" s="69"/>
      <c r="V161" s="69"/>
      <c r="W161" s="69"/>
      <c r="X161" s="69"/>
      <c r="Y161" s="69"/>
      <c r="Z161" s="69"/>
      <c r="AA161" s="69"/>
      <c r="AB161" s="69"/>
      <c r="AC161" s="69"/>
      <c r="AD161" s="69"/>
      <c r="AE161" s="69"/>
      <c r="AF161" s="69"/>
      <c r="AG161" s="69"/>
      <c r="AH161" s="69"/>
      <c r="AI161" s="69"/>
      <c r="AJ161" s="69"/>
      <c r="AK161" s="69"/>
      <c r="AL161" s="69"/>
      <c r="AM161" s="69"/>
      <c r="AN161" s="69"/>
      <c r="AO161" s="69"/>
    </row>
    <row r="162" spans="2:41" ht="12.75" customHeight="1" x14ac:dyDescent="0.2">
      <c r="B162" s="153" t="s">
        <v>293</v>
      </c>
      <c r="C162" s="746"/>
      <c r="D162" s="139"/>
      <c r="E162" s="139"/>
      <c r="F162" s="139"/>
      <c r="G162" s="139"/>
      <c r="H162" s="139"/>
      <c r="I162" s="139"/>
      <c r="J162" s="139"/>
      <c r="K162" s="139"/>
      <c r="L162" s="139"/>
      <c r="M162" s="139"/>
      <c r="N162" s="139"/>
      <c r="O162" s="139"/>
      <c r="P162" s="139"/>
      <c r="Q162" s="139"/>
      <c r="R162" s="139"/>
      <c r="S162" s="139"/>
      <c r="T162" s="139"/>
      <c r="U162" s="139"/>
      <c r="V162" s="139"/>
      <c r="W162" s="139"/>
      <c r="X162" s="139"/>
      <c r="Y162" s="139"/>
      <c r="Z162" s="139"/>
      <c r="AA162" s="139"/>
      <c r="AB162" s="139"/>
      <c r="AC162" s="139"/>
      <c r="AD162" s="139"/>
      <c r="AE162" s="139"/>
      <c r="AF162" s="139"/>
      <c r="AG162" s="139"/>
      <c r="AH162" s="139"/>
      <c r="AI162" s="139"/>
      <c r="AJ162" s="139"/>
      <c r="AK162" s="139"/>
      <c r="AL162" s="139"/>
      <c r="AM162" s="139"/>
      <c r="AN162" s="139"/>
      <c r="AO162" s="139"/>
    </row>
    <row r="163" spans="2:41" ht="12.75" customHeight="1" x14ac:dyDescent="0.2">
      <c r="B163" s="53"/>
      <c r="C163" s="707"/>
      <c r="D163" s="62"/>
      <c r="E163" s="62"/>
      <c r="F163" s="62"/>
      <c r="G163" s="62"/>
      <c r="H163" s="62"/>
      <c r="I163" s="62"/>
      <c r="J163" s="62"/>
      <c r="K163" s="62"/>
      <c r="L163" s="62"/>
      <c r="M163" s="62"/>
      <c r="N163" s="62"/>
      <c r="O163" s="62"/>
      <c r="P163" s="62"/>
      <c r="Q163" s="62"/>
      <c r="R163" s="62"/>
      <c r="S163" s="62"/>
      <c r="T163" s="62"/>
      <c r="U163" s="62"/>
      <c r="V163" s="62"/>
      <c r="W163" s="62"/>
      <c r="X163" s="62"/>
      <c r="Y163" s="62"/>
      <c r="Z163" s="62"/>
      <c r="AA163" s="62"/>
      <c r="AB163" s="62"/>
      <c r="AC163" s="62"/>
      <c r="AD163" s="62"/>
      <c r="AE163" s="62"/>
      <c r="AF163" s="62"/>
      <c r="AG163" s="62"/>
      <c r="AH163" s="62"/>
      <c r="AI163" s="62"/>
      <c r="AJ163" s="62"/>
      <c r="AK163" s="62"/>
      <c r="AL163" s="62"/>
      <c r="AM163" s="62"/>
      <c r="AN163" s="62"/>
      <c r="AO163" s="62"/>
    </row>
    <row r="164" spans="2:41" ht="12.75" customHeight="1" x14ac:dyDescent="0.2">
      <c r="B164" s="53" t="s">
        <v>282</v>
      </c>
      <c r="C164" s="707"/>
      <c r="D164" s="62"/>
      <c r="E164" s="62"/>
      <c r="F164" s="62"/>
      <c r="G164" s="62"/>
      <c r="H164" s="62"/>
      <c r="I164" s="62"/>
      <c r="J164" s="62"/>
      <c r="K164" s="62"/>
      <c r="L164" s="62"/>
      <c r="M164" s="62"/>
      <c r="N164" s="62"/>
      <c r="O164" s="62"/>
      <c r="P164" s="62"/>
      <c r="Q164" s="62"/>
      <c r="R164" s="62"/>
      <c r="S164" s="62"/>
      <c r="T164" s="62"/>
      <c r="U164" s="62"/>
      <c r="V164" s="62"/>
      <c r="W164" s="62"/>
      <c r="X164" s="62"/>
      <c r="Y164" s="62"/>
      <c r="Z164" s="62"/>
      <c r="AA164" s="62"/>
      <c r="AB164" s="62"/>
      <c r="AC164" s="62"/>
      <c r="AD164" s="62"/>
      <c r="AE164" s="62"/>
      <c r="AF164" s="62"/>
      <c r="AG164" s="62"/>
      <c r="AH164" s="62"/>
      <c r="AI164" s="62"/>
      <c r="AJ164" s="62"/>
      <c r="AK164" s="62"/>
      <c r="AL164" s="62"/>
      <c r="AM164" s="62"/>
      <c r="AN164" s="62"/>
      <c r="AO164" s="62"/>
    </row>
    <row r="165" spans="2:41" ht="12.75" customHeight="1" x14ac:dyDescent="0.2">
      <c r="B165" s="15" t="s">
        <v>288</v>
      </c>
      <c r="C165" s="707"/>
      <c r="D165" s="62"/>
      <c r="E165" s="62"/>
      <c r="F165" s="62"/>
      <c r="G165" s="62"/>
      <c r="H165" s="62"/>
      <c r="I165" s="62"/>
      <c r="J165" s="62"/>
      <c r="K165" s="62"/>
      <c r="L165" s="62"/>
      <c r="M165" s="62"/>
      <c r="N165" s="62"/>
      <c r="O165" s="62"/>
      <c r="P165" s="62"/>
      <c r="Q165" s="62"/>
      <c r="R165" s="62"/>
      <c r="S165" s="62"/>
      <c r="T165" s="62"/>
      <c r="U165" s="62"/>
      <c r="V165" s="62"/>
      <c r="W165" s="62"/>
      <c r="X165" s="62"/>
      <c r="Y165" s="62"/>
      <c r="Z165" s="62"/>
      <c r="AA165" s="62"/>
      <c r="AB165" s="62"/>
      <c r="AC165" s="62"/>
      <c r="AD165" s="62"/>
      <c r="AE165" s="62"/>
      <c r="AF165" s="62"/>
      <c r="AG165" s="62"/>
      <c r="AH165" s="62"/>
      <c r="AI165" s="62"/>
      <c r="AJ165" s="62"/>
      <c r="AK165" s="62"/>
      <c r="AL165" s="62"/>
      <c r="AM165" s="62"/>
      <c r="AN165" s="62"/>
      <c r="AO165" s="62"/>
    </row>
    <row r="166" spans="2:41" ht="12.75" customHeight="1" x14ac:dyDescent="0.2">
      <c r="B166" s="15" t="s">
        <v>289</v>
      </c>
      <c r="C166" s="707"/>
      <c r="D166" s="62"/>
      <c r="E166" s="62"/>
      <c r="F166" s="62"/>
      <c r="G166" s="62"/>
      <c r="H166" s="62"/>
      <c r="I166" s="62"/>
      <c r="J166" s="62"/>
      <c r="K166" s="62"/>
      <c r="L166" s="62"/>
      <c r="M166" s="62"/>
      <c r="N166" s="62"/>
      <c r="O166" s="62"/>
      <c r="P166" s="62"/>
      <c r="Q166" s="62"/>
      <c r="R166" s="62"/>
      <c r="S166" s="62"/>
      <c r="T166" s="62"/>
      <c r="U166" s="62"/>
      <c r="V166" s="62"/>
      <c r="W166" s="62"/>
      <c r="X166" s="62"/>
      <c r="Y166" s="62"/>
      <c r="Z166" s="62"/>
      <c r="AA166" s="62"/>
      <c r="AB166" s="62"/>
      <c r="AC166" s="62"/>
      <c r="AD166" s="62"/>
      <c r="AE166" s="62"/>
      <c r="AF166" s="62"/>
      <c r="AG166" s="62"/>
      <c r="AH166" s="62"/>
      <c r="AI166" s="62"/>
      <c r="AJ166" s="62"/>
      <c r="AK166" s="62"/>
      <c r="AL166" s="62"/>
      <c r="AM166" s="62"/>
      <c r="AN166" s="62"/>
      <c r="AO166" s="62"/>
    </row>
    <row r="167" spans="2:41" ht="12.75" customHeight="1" x14ac:dyDescent="0.2">
      <c r="B167" s="15" t="s">
        <v>290</v>
      </c>
      <c r="C167" s="707"/>
      <c r="D167" s="62"/>
      <c r="E167" s="62"/>
      <c r="F167" s="62"/>
      <c r="G167" s="62"/>
      <c r="H167" s="62"/>
      <c r="I167" s="62"/>
      <c r="J167" s="62"/>
      <c r="K167" s="62"/>
      <c r="L167" s="62"/>
      <c r="M167" s="62"/>
      <c r="N167" s="62"/>
      <c r="O167" s="62"/>
      <c r="P167" s="62"/>
      <c r="Q167" s="62"/>
      <c r="R167" s="62"/>
      <c r="S167" s="62"/>
      <c r="T167" s="62"/>
      <c r="U167" s="62"/>
      <c r="V167" s="62"/>
      <c r="W167" s="62"/>
      <c r="X167" s="62"/>
      <c r="Y167" s="62"/>
      <c r="Z167" s="62"/>
      <c r="AA167" s="62"/>
      <c r="AB167" s="62"/>
      <c r="AC167" s="62"/>
      <c r="AD167" s="62"/>
      <c r="AE167" s="62"/>
      <c r="AF167" s="62"/>
      <c r="AG167" s="62"/>
      <c r="AH167" s="62"/>
      <c r="AI167" s="62"/>
      <c r="AJ167" s="62"/>
      <c r="AK167" s="62"/>
      <c r="AL167" s="62"/>
      <c r="AM167" s="62"/>
      <c r="AN167" s="62"/>
      <c r="AO167" s="62"/>
    </row>
    <row r="168" spans="2:41" ht="12.75" customHeight="1" x14ac:dyDescent="0.2">
      <c r="B168" s="15" t="s">
        <v>291</v>
      </c>
      <c r="C168" s="707"/>
      <c r="D168" s="62"/>
      <c r="E168" s="62"/>
      <c r="F168" s="62"/>
      <c r="G168" s="62"/>
      <c r="H168" s="62"/>
      <c r="I168" s="62"/>
      <c r="J168" s="62"/>
      <c r="K168" s="62"/>
      <c r="L168" s="62"/>
      <c r="M168" s="62"/>
      <c r="N168" s="62"/>
      <c r="O168" s="62"/>
      <c r="P168" s="62"/>
      <c r="Q168" s="62"/>
      <c r="R168" s="62"/>
      <c r="S168" s="62"/>
      <c r="T168" s="62"/>
      <c r="U168" s="62"/>
      <c r="V168" s="62"/>
      <c r="W168" s="62"/>
      <c r="X168" s="62"/>
      <c r="Y168" s="62"/>
      <c r="Z168" s="62"/>
      <c r="AA168" s="62"/>
      <c r="AB168" s="62"/>
      <c r="AC168" s="62"/>
      <c r="AD168" s="62"/>
      <c r="AE168" s="62"/>
      <c r="AF168" s="62"/>
      <c r="AG168" s="62"/>
      <c r="AH168" s="62"/>
      <c r="AI168" s="62"/>
      <c r="AJ168" s="62"/>
      <c r="AK168" s="62"/>
      <c r="AL168" s="62"/>
      <c r="AM168" s="62"/>
      <c r="AN168" s="62"/>
      <c r="AO168" s="62"/>
    </row>
    <row r="169" spans="2:41" ht="12.75" customHeight="1" thickBot="1" x14ac:dyDescent="0.25">
      <c r="B169" s="152" t="s">
        <v>292</v>
      </c>
      <c r="C169" s="706"/>
      <c r="D169" s="69"/>
      <c r="E169" s="69"/>
      <c r="F169" s="69"/>
      <c r="G169" s="69"/>
      <c r="H169" s="69"/>
      <c r="I169" s="69"/>
      <c r="J169" s="69"/>
      <c r="K169" s="69"/>
      <c r="L169" s="69"/>
      <c r="M169" s="69"/>
      <c r="N169" s="69"/>
      <c r="O169" s="69"/>
      <c r="P169" s="69"/>
      <c r="Q169" s="69"/>
      <c r="R169" s="69"/>
      <c r="S169" s="69"/>
      <c r="T169" s="69"/>
      <c r="U169" s="69"/>
      <c r="V169" s="69"/>
      <c r="W169" s="69"/>
      <c r="X169" s="69"/>
      <c r="Y169" s="69"/>
      <c r="Z169" s="69"/>
      <c r="AA169" s="69"/>
      <c r="AB169" s="69"/>
      <c r="AC169" s="69"/>
      <c r="AD169" s="69"/>
      <c r="AE169" s="69"/>
      <c r="AF169" s="69"/>
      <c r="AG169" s="69"/>
      <c r="AH169" s="69"/>
      <c r="AI169" s="69"/>
      <c r="AJ169" s="69"/>
      <c r="AK169" s="69"/>
      <c r="AL169" s="69"/>
      <c r="AM169" s="69"/>
      <c r="AN169" s="69"/>
      <c r="AO169" s="69"/>
    </row>
    <row r="170" spans="2:41" ht="12.75" customHeight="1" x14ac:dyDescent="0.2">
      <c r="B170" s="153" t="s">
        <v>294</v>
      </c>
      <c r="C170" s="746"/>
      <c r="D170" s="139"/>
      <c r="E170" s="139"/>
      <c r="F170" s="139"/>
      <c r="G170" s="139"/>
      <c r="H170" s="139"/>
      <c r="I170" s="139"/>
      <c r="J170" s="139"/>
      <c r="K170" s="139"/>
      <c r="L170" s="139"/>
      <c r="M170" s="139"/>
      <c r="N170" s="139"/>
      <c r="O170" s="139"/>
      <c r="P170" s="139"/>
      <c r="Q170" s="139"/>
      <c r="R170" s="139"/>
      <c r="S170" s="139"/>
      <c r="T170" s="139"/>
      <c r="U170" s="139"/>
      <c r="V170" s="139"/>
      <c r="W170" s="139"/>
      <c r="X170" s="139"/>
      <c r="Y170" s="139"/>
      <c r="Z170" s="139"/>
      <c r="AA170" s="139"/>
      <c r="AB170" s="139"/>
      <c r="AC170" s="139"/>
      <c r="AD170" s="139"/>
      <c r="AE170" s="139"/>
      <c r="AF170" s="139"/>
      <c r="AG170" s="139"/>
      <c r="AH170" s="139"/>
      <c r="AI170" s="139"/>
      <c r="AJ170" s="139"/>
      <c r="AK170" s="139"/>
      <c r="AL170" s="139"/>
      <c r="AM170" s="139"/>
      <c r="AN170" s="139"/>
      <c r="AO170" s="139"/>
    </row>
    <row r="171" spans="2:41" ht="12.75" customHeight="1" x14ac:dyDescent="0.2">
      <c r="B171" s="53"/>
      <c r="C171" s="707"/>
      <c r="D171" s="62"/>
      <c r="E171" s="62"/>
      <c r="F171" s="62"/>
      <c r="G171" s="62"/>
      <c r="H171" s="62"/>
      <c r="I171" s="62"/>
      <c r="J171" s="62"/>
      <c r="K171" s="62"/>
      <c r="L171" s="62"/>
      <c r="M171" s="62"/>
      <c r="N171" s="62"/>
      <c r="O171" s="62"/>
      <c r="P171" s="62"/>
      <c r="Q171" s="62"/>
      <c r="R171" s="62"/>
      <c r="S171" s="62"/>
      <c r="T171" s="62"/>
      <c r="U171" s="62"/>
      <c r="V171" s="62"/>
      <c r="W171" s="62"/>
      <c r="X171" s="62"/>
      <c r="Y171" s="62"/>
      <c r="Z171" s="62"/>
      <c r="AA171" s="62"/>
      <c r="AB171" s="62"/>
      <c r="AC171" s="62"/>
      <c r="AD171" s="62"/>
      <c r="AE171" s="62"/>
      <c r="AF171" s="62"/>
      <c r="AG171" s="62"/>
      <c r="AH171" s="62"/>
      <c r="AI171" s="62"/>
      <c r="AJ171" s="62"/>
      <c r="AK171" s="62"/>
      <c r="AL171" s="62"/>
      <c r="AM171" s="62"/>
      <c r="AN171" s="62"/>
      <c r="AO171" s="62"/>
    </row>
    <row r="172" spans="2:41" ht="12.75" customHeight="1" x14ac:dyDescent="0.2">
      <c r="B172" s="53" t="s">
        <v>283</v>
      </c>
      <c r="C172" s="707"/>
      <c r="D172" s="62"/>
      <c r="E172" s="62"/>
      <c r="F172" s="62"/>
      <c r="G172" s="62"/>
      <c r="H172" s="62"/>
      <c r="I172" s="62"/>
      <c r="J172" s="62"/>
      <c r="K172" s="62"/>
      <c r="L172" s="62"/>
      <c r="M172" s="62"/>
      <c r="N172" s="62"/>
      <c r="O172" s="62"/>
      <c r="P172" s="62"/>
      <c r="Q172" s="62"/>
      <c r="R172" s="62"/>
      <c r="S172" s="62"/>
      <c r="T172" s="62"/>
      <c r="U172" s="62"/>
      <c r="V172" s="62"/>
      <c r="W172" s="62"/>
      <c r="X172" s="62"/>
      <c r="Y172" s="62"/>
      <c r="Z172" s="62"/>
      <c r="AA172" s="62"/>
      <c r="AB172" s="62"/>
      <c r="AC172" s="62"/>
      <c r="AD172" s="62"/>
      <c r="AE172" s="62"/>
      <c r="AF172" s="62"/>
      <c r="AG172" s="62"/>
      <c r="AH172" s="62"/>
      <c r="AI172" s="62"/>
      <c r="AJ172" s="62"/>
      <c r="AK172" s="62"/>
      <c r="AL172" s="62"/>
      <c r="AM172" s="62"/>
      <c r="AN172" s="62"/>
      <c r="AO172" s="62"/>
    </row>
    <row r="173" spans="2:41" ht="12.75" customHeight="1" x14ac:dyDescent="0.2">
      <c r="B173" s="15" t="s">
        <v>288</v>
      </c>
      <c r="C173" s="707"/>
      <c r="D173" s="62"/>
      <c r="E173" s="62"/>
      <c r="F173" s="62"/>
      <c r="G173" s="62"/>
      <c r="H173" s="62"/>
      <c r="I173" s="62"/>
      <c r="J173" s="62"/>
      <c r="K173" s="62"/>
      <c r="L173" s="62"/>
      <c r="M173" s="62"/>
      <c r="N173" s="62"/>
      <c r="O173" s="62"/>
      <c r="P173" s="62"/>
      <c r="Q173" s="62"/>
      <c r="R173" s="62"/>
      <c r="S173" s="62"/>
      <c r="T173" s="62"/>
      <c r="U173" s="62"/>
      <c r="V173" s="62"/>
      <c r="W173" s="62"/>
      <c r="X173" s="62"/>
      <c r="Y173" s="62"/>
      <c r="Z173" s="62"/>
      <c r="AA173" s="62"/>
      <c r="AB173" s="62"/>
      <c r="AC173" s="62"/>
      <c r="AD173" s="62"/>
      <c r="AE173" s="62"/>
      <c r="AF173" s="62"/>
      <c r="AG173" s="62"/>
      <c r="AH173" s="62"/>
      <c r="AI173" s="62"/>
      <c r="AJ173" s="62"/>
      <c r="AK173" s="62"/>
      <c r="AL173" s="62"/>
      <c r="AM173" s="62"/>
      <c r="AN173" s="62"/>
      <c r="AO173" s="62"/>
    </row>
    <row r="174" spans="2:41" ht="12.75" customHeight="1" x14ac:dyDescent="0.2">
      <c r="B174" s="15" t="s">
        <v>289</v>
      </c>
      <c r="C174" s="707"/>
      <c r="D174" s="62"/>
      <c r="E174" s="62"/>
      <c r="F174" s="62"/>
      <c r="G174" s="62"/>
      <c r="H174" s="62"/>
      <c r="I174" s="62"/>
      <c r="J174" s="62"/>
      <c r="K174" s="62"/>
      <c r="L174" s="62"/>
      <c r="M174" s="62"/>
      <c r="N174" s="62"/>
      <c r="O174" s="62"/>
      <c r="P174" s="62"/>
      <c r="Q174" s="62"/>
      <c r="R174" s="62"/>
      <c r="S174" s="62"/>
      <c r="T174" s="62"/>
      <c r="U174" s="62"/>
      <c r="V174" s="62"/>
      <c r="W174" s="62"/>
      <c r="X174" s="62"/>
      <c r="Y174" s="62"/>
      <c r="Z174" s="62"/>
      <c r="AA174" s="62"/>
      <c r="AB174" s="62"/>
      <c r="AC174" s="62"/>
      <c r="AD174" s="62"/>
      <c r="AE174" s="62"/>
      <c r="AF174" s="62"/>
      <c r="AG174" s="62"/>
      <c r="AH174" s="62"/>
      <c r="AI174" s="62"/>
      <c r="AJ174" s="62"/>
      <c r="AK174" s="62"/>
      <c r="AL174" s="62"/>
      <c r="AM174" s="62"/>
      <c r="AN174" s="62"/>
      <c r="AO174" s="62"/>
    </row>
    <row r="175" spans="2:41" ht="12.75" customHeight="1" x14ac:dyDescent="0.2">
      <c r="B175" s="15" t="s">
        <v>290</v>
      </c>
      <c r="C175" s="707"/>
      <c r="D175" s="62"/>
      <c r="E175" s="62"/>
      <c r="F175" s="62"/>
      <c r="G175" s="62"/>
      <c r="H175" s="62"/>
      <c r="I175" s="62"/>
      <c r="J175" s="62"/>
      <c r="K175" s="62"/>
      <c r="L175" s="62"/>
      <c r="M175" s="62"/>
      <c r="N175" s="62"/>
      <c r="O175" s="62"/>
      <c r="P175" s="62"/>
      <c r="Q175" s="62"/>
      <c r="R175" s="62"/>
      <c r="S175" s="62"/>
      <c r="T175" s="62"/>
      <c r="U175" s="62"/>
      <c r="V175" s="62"/>
      <c r="W175" s="62"/>
      <c r="X175" s="62"/>
      <c r="Y175" s="62"/>
      <c r="Z175" s="62"/>
      <c r="AA175" s="62"/>
      <c r="AB175" s="62"/>
      <c r="AC175" s="62"/>
      <c r="AD175" s="62"/>
      <c r="AE175" s="62"/>
      <c r="AF175" s="62"/>
      <c r="AG175" s="62"/>
      <c r="AH175" s="62"/>
      <c r="AI175" s="62"/>
      <c r="AJ175" s="62"/>
      <c r="AK175" s="62"/>
      <c r="AL175" s="62"/>
      <c r="AM175" s="62"/>
      <c r="AN175" s="62"/>
      <c r="AO175" s="62"/>
    </row>
    <row r="176" spans="2:41" ht="12.75" customHeight="1" x14ac:dyDescent="0.2">
      <c r="B176" s="15" t="s">
        <v>291</v>
      </c>
      <c r="C176" s="707"/>
      <c r="D176" s="62"/>
      <c r="E176" s="62"/>
      <c r="F176" s="62"/>
      <c r="G176" s="62"/>
      <c r="H176" s="62"/>
      <c r="I176" s="62"/>
      <c r="J176" s="62"/>
      <c r="K176" s="62"/>
      <c r="L176" s="62"/>
      <c r="M176" s="62"/>
      <c r="N176" s="62"/>
      <c r="O176" s="62"/>
      <c r="P176" s="62"/>
      <c r="Q176" s="62"/>
      <c r="R176" s="62"/>
      <c r="S176" s="62"/>
      <c r="T176" s="62"/>
      <c r="U176" s="62"/>
      <c r="V176" s="62"/>
      <c r="W176" s="62"/>
      <c r="X176" s="62"/>
      <c r="Y176" s="62"/>
      <c r="Z176" s="62"/>
      <c r="AA176" s="62"/>
      <c r="AB176" s="62"/>
      <c r="AC176" s="62"/>
      <c r="AD176" s="62"/>
      <c r="AE176" s="62"/>
      <c r="AF176" s="62"/>
      <c r="AG176" s="62"/>
      <c r="AH176" s="62"/>
      <c r="AI176" s="62"/>
      <c r="AJ176" s="62"/>
      <c r="AK176" s="62"/>
      <c r="AL176" s="62"/>
      <c r="AM176" s="62"/>
      <c r="AN176" s="62"/>
      <c r="AO176" s="62"/>
    </row>
    <row r="177" spans="2:41" ht="12.75" customHeight="1" thickBot="1" x14ac:dyDescent="0.25">
      <c r="B177" s="152" t="s">
        <v>292</v>
      </c>
      <c r="C177" s="706"/>
      <c r="D177" s="69"/>
      <c r="E177" s="69"/>
      <c r="F177" s="69"/>
      <c r="G177" s="69"/>
      <c r="H177" s="69"/>
      <c r="I177" s="69"/>
      <c r="J177" s="69"/>
      <c r="K177" s="69"/>
      <c r="L177" s="69"/>
      <c r="M177" s="69"/>
      <c r="N177" s="69"/>
      <c r="O177" s="69"/>
      <c r="P177" s="69"/>
      <c r="Q177" s="69"/>
      <c r="R177" s="69"/>
      <c r="S177" s="69"/>
      <c r="T177" s="69"/>
      <c r="U177" s="69"/>
      <c r="V177" s="69"/>
      <c r="W177" s="69"/>
      <c r="X177" s="69"/>
      <c r="Y177" s="69"/>
      <c r="Z177" s="69"/>
      <c r="AA177" s="69"/>
      <c r="AB177" s="69"/>
      <c r="AC177" s="69"/>
      <c r="AD177" s="69"/>
      <c r="AE177" s="69"/>
      <c r="AF177" s="69"/>
      <c r="AG177" s="69"/>
      <c r="AH177" s="69"/>
      <c r="AI177" s="69"/>
      <c r="AJ177" s="69"/>
      <c r="AK177" s="69"/>
      <c r="AL177" s="69"/>
      <c r="AM177" s="69"/>
      <c r="AN177" s="69"/>
      <c r="AO177" s="69"/>
    </row>
    <row r="178" spans="2:41" ht="12.75" customHeight="1" x14ac:dyDescent="0.2">
      <c r="B178" s="153" t="s">
        <v>295</v>
      </c>
      <c r="C178" s="746"/>
      <c r="D178" s="139"/>
      <c r="E178" s="139"/>
      <c r="F178" s="139"/>
      <c r="G178" s="139"/>
      <c r="H178" s="139"/>
      <c r="I178" s="139"/>
      <c r="J178" s="139"/>
      <c r="K178" s="139"/>
      <c r="L178" s="139"/>
      <c r="M178" s="139"/>
      <c r="N178" s="139"/>
      <c r="O178" s="139"/>
      <c r="P178" s="139"/>
      <c r="Q178" s="139"/>
      <c r="R178" s="139"/>
      <c r="S178" s="139"/>
      <c r="T178" s="139"/>
      <c r="U178" s="139"/>
      <c r="V178" s="139"/>
      <c r="W178" s="139"/>
      <c r="X178" s="139"/>
      <c r="Y178" s="139"/>
      <c r="Z178" s="139"/>
      <c r="AA178" s="139"/>
      <c r="AB178" s="139"/>
      <c r="AC178" s="139"/>
      <c r="AD178" s="139"/>
      <c r="AE178" s="139"/>
      <c r="AF178" s="139"/>
      <c r="AG178" s="139"/>
      <c r="AH178" s="139"/>
      <c r="AI178" s="139"/>
      <c r="AJ178" s="139"/>
      <c r="AK178" s="139"/>
      <c r="AL178" s="139"/>
      <c r="AM178" s="139"/>
      <c r="AN178" s="139"/>
      <c r="AO178" s="139"/>
    </row>
    <row r="179" spans="2:41" ht="12.75" customHeight="1" x14ac:dyDescent="0.2">
      <c r="B179" s="53"/>
      <c r="C179" s="707"/>
      <c r="D179" s="62"/>
      <c r="E179" s="62"/>
      <c r="F179" s="62"/>
      <c r="G179" s="62"/>
      <c r="H179" s="62"/>
      <c r="I179" s="62"/>
      <c r="J179" s="62"/>
      <c r="K179" s="62"/>
      <c r="L179" s="62"/>
      <c r="M179" s="62"/>
      <c r="N179" s="62"/>
      <c r="O179" s="62"/>
      <c r="P179" s="62"/>
      <c r="Q179" s="62"/>
      <c r="R179" s="62"/>
      <c r="S179" s="62"/>
      <c r="T179" s="62"/>
      <c r="U179" s="62"/>
      <c r="V179" s="62"/>
      <c r="W179" s="62"/>
      <c r="X179" s="62"/>
      <c r="Y179" s="62"/>
      <c r="Z179" s="62"/>
      <c r="AA179" s="62"/>
      <c r="AB179" s="62"/>
      <c r="AC179" s="62"/>
      <c r="AD179" s="62"/>
      <c r="AE179" s="62"/>
      <c r="AF179" s="62"/>
      <c r="AG179" s="62"/>
      <c r="AH179" s="62"/>
      <c r="AI179" s="62"/>
      <c r="AJ179" s="62"/>
      <c r="AK179" s="62"/>
      <c r="AL179" s="62"/>
      <c r="AM179" s="62"/>
      <c r="AN179" s="62"/>
      <c r="AO179" s="62"/>
    </row>
    <row r="180" spans="2:41" ht="12.75" customHeight="1" x14ac:dyDescent="0.2">
      <c r="B180" s="53" t="s">
        <v>296</v>
      </c>
      <c r="C180" s="707"/>
      <c r="D180" s="62"/>
      <c r="E180" s="62"/>
      <c r="F180" s="62"/>
      <c r="G180" s="62"/>
      <c r="H180" s="62"/>
      <c r="I180" s="62"/>
      <c r="J180" s="62"/>
      <c r="K180" s="62"/>
      <c r="L180" s="62"/>
      <c r="M180" s="62"/>
      <c r="N180" s="62"/>
      <c r="O180" s="62"/>
      <c r="P180" s="62"/>
      <c r="Q180" s="62"/>
      <c r="R180" s="62"/>
      <c r="S180" s="62"/>
      <c r="T180" s="62"/>
      <c r="U180" s="62"/>
      <c r="V180" s="62"/>
      <c r="W180" s="62"/>
      <c r="X180" s="62"/>
      <c r="Y180" s="62"/>
      <c r="Z180" s="62"/>
      <c r="AA180" s="62"/>
      <c r="AB180" s="62"/>
      <c r="AC180" s="62"/>
      <c r="AD180" s="62"/>
      <c r="AE180" s="62"/>
      <c r="AF180" s="62"/>
      <c r="AG180" s="62"/>
      <c r="AH180" s="62"/>
      <c r="AI180" s="62"/>
      <c r="AJ180" s="62"/>
      <c r="AK180" s="62"/>
      <c r="AL180" s="62"/>
      <c r="AM180" s="62"/>
      <c r="AN180" s="62"/>
      <c r="AO180" s="62"/>
    </row>
    <row r="181" spans="2:41" ht="12.75" customHeight="1" x14ac:dyDescent="0.2">
      <c r="B181" s="15" t="s">
        <v>288</v>
      </c>
      <c r="C181" s="707"/>
      <c r="D181" s="62"/>
      <c r="E181" s="62"/>
      <c r="F181" s="62"/>
      <c r="G181" s="62"/>
      <c r="H181" s="62"/>
      <c r="I181" s="62"/>
      <c r="J181" s="62"/>
      <c r="K181" s="62"/>
      <c r="L181" s="62"/>
      <c r="M181" s="62"/>
      <c r="N181" s="62"/>
      <c r="O181" s="62"/>
      <c r="P181" s="62"/>
      <c r="Q181" s="62"/>
      <c r="R181" s="62"/>
      <c r="S181" s="62"/>
      <c r="T181" s="62"/>
      <c r="U181" s="62"/>
      <c r="V181" s="62"/>
      <c r="W181" s="62"/>
      <c r="X181" s="62"/>
      <c r="Y181" s="62"/>
      <c r="Z181" s="62"/>
      <c r="AA181" s="62"/>
      <c r="AB181" s="62"/>
      <c r="AC181" s="62"/>
      <c r="AD181" s="62"/>
      <c r="AE181" s="62"/>
      <c r="AF181" s="62"/>
      <c r="AG181" s="62"/>
      <c r="AH181" s="62"/>
      <c r="AI181" s="62"/>
      <c r="AJ181" s="62"/>
      <c r="AK181" s="62"/>
      <c r="AL181" s="62"/>
      <c r="AM181" s="62"/>
      <c r="AN181" s="62"/>
      <c r="AO181" s="62"/>
    </row>
    <row r="182" spans="2:41" ht="12.75" customHeight="1" x14ac:dyDescent="0.2">
      <c r="B182" s="15" t="s">
        <v>289</v>
      </c>
      <c r="C182" s="707"/>
      <c r="D182" s="62"/>
      <c r="E182" s="62"/>
      <c r="F182" s="62"/>
      <c r="G182" s="62"/>
      <c r="H182" s="62"/>
      <c r="I182" s="62"/>
      <c r="J182" s="62"/>
      <c r="K182" s="62"/>
      <c r="L182" s="62"/>
      <c r="M182" s="62"/>
      <c r="N182" s="62"/>
      <c r="O182" s="62"/>
      <c r="P182" s="62"/>
      <c r="Q182" s="62"/>
      <c r="R182" s="62"/>
      <c r="S182" s="62"/>
      <c r="T182" s="62"/>
      <c r="U182" s="62"/>
      <c r="V182" s="62"/>
      <c r="W182" s="62"/>
      <c r="X182" s="62"/>
      <c r="Y182" s="62"/>
      <c r="Z182" s="62"/>
      <c r="AA182" s="62"/>
      <c r="AB182" s="62"/>
      <c r="AC182" s="62"/>
      <c r="AD182" s="62"/>
      <c r="AE182" s="62"/>
      <c r="AF182" s="62"/>
      <c r="AG182" s="62"/>
      <c r="AH182" s="62"/>
      <c r="AI182" s="62"/>
      <c r="AJ182" s="62"/>
      <c r="AK182" s="62"/>
      <c r="AL182" s="62"/>
      <c r="AM182" s="62"/>
      <c r="AN182" s="62"/>
      <c r="AO182" s="62"/>
    </row>
    <row r="183" spans="2:41" ht="12.75" customHeight="1" x14ac:dyDescent="0.2">
      <c r="B183" s="15" t="s">
        <v>290</v>
      </c>
      <c r="C183" s="707"/>
      <c r="D183" s="62"/>
      <c r="E183" s="62"/>
      <c r="F183" s="62"/>
      <c r="G183" s="62"/>
      <c r="H183" s="62"/>
      <c r="I183" s="62"/>
      <c r="J183" s="62"/>
      <c r="K183" s="62"/>
      <c r="L183" s="62"/>
      <c r="M183" s="62"/>
      <c r="N183" s="62"/>
      <c r="O183" s="62"/>
      <c r="P183" s="62"/>
      <c r="Q183" s="62"/>
      <c r="R183" s="62"/>
      <c r="S183" s="62"/>
      <c r="T183" s="62"/>
      <c r="U183" s="62"/>
      <c r="V183" s="62"/>
      <c r="W183" s="62"/>
      <c r="X183" s="62"/>
      <c r="Y183" s="62"/>
      <c r="Z183" s="62"/>
      <c r="AA183" s="62"/>
      <c r="AB183" s="62"/>
      <c r="AC183" s="62"/>
      <c r="AD183" s="62"/>
      <c r="AE183" s="62"/>
      <c r="AF183" s="62"/>
      <c r="AG183" s="62"/>
      <c r="AH183" s="62"/>
      <c r="AI183" s="62"/>
      <c r="AJ183" s="62"/>
      <c r="AK183" s="62"/>
      <c r="AL183" s="62"/>
      <c r="AM183" s="62"/>
      <c r="AN183" s="62"/>
      <c r="AO183" s="62"/>
    </row>
    <row r="184" spans="2:41" ht="12.75" customHeight="1" x14ac:dyDescent="0.2">
      <c r="B184" s="15" t="s">
        <v>291</v>
      </c>
      <c r="C184" s="707"/>
      <c r="D184" s="62"/>
      <c r="E184" s="62"/>
      <c r="F184" s="62"/>
      <c r="G184" s="62"/>
      <c r="H184" s="62"/>
      <c r="I184" s="62"/>
      <c r="J184" s="62"/>
      <c r="K184" s="62"/>
      <c r="L184" s="62"/>
      <c r="M184" s="62"/>
      <c r="N184" s="62"/>
      <c r="O184" s="62"/>
      <c r="P184" s="62"/>
      <c r="Q184" s="62"/>
      <c r="R184" s="62"/>
      <c r="S184" s="62"/>
      <c r="T184" s="62"/>
      <c r="U184" s="62"/>
      <c r="V184" s="62"/>
      <c r="W184" s="62"/>
      <c r="X184" s="62"/>
      <c r="Y184" s="62"/>
      <c r="Z184" s="62"/>
      <c r="AA184" s="62"/>
      <c r="AB184" s="62"/>
      <c r="AC184" s="62"/>
      <c r="AD184" s="62"/>
      <c r="AE184" s="62"/>
      <c r="AF184" s="62"/>
      <c r="AG184" s="62"/>
      <c r="AH184" s="62"/>
      <c r="AI184" s="62"/>
      <c r="AJ184" s="62"/>
      <c r="AK184" s="62"/>
      <c r="AL184" s="62"/>
      <c r="AM184" s="62"/>
      <c r="AN184" s="62"/>
      <c r="AO184" s="62"/>
    </row>
    <row r="185" spans="2:41" ht="12.75" customHeight="1" thickBot="1" x14ac:dyDescent="0.25">
      <c r="B185" s="152" t="s">
        <v>292</v>
      </c>
      <c r="C185" s="706"/>
      <c r="D185" s="69"/>
      <c r="E185" s="69"/>
      <c r="F185" s="69"/>
      <c r="G185" s="69"/>
      <c r="H185" s="69"/>
      <c r="I185" s="69"/>
      <c r="J185" s="69"/>
      <c r="K185" s="69"/>
      <c r="L185" s="69"/>
      <c r="M185" s="69"/>
      <c r="N185" s="69"/>
      <c r="O185" s="69"/>
      <c r="P185" s="69"/>
      <c r="Q185" s="69"/>
      <c r="R185" s="69"/>
      <c r="S185" s="69"/>
      <c r="T185" s="69"/>
      <c r="U185" s="69"/>
      <c r="V185" s="69"/>
      <c r="W185" s="69"/>
      <c r="X185" s="69"/>
      <c r="Y185" s="69"/>
      <c r="Z185" s="69"/>
      <c r="AA185" s="69"/>
      <c r="AB185" s="69"/>
      <c r="AC185" s="69"/>
      <c r="AD185" s="69"/>
      <c r="AE185" s="69"/>
      <c r="AF185" s="69"/>
      <c r="AG185" s="69"/>
      <c r="AH185" s="69"/>
      <c r="AI185" s="69"/>
      <c r="AJ185" s="69"/>
      <c r="AK185" s="69"/>
      <c r="AL185" s="69"/>
      <c r="AM185" s="69"/>
      <c r="AN185" s="69"/>
      <c r="AO185" s="69"/>
    </row>
    <row r="186" spans="2:41" ht="12.75" customHeight="1" x14ac:dyDescent="0.2">
      <c r="B186" s="153" t="s">
        <v>297</v>
      </c>
      <c r="C186" s="746"/>
      <c r="D186" s="139"/>
      <c r="E186" s="139"/>
      <c r="F186" s="139"/>
      <c r="G186" s="139"/>
      <c r="H186" s="139"/>
      <c r="I186" s="139"/>
      <c r="J186" s="139"/>
      <c r="K186" s="139"/>
      <c r="L186" s="139"/>
      <c r="M186" s="139"/>
      <c r="N186" s="139"/>
      <c r="O186" s="139"/>
      <c r="P186" s="139"/>
      <c r="Q186" s="139"/>
      <c r="R186" s="139"/>
      <c r="S186" s="139"/>
      <c r="T186" s="139"/>
      <c r="U186" s="139"/>
      <c r="V186" s="139"/>
      <c r="W186" s="139"/>
      <c r="X186" s="139"/>
      <c r="Y186" s="139"/>
      <c r="Z186" s="139"/>
      <c r="AA186" s="139"/>
      <c r="AB186" s="139"/>
      <c r="AC186" s="139"/>
      <c r="AD186" s="139"/>
      <c r="AE186" s="139"/>
      <c r="AF186" s="139"/>
      <c r="AG186" s="139"/>
      <c r="AH186" s="139"/>
      <c r="AI186" s="139"/>
      <c r="AJ186" s="139"/>
      <c r="AK186" s="139"/>
      <c r="AL186" s="139"/>
      <c r="AM186" s="139"/>
      <c r="AN186" s="139"/>
      <c r="AO186" s="139"/>
    </row>
    <row r="187" spans="2:41" ht="12.75" customHeight="1" x14ac:dyDescent="0.2">
      <c r="B187" s="53"/>
      <c r="C187" s="707"/>
      <c r="D187" s="62"/>
      <c r="E187" s="62"/>
      <c r="F187" s="62"/>
      <c r="G187" s="62"/>
      <c r="H187" s="62"/>
      <c r="I187" s="62"/>
      <c r="J187" s="62"/>
      <c r="K187" s="62"/>
      <c r="L187" s="62"/>
      <c r="M187" s="62"/>
      <c r="N187" s="62"/>
      <c r="O187" s="62"/>
      <c r="P187" s="62"/>
      <c r="Q187" s="62"/>
      <c r="R187" s="62"/>
      <c r="S187" s="62"/>
      <c r="T187" s="62"/>
      <c r="U187" s="62"/>
      <c r="V187" s="62"/>
      <c r="W187" s="62"/>
      <c r="X187" s="62"/>
      <c r="Y187" s="62"/>
      <c r="Z187" s="62"/>
      <c r="AA187" s="62"/>
      <c r="AB187" s="62"/>
      <c r="AC187" s="62"/>
      <c r="AD187" s="62"/>
      <c r="AE187" s="62"/>
      <c r="AF187" s="62"/>
      <c r="AG187" s="62"/>
      <c r="AH187" s="62"/>
      <c r="AI187" s="62"/>
      <c r="AJ187" s="62"/>
      <c r="AK187" s="62"/>
      <c r="AL187" s="62"/>
      <c r="AM187" s="62"/>
      <c r="AN187" s="62"/>
      <c r="AO187" s="62"/>
    </row>
    <row r="188" spans="2:41" ht="12.75" customHeight="1" x14ac:dyDescent="0.2">
      <c r="B188" s="317" t="s">
        <v>298</v>
      </c>
      <c r="C188" s="707"/>
      <c r="D188" s="62"/>
      <c r="E188" s="62"/>
      <c r="F188" s="62"/>
      <c r="G188" s="62"/>
      <c r="H188" s="62"/>
      <c r="I188" s="62"/>
      <c r="J188" s="62"/>
      <c r="K188" s="62"/>
      <c r="L188" s="62"/>
      <c r="M188" s="62"/>
      <c r="N188" s="62"/>
      <c r="O188" s="62"/>
      <c r="P188" s="62"/>
      <c r="Q188" s="62"/>
      <c r="R188" s="62"/>
      <c r="S188" s="62"/>
      <c r="T188" s="62"/>
      <c r="U188" s="62"/>
      <c r="V188" s="62"/>
      <c r="W188" s="62"/>
      <c r="X188" s="62"/>
      <c r="Y188" s="62"/>
      <c r="Z188" s="62"/>
      <c r="AA188" s="62"/>
      <c r="AB188" s="62"/>
      <c r="AC188" s="62"/>
      <c r="AD188" s="62"/>
      <c r="AE188" s="62"/>
      <c r="AF188" s="62"/>
      <c r="AG188" s="62"/>
      <c r="AH188" s="62"/>
      <c r="AI188" s="62"/>
      <c r="AJ188" s="62"/>
      <c r="AK188" s="62"/>
      <c r="AL188" s="62"/>
      <c r="AM188" s="62"/>
      <c r="AN188" s="62"/>
      <c r="AO188" s="62"/>
    </row>
    <row r="189" spans="2:41" ht="12.75" customHeight="1" x14ac:dyDescent="0.2">
      <c r="B189" s="317" t="s">
        <v>299</v>
      </c>
      <c r="C189" s="707"/>
      <c r="D189" s="62"/>
      <c r="E189" s="62"/>
      <c r="F189" s="62"/>
      <c r="G189" s="62"/>
      <c r="H189" s="62"/>
      <c r="I189" s="62"/>
      <c r="J189" s="62"/>
      <c r="K189" s="62"/>
      <c r="L189" s="62"/>
      <c r="M189" s="62"/>
      <c r="N189" s="62"/>
      <c r="O189" s="62"/>
      <c r="P189" s="62"/>
      <c r="Q189" s="62"/>
      <c r="R189" s="62"/>
      <c r="S189" s="62"/>
      <c r="T189" s="62"/>
      <c r="U189" s="62"/>
      <c r="V189" s="62"/>
      <c r="W189" s="62"/>
      <c r="X189" s="62"/>
      <c r="Y189" s="62"/>
      <c r="Z189" s="62"/>
      <c r="AA189" s="62"/>
      <c r="AB189" s="62"/>
      <c r="AC189" s="62"/>
      <c r="AD189" s="62"/>
      <c r="AE189" s="62"/>
      <c r="AF189" s="62"/>
      <c r="AG189" s="62"/>
      <c r="AH189" s="62"/>
      <c r="AI189" s="62"/>
      <c r="AJ189" s="62"/>
      <c r="AK189" s="62"/>
      <c r="AL189" s="62"/>
      <c r="AM189" s="62"/>
      <c r="AN189" s="62"/>
      <c r="AO189" s="62"/>
    </row>
    <row r="190" spans="2:41" ht="12.75" customHeight="1" x14ac:dyDescent="0.2">
      <c r="B190" s="317" t="s">
        <v>300</v>
      </c>
      <c r="C190" s="707"/>
      <c r="D190" s="62"/>
      <c r="E190" s="62"/>
      <c r="F190" s="62"/>
      <c r="G190" s="62"/>
      <c r="H190" s="62"/>
      <c r="I190" s="62"/>
      <c r="J190" s="62"/>
      <c r="K190" s="62"/>
      <c r="L190" s="62"/>
      <c r="M190" s="62"/>
      <c r="N190" s="62"/>
      <c r="O190" s="62"/>
      <c r="P190" s="62"/>
      <c r="Q190" s="62"/>
      <c r="R190" s="62"/>
      <c r="S190" s="62"/>
      <c r="T190" s="62"/>
      <c r="U190" s="62"/>
      <c r="V190" s="62"/>
      <c r="W190" s="62"/>
      <c r="X190" s="62"/>
      <c r="Y190" s="62"/>
      <c r="Z190" s="62"/>
      <c r="AA190" s="62"/>
      <c r="AB190" s="62"/>
      <c r="AC190" s="62"/>
      <c r="AD190" s="62"/>
      <c r="AE190" s="62"/>
      <c r="AF190" s="62"/>
      <c r="AG190" s="62"/>
      <c r="AH190" s="62"/>
      <c r="AI190" s="62"/>
      <c r="AJ190" s="62"/>
      <c r="AK190" s="62"/>
      <c r="AL190" s="62"/>
      <c r="AM190" s="62"/>
      <c r="AN190" s="62"/>
      <c r="AO190" s="62"/>
    </row>
    <row r="191" spans="2:41" ht="12.75" customHeight="1" thickBot="1" x14ac:dyDescent="0.25">
      <c r="B191" s="313" t="s">
        <v>301</v>
      </c>
      <c r="C191" s="706"/>
      <c r="D191" s="69"/>
      <c r="E191" s="69"/>
      <c r="F191" s="69"/>
      <c r="G191" s="69"/>
      <c r="H191" s="69"/>
      <c r="I191" s="69"/>
      <c r="J191" s="69"/>
      <c r="K191" s="69"/>
      <c r="L191" s="69"/>
      <c r="M191" s="69"/>
      <c r="N191" s="69"/>
      <c r="O191" s="69"/>
      <c r="P191" s="69"/>
      <c r="Q191" s="69"/>
      <c r="R191" s="69"/>
      <c r="S191" s="69"/>
      <c r="T191" s="69"/>
      <c r="U191" s="69"/>
      <c r="V191" s="69"/>
      <c r="W191" s="69"/>
      <c r="X191" s="69"/>
      <c r="Y191" s="69"/>
      <c r="Z191" s="69"/>
      <c r="AA191" s="69"/>
      <c r="AB191" s="69"/>
      <c r="AC191" s="69"/>
      <c r="AD191" s="69"/>
      <c r="AE191" s="69"/>
      <c r="AF191" s="69"/>
      <c r="AG191" s="69"/>
      <c r="AH191" s="69"/>
      <c r="AI191" s="69"/>
      <c r="AJ191" s="69"/>
      <c r="AK191" s="69"/>
      <c r="AL191" s="69"/>
      <c r="AM191" s="69"/>
      <c r="AN191" s="69"/>
      <c r="AO191" s="69"/>
    </row>
    <row r="192" spans="2:41" ht="12.75" customHeight="1" x14ac:dyDescent="0.2">
      <c r="B192" s="153" t="s">
        <v>302</v>
      </c>
      <c r="C192" s="746"/>
      <c r="D192" s="139"/>
      <c r="E192" s="139"/>
      <c r="F192" s="139"/>
      <c r="G192" s="139"/>
      <c r="H192" s="139"/>
      <c r="I192" s="139"/>
      <c r="J192" s="139"/>
      <c r="K192" s="139"/>
      <c r="L192" s="139"/>
      <c r="M192" s="139"/>
      <c r="N192" s="139"/>
      <c r="O192" s="139"/>
      <c r="P192" s="139"/>
      <c r="Q192" s="139"/>
      <c r="R192" s="139"/>
      <c r="S192" s="139"/>
      <c r="T192" s="139"/>
      <c r="U192" s="139"/>
      <c r="V192" s="139"/>
      <c r="W192" s="139"/>
      <c r="X192" s="139"/>
      <c r="Y192" s="139"/>
      <c r="Z192" s="139"/>
      <c r="AA192" s="139"/>
      <c r="AB192" s="139"/>
      <c r="AC192" s="139"/>
      <c r="AD192" s="139"/>
      <c r="AE192" s="139"/>
      <c r="AF192" s="139"/>
      <c r="AG192" s="139"/>
      <c r="AH192" s="139"/>
      <c r="AI192" s="139"/>
      <c r="AJ192" s="139"/>
      <c r="AK192" s="139"/>
      <c r="AL192" s="139"/>
      <c r="AM192" s="139"/>
      <c r="AN192" s="139"/>
      <c r="AO192" s="139"/>
    </row>
    <row r="193" spans="1:42" ht="12.75" customHeight="1" x14ac:dyDescent="0.2">
      <c r="B193" s="53"/>
      <c r="C193" s="707"/>
      <c r="D193" s="62"/>
      <c r="E193" s="62"/>
      <c r="F193" s="62"/>
      <c r="G193" s="62"/>
      <c r="H193" s="62"/>
      <c r="I193" s="62"/>
      <c r="J193" s="62"/>
      <c r="K193" s="62"/>
      <c r="L193" s="62"/>
      <c r="M193" s="62"/>
      <c r="N193" s="62"/>
      <c r="O193" s="62"/>
      <c r="P193" s="62"/>
      <c r="Q193" s="62"/>
      <c r="R193" s="62"/>
      <c r="S193" s="62"/>
      <c r="T193" s="62"/>
      <c r="U193" s="62"/>
      <c r="V193" s="62"/>
      <c r="W193" s="62"/>
      <c r="X193" s="62"/>
      <c r="Y193" s="62"/>
      <c r="Z193" s="62"/>
      <c r="AA193" s="62"/>
      <c r="AB193" s="62"/>
      <c r="AC193" s="62"/>
      <c r="AD193" s="62"/>
      <c r="AE193" s="62"/>
      <c r="AF193" s="62"/>
      <c r="AG193" s="62"/>
      <c r="AH193" s="62"/>
      <c r="AI193" s="62"/>
      <c r="AJ193" s="62"/>
      <c r="AK193" s="62"/>
      <c r="AL193" s="62"/>
      <c r="AM193" s="62"/>
      <c r="AN193" s="62"/>
      <c r="AO193" s="62"/>
    </row>
    <row r="194" spans="1:42" ht="12.75" customHeight="1" x14ac:dyDescent="0.2">
      <c r="B194" s="153" t="s">
        <v>303</v>
      </c>
      <c r="C194" s="707"/>
      <c r="D194" s="139"/>
      <c r="E194" s="139"/>
      <c r="F194" s="139"/>
      <c r="G194" s="139"/>
      <c r="H194" s="139"/>
      <c r="I194" s="139"/>
      <c r="J194" s="139"/>
      <c r="K194" s="139"/>
      <c r="L194" s="139"/>
      <c r="M194" s="139"/>
      <c r="N194" s="139"/>
      <c r="O194" s="139"/>
      <c r="P194" s="139"/>
      <c r="Q194" s="139"/>
      <c r="R194" s="139"/>
      <c r="S194" s="139"/>
      <c r="T194" s="139"/>
      <c r="U194" s="139"/>
      <c r="V194" s="139"/>
      <c r="W194" s="139"/>
      <c r="X194" s="139"/>
      <c r="Y194" s="139"/>
      <c r="Z194" s="139"/>
      <c r="AA194" s="139"/>
      <c r="AB194" s="139"/>
      <c r="AC194" s="139"/>
      <c r="AD194" s="139"/>
      <c r="AE194" s="139"/>
      <c r="AF194" s="139"/>
      <c r="AG194" s="139"/>
      <c r="AH194" s="139"/>
      <c r="AI194" s="139"/>
      <c r="AJ194" s="139"/>
      <c r="AK194" s="139"/>
      <c r="AL194" s="139"/>
      <c r="AM194" s="139"/>
      <c r="AN194" s="139"/>
      <c r="AO194" s="139"/>
    </row>
    <row r="195" spans="1:42" ht="12.75" customHeight="1" x14ac:dyDescent="0.2">
      <c r="B195" s="53"/>
      <c r="C195" s="53"/>
      <c r="D195" s="62"/>
      <c r="E195" s="62"/>
      <c r="F195" s="62"/>
      <c r="G195" s="62"/>
      <c r="H195" s="62"/>
      <c r="I195" s="62"/>
      <c r="J195" s="62"/>
      <c r="K195" s="62"/>
      <c r="L195" s="62"/>
      <c r="M195" s="62"/>
      <c r="N195" s="62"/>
      <c r="O195" s="62"/>
      <c r="P195" s="62"/>
      <c r="Q195" s="62"/>
      <c r="R195" s="62"/>
      <c r="S195" s="62"/>
      <c r="T195" s="62"/>
      <c r="U195" s="62"/>
      <c r="V195" s="62"/>
      <c r="W195" s="62"/>
      <c r="X195" s="62"/>
      <c r="Y195" s="62"/>
      <c r="Z195" s="62"/>
      <c r="AA195" s="62"/>
      <c r="AB195" s="62"/>
      <c r="AC195" s="62"/>
      <c r="AD195" s="62"/>
      <c r="AE195" s="62"/>
      <c r="AF195" s="62"/>
      <c r="AG195" s="62"/>
      <c r="AH195" s="62"/>
      <c r="AI195" s="62"/>
      <c r="AJ195" s="62"/>
      <c r="AK195" s="62"/>
      <c r="AL195" s="62"/>
      <c r="AM195" s="62"/>
      <c r="AN195" s="62"/>
      <c r="AO195" s="62"/>
    </row>
    <row r="196" spans="1:42" ht="12.75" customHeight="1" x14ac:dyDescent="0.2">
      <c r="B196" s="14" t="s">
        <v>56</v>
      </c>
      <c r="C196" s="53"/>
      <c r="D196" s="62"/>
      <c r="E196" s="62"/>
      <c r="F196" s="62"/>
      <c r="G196" s="62"/>
      <c r="H196" s="62"/>
      <c r="I196" s="62"/>
      <c r="J196" s="62"/>
      <c r="K196" s="62"/>
      <c r="L196" s="62"/>
      <c r="M196" s="62"/>
      <c r="N196" s="62"/>
      <c r="O196" s="62"/>
      <c r="P196" s="62"/>
      <c r="Q196" s="62"/>
      <c r="R196" s="62"/>
      <c r="S196" s="62"/>
      <c r="T196" s="62"/>
      <c r="U196" s="62"/>
      <c r="V196" s="62"/>
      <c r="W196" s="62"/>
      <c r="X196" s="62"/>
      <c r="Y196" s="62"/>
      <c r="Z196" s="62"/>
      <c r="AA196" s="62"/>
      <c r="AB196" s="62"/>
      <c r="AC196" s="62"/>
      <c r="AD196" s="62"/>
      <c r="AE196" s="62"/>
      <c r="AF196" s="62"/>
      <c r="AG196" s="62"/>
      <c r="AH196" s="62"/>
      <c r="AI196" s="62"/>
      <c r="AJ196" s="62"/>
      <c r="AK196" s="62"/>
      <c r="AL196" s="62"/>
      <c r="AM196" s="62"/>
      <c r="AN196" s="62"/>
      <c r="AO196" s="62"/>
    </row>
    <row r="197" spans="1:42" ht="12.75" customHeight="1" x14ac:dyDescent="0.2">
      <c r="B197" s="53"/>
      <c r="D197" s="62"/>
      <c r="E197" s="62"/>
      <c r="F197" s="62"/>
      <c r="G197" s="62"/>
      <c r="H197" s="62"/>
      <c r="I197" s="62"/>
      <c r="J197" s="62"/>
      <c r="K197" s="62"/>
      <c r="L197" s="62"/>
      <c r="M197" s="62"/>
      <c r="N197" s="62"/>
      <c r="O197" s="62"/>
      <c r="P197" s="62"/>
      <c r="Q197" s="62"/>
      <c r="R197" s="62"/>
      <c r="S197" s="62"/>
      <c r="T197" s="62"/>
      <c r="U197" s="62"/>
      <c r="V197" s="62"/>
      <c r="W197" s="62"/>
      <c r="X197" s="62"/>
      <c r="Y197" s="62"/>
      <c r="Z197" s="62"/>
      <c r="AA197" s="62"/>
      <c r="AB197" s="62"/>
      <c r="AC197" s="62"/>
      <c r="AD197" s="62"/>
      <c r="AE197" s="62"/>
      <c r="AF197" s="62"/>
      <c r="AG197" s="62"/>
      <c r="AH197" s="62"/>
      <c r="AI197" s="62"/>
      <c r="AJ197" s="62"/>
      <c r="AK197" s="62"/>
      <c r="AL197" s="62"/>
      <c r="AM197" s="62"/>
      <c r="AN197" s="62"/>
      <c r="AO197" s="62"/>
    </row>
    <row r="198" spans="1:42" ht="12.75" customHeight="1" x14ac:dyDescent="0.2">
      <c r="B198" s="53" t="s">
        <v>304</v>
      </c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2"/>
      <c r="S198" s="62"/>
      <c r="T198" s="62"/>
      <c r="U198" s="62"/>
      <c r="V198" s="62"/>
      <c r="W198" s="62"/>
      <c r="X198" s="62"/>
      <c r="Y198" s="62"/>
      <c r="Z198" s="62"/>
      <c r="AA198" s="62"/>
      <c r="AB198" s="62"/>
      <c r="AC198" s="62"/>
      <c r="AD198" s="62"/>
      <c r="AE198" s="62"/>
      <c r="AF198" s="62"/>
      <c r="AG198" s="62"/>
      <c r="AH198" s="62"/>
      <c r="AI198" s="62"/>
      <c r="AJ198" s="62"/>
      <c r="AK198" s="62"/>
      <c r="AL198" s="62"/>
      <c r="AM198" s="62"/>
      <c r="AN198" s="62"/>
      <c r="AO198" s="62"/>
    </row>
    <row r="199" spans="1:42" ht="12.75" customHeight="1" thickBot="1" x14ac:dyDescent="0.25">
      <c r="B199" s="68" t="s">
        <v>305</v>
      </c>
      <c r="C199" s="68"/>
      <c r="D199" s="69"/>
      <c r="E199" s="69"/>
      <c r="F199" s="69"/>
      <c r="G199" s="69"/>
      <c r="H199" s="69"/>
      <c r="I199" s="69"/>
      <c r="J199" s="69"/>
      <c r="K199" s="69"/>
      <c r="L199" s="69"/>
      <c r="M199" s="69"/>
      <c r="N199" s="69"/>
      <c r="O199" s="69"/>
      <c r="P199" s="69"/>
      <c r="Q199" s="69"/>
      <c r="R199" s="69"/>
      <c r="S199" s="69"/>
      <c r="T199" s="69"/>
      <c r="U199" s="69"/>
      <c r="V199" s="69"/>
      <c r="W199" s="69"/>
      <c r="X199" s="69"/>
      <c r="Y199" s="69"/>
      <c r="Z199" s="69"/>
      <c r="AA199" s="69"/>
      <c r="AB199" s="69"/>
      <c r="AC199" s="69"/>
      <c r="AD199" s="69"/>
      <c r="AE199" s="69"/>
      <c r="AF199" s="69"/>
      <c r="AG199" s="69"/>
      <c r="AH199" s="69"/>
      <c r="AI199" s="69"/>
      <c r="AJ199" s="69"/>
      <c r="AK199" s="69"/>
      <c r="AL199" s="69"/>
      <c r="AM199" s="69"/>
      <c r="AN199" s="69"/>
      <c r="AO199" s="69"/>
    </row>
    <row r="200" spans="1:42" ht="12.75" customHeight="1" x14ac:dyDescent="0.2">
      <c r="B200" s="154" t="s">
        <v>306</v>
      </c>
      <c r="C200" s="154"/>
      <c r="D200" s="155"/>
      <c r="E200" s="155"/>
      <c r="F200" s="155"/>
      <c r="G200" s="155"/>
      <c r="H200" s="155"/>
      <c r="I200" s="155"/>
      <c r="J200" s="155"/>
      <c r="K200" s="155"/>
      <c r="L200" s="155"/>
      <c r="M200" s="155"/>
      <c r="N200" s="155"/>
      <c r="O200" s="155"/>
      <c r="P200" s="155"/>
      <c r="Q200" s="155"/>
      <c r="R200" s="155"/>
      <c r="S200" s="155"/>
      <c r="T200" s="155"/>
      <c r="U200" s="155"/>
      <c r="V200" s="155"/>
      <c r="W200" s="155"/>
      <c r="X200" s="155"/>
      <c r="Y200" s="155"/>
      <c r="Z200" s="155"/>
      <c r="AA200" s="155"/>
      <c r="AB200" s="155"/>
      <c r="AC200" s="155"/>
      <c r="AD200" s="155"/>
      <c r="AE200" s="155"/>
      <c r="AF200" s="155"/>
      <c r="AG200" s="155"/>
      <c r="AH200" s="155"/>
      <c r="AI200" s="155"/>
      <c r="AJ200" s="155"/>
      <c r="AK200" s="155"/>
      <c r="AL200" s="155"/>
      <c r="AM200" s="155"/>
      <c r="AN200" s="155"/>
      <c r="AO200" s="155"/>
    </row>
    <row r="201" spans="1:42" ht="12.75" customHeight="1" x14ac:dyDescent="0.2">
      <c r="B201" s="53"/>
      <c r="C201" s="53"/>
      <c r="D201" s="62"/>
      <c r="E201" s="62"/>
      <c r="F201" s="62"/>
      <c r="G201" s="62"/>
      <c r="H201" s="62"/>
      <c r="I201" s="62"/>
      <c r="J201" s="62"/>
      <c r="K201" s="62"/>
      <c r="L201" s="62"/>
      <c r="M201" s="62"/>
      <c r="N201" s="62"/>
      <c r="O201" s="62"/>
      <c r="P201" s="62"/>
      <c r="Q201" s="62"/>
      <c r="R201" s="62"/>
      <c r="S201" s="62"/>
      <c r="T201" s="62"/>
      <c r="U201" s="62"/>
      <c r="V201" s="62"/>
      <c r="W201" s="62"/>
      <c r="X201" s="62"/>
      <c r="Y201" s="62"/>
      <c r="Z201" s="62"/>
      <c r="AA201" s="62"/>
      <c r="AB201" s="62"/>
      <c r="AC201" s="62"/>
      <c r="AD201" s="62"/>
      <c r="AE201" s="62"/>
      <c r="AF201" s="62"/>
      <c r="AG201" s="62"/>
      <c r="AH201" s="62"/>
      <c r="AI201" s="62"/>
      <c r="AJ201" s="62"/>
      <c r="AK201" s="62"/>
      <c r="AL201" s="62"/>
      <c r="AM201" s="62"/>
      <c r="AN201" s="62"/>
      <c r="AO201" s="62"/>
    </row>
    <row r="202" spans="1:42" ht="12.75" customHeight="1" x14ac:dyDescent="0.2">
      <c r="B202" s="14" t="s">
        <v>307</v>
      </c>
      <c r="C202" s="53"/>
      <c r="D202" s="62"/>
      <c r="E202" s="62"/>
      <c r="F202" s="62"/>
      <c r="G202" s="62"/>
      <c r="H202" s="62"/>
      <c r="I202" s="62"/>
      <c r="J202" s="62"/>
      <c r="K202" s="62"/>
      <c r="L202" s="62"/>
      <c r="M202" s="62"/>
      <c r="N202" s="62"/>
      <c r="O202" s="62"/>
      <c r="P202" s="62"/>
      <c r="Q202" s="62"/>
      <c r="R202" s="62"/>
      <c r="S202" s="62"/>
      <c r="T202" s="62"/>
      <c r="U202" s="62"/>
      <c r="V202" s="62"/>
      <c r="W202" s="62"/>
      <c r="X202" s="62"/>
      <c r="Y202" s="62"/>
      <c r="Z202" s="62"/>
      <c r="AA202" s="62"/>
      <c r="AB202" s="62"/>
      <c r="AC202" s="62"/>
      <c r="AD202" s="62"/>
      <c r="AE202" s="62"/>
      <c r="AF202" s="62"/>
      <c r="AG202" s="62"/>
      <c r="AH202" s="62"/>
      <c r="AI202" s="62"/>
      <c r="AJ202" s="62"/>
      <c r="AK202" s="62"/>
      <c r="AL202" s="62"/>
      <c r="AM202" s="62"/>
      <c r="AN202" s="62"/>
      <c r="AO202" s="62"/>
    </row>
    <row r="203" spans="1:42" ht="12.75" customHeight="1" x14ac:dyDescent="0.2">
      <c r="B203" s="14"/>
      <c r="C203" s="53"/>
      <c r="D203" s="62"/>
      <c r="E203" s="62"/>
      <c r="F203" s="62"/>
      <c r="G203" s="62"/>
      <c r="H203" s="62"/>
      <c r="I203" s="62"/>
      <c r="J203" s="62"/>
      <c r="K203" s="62"/>
      <c r="L203" s="62"/>
      <c r="M203" s="62"/>
      <c r="N203" s="62"/>
      <c r="O203" s="62"/>
      <c r="P203" s="62"/>
      <c r="Q203" s="62"/>
      <c r="R203" s="62"/>
      <c r="S203" s="62"/>
      <c r="T203" s="62"/>
      <c r="U203" s="62"/>
      <c r="V203" s="62"/>
      <c r="W203" s="62"/>
      <c r="X203" s="62"/>
      <c r="Y203" s="62"/>
      <c r="Z203" s="62"/>
      <c r="AA203" s="62"/>
      <c r="AB203" s="62"/>
      <c r="AC203" s="62"/>
      <c r="AD203" s="62"/>
      <c r="AE203" s="62"/>
      <c r="AF203" s="62"/>
      <c r="AG203" s="62"/>
      <c r="AH203" s="62"/>
      <c r="AI203" s="62"/>
      <c r="AJ203" s="62"/>
      <c r="AK203" s="62"/>
      <c r="AL203" s="62"/>
      <c r="AM203" s="62"/>
      <c r="AN203" s="62"/>
      <c r="AO203" s="62"/>
    </row>
    <row r="204" spans="1:42" ht="12.75" customHeight="1" x14ac:dyDescent="0.2">
      <c r="B204" s="53" t="s">
        <v>308</v>
      </c>
      <c r="C204" s="53"/>
      <c r="D204" s="62"/>
      <c r="E204" s="62"/>
      <c r="F204" s="62"/>
      <c r="G204" s="62"/>
      <c r="H204" s="62"/>
      <c r="I204" s="62"/>
      <c r="J204" s="62"/>
      <c r="K204" s="62"/>
      <c r="L204" s="62"/>
      <c r="M204" s="62"/>
      <c r="N204" s="62"/>
      <c r="O204" s="62"/>
      <c r="P204" s="62"/>
      <c r="Q204" s="62"/>
      <c r="R204" s="62"/>
      <c r="S204" s="62"/>
      <c r="T204" s="62"/>
      <c r="U204" s="62"/>
      <c r="V204" s="62"/>
      <c r="W204" s="62"/>
      <c r="X204" s="62"/>
      <c r="Y204" s="62"/>
      <c r="Z204" s="62"/>
      <c r="AA204" s="62"/>
      <c r="AB204" s="62"/>
      <c r="AC204" s="62"/>
      <c r="AD204" s="62"/>
      <c r="AE204" s="62"/>
      <c r="AF204" s="62"/>
      <c r="AG204" s="62"/>
      <c r="AH204" s="62"/>
      <c r="AI204" s="62"/>
      <c r="AJ204" s="62"/>
      <c r="AK204" s="62"/>
      <c r="AL204" s="62"/>
      <c r="AM204" s="62"/>
      <c r="AN204" s="62"/>
      <c r="AO204" s="62"/>
    </row>
    <row r="205" spans="1:42" ht="12.75" customHeight="1" x14ac:dyDescent="0.2">
      <c r="B205" s="53" t="s">
        <v>309</v>
      </c>
      <c r="C205" s="53"/>
      <c r="D205" s="62"/>
      <c r="E205" s="62"/>
      <c r="F205" s="62"/>
      <c r="G205" s="62"/>
      <c r="H205" s="62"/>
      <c r="I205" s="62"/>
      <c r="J205" s="62"/>
      <c r="K205" s="62"/>
      <c r="L205" s="62"/>
      <c r="M205" s="62"/>
      <c r="N205" s="62"/>
      <c r="O205" s="62"/>
      <c r="P205" s="62"/>
      <c r="Q205" s="62"/>
      <c r="R205" s="62"/>
      <c r="S205" s="62"/>
      <c r="T205" s="62"/>
      <c r="U205" s="62"/>
      <c r="V205" s="62"/>
      <c r="W205" s="62"/>
      <c r="X205" s="62"/>
      <c r="Y205" s="62"/>
      <c r="Z205" s="62"/>
      <c r="AA205" s="62"/>
      <c r="AB205" s="62"/>
      <c r="AC205" s="62"/>
      <c r="AD205" s="62"/>
      <c r="AE205" s="62"/>
      <c r="AF205" s="62"/>
      <c r="AG205" s="62"/>
      <c r="AH205" s="62"/>
      <c r="AI205" s="62"/>
      <c r="AJ205" s="62"/>
      <c r="AK205" s="62"/>
      <c r="AL205" s="62"/>
      <c r="AM205" s="62"/>
      <c r="AN205" s="62"/>
      <c r="AO205" s="62"/>
    </row>
    <row r="206" spans="1:42" ht="12.75" customHeight="1" x14ac:dyDescent="0.2">
      <c r="B206" s="53" t="s">
        <v>310</v>
      </c>
      <c r="C206" s="53"/>
      <c r="D206" s="62"/>
      <c r="E206" s="62"/>
      <c r="F206" s="62"/>
      <c r="G206" s="62"/>
      <c r="H206" s="62"/>
      <c r="I206" s="62"/>
      <c r="J206" s="62"/>
      <c r="K206" s="62"/>
      <c r="L206" s="62"/>
      <c r="M206" s="62"/>
      <c r="N206" s="62"/>
      <c r="O206" s="62"/>
      <c r="P206" s="62"/>
      <c r="Q206" s="62"/>
      <c r="R206" s="62"/>
      <c r="S206" s="62"/>
      <c r="T206" s="62"/>
      <c r="U206" s="62"/>
      <c r="V206" s="62"/>
      <c r="W206" s="62"/>
      <c r="X206" s="62"/>
      <c r="Y206" s="62"/>
      <c r="Z206" s="62"/>
      <c r="AA206" s="62"/>
      <c r="AB206" s="62"/>
      <c r="AC206" s="62"/>
      <c r="AD206" s="62"/>
      <c r="AE206" s="62"/>
      <c r="AF206" s="62"/>
      <c r="AG206" s="62"/>
      <c r="AH206" s="62"/>
      <c r="AI206" s="62"/>
      <c r="AJ206" s="62"/>
      <c r="AK206" s="62"/>
      <c r="AL206" s="62"/>
      <c r="AM206" s="62"/>
      <c r="AN206" s="62"/>
      <c r="AO206" s="62"/>
    </row>
    <row r="207" spans="1:42" ht="12.75" customHeight="1" x14ac:dyDescent="0.2">
      <c r="B207" s="53" t="s">
        <v>311</v>
      </c>
      <c r="C207" s="53"/>
      <c r="D207" s="62"/>
      <c r="E207" s="62"/>
      <c r="F207" s="62"/>
      <c r="G207" s="62"/>
      <c r="H207" s="62"/>
      <c r="I207" s="62"/>
      <c r="J207" s="62"/>
      <c r="K207" s="62"/>
      <c r="L207" s="62"/>
      <c r="M207" s="62"/>
      <c r="N207" s="62"/>
      <c r="O207" s="62"/>
      <c r="P207" s="62"/>
      <c r="Q207" s="62"/>
      <c r="R207" s="62"/>
      <c r="S207" s="62"/>
      <c r="T207" s="62"/>
      <c r="U207" s="62"/>
      <c r="V207" s="62"/>
      <c r="W207" s="62"/>
      <c r="X207" s="62"/>
      <c r="Y207" s="62"/>
      <c r="Z207" s="62"/>
      <c r="AA207" s="62"/>
      <c r="AB207" s="62"/>
      <c r="AC207" s="62"/>
      <c r="AD207" s="62"/>
      <c r="AE207" s="62"/>
      <c r="AF207" s="62"/>
      <c r="AG207" s="62"/>
      <c r="AH207" s="62"/>
      <c r="AI207" s="62"/>
      <c r="AJ207" s="62"/>
      <c r="AK207" s="62"/>
      <c r="AL207" s="62"/>
      <c r="AM207" s="62"/>
      <c r="AN207" s="62"/>
      <c r="AO207" s="62"/>
    </row>
    <row r="208" spans="1:42" ht="12.75" customHeight="1" x14ac:dyDescent="0.2">
      <c r="A208" s="545"/>
      <c r="B208" s="545"/>
      <c r="C208" s="545"/>
      <c r="D208" s="544"/>
      <c r="E208" s="545"/>
      <c r="F208" s="670"/>
      <c r="G208" s="670"/>
      <c r="H208" s="670"/>
      <c r="I208" s="670"/>
      <c r="J208" s="670"/>
      <c r="K208" s="670"/>
      <c r="L208" s="670"/>
      <c r="M208" s="670"/>
      <c r="N208" s="670"/>
      <c r="O208" s="670"/>
      <c r="P208" s="545"/>
      <c r="Q208" s="545"/>
      <c r="R208" s="545"/>
      <c r="S208" s="545"/>
      <c r="T208" s="545"/>
      <c r="U208" s="545"/>
      <c r="V208" s="545"/>
      <c r="W208" s="545"/>
      <c r="X208" s="545"/>
      <c r="Y208" s="545"/>
      <c r="Z208" s="545"/>
      <c r="AA208" s="545"/>
      <c r="AB208" s="545"/>
      <c r="AC208" s="545"/>
      <c r="AD208" s="545"/>
      <c r="AE208" s="545"/>
      <c r="AF208" s="545"/>
      <c r="AG208" s="545"/>
      <c r="AH208" s="545"/>
      <c r="AI208" s="545"/>
      <c r="AJ208" s="545"/>
      <c r="AK208" s="545"/>
      <c r="AL208" s="545"/>
      <c r="AM208" s="545"/>
      <c r="AN208" s="545"/>
      <c r="AO208" s="545"/>
      <c r="AP208" s="545"/>
    </row>
    <row r="209" spans="1:42" ht="12.75" customHeight="1" x14ac:dyDescent="0.2">
      <c r="A209" s="545"/>
      <c r="B209" s="545"/>
      <c r="C209" s="711"/>
      <c r="D209" s="711"/>
      <c r="E209" s="711"/>
      <c r="F209" s="711"/>
      <c r="G209" s="711"/>
      <c r="H209" s="711"/>
      <c r="I209" s="711"/>
      <c r="J209" s="711"/>
      <c r="K209" s="711"/>
      <c r="L209" s="711"/>
      <c r="M209" s="711"/>
      <c r="N209" s="711"/>
      <c r="O209" s="711"/>
      <c r="P209" s="711"/>
      <c r="Q209" s="711"/>
      <c r="R209" s="711"/>
      <c r="S209" s="711"/>
      <c r="T209" s="711"/>
      <c r="U209" s="711"/>
      <c r="V209" s="711"/>
      <c r="W209" s="711"/>
      <c r="X209" s="711"/>
      <c r="Y209" s="711"/>
      <c r="Z209" s="711"/>
      <c r="AA209" s="711"/>
      <c r="AB209" s="711"/>
      <c r="AC209" s="711"/>
      <c r="AD209" s="711"/>
      <c r="AE209" s="711"/>
      <c r="AF209" s="711"/>
      <c r="AG209" s="711"/>
      <c r="AH209" s="711"/>
      <c r="AI209" s="711"/>
      <c r="AJ209" s="711"/>
      <c r="AK209" s="711"/>
      <c r="AL209" s="711"/>
      <c r="AM209" s="711"/>
      <c r="AN209" s="711"/>
      <c r="AO209" s="711"/>
      <c r="AP209" s="545"/>
    </row>
    <row r="210" spans="1:42" ht="12.75" customHeight="1" x14ac:dyDescent="0.2">
      <c r="A210" s="545"/>
      <c r="B210" s="735" t="s">
        <v>312</v>
      </c>
      <c r="C210" s="855"/>
      <c r="D210" s="856"/>
      <c r="E210" s="856"/>
      <c r="F210" s="856"/>
      <c r="G210" s="856"/>
      <c r="H210" s="856"/>
      <c r="I210" s="856"/>
      <c r="J210" s="856"/>
      <c r="K210" s="856"/>
      <c r="L210" s="856"/>
      <c r="M210" s="856"/>
      <c r="N210" s="856"/>
      <c r="O210" s="856"/>
      <c r="P210" s="856"/>
      <c r="Q210" s="856"/>
      <c r="R210" s="856"/>
      <c r="S210" s="856"/>
      <c r="T210" s="856"/>
      <c r="U210" s="856"/>
      <c r="V210" s="856"/>
      <c r="W210" s="856"/>
      <c r="X210" s="856"/>
      <c r="Y210" s="856"/>
      <c r="Z210" s="856"/>
      <c r="AA210" s="856"/>
      <c r="AB210" s="856"/>
      <c r="AC210" s="856"/>
      <c r="AD210" s="856"/>
      <c r="AE210" s="856"/>
      <c r="AF210" s="856"/>
      <c r="AG210" s="856"/>
      <c r="AH210" s="856"/>
      <c r="AI210" s="856"/>
      <c r="AJ210" s="856"/>
      <c r="AK210" s="856"/>
      <c r="AL210" s="856"/>
      <c r="AM210" s="856"/>
      <c r="AN210" s="856"/>
      <c r="AO210" s="856"/>
      <c r="AP210" s="545"/>
    </row>
    <row r="211" spans="1:42" ht="12.75" customHeight="1" x14ac:dyDescent="0.2">
      <c r="A211" s="545"/>
      <c r="B211" s="545"/>
      <c r="C211" s="545"/>
      <c r="D211" s="545"/>
      <c r="E211" s="545"/>
      <c r="F211" s="670"/>
      <c r="G211" s="670"/>
      <c r="H211" s="670"/>
      <c r="I211" s="670"/>
      <c r="J211" s="670"/>
      <c r="K211" s="670"/>
      <c r="L211" s="670"/>
      <c r="M211" s="670"/>
      <c r="N211" s="670"/>
      <c r="O211" s="670"/>
      <c r="P211" s="545"/>
      <c r="Q211" s="545"/>
      <c r="R211" s="545"/>
      <c r="S211" s="545"/>
      <c r="T211" s="545"/>
      <c r="U211" s="545"/>
      <c r="V211" s="545"/>
      <c r="W211" s="545"/>
      <c r="X211" s="545"/>
      <c r="Y211" s="545"/>
      <c r="Z211" s="545"/>
      <c r="AA211" s="545"/>
      <c r="AB211" s="545"/>
      <c r="AC211" s="545"/>
      <c r="AD211" s="545"/>
      <c r="AE211" s="545"/>
      <c r="AF211" s="545"/>
      <c r="AG211" s="545"/>
      <c r="AH211" s="545"/>
      <c r="AI211" s="545"/>
      <c r="AJ211" s="545"/>
      <c r="AK211" s="545"/>
      <c r="AL211" s="545"/>
      <c r="AM211" s="545"/>
      <c r="AN211" s="545"/>
      <c r="AO211" s="545"/>
      <c r="AP211" s="545"/>
    </row>
    <row r="212" spans="1:42" ht="12.75" customHeight="1" x14ac:dyDescent="0.2">
      <c r="A212" s="545"/>
      <c r="B212" s="688" t="s">
        <v>278</v>
      </c>
      <c r="C212" s="745" t="s">
        <v>280</v>
      </c>
      <c r="D212" s="696"/>
      <c r="E212" s="696"/>
      <c r="F212" s="696"/>
      <c r="G212" s="696"/>
      <c r="H212" s="696"/>
      <c r="I212" s="696"/>
      <c r="J212" s="696"/>
      <c r="K212" s="696"/>
      <c r="L212" s="696"/>
      <c r="M212" s="696"/>
      <c r="N212" s="696"/>
      <c r="O212" s="696"/>
      <c r="P212" s="696"/>
      <c r="Q212" s="696"/>
      <c r="R212" s="696"/>
      <c r="S212" s="696"/>
      <c r="T212" s="696"/>
      <c r="U212" s="696"/>
      <c r="V212" s="696"/>
      <c r="W212" s="696"/>
      <c r="X212" s="696"/>
      <c r="Y212" s="696"/>
      <c r="Z212" s="696"/>
      <c r="AA212" s="696"/>
      <c r="AB212" s="696"/>
      <c r="AC212" s="696"/>
      <c r="AD212" s="696"/>
      <c r="AE212" s="696"/>
      <c r="AF212" s="696"/>
      <c r="AG212" s="696"/>
      <c r="AH212" s="696"/>
      <c r="AI212" s="696"/>
      <c r="AJ212" s="696"/>
      <c r="AK212" s="696"/>
      <c r="AL212" s="696"/>
      <c r="AM212" s="696"/>
      <c r="AN212" s="696"/>
      <c r="AO212" s="696"/>
      <c r="AP212" s="545"/>
    </row>
    <row r="213" spans="1:42" ht="12.75" customHeight="1" x14ac:dyDescent="0.2">
      <c r="A213" s="545"/>
      <c r="B213" s="688"/>
      <c r="C213" s="535"/>
      <c r="D213" s="696"/>
      <c r="E213" s="696"/>
      <c r="F213" s="696"/>
      <c r="G213" s="696"/>
      <c r="H213" s="696"/>
      <c r="I213" s="696"/>
      <c r="J213" s="696"/>
      <c r="K213" s="696"/>
      <c r="L213" s="696"/>
      <c r="M213" s="696"/>
      <c r="N213" s="696"/>
      <c r="O213" s="696"/>
      <c r="P213" s="696"/>
      <c r="Q213" s="696"/>
      <c r="R213" s="696"/>
      <c r="S213" s="696"/>
      <c r="T213" s="696"/>
      <c r="U213" s="696"/>
      <c r="V213" s="696"/>
      <c r="W213" s="696"/>
      <c r="X213" s="696"/>
      <c r="Y213" s="696"/>
      <c r="Z213" s="696"/>
      <c r="AA213" s="696"/>
      <c r="AB213" s="696"/>
      <c r="AC213" s="696"/>
      <c r="AD213" s="696"/>
      <c r="AE213" s="696"/>
      <c r="AF213" s="696"/>
      <c r="AG213" s="696"/>
      <c r="AH213" s="696"/>
      <c r="AI213" s="696"/>
      <c r="AJ213" s="696"/>
      <c r="AK213" s="696"/>
      <c r="AL213" s="696"/>
      <c r="AM213" s="696"/>
      <c r="AN213" s="696"/>
      <c r="AO213" s="696"/>
      <c r="AP213" s="545"/>
    </row>
    <row r="214" spans="1:42" ht="12.75" customHeight="1" x14ac:dyDescent="0.2">
      <c r="A214" s="545"/>
      <c r="B214" s="535" t="s">
        <v>279</v>
      </c>
      <c r="C214" s="854"/>
      <c r="D214" s="696"/>
      <c r="E214" s="696"/>
      <c r="F214" s="696"/>
      <c r="G214" s="696"/>
      <c r="H214" s="696"/>
      <c r="I214" s="696"/>
      <c r="J214" s="696"/>
      <c r="K214" s="696"/>
      <c r="L214" s="696"/>
      <c r="M214" s="696"/>
      <c r="N214" s="696"/>
      <c r="O214" s="696"/>
      <c r="P214" s="696"/>
      <c r="Q214" s="696"/>
      <c r="R214" s="696"/>
      <c r="S214" s="696"/>
      <c r="T214" s="696"/>
      <c r="U214" s="696"/>
      <c r="V214" s="696"/>
      <c r="W214" s="696"/>
      <c r="X214" s="696"/>
      <c r="Y214" s="696"/>
      <c r="Z214" s="696"/>
      <c r="AA214" s="696"/>
      <c r="AB214" s="696"/>
      <c r="AC214" s="696"/>
      <c r="AD214" s="696"/>
      <c r="AE214" s="696"/>
      <c r="AF214" s="696"/>
      <c r="AG214" s="696"/>
      <c r="AH214" s="696"/>
      <c r="AI214" s="696"/>
      <c r="AJ214" s="696"/>
      <c r="AK214" s="696"/>
      <c r="AL214" s="696"/>
      <c r="AM214" s="696"/>
      <c r="AN214" s="696"/>
      <c r="AO214" s="696"/>
      <c r="AP214" s="545"/>
    </row>
    <row r="215" spans="1:42" ht="12.75" customHeight="1" x14ac:dyDescent="0.2">
      <c r="A215" s="545"/>
      <c r="B215" s="685" t="s">
        <v>280</v>
      </c>
      <c r="C215" s="707"/>
      <c r="D215" s="696"/>
      <c r="E215" s="696"/>
      <c r="F215" s="696"/>
      <c r="G215" s="696"/>
      <c r="H215" s="696"/>
      <c r="I215" s="696"/>
      <c r="J215" s="696"/>
      <c r="K215" s="696"/>
      <c r="L215" s="696"/>
      <c r="M215" s="696"/>
      <c r="N215" s="696"/>
      <c r="O215" s="696"/>
      <c r="P215" s="696"/>
      <c r="Q215" s="696"/>
      <c r="R215" s="696"/>
      <c r="S215" s="696"/>
      <c r="T215" s="696"/>
      <c r="U215" s="696"/>
      <c r="V215" s="696"/>
      <c r="W215" s="696"/>
      <c r="X215" s="696"/>
      <c r="Y215" s="696"/>
      <c r="Z215" s="696"/>
      <c r="AA215" s="696"/>
      <c r="AB215" s="696"/>
      <c r="AC215" s="696"/>
      <c r="AD215" s="696"/>
      <c r="AE215" s="696"/>
      <c r="AF215" s="696"/>
      <c r="AG215" s="696"/>
      <c r="AH215" s="696"/>
      <c r="AI215" s="696"/>
      <c r="AJ215" s="696"/>
      <c r="AK215" s="696"/>
      <c r="AL215" s="696"/>
      <c r="AM215" s="696"/>
      <c r="AN215" s="696"/>
      <c r="AO215" s="696"/>
      <c r="AP215" s="545"/>
    </row>
    <row r="216" spans="1:42" ht="12.75" customHeight="1" x14ac:dyDescent="0.2">
      <c r="A216" s="545"/>
      <c r="B216" s="685" t="s">
        <v>281</v>
      </c>
      <c r="C216" s="707"/>
      <c r="D216" s="696"/>
      <c r="E216" s="696"/>
      <c r="F216" s="696"/>
      <c r="G216" s="696"/>
      <c r="H216" s="696"/>
      <c r="I216" s="696"/>
      <c r="J216" s="696"/>
      <c r="K216" s="696"/>
      <c r="L216" s="696"/>
      <c r="M216" s="696"/>
      <c r="N216" s="696"/>
      <c r="O216" s="696"/>
      <c r="P216" s="696"/>
      <c r="Q216" s="696"/>
      <c r="R216" s="696"/>
      <c r="S216" s="696"/>
      <c r="T216" s="696"/>
      <c r="U216" s="696"/>
      <c r="V216" s="696"/>
      <c r="W216" s="696"/>
      <c r="X216" s="696"/>
      <c r="Y216" s="696"/>
      <c r="Z216" s="696"/>
      <c r="AA216" s="696"/>
      <c r="AB216" s="696"/>
      <c r="AC216" s="696"/>
      <c r="AD216" s="696"/>
      <c r="AE216" s="696"/>
      <c r="AF216" s="696"/>
      <c r="AG216" s="696"/>
      <c r="AH216" s="696"/>
      <c r="AI216" s="696"/>
      <c r="AJ216" s="696"/>
      <c r="AK216" s="696"/>
      <c r="AL216" s="696"/>
      <c r="AM216" s="696"/>
      <c r="AN216" s="696"/>
      <c r="AO216" s="696"/>
      <c r="AP216" s="545"/>
    </row>
    <row r="217" spans="1:42" ht="12.75" customHeight="1" x14ac:dyDescent="0.2">
      <c r="A217" s="545"/>
      <c r="B217" s="535" t="s">
        <v>1124</v>
      </c>
      <c r="C217" s="707"/>
      <c r="D217" s="696"/>
      <c r="E217" s="696"/>
      <c r="F217" s="696"/>
      <c r="G217" s="696"/>
      <c r="H217" s="696"/>
      <c r="I217" s="696"/>
      <c r="J217" s="696"/>
      <c r="K217" s="696"/>
      <c r="L217" s="696"/>
      <c r="M217" s="696"/>
      <c r="N217" s="696"/>
      <c r="O217" s="696"/>
      <c r="P217" s="696"/>
      <c r="Q217" s="696"/>
      <c r="R217" s="696"/>
      <c r="S217" s="696"/>
      <c r="T217" s="696"/>
      <c r="U217" s="696"/>
      <c r="V217" s="696"/>
      <c r="W217" s="696"/>
      <c r="X217" s="696"/>
      <c r="Y217" s="696"/>
      <c r="Z217" s="696"/>
      <c r="AA217" s="696"/>
      <c r="AB217" s="696"/>
      <c r="AC217" s="696"/>
      <c r="AD217" s="696"/>
      <c r="AE217" s="696"/>
      <c r="AF217" s="696"/>
      <c r="AG217" s="696"/>
      <c r="AH217" s="696"/>
      <c r="AI217" s="696"/>
      <c r="AJ217" s="696"/>
      <c r="AK217" s="696"/>
      <c r="AL217" s="696"/>
      <c r="AM217" s="696"/>
      <c r="AN217" s="696"/>
      <c r="AO217" s="696"/>
      <c r="AP217" s="545"/>
    </row>
    <row r="218" spans="1:42" ht="12.75" customHeight="1" x14ac:dyDescent="0.2">
      <c r="A218" s="545"/>
      <c r="B218" s="535" t="s">
        <v>1125</v>
      </c>
      <c r="C218" s="707"/>
      <c r="D218" s="696"/>
      <c r="E218" s="696"/>
      <c r="F218" s="696"/>
      <c r="G218" s="696"/>
      <c r="H218" s="696"/>
      <c r="I218" s="696"/>
      <c r="J218" s="696"/>
      <c r="K218" s="696"/>
      <c r="L218" s="696"/>
      <c r="M218" s="696"/>
      <c r="N218" s="696"/>
      <c r="O218" s="696"/>
      <c r="P218" s="696"/>
      <c r="Q218" s="696"/>
      <c r="R218" s="696"/>
      <c r="S218" s="696"/>
      <c r="T218" s="696"/>
      <c r="U218" s="696"/>
      <c r="V218" s="696"/>
      <c r="W218" s="696"/>
      <c r="X218" s="696"/>
      <c r="Y218" s="696"/>
      <c r="Z218" s="696"/>
      <c r="AA218" s="696"/>
      <c r="AB218" s="696"/>
      <c r="AC218" s="696"/>
      <c r="AD218" s="696"/>
      <c r="AE218" s="696"/>
      <c r="AF218" s="696"/>
      <c r="AG218" s="696"/>
      <c r="AH218" s="696"/>
      <c r="AI218" s="696"/>
      <c r="AJ218" s="696"/>
      <c r="AK218" s="696"/>
      <c r="AL218" s="696"/>
      <c r="AM218" s="696"/>
      <c r="AN218" s="696"/>
      <c r="AO218" s="696"/>
      <c r="AP218" s="545"/>
    </row>
    <row r="219" spans="1:42" ht="12.75" customHeight="1" x14ac:dyDescent="0.2">
      <c r="A219" s="545"/>
      <c r="B219" s="685" t="s">
        <v>1126</v>
      </c>
      <c r="C219" s="707"/>
      <c r="D219" s="696"/>
      <c r="E219" s="696"/>
      <c r="F219" s="696"/>
      <c r="G219" s="696"/>
      <c r="H219" s="696"/>
      <c r="I219" s="696"/>
      <c r="J219" s="696"/>
      <c r="K219" s="696"/>
      <c r="L219" s="696"/>
      <c r="M219" s="696"/>
      <c r="N219" s="696"/>
      <c r="O219" s="696"/>
      <c r="P219" s="696"/>
      <c r="Q219" s="696"/>
      <c r="R219" s="696"/>
      <c r="S219" s="696"/>
      <c r="T219" s="696"/>
      <c r="U219" s="696"/>
      <c r="V219" s="696"/>
      <c r="W219" s="696"/>
      <c r="X219" s="696"/>
      <c r="Y219" s="696"/>
      <c r="Z219" s="696"/>
      <c r="AA219" s="696"/>
      <c r="AB219" s="696"/>
      <c r="AC219" s="696"/>
      <c r="AD219" s="696"/>
      <c r="AE219" s="696"/>
      <c r="AF219" s="696"/>
      <c r="AG219" s="696"/>
      <c r="AH219" s="696"/>
      <c r="AI219" s="696"/>
      <c r="AJ219" s="696"/>
      <c r="AK219" s="696"/>
      <c r="AL219" s="696"/>
      <c r="AM219" s="696"/>
      <c r="AN219" s="696"/>
      <c r="AO219" s="696"/>
      <c r="AP219" s="545"/>
    </row>
    <row r="220" spans="1:42" ht="12.75" customHeight="1" x14ac:dyDescent="0.2">
      <c r="A220" s="545"/>
      <c r="B220" s="685"/>
      <c r="C220" s="707"/>
      <c r="D220" s="696"/>
      <c r="E220" s="696"/>
      <c r="F220" s="696"/>
      <c r="G220" s="696"/>
      <c r="H220" s="696"/>
      <c r="I220" s="696"/>
      <c r="J220" s="696"/>
      <c r="K220" s="696"/>
      <c r="L220" s="696"/>
      <c r="M220" s="696"/>
      <c r="N220" s="696"/>
      <c r="O220" s="696"/>
      <c r="P220" s="696"/>
      <c r="Q220" s="696"/>
      <c r="R220" s="696"/>
      <c r="S220" s="696"/>
      <c r="T220" s="696"/>
      <c r="U220" s="696"/>
      <c r="V220" s="696"/>
      <c r="W220" s="696"/>
      <c r="X220" s="696"/>
      <c r="Y220" s="696"/>
      <c r="Z220" s="696"/>
      <c r="AA220" s="696"/>
      <c r="AB220" s="696"/>
      <c r="AC220" s="696"/>
      <c r="AD220" s="696"/>
      <c r="AE220" s="696"/>
      <c r="AF220" s="696"/>
      <c r="AG220" s="696"/>
      <c r="AH220" s="696"/>
      <c r="AI220" s="696"/>
      <c r="AJ220" s="696"/>
      <c r="AK220" s="696"/>
      <c r="AL220" s="696"/>
      <c r="AM220" s="696"/>
      <c r="AN220" s="696"/>
      <c r="AO220" s="696"/>
      <c r="AP220" s="545"/>
    </row>
    <row r="221" spans="1:42" ht="12.75" customHeight="1" x14ac:dyDescent="0.2">
      <c r="A221" s="545"/>
      <c r="B221" s="535" t="s">
        <v>282</v>
      </c>
      <c r="C221" s="707"/>
      <c r="D221" s="696"/>
      <c r="E221" s="696"/>
      <c r="F221" s="696"/>
      <c r="G221" s="696"/>
      <c r="H221" s="696"/>
      <c r="I221" s="696"/>
      <c r="J221" s="696"/>
      <c r="K221" s="696"/>
      <c r="L221" s="696"/>
      <c r="M221" s="696"/>
      <c r="N221" s="696"/>
      <c r="O221" s="696"/>
      <c r="P221" s="696"/>
      <c r="Q221" s="696"/>
      <c r="R221" s="696"/>
      <c r="S221" s="696"/>
      <c r="T221" s="696"/>
      <c r="U221" s="696"/>
      <c r="V221" s="696"/>
      <c r="W221" s="696"/>
      <c r="X221" s="696"/>
      <c r="Y221" s="696"/>
      <c r="Z221" s="696"/>
      <c r="AA221" s="696"/>
      <c r="AB221" s="696"/>
      <c r="AC221" s="696"/>
      <c r="AD221" s="696"/>
      <c r="AE221" s="696"/>
      <c r="AF221" s="696"/>
      <c r="AG221" s="696"/>
      <c r="AH221" s="696"/>
      <c r="AI221" s="696"/>
      <c r="AJ221" s="696"/>
      <c r="AK221" s="696"/>
      <c r="AL221" s="696"/>
      <c r="AM221" s="696"/>
      <c r="AN221" s="696"/>
      <c r="AO221" s="696"/>
      <c r="AP221" s="545"/>
    </row>
    <row r="222" spans="1:42" ht="12.75" customHeight="1" x14ac:dyDescent="0.2">
      <c r="A222" s="545"/>
      <c r="B222" s="535" t="s">
        <v>280</v>
      </c>
      <c r="C222" s="707"/>
      <c r="D222" s="696"/>
      <c r="E222" s="696"/>
      <c r="F222" s="696"/>
      <c r="G222" s="696"/>
      <c r="H222" s="696"/>
      <c r="I222" s="696"/>
      <c r="J222" s="696"/>
      <c r="K222" s="696"/>
      <c r="L222" s="696"/>
      <c r="M222" s="696"/>
      <c r="N222" s="696"/>
      <c r="O222" s="696"/>
      <c r="P222" s="696"/>
      <c r="Q222" s="696"/>
      <c r="R222" s="696"/>
      <c r="S222" s="696"/>
      <c r="T222" s="696"/>
      <c r="U222" s="696"/>
      <c r="V222" s="696"/>
      <c r="W222" s="696"/>
      <c r="X222" s="696"/>
      <c r="Y222" s="696"/>
      <c r="Z222" s="696"/>
      <c r="AA222" s="696"/>
      <c r="AB222" s="696"/>
      <c r="AC222" s="696"/>
      <c r="AD222" s="696"/>
      <c r="AE222" s="696"/>
      <c r="AF222" s="696"/>
      <c r="AG222" s="696"/>
      <c r="AH222" s="696"/>
      <c r="AI222" s="696"/>
      <c r="AJ222" s="696"/>
      <c r="AK222" s="696"/>
      <c r="AL222" s="696"/>
      <c r="AM222" s="696"/>
      <c r="AN222" s="696"/>
      <c r="AO222" s="696"/>
      <c r="AP222" s="545"/>
    </row>
    <row r="223" spans="1:42" ht="12.75" customHeight="1" x14ac:dyDescent="0.2">
      <c r="A223" s="545"/>
      <c r="B223" s="685" t="s">
        <v>281</v>
      </c>
      <c r="C223" s="707"/>
      <c r="D223" s="696"/>
      <c r="E223" s="696"/>
      <c r="F223" s="696"/>
      <c r="G223" s="696"/>
      <c r="H223" s="696"/>
      <c r="I223" s="696"/>
      <c r="J223" s="696"/>
      <c r="K223" s="696"/>
      <c r="L223" s="696"/>
      <c r="M223" s="696"/>
      <c r="N223" s="696"/>
      <c r="O223" s="696"/>
      <c r="P223" s="696"/>
      <c r="Q223" s="696"/>
      <c r="R223" s="696"/>
      <c r="S223" s="696"/>
      <c r="T223" s="696"/>
      <c r="U223" s="696"/>
      <c r="V223" s="696"/>
      <c r="W223" s="696"/>
      <c r="X223" s="696"/>
      <c r="Y223" s="696"/>
      <c r="Z223" s="696"/>
      <c r="AA223" s="696"/>
      <c r="AB223" s="696"/>
      <c r="AC223" s="696"/>
      <c r="AD223" s="696"/>
      <c r="AE223" s="696"/>
      <c r="AF223" s="696"/>
      <c r="AG223" s="696"/>
      <c r="AH223" s="696"/>
      <c r="AI223" s="696"/>
      <c r="AJ223" s="696"/>
      <c r="AK223" s="696"/>
      <c r="AL223" s="696"/>
      <c r="AM223" s="696"/>
      <c r="AN223" s="696"/>
      <c r="AO223" s="696"/>
      <c r="AP223" s="545"/>
    </row>
    <row r="224" spans="1:42" ht="12.75" customHeight="1" x14ac:dyDescent="0.2">
      <c r="A224" s="545"/>
      <c r="B224" s="685" t="s">
        <v>1124</v>
      </c>
      <c r="C224" s="707"/>
      <c r="D224" s="696"/>
      <c r="E224" s="696"/>
      <c r="F224" s="696"/>
      <c r="G224" s="696"/>
      <c r="H224" s="696"/>
      <c r="I224" s="696"/>
      <c r="J224" s="696"/>
      <c r="K224" s="696"/>
      <c r="L224" s="696"/>
      <c r="M224" s="696"/>
      <c r="N224" s="696"/>
      <c r="O224" s="696"/>
      <c r="P224" s="696"/>
      <c r="Q224" s="696"/>
      <c r="R224" s="696"/>
      <c r="S224" s="696"/>
      <c r="T224" s="696"/>
      <c r="U224" s="696"/>
      <c r="V224" s="696"/>
      <c r="W224" s="696"/>
      <c r="X224" s="696"/>
      <c r="Y224" s="696"/>
      <c r="Z224" s="696"/>
      <c r="AA224" s="696"/>
      <c r="AB224" s="696"/>
      <c r="AC224" s="696"/>
      <c r="AD224" s="696"/>
      <c r="AE224" s="696"/>
      <c r="AF224" s="696"/>
      <c r="AG224" s="696"/>
      <c r="AH224" s="696"/>
      <c r="AI224" s="696"/>
      <c r="AJ224" s="696"/>
      <c r="AK224" s="696"/>
      <c r="AL224" s="696"/>
      <c r="AM224" s="696"/>
      <c r="AN224" s="696"/>
      <c r="AO224" s="696"/>
      <c r="AP224" s="545"/>
    </row>
    <row r="225" spans="1:42" ht="12.75" customHeight="1" x14ac:dyDescent="0.2">
      <c r="A225" s="545"/>
      <c r="B225" s="535" t="s">
        <v>1125</v>
      </c>
      <c r="C225" s="707"/>
      <c r="D225" s="696"/>
      <c r="E225" s="696"/>
      <c r="F225" s="696"/>
      <c r="G225" s="696"/>
      <c r="H225" s="696"/>
      <c r="I225" s="696"/>
      <c r="J225" s="696"/>
      <c r="K225" s="696"/>
      <c r="L225" s="696"/>
      <c r="M225" s="696"/>
      <c r="N225" s="696"/>
      <c r="O225" s="696"/>
      <c r="P225" s="696"/>
      <c r="Q225" s="696"/>
      <c r="R225" s="696"/>
      <c r="S225" s="696"/>
      <c r="T225" s="696"/>
      <c r="U225" s="696"/>
      <c r="V225" s="696"/>
      <c r="W225" s="696"/>
      <c r="X225" s="696"/>
      <c r="Y225" s="696"/>
      <c r="Z225" s="696"/>
      <c r="AA225" s="696"/>
      <c r="AB225" s="696"/>
      <c r="AC225" s="696"/>
      <c r="AD225" s="696"/>
      <c r="AE225" s="696"/>
      <c r="AF225" s="696"/>
      <c r="AG225" s="696"/>
      <c r="AH225" s="696"/>
      <c r="AI225" s="696"/>
      <c r="AJ225" s="696"/>
      <c r="AK225" s="696"/>
      <c r="AL225" s="696"/>
      <c r="AM225" s="696"/>
      <c r="AN225" s="696"/>
      <c r="AO225" s="696"/>
      <c r="AP225" s="545"/>
    </row>
    <row r="226" spans="1:42" ht="12.75" customHeight="1" x14ac:dyDescent="0.2">
      <c r="A226" s="545"/>
      <c r="B226" s="535" t="s">
        <v>1126</v>
      </c>
      <c r="C226" s="707"/>
      <c r="D226" s="696"/>
      <c r="E226" s="696"/>
      <c r="F226" s="696"/>
      <c r="G226" s="696"/>
      <c r="H226" s="696"/>
      <c r="I226" s="696"/>
      <c r="J226" s="696"/>
      <c r="K226" s="696"/>
      <c r="L226" s="696"/>
      <c r="M226" s="696"/>
      <c r="N226" s="696"/>
      <c r="O226" s="696"/>
      <c r="P226" s="696"/>
      <c r="Q226" s="696"/>
      <c r="R226" s="696"/>
      <c r="S226" s="696"/>
      <c r="T226" s="696"/>
      <c r="U226" s="696"/>
      <c r="V226" s="696"/>
      <c r="W226" s="696"/>
      <c r="X226" s="696"/>
      <c r="Y226" s="696"/>
      <c r="Z226" s="696"/>
      <c r="AA226" s="696"/>
      <c r="AB226" s="696"/>
      <c r="AC226" s="696"/>
      <c r="AD226" s="696"/>
      <c r="AE226" s="696"/>
      <c r="AF226" s="696"/>
      <c r="AG226" s="696"/>
      <c r="AH226" s="696"/>
      <c r="AI226" s="696"/>
      <c r="AJ226" s="696"/>
      <c r="AK226" s="696"/>
      <c r="AL226" s="696"/>
      <c r="AM226" s="696"/>
      <c r="AN226" s="696"/>
      <c r="AO226" s="696"/>
      <c r="AP226" s="545"/>
    </row>
    <row r="227" spans="1:42" ht="12.75" customHeight="1" x14ac:dyDescent="0.2">
      <c r="A227" s="545"/>
      <c r="B227" s="685"/>
      <c r="C227" s="707"/>
      <c r="D227" s="696"/>
      <c r="E227" s="696"/>
      <c r="F227" s="696"/>
      <c r="G227" s="696"/>
      <c r="H227" s="696"/>
      <c r="I227" s="696"/>
      <c r="J227" s="696"/>
      <c r="K227" s="696"/>
      <c r="L227" s="696"/>
      <c r="M227" s="696"/>
      <c r="N227" s="696"/>
      <c r="O227" s="696"/>
      <c r="P227" s="696"/>
      <c r="Q227" s="696"/>
      <c r="R227" s="696"/>
      <c r="S227" s="696"/>
      <c r="T227" s="696"/>
      <c r="U227" s="696"/>
      <c r="V227" s="696"/>
      <c r="W227" s="696"/>
      <c r="X227" s="696"/>
      <c r="Y227" s="696"/>
      <c r="Z227" s="696"/>
      <c r="AA227" s="696"/>
      <c r="AB227" s="696"/>
      <c r="AC227" s="696"/>
      <c r="AD227" s="696"/>
      <c r="AE227" s="696"/>
      <c r="AF227" s="696"/>
      <c r="AG227" s="696"/>
      <c r="AH227" s="696"/>
      <c r="AI227" s="696"/>
      <c r="AJ227" s="696"/>
      <c r="AK227" s="696"/>
      <c r="AL227" s="696"/>
      <c r="AM227" s="696"/>
      <c r="AN227" s="696"/>
      <c r="AO227" s="696"/>
      <c r="AP227" s="545"/>
    </row>
    <row r="228" spans="1:42" ht="12.75" customHeight="1" x14ac:dyDescent="0.2">
      <c r="A228" s="545"/>
      <c r="B228" s="685" t="s">
        <v>283</v>
      </c>
      <c r="C228" s="707"/>
      <c r="D228" s="696"/>
      <c r="E228" s="696"/>
      <c r="F228" s="696"/>
      <c r="G228" s="696"/>
      <c r="H228" s="696"/>
      <c r="I228" s="696"/>
      <c r="J228" s="696"/>
      <c r="K228" s="696"/>
      <c r="L228" s="696"/>
      <c r="M228" s="696"/>
      <c r="N228" s="696"/>
      <c r="O228" s="696"/>
      <c r="P228" s="696"/>
      <c r="Q228" s="696"/>
      <c r="R228" s="696"/>
      <c r="S228" s="696"/>
      <c r="T228" s="696"/>
      <c r="U228" s="696"/>
      <c r="V228" s="696"/>
      <c r="W228" s="696"/>
      <c r="X228" s="696"/>
      <c r="Y228" s="696"/>
      <c r="Z228" s="696"/>
      <c r="AA228" s="696"/>
      <c r="AB228" s="696"/>
      <c r="AC228" s="696"/>
      <c r="AD228" s="696"/>
      <c r="AE228" s="696"/>
      <c r="AF228" s="696"/>
      <c r="AG228" s="696"/>
      <c r="AH228" s="696"/>
      <c r="AI228" s="696"/>
      <c r="AJ228" s="696"/>
      <c r="AK228" s="696"/>
      <c r="AL228" s="696"/>
      <c r="AM228" s="696"/>
      <c r="AN228" s="696"/>
      <c r="AO228" s="696"/>
      <c r="AP228" s="545"/>
    </row>
    <row r="229" spans="1:42" ht="12.75" customHeight="1" x14ac:dyDescent="0.2">
      <c r="A229" s="545"/>
      <c r="B229" s="535" t="s">
        <v>280</v>
      </c>
      <c r="C229" s="707"/>
      <c r="D229" s="696"/>
      <c r="E229" s="696"/>
      <c r="F229" s="696"/>
      <c r="G229" s="696"/>
      <c r="H229" s="696"/>
      <c r="I229" s="696"/>
      <c r="J229" s="696"/>
      <c r="K229" s="696"/>
      <c r="L229" s="696"/>
      <c r="M229" s="696"/>
      <c r="N229" s="696"/>
      <c r="O229" s="696"/>
      <c r="P229" s="696"/>
      <c r="Q229" s="696"/>
      <c r="R229" s="696"/>
      <c r="S229" s="696"/>
      <c r="T229" s="696"/>
      <c r="U229" s="696"/>
      <c r="V229" s="696"/>
      <c r="W229" s="696"/>
      <c r="X229" s="696"/>
      <c r="Y229" s="696"/>
      <c r="Z229" s="696"/>
      <c r="AA229" s="696"/>
      <c r="AB229" s="696"/>
      <c r="AC229" s="696"/>
      <c r="AD229" s="696"/>
      <c r="AE229" s="696"/>
      <c r="AF229" s="696"/>
      <c r="AG229" s="696"/>
      <c r="AH229" s="696"/>
      <c r="AI229" s="696"/>
      <c r="AJ229" s="696"/>
      <c r="AK229" s="696"/>
      <c r="AL229" s="696"/>
      <c r="AM229" s="696"/>
      <c r="AN229" s="696"/>
      <c r="AO229" s="696"/>
      <c r="AP229" s="545"/>
    </row>
    <row r="230" spans="1:42" ht="12.75" customHeight="1" x14ac:dyDescent="0.2">
      <c r="A230" s="545"/>
      <c r="B230" s="535" t="s">
        <v>281</v>
      </c>
      <c r="C230" s="707"/>
      <c r="D230" s="697"/>
      <c r="E230" s="696"/>
      <c r="F230" s="696"/>
      <c r="G230" s="696"/>
      <c r="H230" s="696"/>
      <c r="I230" s="696"/>
      <c r="J230" s="696"/>
      <c r="K230" s="696"/>
      <c r="L230" s="696"/>
      <c r="M230" s="696"/>
      <c r="N230" s="696"/>
      <c r="O230" s="696"/>
      <c r="P230" s="696"/>
      <c r="Q230" s="696"/>
      <c r="R230" s="696"/>
      <c r="S230" s="696"/>
      <c r="T230" s="696"/>
      <c r="U230" s="696"/>
      <c r="V230" s="696"/>
      <c r="W230" s="696"/>
      <c r="X230" s="696"/>
      <c r="Y230" s="696"/>
      <c r="Z230" s="696"/>
      <c r="AA230" s="696"/>
      <c r="AB230" s="696"/>
      <c r="AC230" s="696"/>
      <c r="AD230" s="696"/>
      <c r="AE230" s="696"/>
      <c r="AF230" s="696"/>
      <c r="AG230" s="696"/>
      <c r="AH230" s="696"/>
      <c r="AI230" s="696"/>
      <c r="AJ230" s="696"/>
      <c r="AK230" s="696"/>
      <c r="AL230" s="696"/>
      <c r="AM230" s="696"/>
      <c r="AN230" s="696"/>
      <c r="AO230" s="696"/>
      <c r="AP230" s="545"/>
    </row>
    <row r="231" spans="1:42" ht="12.75" customHeight="1" x14ac:dyDescent="0.2">
      <c r="A231" s="545"/>
      <c r="B231" s="685" t="s">
        <v>1124</v>
      </c>
      <c r="C231" s="707"/>
      <c r="D231" s="696"/>
      <c r="E231" s="696"/>
      <c r="F231" s="696"/>
      <c r="G231" s="696"/>
      <c r="H231" s="696"/>
      <c r="I231" s="696"/>
      <c r="J231" s="696"/>
      <c r="K231" s="696"/>
      <c r="L231" s="696"/>
      <c r="M231" s="696"/>
      <c r="N231" s="696"/>
      <c r="O231" s="696"/>
      <c r="P231" s="696"/>
      <c r="Q231" s="696"/>
      <c r="R231" s="696"/>
      <c r="S231" s="696"/>
      <c r="T231" s="696"/>
      <c r="U231" s="696"/>
      <c r="V231" s="696"/>
      <c r="W231" s="696"/>
      <c r="X231" s="696"/>
      <c r="Y231" s="696"/>
      <c r="Z231" s="696"/>
      <c r="AA231" s="696"/>
      <c r="AB231" s="696"/>
      <c r="AC231" s="696"/>
      <c r="AD231" s="696"/>
      <c r="AE231" s="696"/>
      <c r="AF231" s="696"/>
      <c r="AG231" s="696"/>
      <c r="AH231" s="696"/>
      <c r="AI231" s="696"/>
      <c r="AJ231" s="696"/>
      <c r="AK231" s="696"/>
      <c r="AL231" s="696"/>
      <c r="AM231" s="696"/>
      <c r="AN231" s="696"/>
      <c r="AO231" s="696"/>
      <c r="AP231" s="545"/>
    </row>
    <row r="232" spans="1:42" ht="12.75" customHeight="1" x14ac:dyDescent="0.2">
      <c r="A232" s="545"/>
      <c r="B232" s="685" t="s">
        <v>1125</v>
      </c>
      <c r="C232" s="707"/>
      <c r="D232" s="696"/>
      <c r="E232" s="696"/>
      <c r="F232" s="696"/>
      <c r="G232" s="696"/>
      <c r="H232" s="696"/>
      <c r="I232" s="696"/>
      <c r="J232" s="696"/>
      <c r="K232" s="696"/>
      <c r="L232" s="696"/>
      <c r="M232" s="696"/>
      <c r="N232" s="696"/>
      <c r="O232" s="696"/>
      <c r="P232" s="696"/>
      <c r="Q232" s="696"/>
      <c r="R232" s="696"/>
      <c r="S232" s="696"/>
      <c r="T232" s="696"/>
      <c r="U232" s="696"/>
      <c r="V232" s="696"/>
      <c r="W232" s="696"/>
      <c r="X232" s="696"/>
      <c r="Y232" s="696"/>
      <c r="Z232" s="696"/>
      <c r="AA232" s="696"/>
      <c r="AB232" s="696"/>
      <c r="AC232" s="696"/>
      <c r="AD232" s="696"/>
      <c r="AE232" s="696"/>
      <c r="AF232" s="696"/>
      <c r="AG232" s="696"/>
      <c r="AH232" s="696"/>
      <c r="AI232" s="696"/>
      <c r="AJ232" s="696"/>
      <c r="AK232" s="696"/>
      <c r="AL232" s="696"/>
      <c r="AM232" s="696"/>
      <c r="AN232" s="696"/>
      <c r="AO232" s="696"/>
      <c r="AP232" s="545"/>
    </row>
    <row r="233" spans="1:42" ht="12.75" customHeight="1" x14ac:dyDescent="0.2">
      <c r="A233" s="545"/>
      <c r="B233" s="535" t="s">
        <v>1126</v>
      </c>
      <c r="C233" s="707"/>
      <c r="D233" s="696"/>
      <c r="E233" s="696"/>
      <c r="F233" s="696"/>
      <c r="G233" s="696"/>
      <c r="H233" s="696"/>
      <c r="I233" s="696"/>
      <c r="J233" s="696"/>
      <c r="K233" s="696"/>
      <c r="L233" s="696"/>
      <c r="M233" s="696"/>
      <c r="N233" s="696"/>
      <c r="O233" s="696"/>
      <c r="P233" s="696"/>
      <c r="Q233" s="696"/>
      <c r="R233" s="696"/>
      <c r="S233" s="696"/>
      <c r="T233" s="696"/>
      <c r="U233" s="696"/>
      <c r="V233" s="696"/>
      <c r="W233" s="696"/>
      <c r="X233" s="696"/>
      <c r="Y233" s="696"/>
      <c r="Z233" s="696"/>
      <c r="AA233" s="696"/>
      <c r="AB233" s="696"/>
      <c r="AC233" s="696"/>
      <c r="AD233" s="696"/>
      <c r="AE233" s="696"/>
      <c r="AF233" s="696"/>
      <c r="AG233" s="696"/>
      <c r="AH233" s="696"/>
      <c r="AI233" s="696"/>
      <c r="AJ233" s="696"/>
      <c r="AK233" s="696"/>
      <c r="AL233" s="696"/>
      <c r="AM233" s="696"/>
      <c r="AN233" s="696"/>
      <c r="AO233" s="696"/>
      <c r="AP233" s="545"/>
    </row>
    <row r="234" spans="1:42" ht="12.75" customHeight="1" x14ac:dyDescent="0.2">
      <c r="A234" s="545"/>
      <c r="B234" s="535"/>
      <c r="C234" s="707"/>
      <c r="D234" s="696"/>
      <c r="E234" s="696"/>
      <c r="F234" s="696"/>
      <c r="G234" s="696"/>
      <c r="H234" s="696"/>
      <c r="I234" s="696"/>
      <c r="J234" s="696"/>
      <c r="K234" s="696"/>
      <c r="L234" s="696"/>
      <c r="M234" s="696"/>
      <c r="N234" s="696"/>
      <c r="O234" s="696"/>
      <c r="P234" s="696"/>
      <c r="Q234" s="696"/>
      <c r="R234" s="696"/>
      <c r="S234" s="696"/>
      <c r="T234" s="696"/>
      <c r="U234" s="696"/>
      <c r="V234" s="696"/>
      <c r="W234" s="696"/>
      <c r="X234" s="696"/>
      <c r="Y234" s="696"/>
      <c r="Z234" s="696"/>
      <c r="AA234" s="696"/>
      <c r="AB234" s="696"/>
      <c r="AC234" s="696"/>
      <c r="AD234" s="696"/>
      <c r="AE234" s="696"/>
      <c r="AF234" s="696"/>
      <c r="AG234" s="696"/>
      <c r="AH234" s="696"/>
      <c r="AI234" s="696"/>
      <c r="AJ234" s="696"/>
      <c r="AK234" s="696"/>
      <c r="AL234" s="696"/>
      <c r="AM234" s="696"/>
      <c r="AN234" s="696"/>
      <c r="AO234" s="696"/>
      <c r="AP234" s="545"/>
    </row>
    <row r="235" spans="1:42" ht="12.75" customHeight="1" x14ac:dyDescent="0.2">
      <c r="A235" s="545"/>
      <c r="B235" s="685" t="s">
        <v>313</v>
      </c>
      <c r="C235" s="707"/>
      <c r="D235" s="696"/>
      <c r="E235" s="696"/>
      <c r="F235" s="696"/>
      <c r="G235" s="696"/>
      <c r="H235" s="696"/>
      <c r="I235" s="696"/>
      <c r="J235" s="696"/>
      <c r="K235" s="696"/>
      <c r="L235" s="696"/>
      <c r="M235" s="696"/>
      <c r="N235" s="696"/>
      <c r="O235" s="696"/>
      <c r="P235" s="696"/>
      <c r="Q235" s="696"/>
      <c r="R235" s="696"/>
      <c r="S235" s="696"/>
      <c r="T235" s="696"/>
      <c r="U235" s="696"/>
      <c r="V235" s="696"/>
      <c r="W235" s="696"/>
      <c r="X235" s="696"/>
      <c r="Y235" s="696"/>
      <c r="Z235" s="696"/>
      <c r="AA235" s="696"/>
      <c r="AB235" s="696"/>
      <c r="AC235" s="696"/>
      <c r="AD235" s="696"/>
      <c r="AE235" s="696"/>
      <c r="AF235" s="696"/>
      <c r="AG235" s="696"/>
      <c r="AH235" s="696"/>
      <c r="AI235" s="696"/>
      <c r="AJ235" s="696"/>
      <c r="AK235" s="696"/>
      <c r="AL235" s="696"/>
      <c r="AM235" s="696"/>
      <c r="AN235" s="696"/>
      <c r="AO235" s="696"/>
      <c r="AP235" s="545"/>
    </row>
    <row r="236" spans="1:42" ht="12.75" customHeight="1" x14ac:dyDescent="0.2">
      <c r="A236" s="545"/>
      <c r="B236" s="685" t="s">
        <v>280</v>
      </c>
      <c r="C236" s="707"/>
      <c r="D236" s="696"/>
      <c r="E236" s="696"/>
      <c r="F236" s="696"/>
      <c r="G236" s="696"/>
      <c r="H236" s="696"/>
      <c r="I236" s="696"/>
      <c r="J236" s="696"/>
      <c r="K236" s="696"/>
      <c r="L236" s="696"/>
      <c r="M236" s="696"/>
      <c r="N236" s="696"/>
      <c r="O236" s="696"/>
      <c r="P236" s="696"/>
      <c r="Q236" s="696"/>
      <c r="R236" s="696"/>
      <c r="S236" s="696"/>
      <c r="T236" s="696"/>
      <c r="U236" s="696"/>
      <c r="V236" s="696"/>
      <c r="W236" s="696"/>
      <c r="X236" s="696"/>
      <c r="Y236" s="696"/>
      <c r="Z236" s="696"/>
      <c r="AA236" s="696"/>
      <c r="AB236" s="696"/>
      <c r="AC236" s="696"/>
      <c r="AD236" s="696"/>
      <c r="AE236" s="696"/>
      <c r="AF236" s="696"/>
      <c r="AG236" s="696"/>
      <c r="AH236" s="696"/>
      <c r="AI236" s="696"/>
      <c r="AJ236" s="696"/>
      <c r="AK236" s="696"/>
      <c r="AL236" s="696"/>
      <c r="AM236" s="696"/>
      <c r="AN236" s="696"/>
      <c r="AO236" s="696"/>
      <c r="AP236" s="545"/>
    </row>
    <row r="237" spans="1:42" ht="12.75" customHeight="1" x14ac:dyDescent="0.2">
      <c r="A237" s="545"/>
      <c r="B237" s="535" t="s">
        <v>281</v>
      </c>
      <c r="C237" s="707"/>
      <c r="D237" s="696"/>
      <c r="E237" s="696"/>
      <c r="F237" s="696"/>
      <c r="G237" s="696"/>
      <c r="H237" s="696"/>
      <c r="I237" s="696"/>
      <c r="J237" s="696"/>
      <c r="K237" s="696"/>
      <c r="L237" s="696"/>
      <c r="M237" s="696"/>
      <c r="N237" s="696"/>
      <c r="O237" s="696"/>
      <c r="P237" s="696"/>
      <c r="Q237" s="696"/>
      <c r="R237" s="696"/>
      <c r="S237" s="696"/>
      <c r="T237" s="696"/>
      <c r="U237" s="696"/>
      <c r="V237" s="696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  <c r="AP237" s="545"/>
    </row>
    <row r="238" spans="1:42" ht="12.75" customHeight="1" x14ac:dyDescent="0.2">
      <c r="A238" s="545"/>
      <c r="B238" s="535" t="s">
        <v>1124</v>
      </c>
      <c r="C238" s="707"/>
      <c r="D238" s="696"/>
      <c r="E238" s="696"/>
      <c r="F238" s="696"/>
      <c r="G238" s="696"/>
      <c r="H238" s="696"/>
      <c r="I238" s="696"/>
      <c r="J238" s="696"/>
      <c r="K238" s="696"/>
      <c r="L238" s="696"/>
      <c r="M238" s="696"/>
      <c r="N238" s="696"/>
      <c r="O238" s="696"/>
      <c r="P238" s="696"/>
      <c r="Q238" s="696"/>
      <c r="R238" s="696"/>
      <c r="S238" s="696"/>
      <c r="T238" s="696"/>
      <c r="U238" s="696"/>
      <c r="V238" s="696"/>
      <c r="W238" s="696"/>
      <c r="X238" s="696"/>
      <c r="Y238" s="696"/>
      <c r="Z238" s="696"/>
      <c r="AA238" s="696"/>
      <c r="AB238" s="696"/>
      <c r="AC238" s="696"/>
      <c r="AD238" s="696"/>
      <c r="AE238" s="696"/>
      <c r="AF238" s="696"/>
      <c r="AG238" s="696"/>
      <c r="AH238" s="696"/>
      <c r="AI238" s="696"/>
      <c r="AJ238" s="696"/>
      <c r="AK238" s="696"/>
      <c r="AL238" s="696"/>
      <c r="AM238" s="696"/>
      <c r="AN238" s="696"/>
      <c r="AO238" s="696"/>
      <c r="AP238" s="545"/>
    </row>
    <row r="239" spans="1:42" ht="12.75" customHeight="1" x14ac:dyDescent="0.2">
      <c r="A239" s="545"/>
      <c r="B239" s="685" t="s">
        <v>1125</v>
      </c>
      <c r="C239" s="707"/>
      <c r="D239" s="696"/>
      <c r="E239" s="696"/>
      <c r="F239" s="696"/>
      <c r="G239" s="696"/>
      <c r="H239" s="696"/>
      <c r="I239" s="696"/>
      <c r="J239" s="696"/>
      <c r="K239" s="696"/>
      <c r="L239" s="696"/>
      <c r="M239" s="696"/>
      <c r="N239" s="696"/>
      <c r="O239" s="696"/>
      <c r="P239" s="696"/>
      <c r="Q239" s="696"/>
      <c r="R239" s="696"/>
      <c r="S239" s="696"/>
      <c r="T239" s="696"/>
      <c r="U239" s="696"/>
      <c r="V239" s="696"/>
      <c r="W239" s="696"/>
      <c r="X239" s="696"/>
      <c r="Y239" s="696"/>
      <c r="Z239" s="696"/>
      <c r="AA239" s="696"/>
      <c r="AB239" s="696"/>
      <c r="AC239" s="696"/>
      <c r="AD239" s="696"/>
      <c r="AE239" s="696"/>
      <c r="AF239" s="696"/>
      <c r="AG239" s="696"/>
      <c r="AH239" s="696"/>
      <c r="AI239" s="696"/>
      <c r="AJ239" s="696"/>
      <c r="AK239" s="696"/>
      <c r="AL239" s="696"/>
      <c r="AM239" s="696"/>
      <c r="AN239" s="696"/>
      <c r="AO239" s="696"/>
      <c r="AP239" s="545"/>
    </row>
    <row r="240" spans="1:42" ht="12.75" customHeight="1" x14ac:dyDescent="0.2">
      <c r="A240" s="545"/>
      <c r="B240" s="685" t="s">
        <v>1126</v>
      </c>
      <c r="C240" s="707"/>
      <c r="D240" s="696"/>
      <c r="E240" s="696"/>
      <c r="F240" s="696"/>
      <c r="G240" s="696"/>
      <c r="H240" s="696"/>
      <c r="I240" s="696"/>
      <c r="J240" s="696"/>
      <c r="K240" s="696"/>
      <c r="L240" s="696"/>
      <c r="M240" s="696"/>
      <c r="N240" s="696"/>
      <c r="O240" s="696"/>
      <c r="P240" s="696"/>
      <c r="Q240" s="696"/>
      <c r="R240" s="696"/>
      <c r="S240" s="696"/>
      <c r="T240" s="696"/>
      <c r="U240" s="696"/>
      <c r="V240" s="696"/>
      <c r="W240" s="696"/>
      <c r="X240" s="696"/>
      <c r="Y240" s="696"/>
      <c r="Z240" s="696"/>
      <c r="AA240" s="696"/>
      <c r="AB240" s="696"/>
      <c r="AC240" s="696"/>
      <c r="AD240" s="696"/>
      <c r="AE240" s="696"/>
      <c r="AF240" s="696"/>
      <c r="AG240" s="696"/>
      <c r="AH240" s="696"/>
      <c r="AI240" s="696"/>
      <c r="AJ240" s="696"/>
      <c r="AK240" s="696"/>
      <c r="AL240" s="696"/>
      <c r="AM240" s="696"/>
      <c r="AN240" s="696"/>
      <c r="AO240" s="696"/>
      <c r="AP240" s="545"/>
    </row>
    <row r="241" spans="1:42" ht="12.75" customHeight="1" x14ac:dyDescent="0.2">
      <c r="A241" s="545"/>
      <c r="B241" s="685"/>
      <c r="C241" s="707"/>
      <c r="D241" s="696"/>
      <c r="E241" s="696"/>
      <c r="F241" s="696"/>
      <c r="G241" s="696"/>
      <c r="H241" s="696"/>
      <c r="I241" s="696"/>
      <c r="J241" s="696"/>
      <c r="K241" s="696"/>
      <c r="L241" s="696"/>
      <c r="M241" s="696"/>
      <c r="N241" s="696"/>
      <c r="O241" s="696"/>
      <c r="P241" s="696"/>
      <c r="Q241" s="696"/>
      <c r="R241" s="696"/>
      <c r="S241" s="696"/>
      <c r="T241" s="696"/>
      <c r="U241" s="696"/>
      <c r="V241" s="696"/>
      <c r="W241" s="696"/>
      <c r="X241" s="696"/>
      <c r="Y241" s="696"/>
      <c r="Z241" s="696"/>
      <c r="AA241" s="696"/>
      <c r="AB241" s="696"/>
      <c r="AC241" s="696"/>
      <c r="AD241" s="696"/>
      <c r="AE241" s="696"/>
      <c r="AF241" s="696"/>
      <c r="AG241" s="696"/>
      <c r="AH241" s="696"/>
      <c r="AI241" s="696"/>
      <c r="AJ241" s="696"/>
      <c r="AK241" s="696"/>
      <c r="AL241" s="696"/>
      <c r="AM241" s="696"/>
      <c r="AN241" s="696"/>
      <c r="AO241" s="696"/>
      <c r="AP241" s="545"/>
    </row>
    <row r="242" spans="1:42" ht="12.75" customHeight="1" x14ac:dyDescent="0.2">
      <c r="A242" s="545"/>
      <c r="B242" s="685" t="s">
        <v>314</v>
      </c>
      <c r="C242" s="707"/>
      <c r="D242" s="696"/>
      <c r="E242" s="696"/>
      <c r="F242" s="696"/>
      <c r="G242" s="696"/>
      <c r="H242" s="696"/>
      <c r="I242" s="696"/>
      <c r="J242" s="696"/>
      <c r="K242" s="696"/>
      <c r="L242" s="696"/>
      <c r="M242" s="696"/>
      <c r="N242" s="696"/>
      <c r="O242" s="696"/>
      <c r="P242" s="696"/>
      <c r="Q242" s="696"/>
      <c r="R242" s="696"/>
      <c r="S242" s="696"/>
      <c r="T242" s="696"/>
      <c r="U242" s="696"/>
      <c r="V242" s="696"/>
      <c r="W242" s="696"/>
      <c r="X242" s="696"/>
      <c r="Y242" s="696"/>
      <c r="Z242" s="696"/>
      <c r="AA242" s="696"/>
      <c r="AB242" s="696"/>
      <c r="AC242" s="696"/>
      <c r="AD242" s="696"/>
      <c r="AE242" s="696"/>
      <c r="AF242" s="696"/>
      <c r="AG242" s="696"/>
      <c r="AH242" s="696"/>
      <c r="AI242" s="696"/>
      <c r="AJ242" s="696"/>
      <c r="AK242" s="696"/>
      <c r="AL242" s="696"/>
      <c r="AM242" s="696"/>
      <c r="AN242" s="696"/>
      <c r="AO242" s="696"/>
      <c r="AP242" s="545"/>
    </row>
    <row r="243" spans="1:42" ht="12.75" customHeight="1" x14ac:dyDescent="0.2">
      <c r="A243" s="545"/>
      <c r="B243" s="685" t="s">
        <v>280</v>
      </c>
      <c r="C243" s="707"/>
      <c r="D243" s="696"/>
      <c r="E243" s="696"/>
      <c r="F243" s="696"/>
      <c r="G243" s="696"/>
      <c r="H243" s="696"/>
      <c r="I243" s="696"/>
      <c r="J243" s="696"/>
      <c r="K243" s="696"/>
      <c r="L243" s="696"/>
      <c r="M243" s="696"/>
      <c r="N243" s="696"/>
      <c r="O243" s="696"/>
      <c r="P243" s="696"/>
      <c r="Q243" s="696"/>
      <c r="R243" s="696"/>
      <c r="S243" s="696"/>
      <c r="T243" s="696"/>
      <c r="U243" s="696"/>
      <c r="V243" s="696"/>
      <c r="W243" s="696"/>
      <c r="X243" s="696"/>
      <c r="Y243" s="696"/>
      <c r="Z243" s="696"/>
      <c r="AA243" s="696"/>
      <c r="AB243" s="696"/>
      <c r="AC243" s="696"/>
      <c r="AD243" s="696"/>
      <c r="AE243" s="696"/>
      <c r="AF243" s="696"/>
      <c r="AG243" s="696"/>
      <c r="AH243" s="696"/>
      <c r="AI243" s="696"/>
      <c r="AJ243" s="696"/>
      <c r="AK243" s="696"/>
      <c r="AL243" s="696"/>
      <c r="AM243" s="696"/>
      <c r="AN243" s="696"/>
      <c r="AO243" s="696"/>
      <c r="AP243" s="545"/>
    </row>
    <row r="244" spans="1:42" ht="12.75" customHeight="1" x14ac:dyDescent="0.2">
      <c r="A244" s="545"/>
      <c r="B244" s="685" t="s">
        <v>281</v>
      </c>
      <c r="C244" s="707"/>
      <c r="D244" s="696"/>
      <c r="E244" s="696"/>
      <c r="F244" s="696"/>
      <c r="G244" s="696"/>
      <c r="H244" s="696"/>
      <c r="I244" s="696"/>
      <c r="J244" s="696"/>
      <c r="K244" s="696"/>
      <c r="L244" s="696"/>
      <c r="M244" s="696"/>
      <c r="N244" s="696"/>
      <c r="O244" s="696"/>
      <c r="P244" s="696"/>
      <c r="Q244" s="696"/>
      <c r="R244" s="696"/>
      <c r="S244" s="696"/>
      <c r="T244" s="696"/>
      <c r="U244" s="696"/>
      <c r="V244" s="696"/>
      <c r="W244" s="696"/>
      <c r="X244" s="696"/>
      <c r="Y244" s="696"/>
      <c r="Z244" s="696"/>
      <c r="AA244" s="696"/>
      <c r="AB244" s="696"/>
      <c r="AC244" s="696"/>
      <c r="AD244" s="696"/>
      <c r="AE244" s="696"/>
      <c r="AF244" s="696"/>
      <c r="AG244" s="696"/>
      <c r="AH244" s="696"/>
      <c r="AI244" s="696"/>
      <c r="AJ244" s="696"/>
      <c r="AK244" s="696"/>
      <c r="AL244" s="696"/>
      <c r="AM244" s="696"/>
      <c r="AN244" s="696"/>
      <c r="AO244" s="696"/>
      <c r="AP244" s="545"/>
    </row>
    <row r="245" spans="1:42" ht="12.75" customHeight="1" x14ac:dyDescent="0.2">
      <c r="A245" s="545"/>
      <c r="B245" s="685" t="s">
        <v>1124</v>
      </c>
      <c r="C245" s="707"/>
      <c r="D245" s="696"/>
      <c r="E245" s="696"/>
      <c r="F245" s="696"/>
      <c r="G245" s="696"/>
      <c r="H245" s="696"/>
      <c r="I245" s="696"/>
      <c r="J245" s="696"/>
      <c r="K245" s="696"/>
      <c r="L245" s="696"/>
      <c r="M245" s="696"/>
      <c r="N245" s="696"/>
      <c r="O245" s="696"/>
      <c r="P245" s="696"/>
      <c r="Q245" s="696"/>
      <c r="R245" s="696"/>
      <c r="S245" s="696"/>
      <c r="T245" s="696"/>
      <c r="U245" s="696"/>
      <c r="V245" s="696"/>
      <c r="W245" s="696"/>
      <c r="X245" s="696"/>
      <c r="Y245" s="696"/>
      <c r="Z245" s="696"/>
      <c r="AA245" s="696"/>
      <c r="AB245" s="696"/>
      <c r="AC245" s="696"/>
      <c r="AD245" s="696"/>
      <c r="AE245" s="696"/>
      <c r="AF245" s="696"/>
      <c r="AG245" s="696"/>
      <c r="AH245" s="696"/>
      <c r="AI245" s="696"/>
      <c r="AJ245" s="696"/>
      <c r="AK245" s="696"/>
      <c r="AL245" s="696"/>
      <c r="AM245" s="696"/>
      <c r="AN245" s="696"/>
      <c r="AO245" s="696"/>
      <c r="AP245" s="545"/>
    </row>
    <row r="246" spans="1:42" ht="12.75" customHeight="1" x14ac:dyDescent="0.2">
      <c r="A246" s="545"/>
      <c r="B246" s="685" t="s">
        <v>1125</v>
      </c>
      <c r="C246" s="707"/>
      <c r="D246" s="696"/>
      <c r="E246" s="696"/>
      <c r="F246" s="696"/>
      <c r="G246" s="696"/>
      <c r="H246" s="696"/>
      <c r="I246" s="696"/>
      <c r="J246" s="696"/>
      <c r="K246" s="696"/>
      <c r="L246" s="696"/>
      <c r="M246" s="696"/>
      <c r="N246" s="696"/>
      <c r="O246" s="696"/>
      <c r="P246" s="696"/>
      <c r="Q246" s="696"/>
      <c r="R246" s="696"/>
      <c r="S246" s="696"/>
      <c r="T246" s="696"/>
      <c r="U246" s="696"/>
      <c r="V246" s="696"/>
      <c r="W246" s="696"/>
      <c r="X246" s="696"/>
      <c r="Y246" s="696"/>
      <c r="Z246" s="696"/>
      <c r="AA246" s="696"/>
      <c r="AB246" s="696"/>
      <c r="AC246" s="696"/>
      <c r="AD246" s="696"/>
      <c r="AE246" s="696"/>
      <c r="AF246" s="696"/>
      <c r="AG246" s="696"/>
      <c r="AH246" s="696"/>
      <c r="AI246" s="696"/>
      <c r="AJ246" s="696"/>
      <c r="AK246" s="696"/>
      <c r="AL246" s="696"/>
      <c r="AM246" s="696"/>
      <c r="AN246" s="696"/>
      <c r="AO246" s="696"/>
      <c r="AP246" s="545"/>
    </row>
    <row r="247" spans="1:42" ht="12.75" customHeight="1" x14ac:dyDescent="0.2">
      <c r="A247" s="545"/>
      <c r="B247" s="685" t="s">
        <v>1126</v>
      </c>
      <c r="C247" s="707"/>
      <c r="D247" s="696"/>
      <c r="E247" s="696"/>
      <c r="F247" s="696"/>
      <c r="G247" s="696"/>
      <c r="H247" s="696"/>
      <c r="I247" s="696"/>
      <c r="J247" s="696"/>
      <c r="K247" s="696"/>
      <c r="L247" s="696"/>
      <c r="M247" s="696"/>
      <c r="N247" s="696"/>
      <c r="O247" s="696"/>
      <c r="P247" s="696"/>
      <c r="Q247" s="696"/>
      <c r="R247" s="696"/>
      <c r="S247" s="696"/>
      <c r="T247" s="696"/>
      <c r="U247" s="696"/>
      <c r="V247" s="696"/>
      <c r="W247" s="696"/>
      <c r="X247" s="696"/>
      <c r="Y247" s="696"/>
      <c r="Z247" s="696"/>
      <c r="AA247" s="696"/>
      <c r="AB247" s="696"/>
      <c r="AC247" s="696"/>
      <c r="AD247" s="696"/>
      <c r="AE247" s="696"/>
      <c r="AF247" s="696"/>
      <c r="AG247" s="696"/>
      <c r="AH247" s="696"/>
      <c r="AI247" s="696"/>
      <c r="AJ247" s="696"/>
      <c r="AK247" s="696"/>
      <c r="AL247" s="696"/>
      <c r="AM247" s="696"/>
      <c r="AN247" s="696"/>
      <c r="AO247" s="696"/>
      <c r="AP247" s="545"/>
    </row>
    <row r="248" spans="1:42" ht="12.75" customHeight="1" x14ac:dyDescent="0.2">
      <c r="A248" s="545"/>
      <c r="B248" s="685"/>
      <c r="C248" s="535"/>
      <c r="D248" s="696"/>
      <c r="E248" s="696"/>
      <c r="F248" s="696"/>
      <c r="G248" s="696"/>
      <c r="H248" s="696"/>
      <c r="I248" s="696"/>
      <c r="J248" s="696"/>
      <c r="K248" s="696"/>
      <c r="L248" s="696"/>
      <c r="M248" s="696"/>
      <c r="N248" s="696"/>
      <c r="O248" s="696"/>
      <c r="P248" s="696"/>
      <c r="Q248" s="696"/>
      <c r="R248" s="696"/>
      <c r="S248" s="696"/>
      <c r="T248" s="696"/>
      <c r="U248" s="696"/>
      <c r="V248" s="696"/>
      <c r="W248" s="696"/>
      <c r="X248" s="696"/>
      <c r="Y248" s="696"/>
      <c r="Z248" s="696"/>
      <c r="AA248" s="696"/>
      <c r="AB248" s="696"/>
      <c r="AC248" s="696"/>
      <c r="AD248" s="696"/>
      <c r="AE248" s="696"/>
      <c r="AF248" s="696"/>
      <c r="AG248" s="696"/>
      <c r="AH248" s="696"/>
      <c r="AI248" s="696"/>
      <c r="AJ248" s="696"/>
      <c r="AK248" s="696"/>
      <c r="AL248" s="696"/>
      <c r="AM248" s="696"/>
      <c r="AN248" s="696"/>
      <c r="AO248" s="696"/>
      <c r="AP248" s="545"/>
    </row>
    <row r="249" spans="1:42" ht="12.75" customHeight="1" x14ac:dyDescent="0.2">
      <c r="A249" s="545"/>
      <c r="B249" s="685" t="s">
        <v>285</v>
      </c>
      <c r="C249" s="535"/>
      <c r="D249" s="696"/>
      <c r="E249" s="696"/>
      <c r="F249" s="696"/>
      <c r="G249" s="696"/>
      <c r="H249" s="696"/>
      <c r="I249" s="696"/>
      <c r="J249" s="696"/>
      <c r="K249" s="696"/>
      <c r="L249" s="696"/>
      <c r="M249" s="696"/>
      <c r="N249" s="696"/>
      <c r="O249" s="696"/>
      <c r="P249" s="696"/>
      <c r="Q249" s="696"/>
      <c r="R249" s="696"/>
      <c r="S249" s="696"/>
      <c r="T249" s="696"/>
      <c r="U249" s="696"/>
      <c r="V249" s="696"/>
      <c r="W249" s="696"/>
      <c r="X249" s="696"/>
      <c r="Y249" s="696"/>
      <c r="Z249" s="696"/>
      <c r="AA249" s="696"/>
      <c r="AB249" s="696"/>
      <c r="AC249" s="696"/>
      <c r="AD249" s="696"/>
      <c r="AE249" s="696"/>
      <c r="AF249" s="696"/>
      <c r="AG249" s="696"/>
      <c r="AH249" s="696"/>
      <c r="AI249" s="696"/>
      <c r="AJ249" s="696"/>
      <c r="AK249" s="696"/>
      <c r="AL249" s="696"/>
      <c r="AM249" s="696"/>
      <c r="AN249" s="696"/>
      <c r="AO249" s="696"/>
      <c r="AP249" s="545"/>
    </row>
    <row r="250" spans="1:42" ht="12.75" customHeight="1" x14ac:dyDescent="0.2">
      <c r="A250" s="545"/>
      <c r="B250" s="685" t="s">
        <v>280</v>
      </c>
      <c r="C250" s="707"/>
      <c r="D250" s="696"/>
      <c r="E250" s="696"/>
      <c r="F250" s="696"/>
      <c r="G250" s="696"/>
      <c r="H250" s="696"/>
      <c r="I250" s="696"/>
      <c r="J250" s="696"/>
      <c r="K250" s="696"/>
      <c r="L250" s="696"/>
      <c r="M250" s="696"/>
      <c r="N250" s="696"/>
      <c r="O250" s="696"/>
      <c r="P250" s="696"/>
      <c r="Q250" s="696"/>
      <c r="R250" s="696"/>
      <c r="S250" s="696"/>
      <c r="T250" s="696"/>
      <c r="U250" s="696"/>
      <c r="V250" s="696"/>
      <c r="W250" s="696"/>
      <c r="X250" s="696"/>
      <c r="Y250" s="696"/>
      <c r="Z250" s="696"/>
      <c r="AA250" s="696"/>
      <c r="AB250" s="696"/>
      <c r="AC250" s="696"/>
      <c r="AD250" s="696"/>
      <c r="AE250" s="696"/>
      <c r="AF250" s="696"/>
      <c r="AG250" s="696"/>
      <c r="AH250" s="696"/>
      <c r="AI250" s="696"/>
      <c r="AJ250" s="696"/>
      <c r="AK250" s="696"/>
      <c r="AL250" s="696"/>
      <c r="AM250" s="696"/>
      <c r="AN250" s="696"/>
      <c r="AO250" s="696"/>
      <c r="AP250" s="545"/>
    </row>
    <row r="251" spans="1:42" ht="12.75" customHeight="1" x14ac:dyDescent="0.2">
      <c r="A251" s="545"/>
      <c r="B251" s="685" t="s">
        <v>281</v>
      </c>
      <c r="C251" s="707"/>
      <c r="D251" s="696"/>
      <c r="E251" s="696"/>
      <c r="F251" s="696"/>
      <c r="G251" s="696"/>
      <c r="H251" s="696"/>
      <c r="I251" s="696"/>
      <c r="J251" s="696"/>
      <c r="K251" s="696"/>
      <c r="L251" s="696"/>
      <c r="M251" s="696"/>
      <c r="N251" s="696"/>
      <c r="O251" s="696"/>
      <c r="P251" s="696"/>
      <c r="Q251" s="696"/>
      <c r="R251" s="696"/>
      <c r="S251" s="696"/>
      <c r="T251" s="696"/>
      <c r="U251" s="696"/>
      <c r="V251" s="696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  <c r="AP251" s="545"/>
    </row>
    <row r="252" spans="1:42" ht="12.75" customHeight="1" x14ac:dyDescent="0.2">
      <c r="A252" s="545"/>
      <c r="B252" s="685" t="s">
        <v>1124</v>
      </c>
      <c r="C252" s="707"/>
      <c r="D252" s="696"/>
      <c r="E252" s="696"/>
      <c r="F252" s="696"/>
      <c r="G252" s="696"/>
      <c r="H252" s="696"/>
      <c r="I252" s="696"/>
      <c r="J252" s="696"/>
      <c r="K252" s="696"/>
      <c r="L252" s="696"/>
      <c r="M252" s="696"/>
      <c r="N252" s="696"/>
      <c r="O252" s="696"/>
      <c r="P252" s="696"/>
      <c r="Q252" s="696"/>
      <c r="R252" s="696"/>
      <c r="S252" s="696"/>
      <c r="T252" s="696"/>
      <c r="U252" s="696"/>
      <c r="V252" s="696"/>
      <c r="W252" s="696"/>
      <c r="X252" s="696"/>
      <c r="Y252" s="696"/>
      <c r="Z252" s="696"/>
      <c r="AA252" s="696"/>
      <c r="AB252" s="696"/>
      <c r="AC252" s="696"/>
      <c r="AD252" s="696"/>
      <c r="AE252" s="696"/>
      <c r="AF252" s="696"/>
      <c r="AG252" s="696"/>
      <c r="AH252" s="696"/>
      <c r="AI252" s="696"/>
      <c r="AJ252" s="696"/>
      <c r="AK252" s="696"/>
      <c r="AL252" s="696"/>
      <c r="AM252" s="696"/>
      <c r="AN252" s="696"/>
      <c r="AO252" s="696"/>
      <c r="AP252" s="545"/>
    </row>
    <row r="253" spans="1:42" ht="12.75" customHeight="1" x14ac:dyDescent="0.2">
      <c r="A253" s="545"/>
      <c r="B253" s="685" t="s">
        <v>1125</v>
      </c>
      <c r="C253" s="707"/>
      <c r="D253" s="696"/>
      <c r="E253" s="696"/>
      <c r="F253" s="696"/>
      <c r="G253" s="696"/>
      <c r="H253" s="696"/>
      <c r="I253" s="696"/>
      <c r="J253" s="696"/>
      <c r="K253" s="696"/>
      <c r="L253" s="696"/>
      <c r="M253" s="696"/>
      <c r="N253" s="696"/>
      <c r="O253" s="696"/>
      <c r="P253" s="696"/>
      <c r="Q253" s="696"/>
      <c r="R253" s="696"/>
      <c r="S253" s="696"/>
      <c r="T253" s="696"/>
      <c r="U253" s="696"/>
      <c r="V253" s="696"/>
      <c r="W253" s="696"/>
      <c r="X253" s="696"/>
      <c r="Y253" s="696"/>
      <c r="Z253" s="696"/>
      <c r="AA253" s="696"/>
      <c r="AB253" s="696"/>
      <c r="AC253" s="696"/>
      <c r="AD253" s="696"/>
      <c r="AE253" s="696"/>
      <c r="AF253" s="696"/>
      <c r="AG253" s="696"/>
      <c r="AH253" s="696"/>
      <c r="AI253" s="696"/>
      <c r="AJ253" s="696"/>
      <c r="AK253" s="696"/>
      <c r="AL253" s="696"/>
      <c r="AM253" s="696"/>
      <c r="AN253" s="696"/>
      <c r="AO253" s="696"/>
      <c r="AP253" s="545"/>
    </row>
    <row r="254" spans="1:42" ht="12.75" customHeight="1" x14ac:dyDescent="0.2">
      <c r="A254" s="545"/>
      <c r="B254" s="685" t="s">
        <v>1126</v>
      </c>
      <c r="C254" s="707"/>
      <c r="D254" s="696"/>
      <c r="E254" s="696"/>
      <c r="F254" s="696"/>
      <c r="G254" s="696"/>
      <c r="H254" s="696"/>
      <c r="I254" s="696"/>
      <c r="J254" s="696"/>
      <c r="K254" s="696"/>
      <c r="L254" s="696"/>
      <c r="M254" s="696"/>
      <c r="N254" s="696"/>
      <c r="O254" s="696"/>
      <c r="P254" s="696"/>
      <c r="Q254" s="696"/>
      <c r="R254" s="696"/>
      <c r="S254" s="696"/>
      <c r="T254" s="696"/>
      <c r="U254" s="696"/>
      <c r="V254" s="696"/>
      <c r="W254" s="696"/>
      <c r="X254" s="696"/>
      <c r="Y254" s="696"/>
      <c r="Z254" s="696"/>
      <c r="AA254" s="696"/>
      <c r="AB254" s="696"/>
      <c r="AC254" s="696"/>
      <c r="AD254" s="696"/>
      <c r="AE254" s="696"/>
      <c r="AF254" s="696"/>
      <c r="AG254" s="696"/>
      <c r="AH254" s="696"/>
      <c r="AI254" s="696"/>
      <c r="AJ254" s="696"/>
      <c r="AK254" s="696"/>
      <c r="AL254" s="696"/>
      <c r="AM254" s="696"/>
      <c r="AN254" s="696"/>
      <c r="AO254" s="696"/>
      <c r="AP254" s="545"/>
    </row>
    <row r="255" spans="1:42" ht="12.75" customHeight="1" x14ac:dyDescent="0.2">
      <c r="A255" s="545"/>
      <c r="B255" s="685"/>
      <c r="C255" s="535"/>
      <c r="D255" s="696"/>
      <c r="E255" s="696"/>
      <c r="F255" s="696"/>
      <c r="G255" s="696"/>
      <c r="H255" s="696"/>
      <c r="I255" s="696"/>
      <c r="J255" s="696"/>
      <c r="K255" s="696"/>
      <c r="L255" s="696"/>
      <c r="M255" s="696"/>
      <c r="N255" s="696"/>
      <c r="O255" s="696"/>
      <c r="P255" s="696"/>
      <c r="Q255" s="696"/>
      <c r="R255" s="696"/>
      <c r="S255" s="696"/>
      <c r="T255" s="696"/>
      <c r="U255" s="696"/>
      <c r="V255" s="696"/>
      <c r="W255" s="696"/>
      <c r="X255" s="696"/>
      <c r="Y255" s="696"/>
      <c r="Z255" s="696"/>
      <c r="AA255" s="696"/>
      <c r="AB255" s="696"/>
      <c r="AC255" s="696"/>
      <c r="AD255" s="696"/>
      <c r="AE255" s="696"/>
      <c r="AF255" s="696"/>
      <c r="AG255" s="696"/>
      <c r="AH255" s="696"/>
      <c r="AI255" s="696"/>
      <c r="AJ255" s="696"/>
      <c r="AK255" s="696"/>
      <c r="AL255" s="696"/>
      <c r="AM255" s="696"/>
      <c r="AN255" s="696"/>
      <c r="AO255" s="696"/>
      <c r="AP255" s="545"/>
    </row>
    <row r="256" spans="1:42" ht="12.75" customHeight="1" x14ac:dyDescent="0.2">
      <c r="A256" s="545"/>
      <c r="B256" s="685" t="s">
        <v>286</v>
      </c>
      <c r="C256" s="535"/>
      <c r="D256" s="696"/>
      <c r="E256" s="696"/>
      <c r="F256" s="696"/>
      <c r="G256" s="696"/>
      <c r="H256" s="696"/>
      <c r="I256" s="696"/>
      <c r="J256" s="696"/>
      <c r="K256" s="696"/>
      <c r="L256" s="696"/>
      <c r="M256" s="696"/>
      <c r="N256" s="696"/>
      <c r="O256" s="696"/>
      <c r="P256" s="696"/>
      <c r="Q256" s="696"/>
      <c r="R256" s="696"/>
      <c r="S256" s="696"/>
      <c r="T256" s="696"/>
      <c r="U256" s="696"/>
      <c r="V256" s="696"/>
      <c r="W256" s="696"/>
      <c r="X256" s="696"/>
      <c r="Y256" s="696"/>
      <c r="Z256" s="696"/>
      <c r="AA256" s="696"/>
      <c r="AB256" s="696"/>
      <c r="AC256" s="696"/>
      <c r="AD256" s="696"/>
      <c r="AE256" s="696"/>
      <c r="AF256" s="696"/>
      <c r="AG256" s="696"/>
      <c r="AH256" s="696"/>
      <c r="AI256" s="696"/>
      <c r="AJ256" s="696"/>
      <c r="AK256" s="696"/>
      <c r="AL256" s="696"/>
      <c r="AM256" s="696"/>
      <c r="AN256" s="696"/>
      <c r="AO256" s="696"/>
      <c r="AP256" s="545"/>
    </row>
    <row r="257" spans="1:42" ht="12.75" customHeight="1" x14ac:dyDescent="0.2">
      <c r="A257" s="545"/>
      <c r="B257" s="685" t="s">
        <v>280</v>
      </c>
      <c r="C257" s="707"/>
      <c r="D257" s="696"/>
      <c r="E257" s="696"/>
      <c r="F257" s="696"/>
      <c r="G257" s="696"/>
      <c r="H257" s="696"/>
      <c r="I257" s="696"/>
      <c r="J257" s="696"/>
      <c r="K257" s="696"/>
      <c r="L257" s="696"/>
      <c r="M257" s="696"/>
      <c r="N257" s="696"/>
      <c r="O257" s="696"/>
      <c r="P257" s="696"/>
      <c r="Q257" s="696"/>
      <c r="R257" s="696"/>
      <c r="S257" s="696"/>
      <c r="T257" s="696"/>
      <c r="U257" s="696"/>
      <c r="V257" s="696"/>
      <c r="W257" s="696"/>
      <c r="X257" s="696"/>
      <c r="Y257" s="696"/>
      <c r="Z257" s="696"/>
      <c r="AA257" s="696"/>
      <c r="AB257" s="696"/>
      <c r="AC257" s="696"/>
      <c r="AD257" s="696"/>
      <c r="AE257" s="696"/>
      <c r="AF257" s="696"/>
      <c r="AG257" s="696"/>
      <c r="AH257" s="696"/>
      <c r="AI257" s="696"/>
      <c r="AJ257" s="696"/>
      <c r="AK257" s="696"/>
      <c r="AL257" s="696"/>
      <c r="AM257" s="696"/>
      <c r="AN257" s="696"/>
      <c r="AO257" s="696"/>
      <c r="AP257" s="545"/>
    </row>
    <row r="258" spans="1:42" ht="12.75" customHeight="1" x14ac:dyDescent="0.2">
      <c r="A258" s="545"/>
      <c r="B258" s="685" t="s">
        <v>281</v>
      </c>
      <c r="C258" s="707"/>
      <c r="D258" s="696"/>
      <c r="E258" s="696"/>
      <c r="F258" s="696"/>
      <c r="G258" s="696"/>
      <c r="H258" s="696"/>
      <c r="I258" s="696"/>
      <c r="J258" s="696"/>
      <c r="K258" s="696"/>
      <c r="L258" s="696"/>
      <c r="M258" s="696"/>
      <c r="N258" s="696"/>
      <c r="O258" s="696"/>
      <c r="P258" s="696"/>
      <c r="Q258" s="696"/>
      <c r="R258" s="696"/>
      <c r="S258" s="696"/>
      <c r="T258" s="696"/>
      <c r="U258" s="696"/>
      <c r="V258" s="696"/>
      <c r="W258" s="696"/>
      <c r="X258" s="696"/>
      <c r="Y258" s="696"/>
      <c r="Z258" s="696"/>
      <c r="AA258" s="696"/>
      <c r="AB258" s="696"/>
      <c r="AC258" s="696"/>
      <c r="AD258" s="696"/>
      <c r="AE258" s="696"/>
      <c r="AF258" s="696"/>
      <c r="AG258" s="696"/>
      <c r="AH258" s="696"/>
      <c r="AI258" s="696"/>
      <c r="AJ258" s="696"/>
      <c r="AK258" s="696"/>
      <c r="AL258" s="696"/>
      <c r="AM258" s="696"/>
      <c r="AN258" s="696"/>
      <c r="AO258" s="696"/>
      <c r="AP258" s="545"/>
    </row>
    <row r="259" spans="1:42" ht="12.75" customHeight="1" x14ac:dyDescent="0.2">
      <c r="A259" s="545"/>
      <c r="B259" s="685" t="s">
        <v>1124</v>
      </c>
      <c r="C259" s="707"/>
      <c r="D259" s="696"/>
      <c r="E259" s="696"/>
      <c r="F259" s="696"/>
      <c r="G259" s="696"/>
      <c r="H259" s="696"/>
      <c r="I259" s="696"/>
      <c r="J259" s="696"/>
      <c r="K259" s="696"/>
      <c r="L259" s="696"/>
      <c r="M259" s="696"/>
      <c r="N259" s="696"/>
      <c r="O259" s="696"/>
      <c r="P259" s="696"/>
      <c r="Q259" s="696"/>
      <c r="R259" s="696"/>
      <c r="S259" s="696"/>
      <c r="T259" s="696"/>
      <c r="U259" s="696"/>
      <c r="V259" s="696"/>
      <c r="W259" s="696"/>
      <c r="X259" s="696"/>
      <c r="Y259" s="696"/>
      <c r="Z259" s="696"/>
      <c r="AA259" s="696"/>
      <c r="AB259" s="696"/>
      <c r="AC259" s="696"/>
      <c r="AD259" s="696"/>
      <c r="AE259" s="696"/>
      <c r="AF259" s="696"/>
      <c r="AG259" s="696"/>
      <c r="AH259" s="696"/>
      <c r="AI259" s="696"/>
      <c r="AJ259" s="696"/>
      <c r="AK259" s="696"/>
      <c r="AL259" s="696"/>
      <c r="AM259" s="696"/>
      <c r="AN259" s="696"/>
      <c r="AO259" s="696"/>
      <c r="AP259" s="545"/>
    </row>
    <row r="260" spans="1:42" ht="12.75" customHeight="1" x14ac:dyDescent="0.2">
      <c r="A260" s="545"/>
      <c r="B260" s="685" t="s">
        <v>1125</v>
      </c>
      <c r="C260" s="707"/>
      <c r="D260" s="696"/>
      <c r="E260" s="696"/>
      <c r="F260" s="696"/>
      <c r="G260" s="696"/>
      <c r="H260" s="696"/>
      <c r="I260" s="696"/>
      <c r="J260" s="696"/>
      <c r="K260" s="696"/>
      <c r="L260" s="696"/>
      <c r="M260" s="696"/>
      <c r="N260" s="696"/>
      <c r="O260" s="696"/>
      <c r="P260" s="696"/>
      <c r="Q260" s="696"/>
      <c r="R260" s="696"/>
      <c r="S260" s="696"/>
      <c r="T260" s="696"/>
      <c r="U260" s="696"/>
      <c r="V260" s="696"/>
      <c r="W260" s="696"/>
      <c r="X260" s="696"/>
      <c r="Y260" s="696"/>
      <c r="Z260" s="696"/>
      <c r="AA260" s="696"/>
      <c r="AB260" s="696"/>
      <c r="AC260" s="696"/>
      <c r="AD260" s="696"/>
      <c r="AE260" s="696"/>
      <c r="AF260" s="696"/>
      <c r="AG260" s="696"/>
      <c r="AH260" s="696"/>
      <c r="AI260" s="696"/>
      <c r="AJ260" s="696"/>
      <c r="AK260" s="696"/>
      <c r="AL260" s="696"/>
      <c r="AM260" s="696"/>
      <c r="AN260" s="696"/>
      <c r="AO260" s="696"/>
      <c r="AP260" s="545"/>
    </row>
    <row r="261" spans="1:42" ht="12.75" customHeight="1" x14ac:dyDescent="0.2">
      <c r="A261" s="545"/>
      <c r="B261" s="685" t="s">
        <v>1126</v>
      </c>
      <c r="C261" s="707"/>
      <c r="D261" s="696"/>
      <c r="E261" s="696"/>
      <c r="F261" s="696"/>
      <c r="G261" s="696"/>
      <c r="H261" s="696"/>
      <c r="I261" s="696"/>
      <c r="J261" s="696"/>
      <c r="K261" s="696"/>
      <c r="L261" s="696"/>
      <c r="M261" s="696"/>
      <c r="N261" s="696"/>
      <c r="O261" s="696"/>
      <c r="P261" s="696"/>
      <c r="Q261" s="696"/>
      <c r="R261" s="696"/>
      <c r="S261" s="696"/>
      <c r="T261" s="696"/>
      <c r="U261" s="696"/>
      <c r="V261" s="696"/>
      <c r="W261" s="696"/>
      <c r="X261" s="696"/>
      <c r="Y261" s="696"/>
      <c r="Z261" s="696"/>
      <c r="AA261" s="696"/>
      <c r="AB261" s="696"/>
      <c r="AC261" s="696"/>
      <c r="AD261" s="696"/>
      <c r="AE261" s="696"/>
      <c r="AF261" s="696"/>
      <c r="AG261" s="696"/>
      <c r="AH261" s="696"/>
      <c r="AI261" s="696"/>
      <c r="AJ261" s="696"/>
      <c r="AK261" s="696"/>
      <c r="AL261" s="696"/>
      <c r="AM261" s="696"/>
      <c r="AN261" s="696"/>
      <c r="AO261" s="696"/>
      <c r="AP261" s="545"/>
    </row>
    <row r="262" spans="1:42" ht="12.75" customHeight="1" x14ac:dyDescent="0.2">
      <c r="A262" s="545"/>
      <c r="B262" s="535"/>
      <c r="C262" s="535"/>
      <c r="D262" s="696"/>
      <c r="E262" s="696"/>
      <c r="F262" s="696"/>
      <c r="G262" s="696"/>
      <c r="H262" s="696"/>
      <c r="I262" s="696"/>
      <c r="J262" s="696"/>
      <c r="K262" s="696"/>
      <c r="L262" s="696"/>
      <c r="M262" s="696"/>
      <c r="N262" s="696"/>
      <c r="O262" s="696"/>
      <c r="P262" s="696"/>
      <c r="Q262" s="696"/>
      <c r="R262" s="696"/>
      <c r="S262" s="696"/>
      <c r="T262" s="696"/>
      <c r="U262" s="696"/>
      <c r="V262" s="696"/>
      <c r="W262" s="696"/>
      <c r="X262" s="696"/>
      <c r="Y262" s="696"/>
      <c r="Z262" s="696"/>
      <c r="AA262" s="696"/>
      <c r="AB262" s="696"/>
      <c r="AC262" s="696"/>
      <c r="AD262" s="696"/>
      <c r="AE262" s="696"/>
      <c r="AF262" s="696"/>
      <c r="AG262" s="696"/>
      <c r="AH262" s="696"/>
      <c r="AI262" s="696"/>
      <c r="AJ262" s="696"/>
      <c r="AK262" s="696"/>
      <c r="AL262" s="696"/>
      <c r="AM262" s="696"/>
      <c r="AN262" s="696"/>
      <c r="AO262" s="696"/>
      <c r="AP262" s="545"/>
    </row>
    <row r="263" spans="1:42" ht="12.75" customHeight="1" x14ac:dyDescent="0.2">
      <c r="A263" s="545"/>
      <c r="B263" s="688" t="s">
        <v>42</v>
      </c>
      <c r="C263" s="535"/>
      <c r="D263" s="696"/>
      <c r="E263" s="696"/>
      <c r="F263" s="696"/>
      <c r="G263" s="696"/>
      <c r="H263" s="696"/>
      <c r="I263" s="696"/>
      <c r="J263" s="696"/>
      <c r="K263" s="696"/>
      <c r="L263" s="696"/>
      <c r="M263" s="696"/>
      <c r="N263" s="696"/>
      <c r="O263" s="696"/>
      <c r="P263" s="696"/>
      <c r="Q263" s="696"/>
      <c r="R263" s="696"/>
      <c r="S263" s="696"/>
      <c r="T263" s="696"/>
      <c r="U263" s="696"/>
      <c r="V263" s="696"/>
      <c r="W263" s="696"/>
      <c r="X263" s="696"/>
      <c r="Y263" s="696"/>
      <c r="Z263" s="696"/>
      <c r="AA263" s="696"/>
      <c r="AB263" s="696"/>
      <c r="AC263" s="696"/>
      <c r="AD263" s="696"/>
      <c r="AE263" s="696"/>
      <c r="AF263" s="696"/>
      <c r="AG263" s="696"/>
      <c r="AH263" s="696"/>
      <c r="AI263" s="696"/>
      <c r="AJ263" s="696"/>
      <c r="AK263" s="696"/>
      <c r="AL263" s="696"/>
      <c r="AM263" s="696"/>
      <c r="AN263" s="696"/>
      <c r="AO263" s="696"/>
      <c r="AP263" s="545"/>
    </row>
    <row r="264" spans="1:42" ht="12.75" customHeight="1" x14ac:dyDescent="0.2">
      <c r="A264" s="545"/>
      <c r="B264" s="535"/>
      <c r="C264" s="535"/>
      <c r="D264" s="696"/>
      <c r="E264" s="696"/>
      <c r="F264" s="696"/>
      <c r="G264" s="696"/>
      <c r="H264" s="696"/>
      <c r="I264" s="696"/>
      <c r="J264" s="696"/>
      <c r="K264" s="696"/>
      <c r="L264" s="696"/>
      <c r="M264" s="696"/>
      <c r="N264" s="696"/>
      <c r="O264" s="696"/>
      <c r="P264" s="696"/>
      <c r="Q264" s="696"/>
      <c r="R264" s="696"/>
      <c r="S264" s="696"/>
      <c r="T264" s="696"/>
      <c r="U264" s="696"/>
      <c r="V264" s="696"/>
      <c r="W264" s="696"/>
      <c r="X264" s="696"/>
      <c r="Y264" s="696"/>
      <c r="Z264" s="696"/>
      <c r="AA264" s="696"/>
      <c r="AB264" s="696"/>
      <c r="AC264" s="696"/>
      <c r="AD264" s="696"/>
      <c r="AE264" s="696"/>
      <c r="AF264" s="696"/>
      <c r="AG264" s="696"/>
      <c r="AH264" s="696"/>
      <c r="AI264" s="696"/>
      <c r="AJ264" s="696"/>
      <c r="AK264" s="696"/>
      <c r="AL264" s="696"/>
      <c r="AM264" s="696"/>
      <c r="AN264" s="696"/>
      <c r="AO264" s="696"/>
      <c r="AP264" s="545"/>
    </row>
    <row r="265" spans="1:42" ht="12.75" customHeight="1" x14ac:dyDescent="0.2">
      <c r="A265" s="545"/>
      <c r="B265" s="535" t="s">
        <v>279</v>
      </c>
      <c r="C265" s="707"/>
      <c r="D265" s="696"/>
      <c r="E265" s="696"/>
      <c r="F265" s="696"/>
      <c r="G265" s="696"/>
      <c r="H265" s="696"/>
      <c r="I265" s="696"/>
      <c r="J265" s="696"/>
      <c r="K265" s="696"/>
      <c r="L265" s="696"/>
      <c r="M265" s="696"/>
      <c r="N265" s="696"/>
      <c r="O265" s="696"/>
      <c r="P265" s="696"/>
      <c r="Q265" s="696"/>
      <c r="R265" s="696"/>
      <c r="S265" s="696"/>
      <c r="T265" s="696"/>
      <c r="U265" s="696"/>
      <c r="V265" s="696"/>
      <c r="W265" s="696"/>
      <c r="X265" s="696"/>
      <c r="Y265" s="696"/>
      <c r="Z265" s="696"/>
      <c r="AA265" s="696"/>
      <c r="AB265" s="696"/>
      <c r="AC265" s="696"/>
      <c r="AD265" s="696"/>
      <c r="AE265" s="696"/>
      <c r="AF265" s="696"/>
      <c r="AG265" s="696"/>
      <c r="AH265" s="696"/>
      <c r="AI265" s="696"/>
      <c r="AJ265" s="696"/>
      <c r="AK265" s="696"/>
      <c r="AL265" s="696"/>
      <c r="AM265" s="696"/>
      <c r="AN265" s="696"/>
      <c r="AO265" s="696"/>
      <c r="AP265" s="545"/>
    </row>
    <row r="266" spans="1:42" ht="12.75" customHeight="1" x14ac:dyDescent="0.2">
      <c r="A266" s="545"/>
      <c r="B266" s="685" t="s">
        <v>288</v>
      </c>
      <c r="C266" s="707"/>
      <c r="D266" s="696"/>
      <c r="E266" s="696"/>
      <c r="F266" s="696"/>
      <c r="G266" s="696"/>
      <c r="H266" s="696"/>
      <c r="I266" s="696"/>
      <c r="J266" s="696"/>
      <c r="K266" s="696"/>
      <c r="L266" s="696"/>
      <c r="M266" s="696"/>
      <c r="N266" s="696"/>
      <c r="O266" s="696"/>
      <c r="P266" s="696"/>
      <c r="Q266" s="696"/>
      <c r="R266" s="696"/>
      <c r="S266" s="696"/>
      <c r="T266" s="696"/>
      <c r="U266" s="696"/>
      <c r="V266" s="696"/>
      <c r="W266" s="696"/>
      <c r="X266" s="696"/>
      <c r="Y266" s="696"/>
      <c r="Z266" s="696"/>
      <c r="AA266" s="696"/>
      <c r="AB266" s="696"/>
      <c r="AC266" s="696"/>
      <c r="AD266" s="696"/>
      <c r="AE266" s="696"/>
      <c r="AF266" s="696"/>
      <c r="AG266" s="696"/>
      <c r="AH266" s="696"/>
      <c r="AI266" s="696"/>
      <c r="AJ266" s="696"/>
      <c r="AK266" s="696"/>
      <c r="AL266" s="696"/>
      <c r="AM266" s="696"/>
      <c r="AN266" s="696"/>
      <c r="AO266" s="696"/>
      <c r="AP266" s="545"/>
    </row>
    <row r="267" spans="1:42" ht="12.75" customHeight="1" x14ac:dyDescent="0.2">
      <c r="A267" s="545"/>
      <c r="B267" s="685" t="s">
        <v>289</v>
      </c>
      <c r="C267" s="707"/>
      <c r="D267" s="696"/>
      <c r="E267" s="696"/>
      <c r="F267" s="696"/>
      <c r="G267" s="696"/>
      <c r="H267" s="696"/>
      <c r="I267" s="696"/>
      <c r="J267" s="696"/>
      <c r="K267" s="696"/>
      <c r="L267" s="696"/>
      <c r="M267" s="696"/>
      <c r="N267" s="696"/>
      <c r="O267" s="696"/>
      <c r="P267" s="696"/>
      <c r="Q267" s="696"/>
      <c r="R267" s="696"/>
      <c r="S267" s="696"/>
      <c r="T267" s="696"/>
      <c r="U267" s="696"/>
      <c r="V267" s="696"/>
      <c r="W267" s="696"/>
      <c r="X267" s="696"/>
      <c r="Y267" s="696"/>
      <c r="Z267" s="696"/>
      <c r="AA267" s="696"/>
      <c r="AB267" s="696"/>
      <c r="AC267" s="696"/>
      <c r="AD267" s="696"/>
      <c r="AE267" s="696"/>
      <c r="AF267" s="696"/>
      <c r="AG267" s="696"/>
      <c r="AH267" s="696"/>
      <c r="AI267" s="696"/>
      <c r="AJ267" s="696"/>
      <c r="AK267" s="696"/>
      <c r="AL267" s="696"/>
      <c r="AM267" s="696"/>
      <c r="AN267" s="696"/>
      <c r="AO267" s="696"/>
      <c r="AP267" s="545"/>
    </row>
    <row r="268" spans="1:42" ht="12.75" customHeight="1" x14ac:dyDescent="0.2">
      <c r="A268" s="545"/>
      <c r="B268" s="685" t="s">
        <v>290</v>
      </c>
      <c r="C268" s="707"/>
      <c r="D268" s="696"/>
      <c r="E268" s="696"/>
      <c r="F268" s="696"/>
      <c r="G268" s="696"/>
      <c r="H268" s="696"/>
      <c r="I268" s="696"/>
      <c r="J268" s="696"/>
      <c r="K268" s="696"/>
      <c r="L268" s="696"/>
      <c r="M268" s="696"/>
      <c r="N268" s="696"/>
      <c r="O268" s="696"/>
      <c r="P268" s="696"/>
      <c r="Q268" s="696"/>
      <c r="R268" s="696"/>
      <c r="S268" s="696"/>
      <c r="T268" s="696"/>
      <c r="U268" s="696"/>
      <c r="V268" s="696"/>
      <c r="W268" s="696"/>
      <c r="X268" s="696"/>
      <c r="Y268" s="696"/>
      <c r="Z268" s="696"/>
      <c r="AA268" s="696"/>
      <c r="AB268" s="696"/>
      <c r="AC268" s="696"/>
      <c r="AD268" s="696"/>
      <c r="AE268" s="696"/>
      <c r="AF268" s="696"/>
      <c r="AG268" s="696"/>
      <c r="AH268" s="696"/>
      <c r="AI268" s="696"/>
      <c r="AJ268" s="696"/>
      <c r="AK268" s="696"/>
      <c r="AL268" s="696"/>
      <c r="AM268" s="696"/>
      <c r="AN268" s="696"/>
      <c r="AO268" s="696"/>
      <c r="AP268" s="545"/>
    </row>
    <row r="269" spans="1:42" ht="12.75" customHeight="1" x14ac:dyDescent="0.2">
      <c r="A269" s="545"/>
      <c r="B269" s="685" t="s">
        <v>291</v>
      </c>
      <c r="C269" s="707"/>
      <c r="D269" s="696"/>
      <c r="E269" s="696"/>
      <c r="F269" s="696"/>
      <c r="G269" s="696"/>
      <c r="H269" s="696"/>
      <c r="I269" s="696"/>
      <c r="J269" s="696"/>
      <c r="K269" s="696"/>
      <c r="L269" s="696"/>
      <c r="M269" s="696"/>
      <c r="N269" s="696"/>
      <c r="O269" s="696"/>
      <c r="P269" s="696"/>
      <c r="Q269" s="696"/>
      <c r="R269" s="696"/>
      <c r="S269" s="696"/>
      <c r="T269" s="696"/>
      <c r="U269" s="696"/>
      <c r="V269" s="696"/>
      <c r="W269" s="696"/>
      <c r="X269" s="696"/>
      <c r="Y269" s="696"/>
      <c r="Z269" s="696"/>
      <c r="AA269" s="696"/>
      <c r="AB269" s="696"/>
      <c r="AC269" s="696"/>
      <c r="AD269" s="696"/>
      <c r="AE269" s="696"/>
      <c r="AF269" s="696"/>
      <c r="AG269" s="696"/>
      <c r="AH269" s="696"/>
      <c r="AI269" s="696"/>
      <c r="AJ269" s="696"/>
      <c r="AK269" s="696"/>
      <c r="AL269" s="696"/>
      <c r="AM269" s="696"/>
      <c r="AN269" s="696"/>
      <c r="AO269" s="696"/>
      <c r="AP269" s="545"/>
    </row>
    <row r="270" spans="1:42" ht="12.75" customHeight="1" thickBot="1" x14ac:dyDescent="0.25">
      <c r="A270" s="545"/>
      <c r="B270" s="738" t="s">
        <v>292</v>
      </c>
      <c r="C270" s="706"/>
      <c r="D270" s="739"/>
      <c r="E270" s="739"/>
      <c r="F270" s="739"/>
      <c r="G270" s="739"/>
      <c r="H270" s="739"/>
      <c r="I270" s="739"/>
      <c r="J270" s="739"/>
      <c r="K270" s="739"/>
      <c r="L270" s="739"/>
      <c r="M270" s="739"/>
      <c r="N270" s="739"/>
      <c r="O270" s="739"/>
      <c r="P270" s="739"/>
      <c r="Q270" s="739"/>
      <c r="R270" s="739"/>
      <c r="S270" s="739"/>
      <c r="T270" s="739"/>
      <c r="U270" s="739"/>
      <c r="V270" s="739"/>
      <c r="W270" s="739"/>
      <c r="X270" s="739"/>
      <c r="Y270" s="739"/>
      <c r="Z270" s="739"/>
      <c r="AA270" s="739"/>
      <c r="AB270" s="739"/>
      <c r="AC270" s="739"/>
      <c r="AD270" s="739"/>
      <c r="AE270" s="739"/>
      <c r="AF270" s="739"/>
      <c r="AG270" s="739"/>
      <c r="AH270" s="739"/>
      <c r="AI270" s="739"/>
      <c r="AJ270" s="739"/>
      <c r="AK270" s="739"/>
      <c r="AL270" s="739"/>
      <c r="AM270" s="739"/>
      <c r="AN270" s="739"/>
      <c r="AO270" s="739"/>
      <c r="AP270" s="545"/>
    </row>
    <row r="271" spans="1:42" ht="12.75" customHeight="1" x14ac:dyDescent="0.2">
      <c r="A271" s="545"/>
      <c r="B271" s="692" t="s">
        <v>293</v>
      </c>
      <c r="C271" s="707"/>
      <c r="D271" s="534"/>
      <c r="E271" s="534"/>
      <c r="F271" s="534"/>
      <c r="G271" s="534"/>
      <c r="H271" s="534"/>
      <c r="I271" s="534"/>
      <c r="J271" s="534"/>
      <c r="K271" s="534"/>
      <c r="L271" s="534"/>
      <c r="M271" s="534"/>
      <c r="N271" s="534"/>
      <c r="O271" s="534"/>
      <c r="P271" s="534"/>
      <c r="Q271" s="534"/>
      <c r="R271" s="534"/>
      <c r="S271" s="534"/>
      <c r="T271" s="534"/>
      <c r="U271" s="534"/>
      <c r="V271" s="534"/>
      <c r="W271" s="534"/>
      <c r="X271" s="534"/>
      <c r="Y271" s="534"/>
      <c r="Z271" s="534"/>
      <c r="AA271" s="534"/>
      <c r="AB271" s="534"/>
      <c r="AC271" s="534"/>
      <c r="AD271" s="534"/>
      <c r="AE271" s="534"/>
      <c r="AF271" s="534"/>
      <c r="AG271" s="534"/>
      <c r="AH271" s="534"/>
      <c r="AI271" s="534"/>
      <c r="AJ271" s="534"/>
      <c r="AK271" s="534"/>
      <c r="AL271" s="534"/>
      <c r="AM271" s="534"/>
      <c r="AN271" s="534"/>
      <c r="AO271" s="534"/>
      <c r="AP271" s="545"/>
    </row>
    <row r="272" spans="1:42" ht="12.75" customHeight="1" x14ac:dyDescent="0.2">
      <c r="B272" s="53"/>
      <c r="C272" s="53"/>
      <c r="D272" s="62"/>
      <c r="E272" s="62"/>
      <c r="F272" s="62"/>
      <c r="G272" s="62"/>
      <c r="H272" s="62"/>
      <c r="I272" s="62"/>
      <c r="J272" s="62"/>
      <c r="K272" s="62"/>
      <c r="L272" s="62"/>
      <c r="M272" s="62"/>
      <c r="N272" s="62"/>
      <c r="O272" s="62"/>
      <c r="P272" s="62"/>
      <c r="Q272" s="62"/>
      <c r="R272" s="62"/>
      <c r="S272" s="62"/>
      <c r="T272" s="62"/>
      <c r="U272" s="62"/>
      <c r="V272" s="62"/>
      <c r="W272" s="62"/>
      <c r="X272" s="62"/>
      <c r="Y272" s="62"/>
      <c r="Z272" s="62"/>
      <c r="AA272" s="62"/>
      <c r="AB272" s="62"/>
      <c r="AC272" s="62"/>
      <c r="AD272" s="62"/>
      <c r="AE272" s="62"/>
      <c r="AF272" s="62"/>
      <c r="AG272" s="62"/>
      <c r="AH272" s="62"/>
      <c r="AI272" s="62"/>
      <c r="AJ272" s="62"/>
      <c r="AK272" s="62"/>
      <c r="AL272" s="62"/>
      <c r="AM272" s="62"/>
      <c r="AN272" s="62"/>
      <c r="AO272" s="62"/>
    </row>
    <row r="273" spans="2:41" ht="12.75" customHeight="1" x14ac:dyDescent="0.2">
      <c r="B273" s="53" t="s">
        <v>282</v>
      </c>
      <c r="C273" s="53"/>
      <c r="D273" s="62"/>
      <c r="E273" s="62"/>
      <c r="F273" s="62"/>
      <c r="G273" s="62"/>
      <c r="H273" s="62"/>
      <c r="I273" s="62"/>
      <c r="J273" s="62"/>
      <c r="K273" s="62"/>
      <c r="L273" s="62"/>
      <c r="M273" s="62"/>
      <c r="N273" s="62"/>
      <c r="O273" s="62"/>
      <c r="P273" s="62"/>
      <c r="Q273" s="62"/>
      <c r="R273" s="62"/>
      <c r="S273" s="62"/>
      <c r="T273" s="62"/>
      <c r="U273" s="62"/>
      <c r="V273" s="62"/>
      <c r="W273" s="62"/>
      <c r="X273" s="62"/>
      <c r="Y273" s="62"/>
      <c r="Z273" s="62"/>
      <c r="AA273" s="62"/>
      <c r="AB273" s="62"/>
      <c r="AC273" s="62"/>
      <c r="AD273" s="62"/>
      <c r="AE273" s="62"/>
      <c r="AF273" s="62"/>
      <c r="AG273" s="62"/>
      <c r="AH273" s="62"/>
      <c r="AI273" s="62"/>
      <c r="AJ273" s="62"/>
      <c r="AK273" s="62"/>
      <c r="AL273" s="62"/>
      <c r="AM273" s="62"/>
      <c r="AN273" s="62"/>
      <c r="AO273" s="62"/>
    </row>
    <row r="274" spans="2:41" ht="12.75" customHeight="1" x14ac:dyDescent="0.2">
      <c r="B274" s="15" t="s">
        <v>288</v>
      </c>
      <c r="C274" s="151"/>
      <c r="D274" s="62"/>
      <c r="E274" s="62"/>
      <c r="F274" s="62"/>
      <c r="G274" s="62"/>
      <c r="H274" s="62"/>
      <c r="I274" s="62"/>
      <c r="J274" s="62"/>
      <c r="K274" s="62"/>
      <c r="L274" s="62"/>
      <c r="M274" s="62"/>
      <c r="N274" s="62"/>
      <c r="O274" s="62"/>
      <c r="P274" s="62"/>
      <c r="Q274" s="62"/>
      <c r="R274" s="62"/>
      <c r="S274" s="62"/>
      <c r="T274" s="62"/>
      <c r="U274" s="62"/>
      <c r="V274" s="62"/>
      <c r="W274" s="62"/>
      <c r="X274" s="62"/>
      <c r="Y274" s="62"/>
      <c r="Z274" s="62"/>
      <c r="AA274" s="62"/>
      <c r="AB274" s="62"/>
      <c r="AC274" s="62"/>
      <c r="AD274" s="62"/>
      <c r="AE274" s="62"/>
      <c r="AF274" s="62"/>
      <c r="AG274" s="62"/>
      <c r="AH274" s="62"/>
      <c r="AI274" s="62"/>
      <c r="AJ274" s="62"/>
      <c r="AK274" s="62"/>
      <c r="AL274" s="62"/>
      <c r="AM274" s="62"/>
      <c r="AN274" s="62"/>
      <c r="AO274" s="62"/>
    </row>
    <row r="275" spans="2:41" ht="12.75" customHeight="1" x14ac:dyDescent="0.2">
      <c r="B275" s="15" t="s">
        <v>289</v>
      </c>
      <c r="C275" s="151"/>
      <c r="D275" s="62"/>
      <c r="E275" s="62"/>
      <c r="F275" s="62"/>
      <c r="G275" s="62"/>
      <c r="H275" s="62"/>
      <c r="I275" s="62"/>
      <c r="J275" s="62"/>
      <c r="K275" s="62"/>
      <c r="L275" s="62"/>
      <c r="M275" s="62"/>
      <c r="N275" s="62"/>
      <c r="O275" s="62"/>
      <c r="P275" s="62"/>
      <c r="Q275" s="62"/>
      <c r="R275" s="62"/>
      <c r="S275" s="62"/>
      <c r="T275" s="62"/>
      <c r="U275" s="62"/>
      <c r="V275" s="62"/>
      <c r="W275" s="62"/>
      <c r="X275" s="62"/>
      <c r="Y275" s="62"/>
      <c r="Z275" s="62"/>
      <c r="AA275" s="62"/>
      <c r="AB275" s="62"/>
      <c r="AC275" s="62"/>
      <c r="AD275" s="62"/>
      <c r="AE275" s="62"/>
      <c r="AF275" s="62"/>
      <c r="AG275" s="62"/>
      <c r="AH275" s="62"/>
      <c r="AI275" s="62"/>
      <c r="AJ275" s="62"/>
      <c r="AK275" s="62"/>
      <c r="AL275" s="62"/>
      <c r="AM275" s="62"/>
      <c r="AN275" s="62"/>
      <c r="AO275" s="62"/>
    </row>
    <row r="276" spans="2:41" ht="12.75" customHeight="1" x14ac:dyDescent="0.2">
      <c r="B276" s="15" t="s">
        <v>290</v>
      </c>
      <c r="C276" s="151"/>
      <c r="D276" s="62"/>
      <c r="E276" s="62"/>
      <c r="F276" s="62"/>
      <c r="G276" s="62"/>
      <c r="H276" s="62"/>
      <c r="I276" s="62"/>
      <c r="J276" s="62"/>
      <c r="K276" s="62"/>
      <c r="L276" s="62"/>
      <c r="M276" s="62"/>
      <c r="N276" s="62"/>
      <c r="O276" s="62"/>
      <c r="P276" s="62"/>
      <c r="Q276" s="62"/>
      <c r="R276" s="62"/>
      <c r="S276" s="62"/>
      <c r="T276" s="62"/>
      <c r="U276" s="62"/>
      <c r="V276" s="62"/>
      <c r="W276" s="62"/>
      <c r="X276" s="62"/>
      <c r="Y276" s="62"/>
      <c r="Z276" s="62"/>
      <c r="AA276" s="62"/>
      <c r="AB276" s="62"/>
      <c r="AC276" s="62"/>
      <c r="AD276" s="62"/>
      <c r="AE276" s="62"/>
      <c r="AF276" s="62"/>
      <c r="AG276" s="62"/>
      <c r="AH276" s="62"/>
      <c r="AI276" s="62"/>
      <c r="AJ276" s="62"/>
      <c r="AK276" s="62"/>
      <c r="AL276" s="62"/>
      <c r="AM276" s="62"/>
      <c r="AN276" s="62"/>
      <c r="AO276" s="62"/>
    </row>
    <row r="277" spans="2:41" ht="12.75" customHeight="1" x14ac:dyDescent="0.2">
      <c r="B277" s="15" t="s">
        <v>291</v>
      </c>
      <c r="C277" s="151"/>
      <c r="D277" s="62"/>
      <c r="E277" s="62"/>
      <c r="F277" s="62"/>
      <c r="G277" s="62"/>
      <c r="H277" s="62"/>
      <c r="I277" s="62"/>
      <c r="J277" s="62"/>
      <c r="K277" s="62"/>
      <c r="L277" s="62"/>
      <c r="M277" s="62"/>
      <c r="N277" s="62"/>
      <c r="O277" s="62"/>
      <c r="P277" s="62"/>
      <c r="Q277" s="62"/>
      <c r="R277" s="62"/>
      <c r="S277" s="62"/>
      <c r="T277" s="62"/>
      <c r="U277" s="62"/>
      <c r="V277" s="62"/>
      <c r="W277" s="62"/>
      <c r="X277" s="62"/>
      <c r="Y277" s="62"/>
      <c r="Z277" s="62"/>
      <c r="AA277" s="62"/>
      <c r="AB277" s="62"/>
      <c r="AC277" s="62"/>
      <c r="AD277" s="62"/>
      <c r="AE277" s="62"/>
      <c r="AF277" s="62"/>
      <c r="AG277" s="62"/>
      <c r="AH277" s="62"/>
      <c r="AI277" s="62"/>
      <c r="AJ277" s="62"/>
      <c r="AK277" s="62"/>
      <c r="AL277" s="62"/>
      <c r="AM277" s="62"/>
      <c r="AN277" s="62"/>
      <c r="AO277" s="62"/>
    </row>
    <row r="278" spans="2:41" ht="12.75" customHeight="1" thickBot="1" x14ac:dyDescent="0.25">
      <c r="B278" s="152" t="s">
        <v>292</v>
      </c>
      <c r="C278" s="515"/>
      <c r="D278" s="69"/>
      <c r="E278" s="69"/>
      <c r="F278" s="69"/>
      <c r="G278" s="69"/>
      <c r="H278" s="69"/>
      <c r="I278" s="69"/>
      <c r="J278" s="69"/>
      <c r="K278" s="69"/>
      <c r="L278" s="69"/>
      <c r="M278" s="69"/>
      <c r="N278" s="69"/>
      <c r="O278" s="69"/>
      <c r="P278" s="69"/>
      <c r="Q278" s="69"/>
      <c r="R278" s="69"/>
      <c r="S278" s="69"/>
      <c r="T278" s="69"/>
      <c r="U278" s="69"/>
      <c r="V278" s="69"/>
      <c r="W278" s="69"/>
      <c r="X278" s="69"/>
      <c r="Y278" s="69"/>
      <c r="Z278" s="69"/>
      <c r="AA278" s="69"/>
      <c r="AB278" s="69"/>
      <c r="AC278" s="69"/>
      <c r="AD278" s="69"/>
      <c r="AE278" s="69"/>
      <c r="AF278" s="69"/>
      <c r="AG278" s="69"/>
      <c r="AH278" s="69"/>
      <c r="AI278" s="69"/>
      <c r="AJ278" s="69"/>
      <c r="AK278" s="69"/>
      <c r="AL278" s="69"/>
      <c r="AM278" s="69"/>
      <c r="AN278" s="69"/>
      <c r="AO278" s="69"/>
    </row>
    <row r="279" spans="2:41" ht="12.75" customHeight="1" x14ac:dyDescent="0.2">
      <c r="B279" s="153" t="s">
        <v>294</v>
      </c>
      <c r="C279" s="161"/>
      <c r="D279" s="139"/>
      <c r="E279" s="139"/>
      <c r="F279" s="139"/>
      <c r="G279" s="139"/>
      <c r="H279" s="139"/>
      <c r="I279" s="139"/>
      <c r="J279" s="139"/>
      <c r="K279" s="139"/>
      <c r="L279" s="139"/>
      <c r="M279" s="139"/>
      <c r="N279" s="139"/>
      <c r="O279" s="139"/>
      <c r="P279" s="139"/>
      <c r="Q279" s="139"/>
      <c r="R279" s="139"/>
      <c r="S279" s="139"/>
      <c r="T279" s="139"/>
      <c r="U279" s="139"/>
      <c r="V279" s="139"/>
      <c r="W279" s="139"/>
      <c r="X279" s="139"/>
      <c r="Y279" s="139"/>
      <c r="Z279" s="139"/>
      <c r="AA279" s="139"/>
      <c r="AB279" s="139"/>
      <c r="AC279" s="139"/>
      <c r="AD279" s="139"/>
      <c r="AE279" s="139"/>
      <c r="AF279" s="139"/>
      <c r="AG279" s="139"/>
      <c r="AH279" s="139"/>
      <c r="AI279" s="139"/>
      <c r="AJ279" s="139"/>
      <c r="AK279" s="139"/>
      <c r="AL279" s="139"/>
      <c r="AM279" s="139"/>
      <c r="AN279" s="139"/>
      <c r="AO279" s="139"/>
    </row>
    <row r="280" spans="2:41" ht="12.75" customHeight="1" x14ac:dyDescent="0.2">
      <c r="B280" s="53"/>
      <c r="C280" s="53"/>
      <c r="D280" s="62"/>
      <c r="E280" s="62"/>
      <c r="F280" s="62"/>
      <c r="G280" s="62"/>
      <c r="H280" s="62"/>
      <c r="I280" s="62"/>
      <c r="J280" s="62"/>
      <c r="K280" s="62"/>
      <c r="L280" s="62"/>
      <c r="M280" s="62"/>
      <c r="N280" s="62"/>
      <c r="O280" s="62"/>
      <c r="P280" s="62"/>
      <c r="Q280" s="62"/>
      <c r="R280" s="62"/>
      <c r="S280" s="62"/>
      <c r="T280" s="62"/>
      <c r="U280" s="62"/>
      <c r="V280" s="62"/>
      <c r="W280" s="62"/>
      <c r="X280" s="62"/>
      <c r="Y280" s="62"/>
      <c r="Z280" s="62"/>
      <c r="AA280" s="62"/>
      <c r="AB280" s="62"/>
      <c r="AC280" s="62"/>
      <c r="AD280" s="62"/>
      <c r="AE280" s="62"/>
      <c r="AF280" s="62"/>
      <c r="AG280" s="62"/>
      <c r="AH280" s="62"/>
      <c r="AI280" s="62"/>
      <c r="AJ280" s="62"/>
      <c r="AK280" s="62"/>
      <c r="AL280" s="62"/>
      <c r="AM280" s="62"/>
      <c r="AN280" s="62"/>
      <c r="AO280" s="62"/>
    </row>
    <row r="281" spans="2:41" ht="12.75" customHeight="1" x14ac:dyDescent="0.2">
      <c r="B281" s="53" t="s">
        <v>283</v>
      </c>
      <c r="C281" s="53"/>
      <c r="D281" s="62"/>
      <c r="E281" s="62"/>
      <c r="F281" s="62"/>
      <c r="G281" s="62"/>
      <c r="H281" s="62"/>
      <c r="I281" s="62"/>
      <c r="J281" s="62"/>
      <c r="K281" s="62"/>
      <c r="L281" s="62"/>
      <c r="M281" s="62"/>
      <c r="N281" s="62"/>
      <c r="O281" s="62"/>
      <c r="P281" s="62"/>
      <c r="Q281" s="62"/>
      <c r="R281" s="62"/>
      <c r="S281" s="62"/>
      <c r="T281" s="62"/>
      <c r="U281" s="62"/>
      <c r="V281" s="62"/>
      <c r="W281" s="62"/>
      <c r="X281" s="62"/>
      <c r="Y281" s="62"/>
      <c r="Z281" s="62"/>
      <c r="AA281" s="62"/>
      <c r="AB281" s="62"/>
      <c r="AC281" s="62"/>
      <c r="AD281" s="62"/>
      <c r="AE281" s="62"/>
      <c r="AF281" s="62"/>
      <c r="AG281" s="62"/>
      <c r="AH281" s="62"/>
      <c r="AI281" s="62"/>
      <c r="AJ281" s="62"/>
      <c r="AK281" s="62"/>
      <c r="AL281" s="62"/>
      <c r="AM281" s="62"/>
      <c r="AN281" s="62"/>
      <c r="AO281" s="62"/>
    </row>
    <row r="282" spans="2:41" ht="12.75" customHeight="1" x14ac:dyDescent="0.2">
      <c r="B282" s="15" t="s">
        <v>288</v>
      </c>
      <c r="C282" s="151"/>
      <c r="D282" s="62"/>
      <c r="E282" s="62"/>
      <c r="F282" s="62"/>
      <c r="G282" s="62"/>
      <c r="H282" s="62"/>
      <c r="I282" s="62"/>
      <c r="J282" s="62"/>
      <c r="K282" s="62"/>
      <c r="L282" s="62"/>
      <c r="M282" s="62"/>
      <c r="N282" s="62"/>
      <c r="O282" s="62"/>
      <c r="P282" s="62"/>
      <c r="Q282" s="62"/>
      <c r="R282" s="62"/>
      <c r="S282" s="62"/>
      <c r="T282" s="62"/>
      <c r="U282" s="62"/>
      <c r="V282" s="62"/>
      <c r="W282" s="62"/>
      <c r="X282" s="62"/>
      <c r="Y282" s="62"/>
      <c r="Z282" s="62"/>
      <c r="AA282" s="62"/>
      <c r="AB282" s="62"/>
      <c r="AC282" s="62"/>
      <c r="AD282" s="62"/>
      <c r="AE282" s="62"/>
      <c r="AF282" s="62"/>
      <c r="AG282" s="62"/>
      <c r="AH282" s="62"/>
      <c r="AI282" s="62"/>
      <c r="AJ282" s="62"/>
      <c r="AK282" s="62"/>
      <c r="AL282" s="62"/>
      <c r="AM282" s="62"/>
      <c r="AN282" s="62"/>
      <c r="AO282" s="62"/>
    </row>
    <row r="283" spans="2:41" ht="12.75" customHeight="1" x14ac:dyDescent="0.2">
      <c r="B283" s="15" t="s">
        <v>289</v>
      </c>
      <c r="C283" s="151"/>
      <c r="D283" s="62"/>
      <c r="E283" s="62"/>
      <c r="F283" s="62"/>
      <c r="G283" s="62"/>
      <c r="H283" s="62"/>
      <c r="I283" s="62"/>
      <c r="J283" s="62"/>
      <c r="K283" s="62"/>
      <c r="L283" s="62"/>
      <c r="M283" s="62"/>
      <c r="N283" s="62"/>
      <c r="O283" s="62"/>
      <c r="P283" s="62"/>
      <c r="Q283" s="62"/>
      <c r="R283" s="62"/>
      <c r="S283" s="62"/>
      <c r="T283" s="62"/>
      <c r="U283" s="62"/>
      <c r="V283" s="62"/>
      <c r="W283" s="62"/>
      <c r="X283" s="62"/>
      <c r="Y283" s="62"/>
      <c r="Z283" s="62"/>
      <c r="AA283" s="62"/>
      <c r="AB283" s="62"/>
      <c r="AC283" s="62"/>
      <c r="AD283" s="62"/>
      <c r="AE283" s="62"/>
      <c r="AF283" s="62"/>
      <c r="AG283" s="62"/>
      <c r="AH283" s="62"/>
      <c r="AI283" s="62"/>
      <c r="AJ283" s="62"/>
      <c r="AK283" s="62"/>
      <c r="AL283" s="62"/>
      <c r="AM283" s="62"/>
      <c r="AN283" s="62"/>
      <c r="AO283" s="62"/>
    </row>
    <row r="284" spans="2:41" ht="12.75" customHeight="1" x14ac:dyDescent="0.2">
      <c r="B284" s="15" t="s">
        <v>290</v>
      </c>
      <c r="C284" s="151"/>
      <c r="D284" s="62"/>
      <c r="E284" s="62"/>
      <c r="F284" s="62"/>
      <c r="G284" s="62"/>
      <c r="H284" s="62"/>
      <c r="I284" s="62"/>
      <c r="J284" s="62"/>
      <c r="K284" s="62"/>
      <c r="L284" s="62"/>
      <c r="M284" s="62"/>
      <c r="N284" s="62"/>
      <c r="O284" s="62"/>
      <c r="P284" s="62"/>
      <c r="Q284" s="62"/>
      <c r="R284" s="62"/>
      <c r="S284" s="62"/>
      <c r="T284" s="62"/>
      <c r="U284" s="62"/>
      <c r="V284" s="62"/>
      <c r="W284" s="62"/>
      <c r="X284" s="62"/>
      <c r="Y284" s="62"/>
      <c r="Z284" s="62"/>
      <c r="AA284" s="62"/>
      <c r="AB284" s="62"/>
      <c r="AC284" s="62"/>
      <c r="AD284" s="62"/>
      <c r="AE284" s="62"/>
      <c r="AF284" s="62"/>
      <c r="AG284" s="62"/>
      <c r="AH284" s="62"/>
      <c r="AI284" s="62"/>
      <c r="AJ284" s="62"/>
      <c r="AK284" s="62"/>
      <c r="AL284" s="62"/>
      <c r="AM284" s="62"/>
      <c r="AN284" s="62"/>
      <c r="AO284" s="62"/>
    </row>
    <row r="285" spans="2:41" ht="12.75" customHeight="1" x14ac:dyDescent="0.2">
      <c r="B285" s="15" t="s">
        <v>291</v>
      </c>
      <c r="C285" s="151"/>
      <c r="D285" s="62"/>
      <c r="E285" s="62"/>
      <c r="F285" s="62"/>
      <c r="G285" s="62"/>
      <c r="H285" s="62"/>
      <c r="I285" s="62"/>
      <c r="J285" s="62"/>
      <c r="K285" s="62"/>
      <c r="L285" s="62"/>
      <c r="M285" s="62"/>
      <c r="N285" s="62"/>
      <c r="O285" s="62"/>
      <c r="P285" s="62"/>
      <c r="Q285" s="62"/>
      <c r="R285" s="62"/>
      <c r="S285" s="62"/>
      <c r="T285" s="62"/>
      <c r="U285" s="62"/>
      <c r="V285" s="62"/>
      <c r="W285" s="62"/>
      <c r="X285" s="62"/>
      <c r="Y285" s="62"/>
      <c r="Z285" s="62"/>
      <c r="AA285" s="62"/>
      <c r="AB285" s="62"/>
      <c r="AC285" s="62"/>
      <c r="AD285" s="62"/>
      <c r="AE285" s="62"/>
      <c r="AF285" s="62"/>
      <c r="AG285" s="62"/>
      <c r="AH285" s="62"/>
      <c r="AI285" s="62"/>
      <c r="AJ285" s="62"/>
      <c r="AK285" s="62"/>
      <c r="AL285" s="62"/>
      <c r="AM285" s="62"/>
      <c r="AN285" s="62"/>
      <c r="AO285" s="62"/>
    </row>
    <row r="286" spans="2:41" ht="12.75" customHeight="1" thickBot="1" x14ac:dyDescent="0.25">
      <c r="B286" s="152" t="s">
        <v>292</v>
      </c>
      <c r="C286" s="515"/>
      <c r="D286" s="69"/>
      <c r="E286" s="69"/>
      <c r="F286" s="69"/>
      <c r="G286" s="69"/>
      <c r="H286" s="69"/>
      <c r="I286" s="69"/>
      <c r="J286" s="69"/>
      <c r="K286" s="69"/>
      <c r="L286" s="69"/>
      <c r="M286" s="69"/>
      <c r="N286" s="69"/>
      <c r="O286" s="69"/>
      <c r="P286" s="69"/>
      <c r="Q286" s="69"/>
      <c r="R286" s="69"/>
      <c r="S286" s="69"/>
      <c r="T286" s="69"/>
      <c r="U286" s="69"/>
      <c r="V286" s="69"/>
      <c r="W286" s="69"/>
      <c r="X286" s="69"/>
      <c r="Y286" s="69"/>
      <c r="Z286" s="69"/>
      <c r="AA286" s="69"/>
      <c r="AB286" s="69"/>
      <c r="AC286" s="69"/>
      <c r="AD286" s="69"/>
      <c r="AE286" s="69"/>
      <c r="AF286" s="69"/>
      <c r="AG286" s="69"/>
      <c r="AH286" s="69"/>
      <c r="AI286" s="69"/>
      <c r="AJ286" s="69"/>
      <c r="AK286" s="69"/>
      <c r="AL286" s="69"/>
      <c r="AM286" s="69"/>
      <c r="AN286" s="69"/>
      <c r="AO286" s="69"/>
    </row>
    <row r="287" spans="2:41" ht="12.75" customHeight="1" x14ac:dyDescent="0.2">
      <c r="B287" s="153" t="s">
        <v>295</v>
      </c>
      <c r="C287" s="161"/>
      <c r="D287" s="139"/>
      <c r="E287" s="139"/>
      <c r="F287" s="139"/>
      <c r="G287" s="139"/>
      <c r="H287" s="139"/>
      <c r="I287" s="139"/>
      <c r="J287" s="139"/>
      <c r="K287" s="139"/>
      <c r="L287" s="139"/>
      <c r="M287" s="139"/>
      <c r="N287" s="139"/>
      <c r="O287" s="139"/>
      <c r="P287" s="139"/>
      <c r="Q287" s="139"/>
      <c r="R287" s="139"/>
      <c r="S287" s="139"/>
      <c r="T287" s="139"/>
      <c r="U287" s="139"/>
      <c r="V287" s="139"/>
      <c r="W287" s="139"/>
      <c r="X287" s="139"/>
      <c r="Y287" s="139"/>
      <c r="Z287" s="139"/>
      <c r="AA287" s="139"/>
      <c r="AB287" s="139"/>
      <c r="AC287" s="139"/>
      <c r="AD287" s="139"/>
      <c r="AE287" s="139"/>
      <c r="AF287" s="139"/>
      <c r="AG287" s="139"/>
      <c r="AH287" s="139"/>
      <c r="AI287" s="139"/>
      <c r="AJ287" s="139"/>
      <c r="AK287" s="139"/>
      <c r="AL287" s="139"/>
      <c r="AM287" s="139"/>
      <c r="AN287" s="139"/>
      <c r="AO287" s="139"/>
    </row>
    <row r="288" spans="2:41" ht="12.75" customHeight="1" x14ac:dyDescent="0.2">
      <c r="B288" s="53"/>
      <c r="C288" s="53"/>
      <c r="D288" s="62"/>
      <c r="E288" s="62"/>
      <c r="F288" s="62"/>
      <c r="G288" s="62"/>
      <c r="H288" s="62"/>
      <c r="I288" s="62"/>
      <c r="J288" s="62"/>
      <c r="K288" s="62"/>
      <c r="L288" s="62"/>
      <c r="M288" s="62"/>
      <c r="N288" s="62"/>
      <c r="O288" s="62"/>
      <c r="P288" s="62"/>
      <c r="Q288" s="62"/>
      <c r="R288" s="62"/>
      <c r="S288" s="62"/>
      <c r="T288" s="62"/>
      <c r="U288" s="62"/>
      <c r="V288" s="62"/>
      <c r="W288" s="62"/>
      <c r="X288" s="62"/>
      <c r="Y288" s="62"/>
      <c r="Z288" s="62"/>
      <c r="AA288" s="62"/>
      <c r="AB288" s="62"/>
      <c r="AC288" s="62"/>
      <c r="AD288" s="62"/>
      <c r="AE288" s="62"/>
      <c r="AF288" s="62"/>
      <c r="AG288" s="62"/>
      <c r="AH288" s="62"/>
      <c r="AI288" s="62"/>
      <c r="AJ288" s="62"/>
      <c r="AK288" s="62"/>
      <c r="AL288" s="62"/>
      <c r="AM288" s="62"/>
      <c r="AN288" s="62"/>
      <c r="AO288" s="62"/>
    </row>
    <row r="289" spans="2:41" ht="12.75" customHeight="1" x14ac:dyDescent="0.2">
      <c r="B289" s="53" t="s">
        <v>313</v>
      </c>
      <c r="C289" s="53"/>
      <c r="D289" s="62"/>
      <c r="E289" s="62"/>
      <c r="F289" s="62"/>
      <c r="G289" s="62"/>
      <c r="H289" s="62"/>
      <c r="I289" s="62"/>
      <c r="J289" s="62"/>
      <c r="K289" s="62"/>
      <c r="L289" s="62"/>
      <c r="M289" s="62"/>
      <c r="N289" s="62"/>
      <c r="O289" s="62"/>
      <c r="P289" s="62"/>
      <c r="Q289" s="62"/>
      <c r="R289" s="62"/>
      <c r="S289" s="62"/>
      <c r="T289" s="62"/>
      <c r="U289" s="62"/>
      <c r="V289" s="62"/>
      <c r="W289" s="62"/>
      <c r="X289" s="62"/>
      <c r="Y289" s="62"/>
      <c r="Z289" s="62"/>
      <c r="AA289" s="62"/>
      <c r="AB289" s="62"/>
      <c r="AC289" s="62"/>
      <c r="AD289" s="62"/>
      <c r="AE289" s="62"/>
      <c r="AF289" s="62"/>
      <c r="AG289" s="62"/>
      <c r="AH289" s="62"/>
      <c r="AI289" s="62"/>
      <c r="AJ289" s="62"/>
      <c r="AK289" s="62"/>
      <c r="AL289" s="62"/>
      <c r="AM289" s="62"/>
      <c r="AN289" s="62"/>
      <c r="AO289" s="62"/>
    </row>
    <row r="290" spans="2:41" ht="12.75" customHeight="1" x14ac:dyDescent="0.2">
      <c r="B290" s="15" t="s">
        <v>288</v>
      </c>
      <c r="C290" s="151"/>
      <c r="D290" s="62"/>
      <c r="E290" s="62"/>
      <c r="F290" s="62"/>
      <c r="G290" s="62"/>
      <c r="H290" s="62"/>
      <c r="I290" s="62"/>
      <c r="J290" s="62"/>
      <c r="K290" s="62"/>
      <c r="L290" s="62"/>
      <c r="M290" s="62"/>
      <c r="N290" s="62"/>
      <c r="O290" s="62"/>
      <c r="P290" s="62"/>
      <c r="Q290" s="62"/>
      <c r="R290" s="62"/>
      <c r="S290" s="62"/>
      <c r="T290" s="62"/>
      <c r="U290" s="62"/>
      <c r="V290" s="62"/>
      <c r="W290" s="62"/>
      <c r="X290" s="62"/>
      <c r="Y290" s="62"/>
      <c r="Z290" s="62"/>
      <c r="AA290" s="62"/>
      <c r="AB290" s="62"/>
      <c r="AC290" s="62"/>
      <c r="AD290" s="62"/>
      <c r="AE290" s="62"/>
      <c r="AF290" s="62"/>
      <c r="AG290" s="62"/>
      <c r="AH290" s="62"/>
      <c r="AI290" s="62"/>
      <c r="AJ290" s="62"/>
      <c r="AK290" s="62"/>
      <c r="AL290" s="62"/>
      <c r="AM290" s="62"/>
      <c r="AN290" s="62"/>
      <c r="AO290" s="62"/>
    </row>
    <row r="291" spans="2:41" ht="12.75" customHeight="1" x14ac:dyDescent="0.2">
      <c r="B291" s="15" t="s">
        <v>289</v>
      </c>
      <c r="C291" s="151"/>
      <c r="D291" s="62"/>
      <c r="E291" s="62"/>
      <c r="F291" s="62"/>
      <c r="G291" s="62"/>
      <c r="H291" s="62"/>
      <c r="I291" s="62"/>
      <c r="J291" s="62"/>
      <c r="K291" s="62"/>
      <c r="L291" s="62"/>
      <c r="M291" s="62"/>
      <c r="N291" s="62"/>
      <c r="O291" s="62"/>
      <c r="P291" s="62"/>
      <c r="Q291" s="62"/>
      <c r="R291" s="62"/>
      <c r="S291" s="62"/>
      <c r="T291" s="62"/>
      <c r="U291" s="62"/>
      <c r="V291" s="62"/>
      <c r="W291" s="62"/>
      <c r="X291" s="62"/>
      <c r="Y291" s="62"/>
      <c r="Z291" s="62"/>
      <c r="AA291" s="62"/>
      <c r="AB291" s="62"/>
      <c r="AC291" s="62"/>
      <c r="AD291" s="62"/>
      <c r="AE291" s="62"/>
      <c r="AF291" s="62"/>
      <c r="AG291" s="62"/>
      <c r="AH291" s="62"/>
      <c r="AI291" s="62"/>
      <c r="AJ291" s="62"/>
      <c r="AK291" s="62"/>
      <c r="AL291" s="62"/>
      <c r="AM291" s="62"/>
      <c r="AN291" s="62"/>
      <c r="AO291" s="62"/>
    </row>
    <row r="292" spans="2:41" ht="12.75" customHeight="1" x14ac:dyDescent="0.2">
      <c r="B292" s="15" t="s">
        <v>290</v>
      </c>
      <c r="C292" s="151"/>
      <c r="D292" s="62"/>
      <c r="E292" s="62"/>
      <c r="F292" s="62"/>
      <c r="G292" s="62"/>
      <c r="H292" s="62"/>
      <c r="I292" s="62"/>
      <c r="J292" s="62"/>
      <c r="K292" s="62"/>
      <c r="L292" s="62"/>
      <c r="M292" s="62"/>
      <c r="N292" s="62"/>
      <c r="O292" s="62"/>
      <c r="P292" s="62"/>
      <c r="Q292" s="62"/>
      <c r="R292" s="62"/>
      <c r="S292" s="62"/>
      <c r="T292" s="62"/>
      <c r="U292" s="62"/>
      <c r="V292" s="62"/>
      <c r="W292" s="62"/>
      <c r="X292" s="62"/>
      <c r="Y292" s="62"/>
      <c r="Z292" s="62"/>
      <c r="AA292" s="62"/>
      <c r="AB292" s="62"/>
      <c r="AC292" s="62"/>
      <c r="AD292" s="62"/>
      <c r="AE292" s="62"/>
      <c r="AF292" s="62"/>
      <c r="AG292" s="62"/>
      <c r="AH292" s="62"/>
      <c r="AI292" s="62"/>
      <c r="AJ292" s="62"/>
      <c r="AK292" s="62"/>
      <c r="AL292" s="62"/>
      <c r="AM292" s="62"/>
      <c r="AN292" s="62"/>
      <c r="AO292" s="62"/>
    </row>
    <row r="293" spans="2:41" ht="12.75" customHeight="1" x14ac:dyDescent="0.2">
      <c r="B293" s="15" t="s">
        <v>291</v>
      </c>
      <c r="C293" s="151"/>
      <c r="D293" s="62"/>
      <c r="E293" s="62"/>
      <c r="F293" s="62"/>
      <c r="G293" s="62"/>
      <c r="H293" s="62"/>
      <c r="I293" s="62"/>
      <c r="J293" s="62"/>
      <c r="K293" s="62"/>
      <c r="L293" s="62"/>
      <c r="M293" s="62"/>
      <c r="N293" s="62"/>
      <c r="O293" s="62"/>
      <c r="P293" s="62"/>
      <c r="Q293" s="62"/>
      <c r="R293" s="62"/>
      <c r="S293" s="62"/>
      <c r="T293" s="62"/>
      <c r="U293" s="62"/>
      <c r="V293" s="62"/>
      <c r="W293" s="62"/>
      <c r="X293" s="62"/>
      <c r="Y293" s="62"/>
      <c r="Z293" s="62"/>
      <c r="AA293" s="62"/>
      <c r="AB293" s="62"/>
      <c r="AC293" s="62"/>
      <c r="AD293" s="62"/>
      <c r="AE293" s="62"/>
      <c r="AF293" s="62"/>
      <c r="AG293" s="62"/>
      <c r="AH293" s="62"/>
      <c r="AI293" s="62"/>
      <c r="AJ293" s="62"/>
      <c r="AK293" s="62"/>
      <c r="AL293" s="62"/>
      <c r="AM293" s="62"/>
      <c r="AN293" s="62"/>
      <c r="AO293" s="62"/>
    </row>
    <row r="294" spans="2:41" ht="12.75" customHeight="1" thickBot="1" x14ac:dyDescent="0.25">
      <c r="B294" s="152" t="s">
        <v>292</v>
      </c>
      <c r="C294" s="515"/>
      <c r="D294" s="69"/>
      <c r="E294" s="69"/>
      <c r="F294" s="69"/>
      <c r="G294" s="69"/>
      <c r="H294" s="69"/>
      <c r="I294" s="69"/>
      <c r="J294" s="69"/>
      <c r="K294" s="69"/>
      <c r="L294" s="69"/>
      <c r="M294" s="69"/>
      <c r="N294" s="69"/>
      <c r="O294" s="69"/>
      <c r="P294" s="69"/>
      <c r="Q294" s="69"/>
      <c r="R294" s="69"/>
      <c r="S294" s="69"/>
      <c r="T294" s="69"/>
      <c r="U294" s="69"/>
      <c r="V294" s="69"/>
      <c r="W294" s="69"/>
      <c r="X294" s="69"/>
      <c r="Y294" s="69"/>
      <c r="Z294" s="69"/>
      <c r="AA294" s="69"/>
      <c r="AB294" s="69"/>
      <c r="AC294" s="69"/>
      <c r="AD294" s="69"/>
      <c r="AE294" s="69"/>
      <c r="AF294" s="69"/>
      <c r="AG294" s="69"/>
      <c r="AH294" s="69"/>
      <c r="AI294" s="69"/>
      <c r="AJ294" s="69"/>
      <c r="AK294" s="69"/>
      <c r="AL294" s="69"/>
      <c r="AM294" s="69"/>
      <c r="AN294" s="69"/>
      <c r="AO294" s="69"/>
    </row>
    <row r="295" spans="2:41" ht="12.75" customHeight="1" x14ac:dyDescent="0.2">
      <c r="B295" s="153" t="s">
        <v>315</v>
      </c>
      <c r="C295" s="161"/>
      <c r="D295" s="139"/>
      <c r="E295" s="139"/>
      <c r="F295" s="139"/>
      <c r="G295" s="139"/>
      <c r="H295" s="139"/>
      <c r="I295" s="139"/>
      <c r="J295" s="139"/>
      <c r="K295" s="139"/>
      <c r="L295" s="139"/>
      <c r="M295" s="139"/>
      <c r="N295" s="139"/>
      <c r="O295" s="139"/>
      <c r="P295" s="139"/>
      <c r="Q295" s="139"/>
      <c r="R295" s="139"/>
      <c r="S295" s="139"/>
      <c r="T295" s="139"/>
      <c r="U295" s="139"/>
      <c r="V295" s="139"/>
      <c r="W295" s="139"/>
      <c r="X295" s="139"/>
      <c r="Y295" s="139"/>
      <c r="Z295" s="139"/>
      <c r="AA295" s="139"/>
      <c r="AB295" s="139"/>
      <c r="AC295" s="139"/>
      <c r="AD295" s="139"/>
      <c r="AE295" s="139"/>
      <c r="AF295" s="139"/>
      <c r="AG295" s="139"/>
      <c r="AH295" s="139"/>
      <c r="AI295" s="139"/>
      <c r="AJ295" s="139"/>
      <c r="AK295" s="139"/>
      <c r="AL295" s="139"/>
      <c r="AM295" s="139"/>
      <c r="AN295" s="139"/>
      <c r="AO295" s="139"/>
    </row>
    <row r="296" spans="2:41" ht="12.75" customHeight="1" x14ac:dyDescent="0.2">
      <c r="B296" s="53"/>
      <c r="C296" s="53"/>
      <c r="D296" s="62"/>
      <c r="E296" s="62"/>
      <c r="F296" s="62"/>
      <c r="G296" s="62"/>
      <c r="H296" s="62"/>
      <c r="I296" s="62"/>
      <c r="J296" s="62"/>
      <c r="K296" s="62"/>
      <c r="L296" s="62"/>
      <c r="M296" s="62"/>
      <c r="N296" s="62"/>
      <c r="O296" s="62"/>
      <c r="P296" s="62"/>
      <c r="Q296" s="62"/>
      <c r="R296" s="62"/>
      <c r="S296" s="62"/>
      <c r="T296" s="62"/>
      <c r="U296" s="62"/>
      <c r="V296" s="62"/>
      <c r="W296" s="62"/>
      <c r="X296" s="62"/>
      <c r="Y296" s="62"/>
      <c r="Z296" s="62"/>
      <c r="AA296" s="62"/>
      <c r="AB296" s="62"/>
      <c r="AC296" s="62"/>
      <c r="AD296" s="62"/>
      <c r="AE296" s="62"/>
      <c r="AF296" s="62"/>
      <c r="AG296" s="62"/>
      <c r="AH296" s="62"/>
      <c r="AI296" s="62"/>
      <c r="AJ296" s="62"/>
      <c r="AK296" s="62"/>
      <c r="AL296" s="62"/>
      <c r="AM296" s="62"/>
      <c r="AN296" s="62"/>
      <c r="AO296" s="62"/>
    </row>
    <row r="297" spans="2:41" ht="12.75" customHeight="1" x14ac:dyDescent="0.2">
      <c r="B297" s="53" t="s">
        <v>296</v>
      </c>
      <c r="C297" s="53"/>
      <c r="D297" s="62"/>
      <c r="E297" s="62"/>
      <c r="F297" s="62"/>
      <c r="G297" s="62"/>
      <c r="H297" s="62"/>
      <c r="I297" s="62"/>
      <c r="J297" s="62"/>
      <c r="K297" s="62"/>
      <c r="L297" s="62"/>
      <c r="M297" s="62"/>
      <c r="N297" s="62"/>
      <c r="O297" s="62"/>
      <c r="P297" s="62"/>
      <c r="Q297" s="62"/>
      <c r="R297" s="62"/>
      <c r="S297" s="62"/>
      <c r="T297" s="62"/>
      <c r="U297" s="62"/>
      <c r="V297" s="62"/>
      <c r="W297" s="62"/>
      <c r="X297" s="62"/>
      <c r="Y297" s="62"/>
      <c r="Z297" s="62"/>
      <c r="AA297" s="62"/>
      <c r="AB297" s="62"/>
      <c r="AC297" s="62"/>
      <c r="AD297" s="62"/>
      <c r="AE297" s="62"/>
      <c r="AF297" s="62"/>
      <c r="AG297" s="62"/>
      <c r="AH297" s="62"/>
      <c r="AI297" s="62"/>
      <c r="AJ297" s="62"/>
      <c r="AK297" s="62"/>
      <c r="AL297" s="62"/>
      <c r="AM297" s="62"/>
      <c r="AN297" s="62"/>
      <c r="AO297" s="62"/>
    </row>
    <row r="298" spans="2:41" ht="12.75" customHeight="1" x14ac:dyDescent="0.2">
      <c r="B298" s="15" t="s">
        <v>288</v>
      </c>
      <c r="C298" s="151"/>
      <c r="D298" s="62"/>
      <c r="E298" s="62"/>
      <c r="F298" s="62"/>
      <c r="G298" s="62"/>
      <c r="H298" s="62"/>
      <c r="I298" s="62"/>
      <c r="J298" s="62"/>
      <c r="K298" s="62"/>
      <c r="L298" s="62"/>
      <c r="M298" s="62"/>
      <c r="N298" s="62"/>
      <c r="O298" s="62"/>
      <c r="P298" s="62"/>
      <c r="Q298" s="62"/>
      <c r="R298" s="62"/>
      <c r="S298" s="62"/>
      <c r="T298" s="62"/>
      <c r="U298" s="62"/>
      <c r="V298" s="62"/>
      <c r="W298" s="62"/>
      <c r="X298" s="62"/>
      <c r="Y298" s="62"/>
      <c r="Z298" s="62"/>
      <c r="AA298" s="62"/>
      <c r="AB298" s="62"/>
      <c r="AC298" s="62"/>
      <c r="AD298" s="62"/>
      <c r="AE298" s="62"/>
      <c r="AF298" s="62"/>
      <c r="AG298" s="62"/>
      <c r="AH298" s="62"/>
      <c r="AI298" s="62"/>
      <c r="AJ298" s="62"/>
      <c r="AK298" s="62"/>
      <c r="AL298" s="62"/>
      <c r="AM298" s="62"/>
      <c r="AN298" s="62"/>
      <c r="AO298" s="62"/>
    </row>
    <row r="299" spans="2:41" ht="12.75" customHeight="1" x14ac:dyDescent="0.2">
      <c r="B299" s="15" t="s">
        <v>289</v>
      </c>
      <c r="C299" s="151"/>
      <c r="D299" s="62"/>
      <c r="E299" s="62"/>
      <c r="F299" s="62"/>
      <c r="G299" s="62"/>
      <c r="H299" s="62"/>
      <c r="I299" s="62"/>
      <c r="J299" s="62"/>
      <c r="K299" s="62"/>
      <c r="L299" s="62"/>
      <c r="M299" s="62"/>
      <c r="N299" s="62"/>
      <c r="O299" s="62"/>
      <c r="P299" s="62"/>
      <c r="Q299" s="62"/>
      <c r="R299" s="62"/>
      <c r="S299" s="62"/>
      <c r="T299" s="62"/>
      <c r="U299" s="62"/>
      <c r="V299" s="62"/>
      <c r="W299" s="62"/>
      <c r="X299" s="62"/>
      <c r="Y299" s="62"/>
      <c r="Z299" s="62"/>
      <c r="AA299" s="62"/>
      <c r="AB299" s="62"/>
      <c r="AC299" s="62"/>
      <c r="AD299" s="62"/>
      <c r="AE299" s="62"/>
      <c r="AF299" s="62"/>
      <c r="AG299" s="62"/>
      <c r="AH299" s="62"/>
      <c r="AI299" s="62"/>
      <c r="AJ299" s="62"/>
      <c r="AK299" s="62"/>
      <c r="AL299" s="62"/>
      <c r="AM299" s="62"/>
      <c r="AN299" s="62"/>
      <c r="AO299" s="62"/>
    </row>
    <row r="300" spans="2:41" ht="12.75" customHeight="1" x14ac:dyDescent="0.2">
      <c r="B300" s="15" t="s">
        <v>290</v>
      </c>
      <c r="C300" s="151"/>
      <c r="D300" s="62"/>
      <c r="E300" s="62"/>
      <c r="F300" s="62"/>
      <c r="G300" s="62"/>
      <c r="H300" s="62"/>
      <c r="I300" s="62"/>
      <c r="J300" s="62"/>
      <c r="K300" s="62"/>
      <c r="L300" s="62"/>
      <c r="M300" s="62"/>
      <c r="N300" s="62"/>
      <c r="O300" s="62"/>
      <c r="P300" s="62"/>
      <c r="Q300" s="62"/>
      <c r="R300" s="62"/>
      <c r="S300" s="62"/>
      <c r="T300" s="62"/>
      <c r="U300" s="62"/>
      <c r="V300" s="62"/>
      <c r="W300" s="62"/>
      <c r="X300" s="62"/>
      <c r="Y300" s="62"/>
      <c r="Z300" s="62"/>
      <c r="AA300" s="62"/>
      <c r="AB300" s="62"/>
      <c r="AC300" s="62"/>
      <c r="AD300" s="62"/>
      <c r="AE300" s="62"/>
      <c r="AF300" s="62"/>
      <c r="AG300" s="62"/>
      <c r="AH300" s="62"/>
      <c r="AI300" s="62"/>
      <c r="AJ300" s="62"/>
      <c r="AK300" s="62"/>
      <c r="AL300" s="62"/>
      <c r="AM300" s="62"/>
      <c r="AN300" s="62"/>
      <c r="AO300" s="62"/>
    </row>
    <row r="301" spans="2:41" ht="12.75" customHeight="1" x14ac:dyDescent="0.2">
      <c r="B301" s="15" t="s">
        <v>291</v>
      </c>
      <c r="C301" s="151"/>
      <c r="D301" s="62"/>
      <c r="E301" s="62"/>
      <c r="F301" s="62"/>
      <c r="G301" s="62"/>
      <c r="H301" s="62"/>
      <c r="I301" s="62"/>
      <c r="J301" s="62"/>
      <c r="K301" s="62"/>
      <c r="L301" s="62"/>
      <c r="M301" s="62"/>
      <c r="N301" s="62"/>
      <c r="O301" s="62"/>
      <c r="P301" s="62"/>
      <c r="Q301" s="62"/>
      <c r="R301" s="62"/>
      <c r="S301" s="62"/>
      <c r="T301" s="62"/>
      <c r="U301" s="62"/>
      <c r="V301" s="62"/>
      <c r="W301" s="62"/>
      <c r="X301" s="62"/>
      <c r="Y301" s="62"/>
      <c r="Z301" s="62"/>
      <c r="AA301" s="62"/>
      <c r="AB301" s="62"/>
      <c r="AC301" s="62"/>
      <c r="AD301" s="62"/>
      <c r="AE301" s="62"/>
      <c r="AF301" s="62"/>
      <c r="AG301" s="62"/>
      <c r="AH301" s="62"/>
      <c r="AI301" s="62"/>
      <c r="AJ301" s="62"/>
      <c r="AK301" s="62"/>
      <c r="AL301" s="62"/>
      <c r="AM301" s="62"/>
      <c r="AN301" s="62"/>
      <c r="AO301" s="62"/>
    </row>
    <row r="302" spans="2:41" ht="12.75" customHeight="1" thickBot="1" x14ac:dyDescent="0.25">
      <c r="B302" s="152" t="s">
        <v>292</v>
      </c>
      <c r="C302" s="515"/>
      <c r="D302" s="69"/>
      <c r="E302" s="69"/>
      <c r="F302" s="69"/>
      <c r="G302" s="69"/>
      <c r="H302" s="69"/>
      <c r="I302" s="69"/>
      <c r="J302" s="69"/>
      <c r="K302" s="69"/>
      <c r="L302" s="69"/>
      <c r="M302" s="69"/>
      <c r="N302" s="69"/>
      <c r="O302" s="69"/>
      <c r="P302" s="69"/>
      <c r="Q302" s="69"/>
      <c r="R302" s="69"/>
      <c r="S302" s="69"/>
      <c r="T302" s="69"/>
      <c r="U302" s="69"/>
      <c r="V302" s="69"/>
      <c r="W302" s="69"/>
      <c r="X302" s="69"/>
      <c r="Y302" s="69"/>
      <c r="Z302" s="69"/>
      <c r="AA302" s="69"/>
      <c r="AB302" s="69"/>
      <c r="AC302" s="69"/>
      <c r="AD302" s="69"/>
      <c r="AE302" s="69"/>
      <c r="AF302" s="69"/>
      <c r="AG302" s="69"/>
      <c r="AH302" s="69"/>
      <c r="AI302" s="69"/>
      <c r="AJ302" s="69"/>
      <c r="AK302" s="69"/>
      <c r="AL302" s="69"/>
      <c r="AM302" s="69"/>
      <c r="AN302" s="69"/>
      <c r="AO302" s="69"/>
    </row>
    <row r="303" spans="2:41" ht="12.75" customHeight="1" x14ac:dyDescent="0.2">
      <c r="B303" s="153" t="s">
        <v>297</v>
      </c>
      <c r="C303" s="161"/>
      <c r="D303" s="139"/>
      <c r="E303" s="139"/>
      <c r="F303" s="139"/>
      <c r="G303" s="139"/>
      <c r="H303" s="139"/>
      <c r="I303" s="139"/>
      <c r="J303" s="139"/>
      <c r="K303" s="139"/>
      <c r="L303" s="139"/>
      <c r="M303" s="139"/>
      <c r="N303" s="139"/>
      <c r="O303" s="139"/>
      <c r="P303" s="139"/>
      <c r="Q303" s="139"/>
      <c r="R303" s="139"/>
      <c r="S303" s="139"/>
      <c r="T303" s="139"/>
      <c r="U303" s="139"/>
      <c r="V303" s="139"/>
      <c r="W303" s="139"/>
      <c r="X303" s="139"/>
      <c r="Y303" s="139"/>
      <c r="Z303" s="139"/>
      <c r="AA303" s="139"/>
      <c r="AB303" s="139"/>
      <c r="AC303" s="139"/>
      <c r="AD303" s="139"/>
      <c r="AE303" s="139"/>
      <c r="AF303" s="139"/>
      <c r="AG303" s="139"/>
      <c r="AH303" s="139"/>
      <c r="AI303" s="139"/>
      <c r="AJ303" s="139"/>
      <c r="AK303" s="139"/>
      <c r="AL303" s="139"/>
      <c r="AM303" s="139"/>
      <c r="AN303" s="139"/>
      <c r="AO303" s="139"/>
    </row>
    <row r="304" spans="2:41" ht="12.75" customHeight="1" x14ac:dyDescent="0.2">
      <c r="B304" s="53"/>
      <c r="C304" s="53"/>
      <c r="D304" s="62"/>
      <c r="E304" s="62"/>
      <c r="F304" s="62"/>
      <c r="G304" s="62"/>
      <c r="H304" s="62"/>
      <c r="I304" s="62"/>
      <c r="J304" s="62"/>
      <c r="K304" s="62"/>
      <c r="L304" s="62"/>
      <c r="M304" s="62"/>
      <c r="N304" s="62"/>
      <c r="O304" s="62"/>
      <c r="P304" s="62"/>
      <c r="Q304" s="62"/>
      <c r="R304" s="62"/>
      <c r="S304" s="62"/>
      <c r="T304" s="62"/>
      <c r="U304" s="62"/>
      <c r="V304" s="62"/>
      <c r="W304" s="62"/>
      <c r="X304" s="62"/>
      <c r="Y304" s="62"/>
      <c r="Z304" s="62"/>
      <c r="AA304" s="62"/>
      <c r="AB304" s="62"/>
      <c r="AC304" s="62"/>
      <c r="AD304" s="62"/>
      <c r="AE304" s="62"/>
      <c r="AF304" s="62"/>
      <c r="AG304" s="62"/>
      <c r="AH304" s="62"/>
      <c r="AI304" s="62"/>
      <c r="AJ304" s="62"/>
      <c r="AK304" s="62"/>
      <c r="AL304" s="62"/>
      <c r="AM304" s="62"/>
      <c r="AN304" s="62"/>
      <c r="AO304" s="62"/>
    </row>
    <row r="305" spans="2:41" ht="12.75" customHeight="1" x14ac:dyDescent="0.2">
      <c r="B305" s="317" t="s">
        <v>298</v>
      </c>
      <c r="C305" s="151"/>
      <c r="D305" s="62"/>
      <c r="E305" s="62"/>
      <c r="F305" s="62"/>
      <c r="G305" s="62"/>
      <c r="H305" s="62"/>
      <c r="I305" s="62"/>
      <c r="J305" s="62"/>
      <c r="K305" s="62"/>
      <c r="L305" s="62"/>
      <c r="M305" s="62"/>
      <c r="N305" s="62"/>
      <c r="O305" s="62"/>
      <c r="P305" s="62"/>
      <c r="Q305" s="62"/>
      <c r="R305" s="62"/>
      <c r="S305" s="62"/>
      <c r="T305" s="62"/>
      <c r="U305" s="62"/>
      <c r="V305" s="62"/>
      <c r="W305" s="62"/>
      <c r="X305" s="62"/>
      <c r="Y305" s="62"/>
      <c r="Z305" s="62"/>
      <c r="AA305" s="62"/>
      <c r="AB305" s="62"/>
      <c r="AC305" s="62"/>
      <c r="AD305" s="62"/>
      <c r="AE305" s="62"/>
      <c r="AF305" s="62"/>
      <c r="AG305" s="62"/>
      <c r="AH305" s="62"/>
      <c r="AI305" s="62"/>
      <c r="AJ305" s="62"/>
      <c r="AK305" s="62"/>
      <c r="AL305" s="62"/>
      <c r="AM305" s="62"/>
      <c r="AN305" s="62"/>
      <c r="AO305" s="62"/>
    </row>
    <row r="306" spans="2:41" ht="12.75" customHeight="1" x14ac:dyDescent="0.2">
      <c r="B306" s="317" t="s">
        <v>299</v>
      </c>
      <c r="C306" s="151"/>
      <c r="D306" s="62"/>
      <c r="E306" s="62"/>
      <c r="F306" s="62"/>
      <c r="G306" s="62"/>
      <c r="H306" s="62"/>
      <c r="I306" s="62"/>
      <c r="J306" s="62"/>
      <c r="K306" s="62"/>
      <c r="L306" s="62"/>
      <c r="M306" s="62"/>
      <c r="N306" s="62"/>
      <c r="O306" s="62"/>
      <c r="P306" s="62"/>
      <c r="Q306" s="62"/>
      <c r="R306" s="62"/>
      <c r="S306" s="62"/>
      <c r="T306" s="62"/>
      <c r="U306" s="62"/>
      <c r="V306" s="62"/>
      <c r="W306" s="62"/>
      <c r="X306" s="62"/>
      <c r="Y306" s="62"/>
      <c r="Z306" s="62"/>
      <c r="AA306" s="62"/>
      <c r="AB306" s="62"/>
      <c r="AC306" s="62"/>
      <c r="AD306" s="62"/>
      <c r="AE306" s="62"/>
      <c r="AF306" s="62"/>
      <c r="AG306" s="62"/>
      <c r="AH306" s="62"/>
      <c r="AI306" s="62"/>
      <c r="AJ306" s="62"/>
      <c r="AK306" s="62"/>
      <c r="AL306" s="62"/>
      <c r="AM306" s="62"/>
      <c r="AN306" s="62"/>
      <c r="AO306" s="62"/>
    </row>
    <row r="307" spans="2:41" ht="12.75" customHeight="1" x14ac:dyDescent="0.2">
      <c r="B307" s="317" t="s">
        <v>300</v>
      </c>
      <c r="C307" s="151"/>
      <c r="D307" s="62"/>
      <c r="E307" s="62"/>
      <c r="F307" s="62"/>
      <c r="G307" s="62"/>
      <c r="H307" s="62"/>
      <c r="I307" s="62"/>
      <c r="J307" s="62"/>
      <c r="K307" s="62"/>
      <c r="L307" s="62"/>
      <c r="M307" s="62"/>
      <c r="N307" s="62"/>
      <c r="O307" s="62"/>
      <c r="P307" s="62"/>
      <c r="Q307" s="62"/>
      <c r="R307" s="62"/>
      <c r="S307" s="62"/>
      <c r="T307" s="62"/>
      <c r="U307" s="62"/>
      <c r="V307" s="62"/>
      <c r="W307" s="62"/>
      <c r="X307" s="62"/>
      <c r="Y307" s="62"/>
      <c r="Z307" s="62"/>
      <c r="AA307" s="62"/>
      <c r="AB307" s="62"/>
      <c r="AC307" s="62"/>
      <c r="AD307" s="62"/>
      <c r="AE307" s="62"/>
      <c r="AF307" s="62"/>
      <c r="AG307" s="62"/>
      <c r="AH307" s="62"/>
      <c r="AI307" s="62"/>
      <c r="AJ307" s="62"/>
      <c r="AK307" s="62"/>
      <c r="AL307" s="62"/>
      <c r="AM307" s="62"/>
      <c r="AN307" s="62"/>
      <c r="AO307" s="62"/>
    </row>
    <row r="308" spans="2:41" ht="12.75" customHeight="1" thickBot="1" x14ac:dyDescent="0.25">
      <c r="B308" s="313" t="s">
        <v>301</v>
      </c>
      <c r="C308" s="120"/>
      <c r="D308" s="69"/>
      <c r="E308" s="69"/>
      <c r="F308" s="69"/>
      <c r="G308" s="69"/>
      <c r="H308" s="69"/>
      <c r="I308" s="69"/>
      <c r="J308" s="69"/>
      <c r="K308" s="69"/>
      <c r="L308" s="69"/>
      <c r="M308" s="69"/>
      <c r="N308" s="69"/>
      <c r="O308" s="69"/>
      <c r="P308" s="69"/>
      <c r="Q308" s="69"/>
      <c r="R308" s="69"/>
      <c r="S308" s="69"/>
      <c r="T308" s="69"/>
      <c r="U308" s="69"/>
      <c r="V308" s="69"/>
      <c r="W308" s="69"/>
      <c r="X308" s="69"/>
      <c r="Y308" s="69"/>
      <c r="Z308" s="69"/>
      <c r="AA308" s="69"/>
      <c r="AB308" s="69"/>
      <c r="AC308" s="69"/>
      <c r="AD308" s="69"/>
      <c r="AE308" s="69"/>
      <c r="AF308" s="69"/>
      <c r="AG308" s="69"/>
      <c r="AH308" s="69"/>
      <c r="AI308" s="69"/>
      <c r="AJ308" s="69"/>
      <c r="AK308" s="69"/>
      <c r="AL308" s="69"/>
      <c r="AM308" s="69"/>
      <c r="AN308" s="69"/>
      <c r="AO308" s="69"/>
    </row>
    <row r="309" spans="2:41" ht="12.75" customHeight="1" x14ac:dyDescent="0.2">
      <c r="B309" s="153" t="s">
        <v>316</v>
      </c>
      <c r="C309" s="151"/>
      <c r="D309" s="534"/>
      <c r="E309" s="139"/>
      <c r="F309" s="139"/>
      <c r="G309" s="139"/>
      <c r="H309" s="139"/>
      <c r="I309" s="139"/>
      <c r="J309" s="139"/>
      <c r="K309" s="139"/>
      <c r="L309" s="139"/>
      <c r="M309" s="139"/>
      <c r="N309" s="139"/>
      <c r="O309" s="139"/>
      <c r="P309" s="139"/>
      <c r="Q309" s="139"/>
      <c r="R309" s="139"/>
      <c r="S309" s="139"/>
      <c r="T309" s="139"/>
      <c r="U309" s="139"/>
      <c r="V309" s="139"/>
      <c r="W309" s="139"/>
      <c r="X309" s="139"/>
      <c r="Y309" s="139"/>
      <c r="Z309" s="139"/>
      <c r="AA309" s="139"/>
      <c r="AB309" s="139"/>
      <c r="AC309" s="139"/>
      <c r="AD309" s="139"/>
      <c r="AE309" s="139"/>
      <c r="AF309" s="139"/>
      <c r="AG309" s="139"/>
      <c r="AH309" s="139"/>
      <c r="AI309" s="139"/>
      <c r="AJ309" s="139"/>
      <c r="AK309" s="139"/>
      <c r="AL309" s="139"/>
      <c r="AM309" s="139"/>
      <c r="AN309" s="139"/>
      <c r="AO309" s="139"/>
    </row>
    <row r="310" spans="2:41" ht="12.75" customHeight="1" x14ac:dyDescent="0.2">
      <c r="B310" s="53"/>
      <c r="C310" s="707"/>
      <c r="D310" s="62"/>
      <c r="E310" s="62"/>
      <c r="F310" s="62"/>
      <c r="G310" s="62"/>
      <c r="H310" s="62"/>
      <c r="I310" s="62"/>
      <c r="J310" s="62"/>
      <c r="K310" s="62"/>
      <c r="L310" s="62"/>
      <c r="M310" s="62"/>
      <c r="N310" s="62"/>
      <c r="O310" s="62"/>
      <c r="P310" s="62"/>
      <c r="Q310" s="62"/>
      <c r="R310" s="62"/>
      <c r="S310" s="62"/>
      <c r="T310" s="62"/>
      <c r="U310" s="62"/>
      <c r="V310" s="62"/>
      <c r="W310" s="62"/>
      <c r="X310" s="62"/>
      <c r="Y310" s="62"/>
      <c r="Z310" s="62"/>
      <c r="AA310" s="62"/>
      <c r="AB310" s="62"/>
      <c r="AC310" s="62"/>
      <c r="AD310" s="62"/>
      <c r="AE310" s="62"/>
      <c r="AF310" s="62"/>
      <c r="AG310" s="62"/>
      <c r="AH310" s="62"/>
      <c r="AI310" s="62"/>
      <c r="AJ310" s="62"/>
      <c r="AK310" s="62"/>
      <c r="AL310" s="62"/>
      <c r="AM310" s="62"/>
      <c r="AN310" s="62"/>
      <c r="AO310" s="62"/>
    </row>
    <row r="311" spans="2:41" ht="12.75" customHeight="1" x14ac:dyDescent="0.2">
      <c r="B311" s="14" t="s">
        <v>44</v>
      </c>
      <c r="C311" s="53"/>
      <c r="D311" s="62"/>
      <c r="E311" s="62"/>
      <c r="F311" s="62"/>
      <c r="G311" s="62"/>
      <c r="H311" s="62"/>
      <c r="I311" s="62"/>
      <c r="J311" s="62"/>
      <c r="K311" s="62"/>
      <c r="L311" s="62"/>
      <c r="M311" s="62"/>
      <c r="N311" s="62"/>
      <c r="O311" s="62"/>
      <c r="P311" s="62"/>
      <c r="Q311" s="62"/>
      <c r="R311" s="62"/>
      <c r="S311" s="62"/>
      <c r="T311" s="62"/>
      <c r="U311" s="62"/>
      <c r="V311" s="62"/>
      <c r="W311" s="62"/>
      <c r="X311" s="62"/>
      <c r="Y311" s="62"/>
      <c r="Z311" s="62"/>
      <c r="AA311" s="62"/>
      <c r="AB311" s="62"/>
      <c r="AC311" s="62"/>
      <c r="AD311" s="62"/>
      <c r="AE311" s="62"/>
      <c r="AF311" s="62"/>
      <c r="AG311" s="62"/>
      <c r="AH311" s="62"/>
      <c r="AI311" s="62"/>
      <c r="AJ311" s="62"/>
      <c r="AK311" s="62"/>
      <c r="AL311" s="62"/>
      <c r="AM311" s="62"/>
      <c r="AN311" s="62"/>
      <c r="AO311" s="62"/>
    </row>
    <row r="312" spans="2:41" ht="12.75" customHeight="1" x14ac:dyDescent="0.2">
      <c r="B312" s="153" t="s">
        <v>317</v>
      </c>
      <c r="C312" s="707"/>
      <c r="D312" s="534"/>
      <c r="E312" s="534"/>
      <c r="F312" s="534"/>
      <c r="G312" s="534"/>
      <c r="H312" s="534"/>
      <c r="I312" s="534"/>
      <c r="J312" s="534"/>
      <c r="K312" s="534"/>
      <c r="L312" s="534"/>
      <c r="M312" s="534"/>
      <c r="N312" s="534"/>
      <c r="O312" s="534"/>
      <c r="P312" s="534"/>
      <c r="Q312" s="534"/>
      <c r="R312" s="534"/>
      <c r="S312" s="534"/>
      <c r="T312" s="534"/>
      <c r="U312" s="534"/>
      <c r="V312" s="534"/>
      <c r="W312" s="534"/>
      <c r="X312" s="534"/>
      <c r="Y312" s="534"/>
      <c r="Z312" s="534"/>
      <c r="AA312" s="534"/>
      <c r="AB312" s="534"/>
      <c r="AC312" s="534"/>
      <c r="AD312" s="534"/>
      <c r="AE312" s="534"/>
      <c r="AF312" s="534"/>
      <c r="AG312" s="534"/>
      <c r="AH312" s="534"/>
      <c r="AI312" s="534"/>
      <c r="AJ312" s="534"/>
      <c r="AK312" s="534"/>
      <c r="AL312" s="534"/>
      <c r="AM312" s="534"/>
      <c r="AN312" s="534"/>
      <c r="AO312" s="534"/>
    </row>
    <row r="313" spans="2:41" ht="12.75" customHeight="1" x14ac:dyDescent="0.2">
      <c r="B313" s="53"/>
      <c r="C313" s="535"/>
      <c r="D313" s="696"/>
      <c r="E313" s="696"/>
      <c r="F313" s="696"/>
      <c r="G313" s="696"/>
      <c r="H313" s="696"/>
      <c r="I313" s="696"/>
      <c r="J313" s="696"/>
      <c r="K313" s="696"/>
      <c r="L313" s="696"/>
      <c r="M313" s="696"/>
      <c r="N313" s="696"/>
      <c r="O313" s="696"/>
      <c r="P313" s="696"/>
      <c r="Q313" s="696"/>
      <c r="R313" s="696"/>
      <c r="S313" s="696"/>
      <c r="T313" s="696"/>
      <c r="U313" s="696"/>
      <c r="V313" s="696"/>
      <c r="W313" s="696"/>
      <c r="X313" s="696"/>
      <c r="Y313" s="696"/>
      <c r="Z313" s="696"/>
      <c r="AA313" s="696"/>
      <c r="AB313" s="696"/>
      <c r="AC313" s="696"/>
      <c r="AD313" s="696"/>
      <c r="AE313" s="696"/>
      <c r="AF313" s="696"/>
      <c r="AG313" s="696"/>
      <c r="AH313" s="696"/>
      <c r="AI313" s="696"/>
      <c r="AJ313" s="696"/>
      <c r="AK313" s="696"/>
      <c r="AL313" s="696"/>
      <c r="AM313" s="696"/>
      <c r="AN313" s="696"/>
      <c r="AO313" s="696"/>
    </row>
    <row r="314" spans="2:41" ht="12.75" customHeight="1" x14ac:dyDescent="0.2">
      <c r="B314" s="14" t="s">
        <v>318</v>
      </c>
      <c r="C314" s="748"/>
      <c r="D314" s="749"/>
      <c r="E314" s="749"/>
      <c r="F314" s="749"/>
      <c r="G314" s="749"/>
      <c r="H314" s="749"/>
      <c r="I314" s="749"/>
      <c r="J314" s="749"/>
      <c r="K314" s="749"/>
      <c r="L314" s="749"/>
      <c r="M314" s="749"/>
      <c r="N314" s="749"/>
      <c r="O314" s="749"/>
      <c r="P314" s="749"/>
      <c r="Q314" s="749"/>
      <c r="R314" s="749"/>
      <c r="S314" s="749"/>
      <c r="T314" s="749"/>
      <c r="U314" s="749"/>
      <c r="V314" s="749"/>
      <c r="W314" s="749"/>
      <c r="X314" s="749"/>
      <c r="Y314" s="749"/>
      <c r="Z314" s="749"/>
      <c r="AA314" s="749"/>
      <c r="AB314" s="749"/>
      <c r="AC314" s="749"/>
      <c r="AD314" s="749"/>
      <c r="AE314" s="749"/>
      <c r="AF314" s="749"/>
      <c r="AG314" s="749"/>
      <c r="AH314" s="749"/>
      <c r="AI314" s="749"/>
      <c r="AJ314" s="749"/>
      <c r="AK314" s="749"/>
      <c r="AL314" s="749"/>
      <c r="AM314" s="749"/>
      <c r="AN314" s="749"/>
      <c r="AO314" s="749"/>
    </row>
    <row r="315" spans="2:41" ht="12.75" customHeight="1" x14ac:dyDescent="0.2">
      <c r="B315" s="157" t="s">
        <v>319</v>
      </c>
      <c r="C315" s="748"/>
      <c r="D315" s="749"/>
      <c r="E315" s="749"/>
      <c r="F315" s="749"/>
      <c r="G315" s="749"/>
      <c r="H315" s="749"/>
      <c r="I315" s="749"/>
      <c r="J315" s="749"/>
      <c r="K315" s="749"/>
      <c r="L315" s="749"/>
      <c r="M315" s="749"/>
      <c r="N315" s="749"/>
      <c r="O315" s="749"/>
      <c r="P315" s="749"/>
      <c r="Q315" s="749"/>
      <c r="R315" s="749"/>
      <c r="S315" s="749"/>
      <c r="T315" s="749"/>
      <c r="U315" s="749"/>
      <c r="V315" s="749"/>
      <c r="W315" s="749"/>
      <c r="X315" s="749"/>
      <c r="Y315" s="749"/>
      <c r="Z315" s="749"/>
      <c r="AA315" s="749"/>
      <c r="AB315" s="749"/>
      <c r="AC315" s="749"/>
      <c r="AD315" s="749"/>
      <c r="AE315" s="749"/>
      <c r="AF315" s="749"/>
      <c r="AG315" s="749"/>
      <c r="AH315" s="749"/>
      <c r="AI315" s="749"/>
      <c r="AJ315" s="749"/>
      <c r="AK315" s="749"/>
      <c r="AL315" s="749"/>
      <c r="AM315" s="749"/>
      <c r="AN315" s="749"/>
      <c r="AO315" s="749"/>
    </row>
    <row r="316" spans="2:41" ht="12.75" customHeight="1" x14ac:dyDescent="0.2">
      <c r="B316" s="53"/>
      <c r="C316" s="751"/>
      <c r="D316" s="696"/>
      <c r="E316" s="696"/>
      <c r="F316" s="696"/>
      <c r="G316" s="696"/>
      <c r="H316" s="696"/>
      <c r="I316" s="696"/>
      <c r="J316" s="696"/>
      <c r="K316" s="696"/>
      <c r="L316" s="696"/>
      <c r="M316" s="696"/>
      <c r="N316" s="696"/>
      <c r="O316" s="696"/>
      <c r="P316" s="696"/>
      <c r="Q316" s="696"/>
      <c r="R316" s="696"/>
      <c r="S316" s="696"/>
      <c r="T316" s="696"/>
      <c r="U316" s="696"/>
      <c r="V316" s="696"/>
      <c r="W316" s="696"/>
      <c r="X316" s="696"/>
      <c r="Y316" s="696"/>
      <c r="Z316" s="696"/>
      <c r="AA316" s="696"/>
      <c r="AB316" s="696"/>
      <c r="AC316" s="696"/>
      <c r="AD316" s="696"/>
      <c r="AE316" s="696"/>
      <c r="AF316" s="696"/>
      <c r="AG316" s="696"/>
      <c r="AH316" s="696"/>
      <c r="AI316" s="696"/>
      <c r="AJ316" s="696"/>
      <c r="AK316" s="696"/>
      <c r="AL316" s="696"/>
      <c r="AM316" s="696"/>
      <c r="AN316" s="696"/>
      <c r="AO316" s="696"/>
    </row>
    <row r="317" spans="2:41" ht="12.75" customHeight="1" x14ac:dyDescent="0.2">
      <c r="B317" s="53" t="s">
        <v>318</v>
      </c>
      <c r="C317" s="707"/>
      <c r="D317" s="696"/>
      <c r="E317" s="696"/>
      <c r="F317" s="696"/>
      <c r="G317" s="696"/>
      <c r="H317" s="696"/>
      <c r="I317" s="696"/>
      <c r="J317" s="696"/>
      <c r="K317" s="696"/>
      <c r="L317" s="696"/>
      <c r="M317" s="696"/>
      <c r="N317" s="696"/>
      <c r="O317" s="696"/>
      <c r="P317" s="696"/>
      <c r="Q317" s="696"/>
      <c r="R317" s="696"/>
      <c r="S317" s="696"/>
      <c r="T317" s="696"/>
      <c r="U317" s="696"/>
      <c r="V317" s="696"/>
      <c r="W317" s="696"/>
      <c r="X317" s="696"/>
      <c r="Y317" s="696"/>
      <c r="Z317" s="696"/>
      <c r="AA317" s="696"/>
      <c r="AB317" s="696"/>
      <c r="AC317" s="696"/>
      <c r="AD317" s="696"/>
      <c r="AE317" s="696"/>
      <c r="AF317" s="696"/>
      <c r="AG317" s="696"/>
      <c r="AH317" s="696"/>
      <c r="AI317" s="696"/>
      <c r="AJ317" s="696"/>
      <c r="AK317" s="696"/>
      <c r="AL317" s="696"/>
      <c r="AM317" s="696"/>
      <c r="AN317" s="696"/>
      <c r="AO317" s="696"/>
    </row>
    <row r="318" spans="2:41" ht="12.75" customHeight="1" x14ac:dyDescent="0.2">
      <c r="B318" s="15" t="s">
        <v>320</v>
      </c>
      <c r="C318" s="535"/>
      <c r="D318" s="752"/>
      <c r="E318" s="752"/>
      <c r="F318" s="752"/>
      <c r="G318" s="752"/>
      <c r="H318" s="752"/>
      <c r="I318" s="752"/>
      <c r="J318" s="752"/>
      <c r="K318" s="752"/>
      <c r="L318" s="752"/>
      <c r="M318" s="752"/>
      <c r="N318" s="752"/>
      <c r="O318" s="752"/>
      <c r="P318" s="752"/>
      <c r="Q318" s="752"/>
      <c r="R318" s="752"/>
      <c r="S318" s="752"/>
      <c r="T318" s="752"/>
      <c r="U318" s="752"/>
      <c r="V318" s="752"/>
      <c r="W318" s="752"/>
      <c r="X318" s="752"/>
      <c r="Y318" s="752"/>
      <c r="Z318" s="752"/>
      <c r="AA318" s="752"/>
      <c r="AB318" s="752"/>
      <c r="AC318" s="752"/>
      <c r="AD318" s="752"/>
      <c r="AE318" s="752"/>
      <c r="AF318" s="752"/>
      <c r="AG318" s="752"/>
      <c r="AH318" s="752"/>
      <c r="AI318" s="752"/>
      <c r="AJ318" s="752"/>
      <c r="AK318" s="752"/>
      <c r="AL318" s="752"/>
      <c r="AM318" s="752"/>
      <c r="AN318" s="752"/>
      <c r="AO318" s="752"/>
    </row>
    <row r="319" spans="2:41" ht="12.75" customHeight="1" x14ac:dyDescent="0.2">
      <c r="B319" s="15" t="s">
        <v>321</v>
      </c>
      <c r="C319" s="535"/>
      <c r="D319" s="752"/>
      <c r="E319" s="752"/>
      <c r="F319" s="752"/>
      <c r="G319" s="752"/>
      <c r="H319" s="752"/>
      <c r="I319" s="752"/>
      <c r="J319" s="752"/>
      <c r="K319" s="752"/>
      <c r="L319" s="752"/>
      <c r="M319" s="752"/>
      <c r="N319" s="752"/>
      <c r="O319" s="752"/>
      <c r="P319" s="752"/>
      <c r="Q319" s="752"/>
      <c r="R319" s="752"/>
      <c r="S319" s="752"/>
      <c r="T319" s="752"/>
      <c r="U319" s="752"/>
      <c r="V319" s="752"/>
      <c r="W319" s="752"/>
      <c r="X319" s="752"/>
      <c r="Y319" s="752"/>
      <c r="Z319" s="752"/>
      <c r="AA319" s="752"/>
      <c r="AB319" s="752"/>
      <c r="AC319" s="752"/>
      <c r="AD319" s="752"/>
      <c r="AE319" s="752"/>
      <c r="AF319" s="752"/>
      <c r="AG319" s="752"/>
      <c r="AH319" s="752"/>
      <c r="AI319" s="752"/>
      <c r="AJ319" s="752"/>
      <c r="AK319" s="752"/>
      <c r="AL319" s="752"/>
      <c r="AM319" s="752"/>
      <c r="AN319" s="752"/>
      <c r="AO319" s="752"/>
    </row>
    <row r="320" spans="2:41" ht="12.75" customHeight="1" x14ac:dyDescent="0.2">
      <c r="B320" s="15" t="s">
        <v>322</v>
      </c>
      <c r="C320" s="535"/>
      <c r="D320" s="752"/>
      <c r="E320" s="752"/>
      <c r="F320" s="752"/>
      <c r="G320" s="752"/>
      <c r="H320" s="752"/>
      <c r="I320" s="752"/>
      <c r="J320" s="752"/>
      <c r="K320" s="752"/>
      <c r="L320" s="752"/>
      <c r="M320" s="752"/>
      <c r="N320" s="752"/>
      <c r="O320" s="752"/>
      <c r="P320" s="752"/>
      <c r="Q320" s="752"/>
      <c r="R320" s="752"/>
      <c r="S320" s="752"/>
      <c r="T320" s="752"/>
      <c r="U320" s="752"/>
      <c r="V320" s="752"/>
      <c r="W320" s="752"/>
      <c r="X320" s="752"/>
      <c r="Y320" s="752"/>
      <c r="Z320" s="752"/>
      <c r="AA320" s="752"/>
      <c r="AB320" s="752"/>
      <c r="AC320" s="752"/>
      <c r="AD320" s="752"/>
      <c r="AE320" s="752"/>
      <c r="AF320" s="752"/>
      <c r="AG320" s="752"/>
      <c r="AH320" s="752"/>
      <c r="AI320" s="752"/>
      <c r="AJ320" s="752"/>
      <c r="AK320" s="752"/>
      <c r="AL320" s="752"/>
      <c r="AM320" s="752"/>
      <c r="AN320" s="752"/>
      <c r="AO320" s="752"/>
    </row>
    <row r="321" spans="2:41" ht="12.75" customHeight="1" x14ac:dyDescent="0.2">
      <c r="B321" s="53"/>
      <c r="C321" s="535"/>
      <c r="D321" s="696"/>
      <c r="E321" s="696"/>
      <c r="F321" s="696"/>
      <c r="G321" s="696"/>
      <c r="H321" s="696"/>
      <c r="I321" s="696"/>
      <c r="J321" s="696"/>
      <c r="K321" s="696"/>
      <c r="L321" s="696"/>
      <c r="M321" s="696"/>
      <c r="N321" s="696"/>
      <c r="O321" s="696"/>
      <c r="P321" s="696"/>
      <c r="Q321" s="696"/>
      <c r="R321" s="696"/>
      <c r="S321" s="696"/>
      <c r="T321" s="696"/>
      <c r="U321" s="696"/>
      <c r="V321" s="696"/>
      <c r="W321" s="696"/>
      <c r="X321" s="696"/>
      <c r="Y321" s="696"/>
      <c r="Z321" s="696"/>
      <c r="AA321" s="696"/>
      <c r="AB321" s="696"/>
      <c r="AC321" s="696"/>
      <c r="AD321" s="696"/>
      <c r="AE321" s="696"/>
      <c r="AF321" s="696"/>
      <c r="AG321" s="696"/>
      <c r="AH321" s="696"/>
      <c r="AI321" s="696"/>
      <c r="AJ321" s="696"/>
      <c r="AK321" s="696"/>
      <c r="AL321" s="696"/>
      <c r="AM321" s="696"/>
      <c r="AN321" s="696"/>
      <c r="AO321" s="696"/>
    </row>
    <row r="322" spans="2:41" ht="12.75" customHeight="1" x14ac:dyDescent="0.2">
      <c r="B322" s="53" t="s">
        <v>323</v>
      </c>
      <c r="C322" s="535"/>
      <c r="D322" s="696"/>
      <c r="E322" s="696"/>
      <c r="F322" s="696"/>
      <c r="G322" s="696"/>
      <c r="H322" s="696"/>
      <c r="I322" s="696"/>
      <c r="J322" s="696"/>
      <c r="K322" s="696"/>
      <c r="L322" s="696"/>
      <c r="M322" s="696"/>
      <c r="N322" s="696"/>
      <c r="O322" s="696"/>
      <c r="P322" s="696"/>
      <c r="Q322" s="696"/>
      <c r="R322" s="696"/>
      <c r="S322" s="696"/>
      <c r="T322" s="696"/>
      <c r="U322" s="696"/>
      <c r="V322" s="696"/>
      <c r="W322" s="696"/>
      <c r="X322" s="696"/>
      <c r="Y322" s="696"/>
      <c r="Z322" s="696"/>
      <c r="AA322" s="696"/>
      <c r="AB322" s="696"/>
      <c r="AC322" s="696"/>
      <c r="AD322" s="696"/>
      <c r="AE322" s="696"/>
      <c r="AF322" s="696"/>
      <c r="AG322" s="696"/>
      <c r="AH322" s="696"/>
      <c r="AI322" s="696"/>
      <c r="AJ322" s="696"/>
      <c r="AK322" s="696"/>
      <c r="AL322" s="696"/>
      <c r="AM322" s="696"/>
      <c r="AN322" s="696"/>
      <c r="AO322" s="696"/>
    </row>
    <row r="323" spans="2:41" ht="12.75" customHeight="1" x14ac:dyDescent="0.2">
      <c r="B323" s="53" t="s">
        <v>324</v>
      </c>
      <c r="C323" s="707"/>
      <c r="D323" s="696"/>
      <c r="E323" s="696"/>
      <c r="F323" s="696"/>
      <c r="G323" s="696"/>
      <c r="H323" s="696"/>
      <c r="I323" s="696"/>
      <c r="J323" s="696"/>
      <c r="K323" s="696"/>
      <c r="L323" s="696"/>
      <c r="M323" s="696"/>
      <c r="N323" s="696"/>
      <c r="O323" s="696"/>
      <c r="P323" s="696"/>
      <c r="Q323" s="696"/>
      <c r="R323" s="696"/>
      <c r="S323" s="696"/>
      <c r="T323" s="696"/>
      <c r="U323" s="696"/>
      <c r="V323" s="696"/>
      <c r="W323" s="696"/>
      <c r="X323" s="696"/>
      <c r="Y323" s="696"/>
      <c r="Z323" s="696"/>
      <c r="AA323" s="696"/>
      <c r="AB323" s="696"/>
      <c r="AC323" s="696"/>
      <c r="AD323" s="696"/>
      <c r="AE323" s="696"/>
      <c r="AF323" s="696"/>
      <c r="AG323" s="696"/>
      <c r="AH323" s="696"/>
      <c r="AI323" s="696"/>
      <c r="AJ323" s="696"/>
      <c r="AK323" s="696"/>
      <c r="AL323" s="696"/>
      <c r="AM323" s="696"/>
      <c r="AN323" s="696"/>
      <c r="AO323" s="696"/>
    </row>
    <row r="324" spans="2:41" ht="12.75" customHeight="1" x14ac:dyDescent="0.2">
      <c r="B324" s="53"/>
      <c r="C324" s="535"/>
      <c r="D324" s="696"/>
      <c r="E324" s="696"/>
      <c r="F324" s="696"/>
      <c r="G324" s="696"/>
      <c r="H324" s="696"/>
      <c r="I324" s="696"/>
      <c r="J324" s="696"/>
      <c r="K324" s="696"/>
      <c r="L324" s="696"/>
      <c r="M324" s="696"/>
      <c r="N324" s="696"/>
      <c r="O324" s="696"/>
      <c r="P324" s="696"/>
      <c r="Q324" s="696"/>
      <c r="R324" s="696"/>
      <c r="S324" s="696"/>
      <c r="T324" s="696"/>
      <c r="U324" s="696"/>
      <c r="V324" s="696"/>
      <c r="W324" s="696"/>
      <c r="X324" s="696"/>
      <c r="Y324" s="696"/>
      <c r="Z324" s="696"/>
      <c r="AA324" s="696"/>
      <c r="AB324" s="696"/>
      <c r="AC324" s="696"/>
      <c r="AD324" s="696"/>
      <c r="AE324" s="696"/>
      <c r="AF324" s="696"/>
      <c r="AG324" s="696"/>
      <c r="AH324" s="696"/>
      <c r="AI324" s="696"/>
      <c r="AJ324" s="696"/>
      <c r="AK324" s="696"/>
      <c r="AL324" s="696"/>
      <c r="AM324" s="696"/>
      <c r="AN324" s="696"/>
      <c r="AO324" s="696"/>
    </row>
    <row r="325" spans="2:41" ht="12.75" customHeight="1" x14ac:dyDescent="0.2">
      <c r="B325" s="53" t="s">
        <v>325</v>
      </c>
      <c r="C325" s="535"/>
      <c r="D325" s="696"/>
      <c r="E325" s="696"/>
      <c r="F325" s="696"/>
      <c r="G325" s="696"/>
      <c r="H325" s="696"/>
      <c r="I325" s="696"/>
      <c r="J325" s="696"/>
      <c r="K325" s="696"/>
      <c r="L325" s="696"/>
      <c r="M325" s="696"/>
      <c r="N325" s="696"/>
      <c r="O325" s="696"/>
      <c r="P325" s="696"/>
      <c r="Q325" s="696"/>
      <c r="R325" s="696"/>
      <c r="S325" s="696"/>
      <c r="T325" s="696"/>
      <c r="U325" s="696"/>
      <c r="V325" s="696"/>
      <c r="W325" s="696"/>
      <c r="X325" s="696"/>
      <c r="Y325" s="696"/>
      <c r="Z325" s="696"/>
      <c r="AA325" s="696"/>
      <c r="AB325" s="696"/>
      <c r="AC325" s="696"/>
      <c r="AD325" s="696"/>
      <c r="AE325" s="696"/>
      <c r="AF325" s="696"/>
      <c r="AG325" s="696"/>
      <c r="AH325" s="696"/>
      <c r="AI325" s="696"/>
      <c r="AJ325" s="696"/>
      <c r="AK325" s="696"/>
      <c r="AL325" s="696"/>
      <c r="AM325" s="696"/>
      <c r="AN325" s="696"/>
      <c r="AO325" s="696"/>
    </row>
    <row r="326" spans="2:41" ht="12.75" customHeight="1" x14ac:dyDescent="0.2">
      <c r="B326" s="15" t="s">
        <v>326</v>
      </c>
      <c r="C326" s="535"/>
      <c r="D326" s="752"/>
      <c r="E326" s="752"/>
      <c r="F326" s="752"/>
      <c r="G326" s="752"/>
      <c r="H326" s="752"/>
      <c r="I326" s="752"/>
      <c r="J326" s="752"/>
      <c r="K326" s="752"/>
      <c r="L326" s="752"/>
      <c r="M326" s="752"/>
      <c r="N326" s="752"/>
      <c r="O326" s="752"/>
      <c r="P326" s="752"/>
      <c r="Q326" s="752"/>
      <c r="R326" s="752"/>
      <c r="S326" s="752"/>
      <c r="T326" s="752"/>
      <c r="U326" s="752"/>
      <c r="V326" s="752"/>
      <c r="W326" s="752"/>
      <c r="X326" s="752"/>
      <c r="Y326" s="752"/>
      <c r="Z326" s="752"/>
      <c r="AA326" s="752"/>
      <c r="AB326" s="752"/>
      <c r="AC326" s="752"/>
      <c r="AD326" s="752"/>
      <c r="AE326" s="752"/>
      <c r="AF326" s="752"/>
      <c r="AG326" s="752"/>
      <c r="AH326" s="752"/>
      <c r="AI326" s="752"/>
      <c r="AJ326" s="752"/>
      <c r="AK326" s="752"/>
      <c r="AL326" s="752"/>
      <c r="AM326" s="752"/>
      <c r="AN326" s="752"/>
      <c r="AO326" s="752"/>
    </row>
    <row r="327" spans="2:41" ht="12.75" customHeight="1" x14ac:dyDescent="0.2">
      <c r="B327" s="15" t="s">
        <v>327</v>
      </c>
      <c r="C327" s="535"/>
      <c r="D327" s="752"/>
      <c r="E327" s="752"/>
      <c r="F327" s="752"/>
      <c r="G327" s="752"/>
      <c r="H327" s="752"/>
      <c r="I327" s="752"/>
      <c r="J327" s="752"/>
      <c r="K327" s="752"/>
      <c r="L327" s="752"/>
      <c r="M327" s="752"/>
      <c r="N327" s="752"/>
      <c r="O327" s="752"/>
      <c r="P327" s="752"/>
      <c r="Q327" s="752"/>
      <c r="R327" s="752"/>
      <c r="S327" s="752"/>
      <c r="T327" s="752"/>
      <c r="U327" s="752"/>
      <c r="V327" s="752"/>
      <c r="W327" s="752"/>
      <c r="X327" s="752"/>
      <c r="Y327" s="752"/>
      <c r="Z327" s="752"/>
      <c r="AA327" s="752"/>
      <c r="AB327" s="752"/>
      <c r="AC327" s="752"/>
      <c r="AD327" s="752"/>
      <c r="AE327" s="752"/>
      <c r="AF327" s="752"/>
      <c r="AG327" s="752"/>
      <c r="AH327" s="752"/>
      <c r="AI327" s="752"/>
      <c r="AJ327" s="752"/>
      <c r="AK327" s="752"/>
      <c r="AL327" s="752"/>
      <c r="AM327" s="752"/>
      <c r="AN327" s="752"/>
      <c r="AO327" s="752"/>
    </row>
    <row r="328" spans="2:41" ht="12.75" customHeight="1" x14ac:dyDescent="0.2">
      <c r="B328" s="15" t="s">
        <v>328</v>
      </c>
      <c r="C328" s="535"/>
      <c r="D328" s="752"/>
      <c r="E328" s="752"/>
      <c r="F328" s="752"/>
      <c r="G328" s="752"/>
      <c r="H328" s="752"/>
      <c r="I328" s="752"/>
      <c r="J328" s="752"/>
      <c r="K328" s="752"/>
      <c r="L328" s="752"/>
      <c r="M328" s="752"/>
      <c r="N328" s="752"/>
      <c r="O328" s="752"/>
      <c r="P328" s="752"/>
      <c r="Q328" s="752"/>
      <c r="R328" s="752"/>
      <c r="S328" s="752"/>
      <c r="T328" s="752"/>
      <c r="U328" s="752"/>
      <c r="V328" s="752"/>
      <c r="W328" s="752"/>
      <c r="X328" s="752"/>
      <c r="Y328" s="752"/>
      <c r="Z328" s="752"/>
      <c r="AA328" s="752"/>
      <c r="AB328" s="752"/>
      <c r="AC328" s="752"/>
      <c r="AD328" s="752"/>
      <c r="AE328" s="752"/>
      <c r="AF328" s="752"/>
      <c r="AG328" s="752"/>
      <c r="AH328" s="752"/>
      <c r="AI328" s="752"/>
      <c r="AJ328" s="752"/>
      <c r="AK328" s="752"/>
      <c r="AL328" s="752"/>
      <c r="AM328" s="752"/>
      <c r="AN328" s="752"/>
      <c r="AO328" s="752"/>
    </row>
    <row r="329" spans="2:41" ht="12.75" customHeight="1" x14ac:dyDescent="0.2">
      <c r="B329" s="53"/>
      <c r="C329" s="535"/>
      <c r="D329" s="753"/>
      <c r="E329" s="753"/>
      <c r="F329" s="753"/>
      <c r="G329" s="753"/>
      <c r="H329" s="753"/>
      <c r="I329" s="753"/>
      <c r="J329" s="753"/>
      <c r="K329" s="753"/>
      <c r="L329" s="753"/>
      <c r="M329" s="753"/>
      <c r="N329" s="753"/>
      <c r="O329" s="753"/>
      <c r="P329" s="753"/>
      <c r="Q329" s="753"/>
      <c r="R329" s="753"/>
      <c r="S329" s="753"/>
      <c r="T329" s="753"/>
      <c r="U329" s="753"/>
      <c r="V329" s="753"/>
      <c r="W329" s="753"/>
      <c r="X329" s="753"/>
      <c r="Y329" s="753"/>
      <c r="Z329" s="753"/>
      <c r="AA329" s="753"/>
      <c r="AB329" s="753"/>
      <c r="AC329" s="753"/>
      <c r="AD329" s="753"/>
      <c r="AE329" s="753"/>
      <c r="AF329" s="753"/>
      <c r="AG329" s="753"/>
      <c r="AH329" s="753"/>
      <c r="AI329" s="753"/>
      <c r="AJ329" s="753"/>
      <c r="AK329" s="753"/>
      <c r="AL329" s="753"/>
      <c r="AM329" s="753"/>
      <c r="AN329" s="753"/>
      <c r="AO329" s="753"/>
    </row>
    <row r="330" spans="2:41" ht="12.75" customHeight="1" x14ac:dyDescent="0.2">
      <c r="B330" s="53" t="s">
        <v>329</v>
      </c>
      <c r="C330" s="751"/>
      <c r="D330" s="754"/>
      <c r="E330" s="754"/>
      <c r="F330" s="754"/>
      <c r="G330" s="754"/>
      <c r="H330" s="754"/>
      <c r="I330" s="754"/>
      <c r="J330" s="754"/>
      <c r="K330" s="754"/>
      <c r="L330" s="754"/>
      <c r="M330" s="754"/>
      <c r="N330" s="754"/>
      <c r="O330" s="754"/>
      <c r="P330" s="754"/>
      <c r="Q330" s="754"/>
      <c r="R330" s="754"/>
      <c r="S330" s="754"/>
      <c r="T330" s="754"/>
      <c r="U330" s="754"/>
      <c r="V330" s="754"/>
      <c r="W330" s="754"/>
      <c r="X330" s="754"/>
      <c r="Y330" s="754"/>
      <c r="Z330" s="754"/>
      <c r="AA330" s="754"/>
      <c r="AB330" s="754"/>
      <c r="AC330" s="754"/>
      <c r="AD330" s="754"/>
      <c r="AE330" s="754"/>
      <c r="AF330" s="754"/>
      <c r="AG330" s="754"/>
      <c r="AH330" s="754"/>
      <c r="AI330" s="754"/>
      <c r="AJ330" s="754"/>
      <c r="AK330" s="754"/>
      <c r="AL330" s="754"/>
      <c r="AM330" s="754"/>
      <c r="AN330" s="754"/>
      <c r="AO330" s="754"/>
    </row>
    <row r="331" spans="2:41" ht="12.75" customHeight="1" x14ac:dyDescent="0.2">
      <c r="B331" s="53" t="s">
        <v>330</v>
      </c>
      <c r="C331" s="707"/>
      <c r="D331" s="696"/>
      <c r="E331" s="696"/>
      <c r="F331" s="696"/>
      <c r="G331" s="696"/>
      <c r="H331" s="696"/>
      <c r="I331" s="696"/>
      <c r="J331" s="696"/>
      <c r="K331" s="696"/>
      <c r="L331" s="696"/>
      <c r="M331" s="696"/>
      <c r="N331" s="696"/>
      <c r="O331" s="696"/>
      <c r="P331" s="696"/>
      <c r="Q331" s="696"/>
      <c r="R331" s="696"/>
      <c r="S331" s="696"/>
      <c r="T331" s="696"/>
      <c r="U331" s="696"/>
      <c r="V331" s="696"/>
      <c r="W331" s="696"/>
      <c r="X331" s="696"/>
      <c r="Y331" s="696"/>
      <c r="Z331" s="696"/>
      <c r="AA331" s="696"/>
      <c r="AB331" s="696"/>
      <c r="AC331" s="696"/>
      <c r="AD331" s="696"/>
      <c r="AE331" s="696"/>
      <c r="AF331" s="696"/>
      <c r="AG331" s="696"/>
      <c r="AH331" s="696"/>
      <c r="AI331" s="696"/>
      <c r="AJ331" s="696"/>
      <c r="AK331" s="696"/>
      <c r="AL331" s="696"/>
      <c r="AM331" s="696"/>
      <c r="AN331" s="696"/>
      <c r="AO331" s="696"/>
    </row>
    <row r="332" spans="2:41" ht="12.75" customHeight="1" x14ac:dyDescent="0.2">
      <c r="B332" s="53"/>
      <c r="C332" s="707"/>
      <c r="D332" s="696"/>
      <c r="E332" s="696"/>
      <c r="F332" s="696"/>
      <c r="G332" s="696"/>
      <c r="H332" s="696"/>
      <c r="I332" s="696"/>
      <c r="J332" s="696"/>
      <c r="K332" s="696"/>
      <c r="L332" s="696"/>
      <c r="M332" s="696"/>
      <c r="N332" s="696"/>
      <c r="O332" s="696"/>
      <c r="P332" s="696"/>
      <c r="Q332" s="696"/>
      <c r="R332" s="696"/>
      <c r="S332" s="696"/>
      <c r="T332" s="696"/>
      <c r="U332" s="696"/>
      <c r="V332" s="696"/>
      <c r="W332" s="696"/>
      <c r="X332" s="696"/>
      <c r="Y332" s="696"/>
      <c r="Z332" s="696"/>
      <c r="AA332" s="696"/>
      <c r="AB332" s="696"/>
      <c r="AC332" s="696"/>
      <c r="AD332" s="696"/>
      <c r="AE332" s="696"/>
      <c r="AF332" s="696"/>
      <c r="AG332" s="696"/>
      <c r="AH332" s="696"/>
      <c r="AI332" s="696"/>
      <c r="AJ332" s="696"/>
      <c r="AK332" s="696"/>
      <c r="AL332" s="696"/>
      <c r="AM332" s="696"/>
      <c r="AN332" s="696"/>
      <c r="AO332" s="696"/>
    </row>
    <row r="333" spans="2:41" ht="12.75" customHeight="1" x14ac:dyDescent="0.2">
      <c r="B333" s="53" t="s">
        <v>331</v>
      </c>
      <c r="C333" s="707"/>
      <c r="D333" s="755"/>
      <c r="E333" s="755"/>
      <c r="F333" s="755"/>
      <c r="G333" s="755"/>
      <c r="H333" s="755"/>
      <c r="I333" s="755"/>
      <c r="J333" s="755"/>
      <c r="K333" s="755"/>
      <c r="L333" s="755"/>
      <c r="M333" s="755"/>
      <c r="N333" s="755"/>
      <c r="O333" s="755"/>
      <c r="P333" s="755"/>
      <c r="Q333" s="755"/>
      <c r="R333" s="755"/>
      <c r="S333" s="755"/>
      <c r="T333" s="755"/>
      <c r="U333" s="755"/>
      <c r="V333" s="755"/>
      <c r="W333" s="755"/>
      <c r="X333" s="755"/>
      <c r="Y333" s="755"/>
      <c r="Z333" s="755"/>
      <c r="AA333" s="755"/>
      <c r="AB333" s="755"/>
      <c r="AC333" s="755"/>
      <c r="AD333" s="755"/>
      <c r="AE333" s="755"/>
      <c r="AF333" s="755"/>
      <c r="AG333" s="755"/>
      <c r="AH333" s="755"/>
      <c r="AI333" s="755"/>
      <c r="AJ333" s="755"/>
      <c r="AK333" s="755"/>
      <c r="AL333" s="755"/>
      <c r="AM333" s="755"/>
      <c r="AN333" s="755"/>
      <c r="AO333" s="755"/>
    </row>
    <row r="334" spans="2:41" ht="12.75" customHeight="1" x14ac:dyDescent="0.2">
      <c r="B334" s="53"/>
      <c r="C334" s="707"/>
      <c r="D334" s="696"/>
      <c r="E334" s="696"/>
      <c r="F334" s="696"/>
      <c r="G334" s="696"/>
      <c r="H334" s="696"/>
      <c r="I334" s="696"/>
      <c r="J334" s="696"/>
      <c r="K334" s="696"/>
      <c r="L334" s="696"/>
      <c r="M334" s="696"/>
      <c r="N334" s="696"/>
      <c r="O334" s="696"/>
      <c r="P334" s="696"/>
      <c r="Q334" s="696"/>
      <c r="R334" s="696"/>
      <c r="S334" s="696"/>
      <c r="T334" s="696"/>
      <c r="U334" s="696"/>
      <c r="V334" s="696"/>
      <c r="W334" s="696"/>
      <c r="X334" s="696"/>
      <c r="Y334" s="696"/>
      <c r="Z334" s="696"/>
      <c r="AA334" s="696"/>
      <c r="AB334" s="696"/>
      <c r="AC334" s="696"/>
      <c r="AD334" s="696"/>
      <c r="AE334" s="696"/>
      <c r="AF334" s="696"/>
      <c r="AG334" s="696"/>
      <c r="AH334" s="696"/>
      <c r="AI334" s="696"/>
      <c r="AJ334" s="696"/>
      <c r="AK334" s="696"/>
      <c r="AL334" s="696"/>
      <c r="AM334" s="696"/>
      <c r="AN334" s="696"/>
      <c r="AO334" s="696"/>
    </row>
    <row r="335" spans="2:41" ht="12.75" customHeight="1" x14ac:dyDescent="0.2">
      <c r="B335" s="53" t="s">
        <v>333</v>
      </c>
      <c r="C335" s="535"/>
      <c r="D335" s="696"/>
      <c r="E335" s="696"/>
      <c r="F335" s="696"/>
      <c r="G335" s="696"/>
      <c r="H335" s="696"/>
      <c r="I335" s="696"/>
      <c r="J335" s="696"/>
      <c r="K335" s="696"/>
      <c r="L335" s="696"/>
      <c r="M335" s="696"/>
      <c r="N335" s="696"/>
      <c r="O335" s="696"/>
      <c r="P335" s="696"/>
      <c r="Q335" s="696"/>
      <c r="R335" s="696"/>
      <c r="S335" s="696"/>
      <c r="T335" s="696"/>
      <c r="U335" s="696"/>
      <c r="V335" s="696"/>
      <c r="W335" s="696"/>
      <c r="X335" s="696"/>
      <c r="Y335" s="696"/>
      <c r="Z335" s="696"/>
      <c r="AA335" s="696"/>
      <c r="AB335" s="696"/>
      <c r="AC335" s="696"/>
      <c r="AD335" s="696"/>
      <c r="AE335" s="696"/>
      <c r="AF335" s="696"/>
      <c r="AG335" s="696"/>
      <c r="AH335" s="696"/>
      <c r="AI335" s="696"/>
      <c r="AJ335" s="696"/>
      <c r="AK335" s="696"/>
      <c r="AL335" s="696"/>
      <c r="AM335" s="696"/>
      <c r="AN335" s="696"/>
      <c r="AO335" s="696"/>
    </row>
    <row r="336" spans="2:41" ht="12.75" customHeight="1" x14ac:dyDescent="0.2">
      <c r="B336" s="159">
        <v>60</v>
      </c>
      <c r="C336" s="756"/>
      <c r="D336" s="754"/>
      <c r="E336" s="754"/>
      <c r="F336" s="754"/>
      <c r="G336" s="754"/>
      <c r="H336" s="754"/>
      <c r="I336" s="754"/>
      <c r="J336" s="754"/>
      <c r="K336" s="754"/>
      <c r="L336" s="754"/>
      <c r="M336" s="754"/>
      <c r="N336" s="754"/>
      <c r="O336" s="754"/>
      <c r="P336" s="754"/>
      <c r="Q336" s="754"/>
      <c r="R336" s="754"/>
      <c r="S336" s="754"/>
      <c r="T336" s="754"/>
      <c r="U336" s="754"/>
      <c r="V336" s="754"/>
      <c r="W336" s="754"/>
      <c r="X336" s="754"/>
      <c r="Y336" s="754"/>
      <c r="Z336" s="754"/>
      <c r="AA336" s="754"/>
      <c r="AB336" s="754"/>
      <c r="AC336" s="754"/>
      <c r="AD336" s="754"/>
      <c r="AE336" s="754"/>
      <c r="AF336" s="754"/>
      <c r="AG336" s="754"/>
      <c r="AH336" s="754"/>
      <c r="AI336" s="754"/>
      <c r="AJ336" s="754"/>
      <c r="AK336" s="754"/>
      <c r="AL336" s="754"/>
      <c r="AM336" s="754"/>
      <c r="AN336" s="754"/>
      <c r="AO336" s="754"/>
    </row>
    <row r="337" spans="1:42" ht="12.75" customHeight="1" x14ac:dyDescent="0.2">
      <c r="B337" s="159">
        <v>50</v>
      </c>
      <c r="C337" s="756"/>
      <c r="D337" s="754"/>
      <c r="E337" s="754"/>
      <c r="F337" s="754"/>
      <c r="G337" s="754"/>
      <c r="H337" s="754"/>
      <c r="I337" s="754"/>
      <c r="J337" s="754"/>
      <c r="K337" s="754"/>
      <c r="L337" s="754"/>
      <c r="M337" s="754"/>
      <c r="N337" s="754"/>
      <c r="O337" s="754"/>
      <c r="P337" s="754"/>
      <c r="Q337" s="754"/>
      <c r="R337" s="754"/>
      <c r="S337" s="754"/>
      <c r="T337" s="754"/>
      <c r="U337" s="754"/>
      <c r="V337" s="754"/>
      <c r="W337" s="754"/>
      <c r="X337" s="754"/>
      <c r="Y337" s="754"/>
      <c r="Z337" s="754"/>
      <c r="AA337" s="754"/>
      <c r="AB337" s="754"/>
      <c r="AC337" s="754"/>
      <c r="AD337" s="754"/>
      <c r="AE337" s="754"/>
      <c r="AF337" s="754"/>
      <c r="AG337" s="754"/>
      <c r="AH337" s="754"/>
      <c r="AI337" s="754"/>
      <c r="AJ337" s="754"/>
      <c r="AK337" s="754"/>
      <c r="AL337" s="754"/>
      <c r="AM337" s="754"/>
      <c r="AN337" s="754"/>
      <c r="AO337" s="754"/>
    </row>
    <row r="338" spans="1:42" ht="12.75" customHeight="1" x14ac:dyDescent="0.2">
      <c r="B338" s="159">
        <v>40</v>
      </c>
      <c r="C338" s="756"/>
      <c r="D338" s="754"/>
      <c r="E338" s="754"/>
      <c r="F338" s="754"/>
      <c r="G338" s="754"/>
      <c r="H338" s="754"/>
      <c r="I338" s="754"/>
      <c r="J338" s="754"/>
      <c r="K338" s="754"/>
      <c r="L338" s="754"/>
      <c r="M338" s="754"/>
      <c r="N338" s="754"/>
      <c r="O338" s="754"/>
      <c r="P338" s="754"/>
      <c r="Q338" s="754"/>
      <c r="R338" s="754"/>
      <c r="S338" s="754"/>
      <c r="T338" s="754"/>
      <c r="U338" s="754"/>
      <c r="V338" s="754"/>
      <c r="W338" s="754"/>
      <c r="X338" s="754"/>
      <c r="Y338" s="754"/>
      <c r="Z338" s="754"/>
      <c r="AA338" s="754"/>
      <c r="AB338" s="754"/>
      <c r="AC338" s="754"/>
      <c r="AD338" s="754"/>
      <c r="AE338" s="754"/>
      <c r="AF338" s="754"/>
      <c r="AG338" s="754"/>
      <c r="AH338" s="754"/>
      <c r="AI338" s="754"/>
      <c r="AJ338" s="754"/>
      <c r="AK338" s="754"/>
      <c r="AL338" s="754"/>
      <c r="AM338" s="754"/>
      <c r="AN338" s="754"/>
      <c r="AO338" s="754"/>
    </row>
    <row r="339" spans="1:42" ht="12.75" customHeight="1" x14ac:dyDescent="0.2">
      <c r="B339" s="159">
        <v>30</v>
      </c>
      <c r="C339" s="756"/>
      <c r="D339" s="754"/>
      <c r="E339" s="754"/>
      <c r="F339" s="754"/>
      <c r="G339" s="754"/>
      <c r="H339" s="754"/>
      <c r="I339" s="754"/>
      <c r="J339" s="754"/>
      <c r="K339" s="754"/>
      <c r="L339" s="754"/>
      <c r="M339" s="754"/>
      <c r="N339" s="754"/>
      <c r="O339" s="754"/>
      <c r="P339" s="754"/>
      <c r="Q339" s="754"/>
      <c r="R339" s="754"/>
      <c r="S339" s="754"/>
      <c r="T339" s="754"/>
      <c r="U339" s="754"/>
      <c r="V339" s="754"/>
      <c r="W339" s="754"/>
      <c r="X339" s="754"/>
      <c r="Y339" s="754"/>
      <c r="Z339" s="754"/>
      <c r="AA339" s="754"/>
      <c r="AB339" s="754"/>
      <c r="AC339" s="754"/>
      <c r="AD339" s="754"/>
      <c r="AE339" s="754"/>
      <c r="AF339" s="754"/>
      <c r="AG339" s="754"/>
      <c r="AH339" s="754"/>
      <c r="AI339" s="754"/>
      <c r="AJ339" s="754"/>
      <c r="AK339" s="754"/>
      <c r="AL339" s="754"/>
      <c r="AM339" s="754"/>
      <c r="AN339" s="754"/>
      <c r="AO339" s="754"/>
    </row>
    <row r="340" spans="1:42" ht="12.6" customHeight="1" x14ac:dyDescent="0.2">
      <c r="B340" s="159">
        <v>25</v>
      </c>
      <c r="C340" s="756"/>
      <c r="D340" s="754"/>
      <c r="E340" s="754"/>
      <c r="F340" s="754"/>
      <c r="G340" s="754"/>
      <c r="H340" s="754"/>
      <c r="I340" s="754"/>
      <c r="J340" s="754"/>
      <c r="K340" s="754"/>
      <c r="L340" s="754"/>
      <c r="M340" s="754"/>
      <c r="N340" s="754"/>
      <c r="O340" s="754"/>
      <c r="P340" s="754"/>
      <c r="Q340" s="754"/>
      <c r="R340" s="754"/>
      <c r="S340" s="754"/>
      <c r="T340" s="754"/>
      <c r="U340" s="754"/>
      <c r="V340" s="754"/>
      <c r="W340" s="754"/>
      <c r="X340" s="754"/>
      <c r="Y340" s="754"/>
      <c r="Z340" s="754"/>
      <c r="AA340" s="754"/>
      <c r="AB340" s="754"/>
      <c r="AC340" s="754"/>
      <c r="AD340" s="754"/>
      <c r="AE340" s="754"/>
      <c r="AF340" s="754"/>
      <c r="AG340" s="754"/>
      <c r="AH340" s="754"/>
      <c r="AI340" s="754"/>
      <c r="AJ340" s="754"/>
      <c r="AK340" s="754"/>
      <c r="AL340" s="754"/>
      <c r="AM340" s="754"/>
      <c r="AN340" s="754"/>
      <c r="AO340" s="754"/>
    </row>
    <row r="341" spans="1:42" ht="12.6" customHeight="1" x14ac:dyDescent="0.2">
      <c r="B341" s="159">
        <v>15</v>
      </c>
      <c r="C341" s="756"/>
      <c r="D341" s="754"/>
      <c r="E341" s="754"/>
      <c r="F341" s="754"/>
      <c r="G341" s="754"/>
      <c r="H341" s="754"/>
      <c r="I341" s="754"/>
      <c r="J341" s="754"/>
      <c r="K341" s="754"/>
      <c r="L341" s="754"/>
      <c r="M341" s="754"/>
      <c r="N341" s="754"/>
      <c r="O341" s="754"/>
      <c r="P341" s="754"/>
      <c r="Q341" s="754"/>
      <c r="R341" s="754"/>
      <c r="S341" s="754"/>
      <c r="T341" s="754"/>
      <c r="U341" s="754"/>
      <c r="V341" s="754"/>
      <c r="W341" s="754"/>
      <c r="X341" s="754"/>
      <c r="Y341" s="754"/>
      <c r="Z341" s="754"/>
      <c r="AA341" s="754"/>
      <c r="AB341" s="754"/>
      <c r="AC341" s="754"/>
      <c r="AD341" s="754"/>
      <c r="AE341" s="754"/>
      <c r="AF341" s="754"/>
      <c r="AG341" s="754"/>
      <c r="AH341" s="754"/>
      <c r="AI341" s="754"/>
      <c r="AJ341" s="754"/>
      <c r="AK341" s="754"/>
      <c r="AL341" s="754"/>
      <c r="AM341" s="754"/>
      <c r="AN341" s="754"/>
      <c r="AO341" s="754"/>
    </row>
    <row r="342" spans="1:42" ht="12.75" customHeight="1" x14ac:dyDescent="0.2">
      <c r="B342" s="159">
        <v>10</v>
      </c>
      <c r="C342" s="756"/>
      <c r="D342" s="754"/>
      <c r="E342" s="754"/>
      <c r="F342" s="754"/>
      <c r="G342" s="754"/>
      <c r="H342" s="754"/>
      <c r="I342" s="754"/>
      <c r="J342" s="754"/>
      <c r="K342" s="754"/>
      <c r="L342" s="754"/>
      <c r="M342" s="754"/>
      <c r="N342" s="754"/>
      <c r="O342" s="754"/>
      <c r="P342" s="754"/>
      <c r="Q342" s="754"/>
      <c r="R342" s="754"/>
      <c r="S342" s="754"/>
      <c r="T342" s="754"/>
      <c r="U342" s="754"/>
      <c r="V342" s="754"/>
      <c r="W342" s="754"/>
      <c r="X342" s="754"/>
      <c r="Y342" s="754"/>
      <c r="Z342" s="754"/>
      <c r="AA342" s="754"/>
      <c r="AB342" s="754"/>
      <c r="AC342" s="754"/>
      <c r="AD342" s="754"/>
      <c r="AE342" s="754"/>
      <c r="AF342" s="754"/>
      <c r="AG342" s="754"/>
      <c r="AH342" s="754"/>
      <c r="AI342" s="754"/>
      <c r="AJ342" s="754"/>
      <c r="AK342" s="754"/>
      <c r="AL342" s="754"/>
      <c r="AM342" s="754"/>
      <c r="AN342" s="754"/>
      <c r="AO342" s="754"/>
    </row>
    <row r="343" spans="1:42" ht="12.75" customHeight="1" x14ac:dyDescent="0.2">
      <c r="B343" s="159">
        <v>7.5</v>
      </c>
      <c r="C343" s="756"/>
      <c r="D343" s="754"/>
      <c r="E343" s="754"/>
      <c r="F343" s="754"/>
      <c r="G343" s="754"/>
      <c r="H343" s="754"/>
      <c r="I343" s="754"/>
      <c r="J343" s="754"/>
      <c r="K343" s="754"/>
      <c r="L343" s="754"/>
      <c r="M343" s="754"/>
      <c r="N343" s="754"/>
      <c r="O343" s="754"/>
      <c r="P343" s="754"/>
      <c r="Q343" s="754"/>
      <c r="R343" s="754"/>
      <c r="S343" s="754"/>
      <c r="T343" s="754"/>
      <c r="U343" s="754"/>
      <c r="V343" s="754"/>
      <c r="W343" s="754"/>
      <c r="X343" s="754"/>
      <c r="Y343" s="754"/>
      <c r="Z343" s="754"/>
      <c r="AA343" s="754"/>
      <c r="AB343" s="754"/>
      <c r="AC343" s="754"/>
      <c r="AD343" s="754"/>
      <c r="AE343" s="754"/>
      <c r="AF343" s="754"/>
      <c r="AG343" s="754"/>
      <c r="AH343" s="754"/>
      <c r="AI343" s="754"/>
      <c r="AJ343" s="754"/>
      <c r="AK343" s="754"/>
      <c r="AL343" s="754"/>
      <c r="AM343" s="754"/>
      <c r="AN343" s="754"/>
      <c r="AO343" s="754"/>
    </row>
    <row r="344" spans="1:42" ht="12.75" customHeight="1" x14ac:dyDescent="0.2">
      <c r="B344" s="159">
        <v>5</v>
      </c>
      <c r="C344" s="756"/>
      <c r="D344" s="754"/>
      <c r="E344" s="754"/>
      <c r="F344" s="754"/>
      <c r="G344" s="754"/>
      <c r="H344" s="754"/>
      <c r="I344" s="754"/>
      <c r="J344" s="754"/>
      <c r="K344" s="754"/>
      <c r="L344" s="754"/>
      <c r="M344" s="754"/>
      <c r="N344" s="754"/>
      <c r="O344" s="754"/>
      <c r="P344" s="754"/>
      <c r="Q344" s="754"/>
      <c r="R344" s="754"/>
      <c r="S344" s="754"/>
      <c r="T344" s="754"/>
      <c r="U344" s="754"/>
      <c r="V344" s="754"/>
      <c r="W344" s="754"/>
      <c r="X344" s="754"/>
      <c r="Y344" s="754"/>
      <c r="Z344" s="754"/>
      <c r="AA344" s="754"/>
      <c r="AB344" s="754"/>
      <c r="AC344" s="754"/>
      <c r="AD344" s="754"/>
      <c r="AE344" s="754"/>
      <c r="AF344" s="754"/>
      <c r="AG344" s="754"/>
      <c r="AH344" s="754"/>
      <c r="AI344" s="754"/>
      <c r="AJ344" s="754"/>
      <c r="AK344" s="754"/>
      <c r="AL344" s="754"/>
      <c r="AM344" s="754"/>
      <c r="AN344" s="754"/>
      <c r="AO344" s="754"/>
    </row>
    <row r="345" spans="1:42" ht="12.75" customHeight="1" x14ac:dyDescent="0.2">
      <c r="B345" s="159">
        <v>3</v>
      </c>
      <c r="C345" s="756"/>
      <c r="D345" s="754"/>
      <c r="E345" s="754"/>
      <c r="F345" s="754"/>
      <c r="G345" s="754"/>
      <c r="H345" s="754"/>
      <c r="I345" s="754"/>
      <c r="J345" s="754"/>
      <c r="K345" s="754"/>
      <c r="L345" s="754"/>
      <c r="M345" s="754"/>
      <c r="N345" s="754"/>
      <c r="O345" s="754"/>
      <c r="P345" s="754"/>
      <c r="Q345" s="754"/>
      <c r="R345" s="754"/>
      <c r="S345" s="754"/>
      <c r="T345" s="754"/>
      <c r="U345" s="754"/>
      <c r="V345" s="754"/>
      <c r="W345" s="754"/>
      <c r="X345" s="754"/>
      <c r="Y345" s="754"/>
      <c r="Z345" s="754"/>
      <c r="AA345" s="754"/>
      <c r="AB345" s="754"/>
      <c r="AC345" s="754"/>
      <c r="AD345" s="754"/>
      <c r="AE345" s="754"/>
      <c r="AF345" s="754"/>
      <c r="AG345" s="754"/>
      <c r="AH345" s="754"/>
      <c r="AI345" s="754"/>
      <c r="AJ345" s="754"/>
      <c r="AK345" s="754"/>
      <c r="AL345" s="754"/>
      <c r="AM345" s="754"/>
      <c r="AN345" s="754"/>
      <c r="AO345" s="754"/>
    </row>
    <row r="346" spans="1:42" ht="12.75" customHeight="1" x14ac:dyDescent="0.2">
      <c r="B346" s="159">
        <v>2.5</v>
      </c>
      <c r="C346" s="756"/>
      <c r="D346" s="754"/>
      <c r="E346" s="754"/>
      <c r="F346" s="754"/>
      <c r="G346" s="754"/>
      <c r="H346" s="754"/>
      <c r="I346" s="754"/>
      <c r="J346" s="754"/>
      <c r="K346" s="754"/>
      <c r="L346" s="754"/>
      <c r="M346" s="754"/>
      <c r="N346" s="754"/>
      <c r="O346" s="754"/>
      <c r="P346" s="754"/>
      <c r="Q346" s="754"/>
      <c r="R346" s="754"/>
      <c r="S346" s="754"/>
      <c r="T346" s="754"/>
      <c r="U346" s="754"/>
      <c r="V346" s="754"/>
      <c r="W346" s="754"/>
      <c r="X346" s="754"/>
      <c r="Y346" s="754"/>
      <c r="Z346" s="754"/>
      <c r="AA346" s="754"/>
      <c r="AB346" s="754"/>
      <c r="AC346" s="754"/>
      <c r="AD346" s="754"/>
      <c r="AE346" s="754"/>
      <c r="AF346" s="754"/>
      <c r="AG346" s="754"/>
      <c r="AH346" s="754"/>
      <c r="AI346" s="754"/>
      <c r="AJ346" s="754"/>
      <c r="AK346" s="754"/>
      <c r="AL346" s="754"/>
      <c r="AM346" s="754"/>
      <c r="AN346" s="754"/>
      <c r="AO346" s="754"/>
    </row>
    <row r="347" spans="1:42" ht="12.75" customHeight="1" x14ac:dyDescent="0.2">
      <c r="B347" s="159">
        <v>2</v>
      </c>
      <c r="C347" s="756"/>
      <c r="D347" s="754"/>
      <c r="E347" s="754"/>
      <c r="F347" s="754"/>
      <c r="G347" s="754"/>
      <c r="H347" s="754"/>
      <c r="I347" s="754"/>
      <c r="J347" s="754"/>
      <c r="K347" s="754"/>
      <c r="L347" s="754"/>
      <c r="M347" s="754"/>
      <c r="N347" s="754"/>
      <c r="O347" s="754"/>
      <c r="P347" s="754"/>
      <c r="Q347" s="754"/>
      <c r="R347" s="754"/>
      <c r="S347" s="754"/>
      <c r="T347" s="754"/>
      <c r="U347" s="754"/>
      <c r="V347" s="754"/>
      <c r="W347" s="754"/>
      <c r="X347" s="754"/>
      <c r="Y347" s="754"/>
      <c r="Z347" s="754"/>
      <c r="AA347" s="754"/>
      <c r="AB347" s="754"/>
      <c r="AC347" s="754"/>
      <c r="AD347" s="754"/>
      <c r="AE347" s="754"/>
      <c r="AF347" s="754"/>
      <c r="AG347" s="754"/>
      <c r="AH347" s="754"/>
      <c r="AI347" s="754"/>
      <c r="AJ347" s="754"/>
      <c r="AK347" s="754"/>
      <c r="AL347" s="754"/>
      <c r="AM347" s="754"/>
      <c r="AN347" s="754"/>
      <c r="AO347" s="754"/>
    </row>
    <row r="348" spans="1:42" ht="12.75" customHeight="1" thickBot="1" x14ac:dyDescent="0.25">
      <c r="B348" s="159">
        <v>1</v>
      </c>
      <c r="C348" s="757"/>
      <c r="D348" s="758"/>
      <c r="E348" s="758"/>
      <c r="F348" s="758"/>
      <c r="G348" s="758"/>
      <c r="H348" s="758"/>
      <c r="I348" s="758"/>
      <c r="J348" s="758"/>
      <c r="K348" s="758"/>
      <c r="L348" s="758"/>
      <c r="M348" s="758"/>
      <c r="N348" s="758"/>
      <c r="O348" s="758"/>
      <c r="P348" s="758"/>
      <c r="Q348" s="758"/>
      <c r="R348" s="758"/>
      <c r="S348" s="758"/>
      <c r="T348" s="758"/>
      <c r="U348" s="758"/>
      <c r="V348" s="758"/>
      <c r="W348" s="758"/>
      <c r="X348" s="758"/>
      <c r="Y348" s="758"/>
      <c r="Z348" s="758"/>
      <c r="AA348" s="758"/>
      <c r="AB348" s="758"/>
      <c r="AC348" s="758"/>
      <c r="AD348" s="758"/>
      <c r="AE348" s="758"/>
      <c r="AF348" s="758"/>
      <c r="AG348" s="758"/>
      <c r="AH348" s="758"/>
      <c r="AI348" s="758"/>
      <c r="AJ348" s="758"/>
      <c r="AK348" s="758"/>
      <c r="AL348" s="758"/>
      <c r="AM348" s="758"/>
      <c r="AN348" s="758"/>
      <c r="AO348" s="758"/>
    </row>
    <row r="349" spans="1:42" ht="12.75" customHeight="1" x14ac:dyDescent="0.2">
      <c r="B349" s="160" t="s">
        <v>27</v>
      </c>
      <c r="C349" s="746"/>
      <c r="D349" s="534"/>
      <c r="E349" s="534"/>
      <c r="F349" s="534"/>
      <c r="G349" s="534"/>
      <c r="H349" s="534"/>
      <c r="I349" s="534"/>
      <c r="J349" s="534"/>
      <c r="K349" s="534"/>
      <c r="L349" s="534"/>
      <c r="M349" s="534"/>
      <c r="N349" s="534"/>
      <c r="O349" s="534"/>
      <c r="P349" s="534"/>
      <c r="Q349" s="534"/>
      <c r="R349" s="534"/>
      <c r="S349" s="534"/>
      <c r="T349" s="534"/>
      <c r="U349" s="534"/>
      <c r="V349" s="534"/>
      <c r="W349" s="534"/>
      <c r="X349" s="760"/>
      <c r="Y349" s="760"/>
      <c r="Z349" s="760"/>
      <c r="AA349" s="760"/>
      <c r="AB349" s="760"/>
      <c r="AC349" s="760"/>
      <c r="AD349" s="760"/>
      <c r="AE349" s="760"/>
      <c r="AF349" s="760"/>
      <c r="AG349" s="760"/>
      <c r="AH349" s="760"/>
      <c r="AI349" s="760"/>
      <c r="AJ349" s="760"/>
      <c r="AK349" s="760"/>
      <c r="AL349" s="760"/>
      <c r="AM349" s="760"/>
      <c r="AN349" s="760"/>
      <c r="AO349" s="760"/>
    </row>
    <row r="350" spans="1:42" ht="12.75" customHeight="1" x14ac:dyDescent="0.2">
      <c r="B350" s="53"/>
      <c r="C350" s="53"/>
      <c r="D350" s="696"/>
      <c r="E350" s="696"/>
      <c r="F350" s="696"/>
      <c r="G350" s="696"/>
      <c r="H350" s="696"/>
      <c r="I350" s="696"/>
      <c r="J350" s="696"/>
      <c r="K350" s="696"/>
      <c r="L350" s="696"/>
      <c r="M350" s="696"/>
      <c r="N350" s="696"/>
      <c r="O350" s="696"/>
      <c r="P350" s="696"/>
      <c r="Q350" s="696"/>
      <c r="R350" s="696"/>
      <c r="S350" s="696"/>
      <c r="T350" s="696"/>
      <c r="U350" s="696"/>
      <c r="V350" s="696"/>
      <c r="W350" s="696"/>
      <c r="X350" s="696"/>
      <c r="Y350" s="696"/>
      <c r="Z350" s="696"/>
      <c r="AA350" s="696"/>
      <c r="AB350" s="696"/>
      <c r="AC350" s="696"/>
      <c r="AD350" s="696"/>
      <c r="AE350" s="696"/>
      <c r="AF350" s="696"/>
      <c r="AG350" s="696"/>
      <c r="AH350" s="696"/>
      <c r="AI350" s="696"/>
      <c r="AJ350" s="696"/>
      <c r="AK350" s="696"/>
      <c r="AL350" s="696"/>
      <c r="AM350" s="696"/>
      <c r="AN350" s="696"/>
      <c r="AO350" s="696"/>
      <c r="AP350" s="545"/>
    </row>
    <row r="351" spans="1:42" s="827" customFormat="1" ht="12.75" customHeight="1" x14ac:dyDescent="0.2">
      <c r="A351" s="2"/>
      <c r="B351" s="14" t="s">
        <v>334</v>
      </c>
      <c r="C351" s="163"/>
      <c r="D351" s="857"/>
      <c r="E351" s="749"/>
      <c r="F351" s="749"/>
      <c r="G351" s="749"/>
      <c r="H351" s="749"/>
      <c r="I351" s="749"/>
      <c r="J351" s="749"/>
      <c r="K351" s="749"/>
      <c r="L351" s="749"/>
      <c r="M351" s="749"/>
      <c r="N351" s="749"/>
      <c r="O351" s="749"/>
      <c r="P351" s="749"/>
      <c r="Q351" s="749"/>
      <c r="R351" s="749"/>
      <c r="S351" s="749"/>
      <c r="T351" s="749"/>
      <c r="U351" s="749"/>
      <c r="V351" s="749"/>
      <c r="W351" s="749"/>
      <c r="X351" s="749"/>
      <c r="Y351" s="749"/>
      <c r="Z351" s="749"/>
      <c r="AA351" s="749"/>
      <c r="AB351" s="749"/>
      <c r="AC351" s="749"/>
      <c r="AD351" s="749"/>
      <c r="AE351" s="749"/>
      <c r="AF351" s="749"/>
      <c r="AG351" s="749"/>
      <c r="AH351" s="749"/>
      <c r="AI351" s="749"/>
      <c r="AJ351" s="749"/>
      <c r="AK351" s="749"/>
      <c r="AL351" s="749"/>
      <c r="AM351" s="749"/>
      <c r="AN351" s="749"/>
      <c r="AO351" s="749"/>
      <c r="AP351" s="709"/>
    </row>
    <row r="352" spans="1:42" s="827" customFormat="1" ht="12.75" customHeight="1" x14ac:dyDescent="0.2">
      <c r="A352" s="2"/>
      <c r="B352" s="164" t="str">
        <f t="shared" ref="B352:B364" si="2">+B336&amp;" kW"</f>
        <v>60 kW</v>
      </c>
      <c r="C352" s="14"/>
      <c r="D352" s="763"/>
      <c r="E352" s="763"/>
      <c r="F352" s="763"/>
      <c r="G352" s="763"/>
      <c r="H352" s="763"/>
      <c r="I352" s="763"/>
      <c r="J352" s="763"/>
      <c r="K352" s="763"/>
      <c r="L352" s="763"/>
      <c r="M352" s="763"/>
      <c r="N352" s="763"/>
      <c r="O352" s="763"/>
      <c r="P352" s="763"/>
      <c r="Q352" s="763"/>
      <c r="R352" s="763"/>
      <c r="S352" s="763"/>
      <c r="T352" s="763"/>
      <c r="U352" s="763"/>
      <c r="V352" s="763"/>
      <c r="W352" s="763"/>
      <c r="X352" s="763"/>
      <c r="Y352" s="763"/>
      <c r="Z352" s="763"/>
      <c r="AA352" s="763"/>
      <c r="AB352" s="763"/>
      <c r="AC352" s="763"/>
      <c r="AD352" s="763"/>
      <c r="AE352" s="763"/>
      <c r="AF352" s="763"/>
      <c r="AG352" s="763"/>
      <c r="AH352" s="763"/>
      <c r="AI352" s="763"/>
      <c r="AJ352" s="763"/>
      <c r="AK352" s="763"/>
      <c r="AL352" s="763"/>
      <c r="AM352" s="763"/>
      <c r="AN352" s="763"/>
      <c r="AO352" s="763"/>
      <c r="AP352" s="709"/>
    </row>
    <row r="353" spans="1:42" s="827" customFormat="1" ht="12.75" customHeight="1" x14ac:dyDescent="0.2">
      <c r="A353" s="2"/>
      <c r="B353" s="164" t="str">
        <f t="shared" si="2"/>
        <v>50 kW</v>
      </c>
      <c r="C353" s="14"/>
      <c r="D353" s="763"/>
      <c r="E353" s="763"/>
      <c r="F353" s="763"/>
      <c r="G353" s="763"/>
      <c r="H353" s="763"/>
      <c r="I353" s="763"/>
      <c r="J353" s="763"/>
      <c r="K353" s="763"/>
      <c r="L353" s="763"/>
      <c r="M353" s="763"/>
      <c r="N353" s="763"/>
      <c r="O353" s="763"/>
      <c r="P353" s="763"/>
      <c r="Q353" s="763"/>
      <c r="R353" s="763"/>
      <c r="S353" s="763"/>
      <c r="T353" s="763"/>
      <c r="U353" s="763"/>
      <c r="V353" s="763"/>
      <c r="W353" s="763"/>
      <c r="X353" s="763"/>
      <c r="Y353" s="763"/>
      <c r="Z353" s="763"/>
      <c r="AA353" s="763"/>
      <c r="AB353" s="763"/>
      <c r="AC353" s="763"/>
      <c r="AD353" s="763"/>
      <c r="AE353" s="763"/>
      <c r="AF353" s="763"/>
      <c r="AG353" s="763"/>
      <c r="AH353" s="763"/>
      <c r="AI353" s="763"/>
      <c r="AJ353" s="763"/>
      <c r="AK353" s="763"/>
      <c r="AL353" s="763"/>
      <c r="AM353" s="763"/>
      <c r="AN353" s="763"/>
      <c r="AO353" s="763"/>
      <c r="AP353" s="709"/>
    </row>
    <row r="354" spans="1:42" s="827" customFormat="1" ht="12.75" customHeight="1" x14ac:dyDescent="0.2">
      <c r="A354" s="2"/>
      <c r="B354" s="164" t="str">
        <f t="shared" si="2"/>
        <v>40 kW</v>
      </c>
      <c r="C354" s="14"/>
      <c r="D354" s="763"/>
      <c r="E354" s="763"/>
      <c r="F354" s="763"/>
      <c r="G354" s="763"/>
      <c r="H354" s="763"/>
      <c r="I354" s="763"/>
      <c r="J354" s="763"/>
      <c r="K354" s="763"/>
      <c r="L354" s="763"/>
      <c r="M354" s="763"/>
      <c r="N354" s="763"/>
      <c r="O354" s="763"/>
      <c r="P354" s="763"/>
      <c r="Q354" s="763"/>
      <c r="R354" s="763"/>
      <c r="S354" s="763"/>
      <c r="T354" s="763"/>
      <c r="U354" s="763"/>
      <c r="V354" s="763"/>
      <c r="W354" s="763"/>
      <c r="X354" s="763"/>
      <c r="Y354" s="763"/>
      <c r="Z354" s="763"/>
      <c r="AA354" s="763"/>
      <c r="AB354" s="763"/>
      <c r="AC354" s="763"/>
      <c r="AD354" s="763"/>
      <c r="AE354" s="763"/>
      <c r="AF354" s="763"/>
      <c r="AG354" s="763"/>
      <c r="AH354" s="763"/>
      <c r="AI354" s="763"/>
      <c r="AJ354" s="763"/>
      <c r="AK354" s="763"/>
      <c r="AL354" s="763"/>
      <c r="AM354" s="763"/>
      <c r="AN354" s="763"/>
      <c r="AO354" s="763"/>
      <c r="AP354" s="709"/>
    </row>
    <row r="355" spans="1:42" s="827" customFormat="1" ht="12.75" customHeight="1" x14ac:dyDescent="0.2">
      <c r="A355" s="2"/>
      <c r="B355" s="164" t="str">
        <f t="shared" si="2"/>
        <v>30 kW</v>
      </c>
      <c r="C355" s="14"/>
      <c r="D355" s="763"/>
      <c r="E355" s="763"/>
      <c r="F355" s="763"/>
      <c r="G355" s="763"/>
      <c r="H355" s="763"/>
      <c r="I355" s="763"/>
      <c r="J355" s="763"/>
      <c r="K355" s="763"/>
      <c r="L355" s="763"/>
      <c r="M355" s="763"/>
      <c r="N355" s="763"/>
      <c r="O355" s="763"/>
      <c r="P355" s="763"/>
      <c r="Q355" s="763"/>
      <c r="R355" s="763"/>
      <c r="S355" s="763"/>
      <c r="T355" s="763"/>
      <c r="U355" s="763"/>
      <c r="V355" s="763"/>
      <c r="W355" s="763"/>
      <c r="X355" s="763"/>
      <c r="Y355" s="763"/>
      <c r="Z355" s="763"/>
      <c r="AA355" s="763"/>
      <c r="AB355" s="763"/>
      <c r="AC355" s="763"/>
      <c r="AD355" s="763"/>
      <c r="AE355" s="763"/>
      <c r="AF355" s="763"/>
      <c r="AG355" s="763"/>
      <c r="AH355" s="763"/>
      <c r="AI355" s="763"/>
      <c r="AJ355" s="763"/>
      <c r="AK355" s="763"/>
      <c r="AL355" s="763"/>
      <c r="AM355" s="763"/>
      <c r="AN355" s="763"/>
      <c r="AO355" s="763"/>
      <c r="AP355" s="709"/>
    </row>
    <row r="356" spans="1:42" s="827" customFormat="1" ht="12.75" customHeight="1" x14ac:dyDescent="0.2">
      <c r="A356" s="2"/>
      <c r="B356" s="164" t="str">
        <f t="shared" si="2"/>
        <v>25 kW</v>
      </c>
      <c r="C356" s="14"/>
      <c r="D356" s="763"/>
      <c r="E356" s="763"/>
      <c r="F356" s="763"/>
      <c r="G356" s="763"/>
      <c r="H356" s="763"/>
      <c r="I356" s="763"/>
      <c r="J356" s="763"/>
      <c r="K356" s="763"/>
      <c r="L356" s="763"/>
      <c r="M356" s="763"/>
      <c r="N356" s="763"/>
      <c r="O356" s="763"/>
      <c r="P356" s="763"/>
      <c r="Q356" s="763"/>
      <c r="R356" s="763"/>
      <c r="S356" s="763"/>
      <c r="T356" s="763"/>
      <c r="U356" s="763"/>
      <c r="V356" s="763"/>
      <c r="W356" s="763"/>
      <c r="X356" s="763"/>
      <c r="Y356" s="763"/>
      <c r="Z356" s="763"/>
      <c r="AA356" s="763"/>
      <c r="AB356" s="763"/>
      <c r="AC356" s="763"/>
      <c r="AD356" s="763"/>
      <c r="AE356" s="763"/>
      <c r="AF356" s="763"/>
      <c r="AG356" s="763"/>
      <c r="AH356" s="763"/>
      <c r="AI356" s="763"/>
      <c r="AJ356" s="763"/>
      <c r="AK356" s="763"/>
      <c r="AL356" s="763"/>
      <c r="AM356" s="763"/>
      <c r="AN356" s="763"/>
      <c r="AO356" s="763"/>
      <c r="AP356" s="709"/>
    </row>
    <row r="357" spans="1:42" s="827" customFormat="1" ht="12.75" customHeight="1" x14ac:dyDescent="0.2">
      <c r="A357" s="2"/>
      <c r="B357" s="164" t="str">
        <f t="shared" si="2"/>
        <v>15 kW</v>
      </c>
      <c r="C357" s="14"/>
      <c r="D357" s="763"/>
      <c r="E357" s="763"/>
      <c r="F357" s="763"/>
      <c r="G357" s="763"/>
      <c r="H357" s="763"/>
      <c r="I357" s="763"/>
      <c r="J357" s="763"/>
      <c r="K357" s="763"/>
      <c r="L357" s="763"/>
      <c r="M357" s="763"/>
      <c r="N357" s="763"/>
      <c r="O357" s="763"/>
      <c r="P357" s="763"/>
      <c r="Q357" s="763"/>
      <c r="R357" s="763"/>
      <c r="S357" s="763"/>
      <c r="T357" s="763"/>
      <c r="U357" s="763"/>
      <c r="V357" s="763"/>
      <c r="W357" s="763"/>
      <c r="X357" s="763"/>
      <c r="Y357" s="763"/>
      <c r="Z357" s="763"/>
      <c r="AA357" s="763"/>
      <c r="AB357" s="763"/>
      <c r="AC357" s="763"/>
      <c r="AD357" s="763"/>
      <c r="AE357" s="763"/>
      <c r="AF357" s="763"/>
      <c r="AG357" s="763"/>
      <c r="AH357" s="763"/>
      <c r="AI357" s="763"/>
      <c r="AJ357" s="763"/>
      <c r="AK357" s="763"/>
      <c r="AL357" s="763"/>
      <c r="AM357" s="763"/>
      <c r="AN357" s="763"/>
      <c r="AO357" s="763"/>
      <c r="AP357" s="709"/>
    </row>
    <row r="358" spans="1:42" s="827" customFormat="1" ht="12.75" customHeight="1" x14ac:dyDescent="0.2">
      <c r="A358" s="2"/>
      <c r="B358" s="164" t="str">
        <f t="shared" si="2"/>
        <v>10 kW</v>
      </c>
      <c r="C358" s="14"/>
      <c r="D358" s="763"/>
      <c r="E358" s="763"/>
      <c r="F358" s="763"/>
      <c r="G358" s="763"/>
      <c r="H358" s="763"/>
      <c r="I358" s="763"/>
      <c r="J358" s="763"/>
      <c r="K358" s="763"/>
      <c r="L358" s="763"/>
      <c r="M358" s="763"/>
      <c r="N358" s="763"/>
      <c r="O358" s="763"/>
      <c r="P358" s="763"/>
      <c r="Q358" s="763"/>
      <c r="R358" s="763"/>
      <c r="S358" s="763"/>
      <c r="T358" s="763"/>
      <c r="U358" s="763"/>
      <c r="V358" s="763"/>
      <c r="W358" s="763"/>
      <c r="X358" s="763"/>
      <c r="Y358" s="763"/>
      <c r="Z358" s="763"/>
      <c r="AA358" s="763"/>
      <c r="AB358" s="763"/>
      <c r="AC358" s="763"/>
      <c r="AD358" s="763"/>
      <c r="AE358" s="763"/>
      <c r="AF358" s="763"/>
      <c r="AG358" s="763"/>
      <c r="AH358" s="763"/>
      <c r="AI358" s="763"/>
      <c r="AJ358" s="763"/>
      <c r="AK358" s="763"/>
      <c r="AL358" s="763"/>
      <c r="AM358" s="763"/>
      <c r="AN358" s="763"/>
      <c r="AO358" s="763"/>
      <c r="AP358" s="709"/>
    </row>
    <row r="359" spans="1:42" s="827" customFormat="1" ht="12.75" customHeight="1" x14ac:dyDescent="0.2">
      <c r="A359" s="2"/>
      <c r="B359" s="164" t="str">
        <f t="shared" si="2"/>
        <v>7,5 kW</v>
      </c>
      <c r="C359" s="14"/>
      <c r="D359" s="763"/>
      <c r="E359" s="763"/>
      <c r="F359" s="763"/>
      <c r="G359" s="763"/>
      <c r="H359" s="763"/>
      <c r="I359" s="763"/>
      <c r="J359" s="763"/>
      <c r="K359" s="763"/>
      <c r="L359" s="763"/>
      <c r="M359" s="763"/>
      <c r="N359" s="763"/>
      <c r="O359" s="763"/>
      <c r="P359" s="763"/>
      <c r="Q359" s="763"/>
      <c r="R359" s="763"/>
      <c r="S359" s="763"/>
      <c r="T359" s="763"/>
      <c r="U359" s="763"/>
      <c r="V359" s="763"/>
      <c r="W359" s="763"/>
      <c r="X359" s="763"/>
      <c r="Y359" s="763"/>
      <c r="Z359" s="763"/>
      <c r="AA359" s="763"/>
      <c r="AB359" s="763"/>
      <c r="AC359" s="763"/>
      <c r="AD359" s="763"/>
      <c r="AE359" s="763"/>
      <c r="AF359" s="763"/>
      <c r="AG359" s="763"/>
      <c r="AH359" s="763"/>
      <c r="AI359" s="763"/>
      <c r="AJ359" s="763"/>
      <c r="AK359" s="763"/>
      <c r="AL359" s="763"/>
      <c r="AM359" s="763"/>
      <c r="AN359" s="763"/>
      <c r="AO359" s="763"/>
      <c r="AP359" s="709"/>
    </row>
    <row r="360" spans="1:42" s="827" customFormat="1" ht="12.75" customHeight="1" x14ac:dyDescent="0.2">
      <c r="A360" s="2"/>
      <c r="B360" s="164" t="str">
        <f t="shared" si="2"/>
        <v>5 kW</v>
      </c>
      <c r="C360" s="14"/>
      <c r="D360" s="763"/>
      <c r="E360" s="763"/>
      <c r="F360" s="763"/>
      <c r="G360" s="763"/>
      <c r="H360" s="763"/>
      <c r="I360" s="763"/>
      <c r="J360" s="763"/>
      <c r="K360" s="763"/>
      <c r="L360" s="763"/>
      <c r="M360" s="763"/>
      <c r="N360" s="763"/>
      <c r="O360" s="763"/>
      <c r="P360" s="763"/>
      <c r="Q360" s="763"/>
      <c r="R360" s="763"/>
      <c r="S360" s="763"/>
      <c r="T360" s="763"/>
      <c r="U360" s="763"/>
      <c r="V360" s="763"/>
      <c r="W360" s="763"/>
      <c r="X360" s="763"/>
      <c r="Y360" s="763"/>
      <c r="Z360" s="763"/>
      <c r="AA360" s="763"/>
      <c r="AB360" s="763"/>
      <c r="AC360" s="763"/>
      <c r="AD360" s="763"/>
      <c r="AE360" s="763"/>
      <c r="AF360" s="763"/>
      <c r="AG360" s="763"/>
      <c r="AH360" s="763"/>
      <c r="AI360" s="763"/>
      <c r="AJ360" s="763"/>
      <c r="AK360" s="763"/>
      <c r="AL360" s="763"/>
      <c r="AM360" s="763"/>
      <c r="AN360" s="763"/>
      <c r="AO360" s="763"/>
      <c r="AP360" s="709"/>
    </row>
    <row r="361" spans="1:42" s="827" customFormat="1" ht="12.75" customHeight="1" x14ac:dyDescent="0.2">
      <c r="A361" s="2"/>
      <c r="B361" s="164" t="str">
        <f t="shared" si="2"/>
        <v>3 kW</v>
      </c>
      <c r="C361" s="14"/>
      <c r="D361" s="763"/>
      <c r="E361" s="763"/>
      <c r="F361" s="763"/>
      <c r="G361" s="763"/>
      <c r="H361" s="763"/>
      <c r="I361" s="763"/>
      <c r="J361" s="763"/>
      <c r="K361" s="763"/>
      <c r="L361" s="763"/>
      <c r="M361" s="763"/>
      <c r="N361" s="763"/>
      <c r="O361" s="763"/>
      <c r="P361" s="763"/>
      <c r="Q361" s="763"/>
      <c r="R361" s="763"/>
      <c r="S361" s="763"/>
      <c r="T361" s="763"/>
      <c r="U361" s="763"/>
      <c r="V361" s="763"/>
      <c r="W361" s="763"/>
      <c r="X361" s="763"/>
      <c r="Y361" s="763"/>
      <c r="Z361" s="763"/>
      <c r="AA361" s="763"/>
      <c r="AB361" s="763"/>
      <c r="AC361" s="763"/>
      <c r="AD361" s="763"/>
      <c r="AE361" s="763"/>
      <c r="AF361" s="763"/>
      <c r="AG361" s="763"/>
      <c r="AH361" s="763"/>
      <c r="AI361" s="763"/>
      <c r="AJ361" s="763"/>
      <c r="AK361" s="763"/>
      <c r="AL361" s="763"/>
      <c r="AM361" s="763"/>
      <c r="AN361" s="763"/>
      <c r="AO361" s="763"/>
      <c r="AP361" s="709"/>
    </row>
    <row r="362" spans="1:42" s="827" customFormat="1" ht="12.75" customHeight="1" x14ac:dyDescent="0.2">
      <c r="A362" s="2"/>
      <c r="B362" s="164" t="str">
        <f t="shared" si="2"/>
        <v>2,5 kW</v>
      </c>
      <c r="C362" s="14"/>
      <c r="D362" s="763"/>
      <c r="E362" s="763"/>
      <c r="F362" s="763"/>
      <c r="G362" s="763"/>
      <c r="H362" s="763"/>
      <c r="I362" s="763"/>
      <c r="J362" s="763"/>
      <c r="K362" s="763"/>
      <c r="L362" s="763"/>
      <c r="M362" s="763"/>
      <c r="N362" s="763"/>
      <c r="O362" s="763"/>
      <c r="P362" s="763"/>
      <c r="Q362" s="763"/>
      <c r="R362" s="763"/>
      <c r="S362" s="763"/>
      <c r="T362" s="763"/>
      <c r="U362" s="763"/>
      <c r="V362" s="763"/>
      <c r="W362" s="763"/>
      <c r="X362" s="763"/>
      <c r="Y362" s="763"/>
      <c r="Z362" s="763"/>
      <c r="AA362" s="763"/>
      <c r="AB362" s="763"/>
      <c r="AC362" s="763"/>
      <c r="AD362" s="763"/>
      <c r="AE362" s="763"/>
      <c r="AF362" s="763"/>
      <c r="AG362" s="763"/>
      <c r="AH362" s="763"/>
      <c r="AI362" s="763"/>
      <c r="AJ362" s="763"/>
      <c r="AK362" s="763"/>
      <c r="AL362" s="763"/>
      <c r="AM362" s="763"/>
      <c r="AN362" s="763"/>
      <c r="AO362" s="763"/>
      <c r="AP362" s="709"/>
    </row>
    <row r="363" spans="1:42" s="827" customFormat="1" ht="12.75" customHeight="1" x14ac:dyDescent="0.2">
      <c r="A363" s="2"/>
      <c r="B363" s="164" t="str">
        <f t="shared" si="2"/>
        <v>2 kW</v>
      </c>
      <c r="C363" s="14"/>
      <c r="D363" s="763"/>
      <c r="E363" s="763"/>
      <c r="F363" s="763"/>
      <c r="G363" s="763"/>
      <c r="H363" s="763"/>
      <c r="I363" s="763"/>
      <c r="J363" s="763"/>
      <c r="K363" s="763"/>
      <c r="L363" s="763"/>
      <c r="M363" s="763"/>
      <c r="N363" s="763"/>
      <c r="O363" s="763"/>
      <c r="P363" s="763"/>
      <c r="Q363" s="763"/>
      <c r="R363" s="763"/>
      <c r="S363" s="763"/>
      <c r="T363" s="763"/>
      <c r="U363" s="763"/>
      <c r="V363" s="763"/>
      <c r="W363" s="763"/>
      <c r="X363" s="763"/>
      <c r="Y363" s="763"/>
      <c r="Z363" s="763"/>
      <c r="AA363" s="763"/>
      <c r="AB363" s="763"/>
      <c r="AC363" s="763"/>
      <c r="AD363" s="763"/>
      <c r="AE363" s="763"/>
      <c r="AF363" s="763"/>
      <c r="AG363" s="763"/>
      <c r="AH363" s="763"/>
      <c r="AI363" s="763"/>
      <c r="AJ363" s="763"/>
      <c r="AK363" s="763"/>
      <c r="AL363" s="763"/>
      <c r="AM363" s="763"/>
      <c r="AN363" s="763"/>
      <c r="AO363" s="763"/>
      <c r="AP363" s="709"/>
    </row>
    <row r="364" spans="1:42" s="827" customFormat="1" ht="12.75" customHeight="1" x14ac:dyDescent="0.2">
      <c r="A364" s="2"/>
      <c r="B364" s="164" t="str">
        <f t="shared" si="2"/>
        <v>1 kW</v>
      </c>
      <c r="C364" s="14"/>
      <c r="D364" s="763"/>
      <c r="E364" s="763"/>
      <c r="F364" s="763"/>
      <c r="G364" s="763"/>
      <c r="H364" s="763"/>
      <c r="I364" s="763"/>
      <c r="J364" s="763"/>
      <c r="K364" s="763"/>
      <c r="L364" s="763"/>
      <c r="M364" s="763"/>
      <c r="N364" s="763"/>
      <c r="O364" s="763"/>
      <c r="P364" s="763"/>
      <c r="Q364" s="763"/>
      <c r="R364" s="763"/>
      <c r="S364" s="763"/>
      <c r="T364" s="763"/>
      <c r="U364" s="763"/>
      <c r="V364" s="763"/>
      <c r="W364" s="763"/>
      <c r="X364" s="763"/>
      <c r="Y364" s="763"/>
      <c r="Z364" s="763"/>
      <c r="AA364" s="763"/>
      <c r="AB364" s="763"/>
      <c r="AC364" s="763"/>
      <c r="AD364" s="763"/>
      <c r="AE364" s="763"/>
      <c r="AF364" s="763"/>
      <c r="AG364" s="763"/>
      <c r="AH364" s="763"/>
      <c r="AI364" s="763"/>
      <c r="AJ364" s="763"/>
      <c r="AK364" s="763"/>
      <c r="AL364" s="763"/>
      <c r="AM364" s="763"/>
      <c r="AN364" s="763"/>
      <c r="AO364" s="763"/>
      <c r="AP364" s="709"/>
    </row>
    <row r="365" spans="1:42" ht="12.75" customHeight="1" x14ac:dyDescent="0.2">
      <c r="B365" s="53"/>
      <c r="C365" s="153"/>
      <c r="D365" s="139"/>
      <c r="E365" s="139"/>
      <c r="F365" s="139"/>
      <c r="G365" s="139"/>
      <c r="H365" s="139"/>
      <c r="I365" s="139"/>
      <c r="J365" s="139"/>
      <c r="K365" s="139"/>
      <c r="L365" s="139"/>
      <c r="M365" s="139"/>
      <c r="N365" s="139"/>
      <c r="O365" s="139"/>
      <c r="P365" s="139"/>
      <c r="Q365" s="139"/>
      <c r="R365" s="139"/>
      <c r="S365" s="139"/>
      <c r="T365" s="139"/>
      <c r="U365" s="139"/>
      <c r="V365" s="139"/>
      <c r="W365" s="139"/>
      <c r="X365" s="139"/>
      <c r="Y365" s="139"/>
      <c r="Z365" s="139"/>
      <c r="AA365" s="139"/>
      <c r="AB365" s="139"/>
      <c r="AC365" s="139"/>
      <c r="AD365" s="139"/>
      <c r="AE365" s="139"/>
      <c r="AF365" s="139"/>
      <c r="AG365" s="139"/>
      <c r="AH365" s="139"/>
      <c r="AI365" s="139"/>
      <c r="AJ365" s="139"/>
      <c r="AK365" s="139"/>
      <c r="AL365" s="139"/>
      <c r="AM365" s="139"/>
      <c r="AN365" s="139"/>
      <c r="AO365" s="139"/>
    </row>
    <row r="366" spans="1:42" ht="12.75" customHeight="1" x14ac:dyDescent="0.2">
      <c r="B366" s="53" t="s">
        <v>335</v>
      </c>
      <c r="C366" s="53"/>
      <c r="D366" s="298"/>
      <c r="E366" s="298"/>
      <c r="F366" s="298"/>
      <c r="G366" s="298"/>
      <c r="H366" s="298"/>
      <c r="I366" s="298"/>
      <c r="J366" s="298"/>
      <c r="K366" s="298"/>
      <c r="L366" s="298"/>
      <c r="M366" s="298"/>
      <c r="N366" s="298"/>
      <c r="O366" s="298"/>
      <c r="P366" s="298"/>
      <c r="Q366" s="298"/>
      <c r="R366" s="298"/>
      <c r="S366" s="298"/>
      <c r="T366" s="298"/>
      <c r="U366" s="298"/>
      <c r="V366" s="298"/>
      <c r="W366" s="298"/>
      <c r="X366" s="298"/>
      <c r="Y366" s="298"/>
      <c r="Z366" s="298"/>
      <c r="AA366" s="298"/>
      <c r="AB366" s="298"/>
      <c r="AC366" s="298"/>
      <c r="AD366" s="298"/>
      <c r="AE366" s="298"/>
      <c r="AF366" s="298"/>
      <c r="AG366" s="298"/>
      <c r="AH366" s="298"/>
      <c r="AI366" s="298"/>
      <c r="AJ366" s="298"/>
      <c r="AK366" s="298"/>
      <c r="AL366" s="298"/>
      <c r="AM366" s="298"/>
      <c r="AN366" s="298"/>
      <c r="AO366" s="298"/>
    </row>
    <row r="367" spans="1:42" ht="12.75" customHeight="1" x14ac:dyDescent="0.2">
      <c r="B367" s="53" t="s">
        <v>336</v>
      </c>
      <c r="C367" s="53"/>
      <c r="D367" s="62"/>
      <c r="E367" s="62"/>
      <c r="F367" s="62"/>
      <c r="G367" s="62"/>
      <c r="H367" s="62"/>
      <c r="I367" s="62"/>
      <c r="J367" s="62"/>
      <c r="K367" s="62"/>
      <c r="L367" s="62"/>
      <c r="M367" s="62"/>
      <c r="N367" s="62"/>
      <c r="O367" s="62"/>
      <c r="P367" s="62"/>
      <c r="Q367" s="62"/>
      <c r="R367" s="62"/>
      <c r="S367" s="62"/>
      <c r="T367" s="62"/>
      <c r="U367" s="62"/>
      <c r="V367" s="62"/>
      <c r="W367" s="62"/>
      <c r="X367" s="62"/>
      <c r="Y367" s="62"/>
      <c r="Z367" s="62"/>
      <c r="AA367" s="62"/>
      <c r="AB367" s="62"/>
      <c r="AC367" s="62"/>
      <c r="AD367" s="62"/>
      <c r="AE367" s="62"/>
      <c r="AF367" s="62"/>
      <c r="AG367" s="62"/>
      <c r="AH367" s="62"/>
      <c r="AI367" s="62"/>
      <c r="AJ367" s="62"/>
      <c r="AK367" s="62"/>
      <c r="AL367" s="62"/>
      <c r="AM367" s="62"/>
      <c r="AN367" s="62"/>
      <c r="AO367" s="62"/>
    </row>
    <row r="368" spans="1:42" ht="12.75" customHeight="1" x14ac:dyDescent="0.2">
      <c r="B368" s="53" t="s">
        <v>337</v>
      </c>
      <c r="C368" s="53"/>
      <c r="D368" s="62"/>
      <c r="E368" s="62"/>
      <c r="F368" s="62"/>
      <c r="G368" s="62"/>
      <c r="H368" s="62"/>
      <c r="I368" s="62"/>
      <c r="J368" s="62"/>
      <c r="K368" s="62"/>
      <c r="L368" s="62"/>
      <c r="M368" s="62"/>
      <c r="N368" s="62"/>
      <c r="O368" s="62"/>
      <c r="P368" s="62"/>
      <c r="Q368" s="62"/>
      <c r="R368" s="62"/>
      <c r="S368" s="62"/>
      <c r="T368" s="62"/>
      <c r="U368" s="62"/>
      <c r="V368" s="62"/>
      <c r="W368" s="62"/>
      <c r="X368" s="62"/>
      <c r="Y368" s="62"/>
      <c r="Z368" s="62"/>
      <c r="AA368" s="62"/>
      <c r="AB368" s="62"/>
      <c r="AC368" s="62"/>
      <c r="AD368" s="62"/>
      <c r="AE368" s="62"/>
      <c r="AF368" s="62"/>
      <c r="AG368" s="62"/>
      <c r="AH368" s="62"/>
      <c r="AI368" s="62"/>
      <c r="AJ368" s="62"/>
      <c r="AK368" s="62"/>
      <c r="AL368" s="62"/>
      <c r="AM368" s="62"/>
      <c r="AN368" s="62"/>
      <c r="AO368" s="62"/>
    </row>
    <row r="369" spans="1:42" ht="12.75" customHeight="1" x14ac:dyDescent="0.2">
      <c r="B369" s="159">
        <v>30</v>
      </c>
      <c r="C369" s="53"/>
      <c r="D369" s="298"/>
      <c r="E369" s="298"/>
      <c r="F369" s="298"/>
      <c r="G369" s="298"/>
      <c r="H369" s="298"/>
      <c r="I369" s="298"/>
      <c r="J369" s="298"/>
      <c r="K369" s="298"/>
      <c r="L369" s="298"/>
      <c r="M369" s="298"/>
      <c r="N369" s="298"/>
      <c r="O369" s="298"/>
      <c r="P369" s="298"/>
      <c r="Q369" s="298"/>
      <c r="R369" s="298"/>
      <c r="S369" s="298"/>
      <c r="T369" s="298"/>
      <c r="U369" s="298"/>
      <c r="V369" s="298"/>
      <c r="W369" s="298"/>
      <c r="X369" s="298"/>
      <c r="Y369" s="298"/>
      <c r="Z369" s="298"/>
      <c r="AA369" s="298"/>
      <c r="AB369" s="298"/>
      <c r="AC369" s="298"/>
      <c r="AD369" s="298"/>
      <c r="AE369" s="298"/>
      <c r="AF369" s="298"/>
      <c r="AG369" s="298"/>
      <c r="AH369" s="298"/>
      <c r="AI369" s="298"/>
      <c r="AJ369" s="298"/>
      <c r="AK369" s="298"/>
      <c r="AL369" s="298"/>
      <c r="AM369" s="298"/>
      <c r="AN369" s="298"/>
      <c r="AO369" s="298"/>
    </row>
    <row r="370" spans="1:42" ht="12.75" customHeight="1" x14ac:dyDescent="0.2">
      <c r="B370" s="159">
        <v>25</v>
      </c>
      <c r="C370" s="53"/>
      <c r="D370" s="298"/>
      <c r="E370" s="298"/>
      <c r="F370" s="298"/>
      <c r="G370" s="298"/>
      <c r="H370" s="298"/>
      <c r="I370" s="298"/>
      <c r="J370" s="298"/>
      <c r="K370" s="298"/>
      <c r="L370" s="298"/>
      <c r="M370" s="298"/>
      <c r="N370" s="298"/>
      <c r="O370" s="298"/>
      <c r="P370" s="298"/>
      <c r="Q370" s="298"/>
      <c r="R370" s="298"/>
      <c r="S370" s="298"/>
      <c r="T370" s="298"/>
      <c r="U370" s="298"/>
      <c r="V370" s="298"/>
      <c r="W370" s="298"/>
      <c r="X370" s="298"/>
      <c r="Y370" s="298"/>
      <c r="Z370" s="298"/>
      <c r="AA370" s="298"/>
      <c r="AB370" s="298"/>
      <c r="AC370" s="298"/>
      <c r="AD370" s="298"/>
      <c r="AE370" s="298"/>
      <c r="AF370" s="298"/>
      <c r="AG370" s="298"/>
      <c r="AH370" s="298"/>
      <c r="AI370" s="298"/>
      <c r="AJ370" s="298"/>
      <c r="AK370" s="298"/>
      <c r="AL370" s="298"/>
      <c r="AM370" s="298"/>
      <c r="AN370" s="298"/>
      <c r="AO370" s="298"/>
    </row>
    <row r="371" spans="1:42" ht="12.75" customHeight="1" x14ac:dyDescent="0.2">
      <c r="B371" s="159">
        <v>7.5</v>
      </c>
      <c r="C371" s="53"/>
      <c r="D371" s="298"/>
      <c r="E371" s="298"/>
      <c r="F371" s="298"/>
      <c r="G371" s="298"/>
      <c r="H371" s="298"/>
      <c r="I371" s="298"/>
      <c r="J371" s="298"/>
      <c r="K371" s="298"/>
      <c r="L371" s="298"/>
      <c r="M371" s="298"/>
      <c r="N371" s="298"/>
      <c r="O371" s="298"/>
      <c r="P371" s="298"/>
      <c r="Q371" s="298"/>
      <c r="R371" s="298"/>
      <c r="S371" s="298"/>
      <c r="T371" s="298"/>
      <c r="U371" s="298"/>
      <c r="V371" s="298"/>
      <c r="W371" s="298"/>
      <c r="X371" s="298"/>
      <c r="Y371" s="298"/>
      <c r="Z371" s="298"/>
      <c r="AA371" s="298"/>
      <c r="AB371" s="298"/>
      <c r="AC371" s="298"/>
      <c r="AD371" s="298"/>
      <c r="AE371" s="298"/>
      <c r="AF371" s="298"/>
      <c r="AG371" s="298"/>
      <c r="AH371" s="298"/>
      <c r="AI371" s="298"/>
      <c r="AJ371" s="298"/>
      <c r="AK371" s="298"/>
      <c r="AL371" s="298"/>
      <c r="AM371" s="298"/>
      <c r="AN371" s="298"/>
      <c r="AO371" s="298"/>
    </row>
    <row r="372" spans="1:42" ht="12.75" customHeight="1" x14ac:dyDescent="0.2">
      <c r="B372" s="159">
        <v>3</v>
      </c>
      <c r="C372" s="53"/>
      <c r="D372" s="298"/>
      <c r="E372" s="298"/>
      <c r="F372" s="298"/>
      <c r="G372" s="298"/>
      <c r="H372" s="298"/>
      <c r="I372" s="298"/>
      <c r="J372" s="298"/>
      <c r="K372" s="298"/>
      <c r="L372" s="298"/>
      <c r="M372" s="298"/>
      <c r="N372" s="298"/>
      <c r="O372" s="298"/>
      <c r="P372" s="298"/>
      <c r="Q372" s="298"/>
      <c r="R372" s="298"/>
      <c r="S372" s="298"/>
      <c r="T372" s="298"/>
      <c r="U372" s="298"/>
      <c r="V372" s="298"/>
      <c r="W372" s="298"/>
      <c r="X372" s="298"/>
      <c r="Y372" s="298"/>
      <c r="Z372" s="298"/>
      <c r="AA372" s="298"/>
      <c r="AB372" s="298"/>
      <c r="AC372" s="298"/>
      <c r="AD372" s="298"/>
      <c r="AE372" s="298"/>
      <c r="AF372" s="298"/>
      <c r="AG372" s="298"/>
      <c r="AH372" s="298"/>
      <c r="AI372" s="298"/>
      <c r="AJ372" s="298"/>
      <c r="AK372" s="298"/>
      <c r="AL372" s="298"/>
      <c r="AM372" s="298"/>
      <c r="AN372" s="298"/>
      <c r="AO372" s="298"/>
    </row>
    <row r="373" spans="1:42" ht="12.75" customHeight="1" x14ac:dyDescent="0.2">
      <c r="B373" s="159">
        <v>2</v>
      </c>
      <c r="C373" s="53"/>
      <c r="D373" s="298"/>
      <c r="E373" s="298"/>
      <c r="F373" s="298"/>
      <c r="G373" s="298"/>
      <c r="H373" s="298"/>
      <c r="I373" s="298"/>
      <c r="J373" s="298"/>
      <c r="K373" s="298"/>
      <c r="L373" s="298"/>
      <c r="M373" s="298"/>
      <c r="N373" s="298"/>
      <c r="O373" s="298"/>
      <c r="P373" s="298"/>
      <c r="Q373" s="298"/>
      <c r="R373" s="298"/>
      <c r="S373" s="298"/>
      <c r="T373" s="298"/>
      <c r="U373" s="298"/>
      <c r="V373" s="298"/>
      <c r="W373" s="298"/>
      <c r="X373" s="298"/>
      <c r="Y373" s="298"/>
      <c r="Z373" s="298"/>
      <c r="AA373" s="298"/>
      <c r="AB373" s="298"/>
      <c r="AC373" s="298"/>
      <c r="AD373" s="298"/>
      <c r="AE373" s="298"/>
      <c r="AF373" s="298"/>
      <c r="AG373" s="298"/>
      <c r="AH373" s="298"/>
      <c r="AI373" s="298"/>
      <c r="AJ373" s="298"/>
      <c r="AK373" s="298"/>
      <c r="AL373" s="298"/>
      <c r="AM373" s="298"/>
      <c r="AN373" s="298"/>
      <c r="AO373" s="298"/>
    </row>
    <row r="374" spans="1:42" ht="12.75" customHeight="1" thickBot="1" x14ac:dyDescent="0.25">
      <c r="B374" s="159">
        <v>1</v>
      </c>
      <c r="C374" s="68"/>
      <c r="D374" s="299"/>
      <c r="E374" s="299"/>
      <c r="F374" s="299"/>
      <c r="G374" s="299"/>
      <c r="H374" s="299"/>
      <c r="I374" s="299"/>
      <c r="J374" s="299"/>
      <c r="K374" s="299"/>
      <c r="L374" s="299"/>
      <c r="M374" s="299"/>
      <c r="N374" s="299"/>
      <c r="O374" s="299"/>
      <c r="P374" s="299"/>
      <c r="Q374" s="299"/>
      <c r="R374" s="299"/>
      <c r="S374" s="299"/>
      <c r="T374" s="299"/>
      <c r="U374" s="299"/>
      <c r="V374" s="299"/>
      <c r="W374" s="299"/>
      <c r="X374" s="299"/>
      <c r="Y374" s="299"/>
      <c r="Z374" s="299"/>
      <c r="AA374" s="299"/>
      <c r="AB374" s="299"/>
      <c r="AC374" s="299"/>
      <c r="AD374" s="299"/>
      <c r="AE374" s="299"/>
      <c r="AF374" s="299"/>
      <c r="AG374" s="299"/>
      <c r="AH374" s="299"/>
      <c r="AI374" s="299"/>
      <c r="AJ374" s="299"/>
      <c r="AK374" s="299"/>
      <c r="AL374" s="299"/>
      <c r="AM374" s="299"/>
      <c r="AN374" s="299"/>
      <c r="AO374" s="299"/>
    </row>
    <row r="375" spans="1:42" ht="12.75" customHeight="1" x14ac:dyDescent="0.2">
      <c r="B375" s="160" t="s">
        <v>27</v>
      </c>
      <c r="C375" s="153"/>
      <c r="D375" s="139"/>
      <c r="E375" s="139"/>
      <c r="F375" s="139"/>
      <c r="G375" s="139"/>
      <c r="H375" s="139"/>
      <c r="I375" s="139"/>
      <c r="J375" s="139"/>
      <c r="K375" s="139"/>
      <c r="L375" s="139"/>
      <c r="M375" s="139"/>
      <c r="N375" s="139"/>
      <c r="O375" s="139"/>
      <c r="P375" s="139"/>
      <c r="Q375" s="139"/>
      <c r="R375" s="139"/>
      <c r="S375" s="139"/>
      <c r="T375" s="139"/>
      <c r="U375" s="139"/>
      <c r="V375" s="139"/>
      <c r="W375" s="139"/>
      <c r="X375" s="162"/>
      <c r="Y375" s="162"/>
      <c r="Z375" s="162"/>
      <c r="AA375" s="162"/>
      <c r="AB375" s="162"/>
      <c r="AC375" s="162"/>
      <c r="AD375" s="162"/>
      <c r="AE375" s="162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</row>
    <row r="376" spans="1:42" ht="12.75" customHeight="1" x14ac:dyDescent="0.2">
      <c r="B376" s="53"/>
      <c r="C376" s="53"/>
      <c r="D376" s="62"/>
      <c r="E376" s="62"/>
      <c r="F376" s="62"/>
      <c r="G376" s="62"/>
      <c r="H376" s="62"/>
      <c r="I376" s="62"/>
      <c r="J376" s="62"/>
      <c r="K376" s="62"/>
      <c r="L376" s="62"/>
      <c r="M376" s="62"/>
      <c r="N376" s="62"/>
      <c r="O376" s="62"/>
      <c r="P376" s="62"/>
      <c r="Q376" s="62"/>
      <c r="R376" s="62"/>
      <c r="S376" s="62"/>
      <c r="T376" s="62"/>
      <c r="U376" s="62"/>
      <c r="V376" s="62"/>
      <c r="W376" s="62"/>
      <c r="X376" s="62"/>
      <c r="Y376" s="62"/>
      <c r="Z376" s="62"/>
      <c r="AA376" s="62"/>
      <c r="AB376" s="62"/>
      <c r="AC376" s="62"/>
      <c r="AD376" s="62"/>
      <c r="AE376" s="62"/>
      <c r="AF376" s="62"/>
      <c r="AG376" s="62"/>
      <c r="AH376" s="62"/>
      <c r="AI376" s="62"/>
      <c r="AJ376" s="62"/>
      <c r="AK376" s="62"/>
      <c r="AL376" s="62"/>
      <c r="AM376" s="62"/>
      <c r="AN376" s="62"/>
      <c r="AO376" s="62"/>
    </row>
    <row r="377" spans="1:42" s="827" customFormat="1" ht="12.75" customHeight="1" x14ac:dyDescent="0.2">
      <c r="A377" s="2"/>
      <c r="B377" s="14" t="s">
        <v>338</v>
      </c>
      <c r="C377" s="163"/>
      <c r="D377" s="857"/>
      <c r="E377" s="749"/>
      <c r="F377" s="749"/>
      <c r="G377" s="749"/>
      <c r="H377" s="749"/>
      <c r="I377" s="749"/>
      <c r="J377" s="749"/>
      <c r="K377" s="749"/>
      <c r="L377" s="749"/>
      <c r="M377" s="749"/>
      <c r="N377" s="749"/>
      <c r="O377" s="749"/>
      <c r="P377" s="749"/>
      <c r="Q377" s="749"/>
      <c r="R377" s="749"/>
      <c r="S377" s="749"/>
      <c r="T377" s="749"/>
      <c r="U377" s="749"/>
      <c r="V377" s="749"/>
      <c r="W377" s="749"/>
      <c r="X377" s="749"/>
      <c r="Y377" s="749"/>
      <c r="Z377" s="749"/>
      <c r="AA377" s="749"/>
      <c r="AB377" s="749"/>
      <c r="AC377" s="749"/>
      <c r="AD377" s="749"/>
      <c r="AE377" s="749"/>
      <c r="AF377" s="749"/>
      <c r="AG377" s="749"/>
      <c r="AH377" s="749"/>
      <c r="AI377" s="749"/>
      <c r="AJ377" s="749"/>
      <c r="AK377" s="749"/>
      <c r="AL377" s="749"/>
      <c r="AM377" s="749"/>
      <c r="AN377" s="749"/>
      <c r="AO377" s="749"/>
      <c r="AP377" s="709"/>
    </row>
    <row r="378" spans="1:42" s="827" customFormat="1" ht="12.75" customHeight="1" x14ac:dyDescent="0.2">
      <c r="A378" s="2"/>
      <c r="B378" s="164" t="str">
        <f t="shared" ref="B378:B383" si="3">+B369&amp;" kW"</f>
        <v>30 kW</v>
      </c>
      <c r="C378" s="14"/>
      <c r="D378" s="763"/>
      <c r="E378" s="763"/>
      <c r="F378" s="763"/>
      <c r="G378" s="763"/>
      <c r="H378" s="763"/>
      <c r="I378" s="763"/>
      <c r="J378" s="763"/>
      <c r="K378" s="763"/>
      <c r="L378" s="763"/>
      <c r="M378" s="763"/>
      <c r="N378" s="763"/>
      <c r="O378" s="763"/>
      <c r="P378" s="763"/>
      <c r="Q378" s="763"/>
      <c r="R378" s="763"/>
      <c r="S378" s="763"/>
      <c r="T378" s="763"/>
      <c r="U378" s="763"/>
      <c r="V378" s="763"/>
      <c r="W378" s="763"/>
      <c r="X378" s="763"/>
      <c r="Y378" s="763"/>
      <c r="Z378" s="763"/>
      <c r="AA378" s="763"/>
      <c r="AB378" s="763"/>
      <c r="AC378" s="763"/>
      <c r="AD378" s="763"/>
      <c r="AE378" s="763"/>
      <c r="AF378" s="763"/>
      <c r="AG378" s="763"/>
      <c r="AH378" s="763"/>
      <c r="AI378" s="763"/>
      <c r="AJ378" s="763"/>
      <c r="AK378" s="763"/>
      <c r="AL378" s="763"/>
      <c r="AM378" s="763"/>
      <c r="AN378" s="763"/>
      <c r="AO378" s="763"/>
      <c r="AP378" s="709"/>
    </row>
    <row r="379" spans="1:42" s="827" customFormat="1" ht="12.75" customHeight="1" x14ac:dyDescent="0.2">
      <c r="A379" s="2"/>
      <c r="B379" s="164" t="str">
        <f t="shared" si="3"/>
        <v>25 kW</v>
      </c>
      <c r="C379" s="14"/>
      <c r="D379" s="763"/>
      <c r="E379" s="763"/>
      <c r="F379" s="763"/>
      <c r="G379" s="763"/>
      <c r="H379" s="763"/>
      <c r="I379" s="763"/>
      <c r="J379" s="763"/>
      <c r="K379" s="763"/>
      <c r="L379" s="763"/>
      <c r="M379" s="763"/>
      <c r="N379" s="763"/>
      <c r="O379" s="763"/>
      <c r="P379" s="763"/>
      <c r="Q379" s="763"/>
      <c r="R379" s="763"/>
      <c r="S379" s="763"/>
      <c r="T379" s="763"/>
      <c r="U379" s="763"/>
      <c r="V379" s="763"/>
      <c r="W379" s="763"/>
      <c r="X379" s="763"/>
      <c r="Y379" s="763"/>
      <c r="Z379" s="763"/>
      <c r="AA379" s="763"/>
      <c r="AB379" s="763"/>
      <c r="AC379" s="763"/>
      <c r="AD379" s="763"/>
      <c r="AE379" s="763"/>
      <c r="AF379" s="763"/>
      <c r="AG379" s="763"/>
      <c r="AH379" s="763"/>
      <c r="AI379" s="763"/>
      <c r="AJ379" s="763"/>
      <c r="AK379" s="763"/>
      <c r="AL379" s="763"/>
      <c r="AM379" s="763"/>
      <c r="AN379" s="763"/>
      <c r="AO379" s="763"/>
      <c r="AP379" s="709"/>
    </row>
    <row r="380" spans="1:42" s="827" customFormat="1" ht="12.75" customHeight="1" x14ac:dyDescent="0.2">
      <c r="A380" s="2"/>
      <c r="B380" s="164" t="str">
        <f t="shared" si="3"/>
        <v>7,5 kW</v>
      </c>
      <c r="C380" s="14"/>
      <c r="D380" s="763"/>
      <c r="E380" s="763"/>
      <c r="F380" s="763"/>
      <c r="G380" s="763"/>
      <c r="H380" s="763"/>
      <c r="I380" s="763"/>
      <c r="J380" s="763"/>
      <c r="K380" s="763"/>
      <c r="L380" s="763"/>
      <c r="M380" s="763"/>
      <c r="N380" s="763"/>
      <c r="O380" s="763"/>
      <c r="P380" s="763"/>
      <c r="Q380" s="763"/>
      <c r="R380" s="763"/>
      <c r="S380" s="763"/>
      <c r="T380" s="763"/>
      <c r="U380" s="763"/>
      <c r="V380" s="763"/>
      <c r="W380" s="763"/>
      <c r="X380" s="763"/>
      <c r="Y380" s="763"/>
      <c r="Z380" s="763"/>
      <c r="AA380" s="763"/>
      <c r="AB380" s="763"/>
      <c r="AC380" s="763"/>
      <c r="AD380" s="763"/>
      <c r="AE380" s="763"/>
      <c r="AF380" s="763"/>
      <c r="AG380" s="763"/>
      <c r="AH380" s="763"/>
      <c r="AI380" s="763"/>
      <c r="AJ380" s="763"/>
      <c r="AK380" s="763"/>
      <c r="AL380" s="763"/>
      <c r="AM380" s="763"/>
      <c r="AN380" s="763"/>
      <c r="AO380" s="763"/>
      <c r="AP380" s="709"/>
    </row>
    <row r="381" spans="1:42" s="827" customFormat="1" ht="12.75" customHeight="1" x14ac:dyDescent="0.2">
      <c r="A381" s="2"/>
      <c r="B381" s="164" t="str">
        <f t="shared" si="3"/>
        <v>3 kW</v>
      </c>
      <c r="C381" s="14"/>
      <c r="D381" s="763"/>
      <c r="E381" s="763"/>
      <c r="F381" s="763"/>
      <c r="G381" s="763"/>
      <c r="H381" s="763"/>
      <c r="I381" s="763"/>
      <c r="J381" s="763"/>
      <c r="K381" s="763"/>
      <c r="L381" s="763"/>
      <c r="M381" s="763"/>
      <c r="N381" s="763"/>
      <c r="O381" s="763"/>
      <c r="P381" s="763"/>
      <c r="Q381" s="763"/>
      <c r="R381" s="763"/>
      <c r="S381" s="763"/>
      <c r="T381" s="763"/>
      <c r="U381" s="763"/>
      <c r="V381" s="763"/>
      <c r="W381" s="763"/>
      <c r="X381" s="763"/>
      <c r="Y381" s="763"/>
      <c r="Z381" s="763"/>
      <c r="AA381" s="763"/>
      <c r="AB381" s="763"/>
      <c r="AC381" s="763"/>
      <c r="AD381" s="763"/>
      <c r="AE381" s="763"/>
      <c r="AF381" s="763"/>
      <c r="AG381" s="763"/>
      <c r="AH381" s="763"/>
      <c r="AI381" s="763"/>
      <c r="AJ381" s="763"/>
      <c r="AK381" s="763"/>
      <c r="AL381" s="763"/>
      <c r="AM381" s="763"/>
      <c r="AN381" s="763"/>
      <c r="AO381" s="763"/>
      <c r="AP381" s="709"/>
    </row>
    <row r="382" spans="1:42" s="827" customFormat="1" ht="12.75" customHeight="1" x14ac:dyDescent="0.2">
      <c r="A382" s="2"/>
      <c r="B382" s="164" t="str">
        <f t="shared" si="3"/>
        <v>2 kW</v>
      </c>
      <c r="C382" s="14"/>
      <c r="D382" s="763"/>
      <c r="E382" s="763"/>
      <c r="F382" s="763"/>
      <c r="G382" s="763"/>
      <c r="H382" s="763"/>
      <c r="I382" s="763"/>
      <c r="J382" s="763"/>
      <c r="K382" s="763"/>
      <c r="L382" s="763"/>
      <c r="M382" s="763"/>
      <c r="N382" s="763"/>
      <c r="O382" s="763"/>
      <c r="P382" s="763"/>
      <c r="Q382" s="763"/>
      <c r="R382" s="763"/>
      <c r="S382" s="763"/>
      <c r="T382" s="763"/>
      <c r="U382" s="763"/>
      <c r="V382" s="763"/>
      <c r="W382" s="763"/>
      <c r="X382" s="763"/>
      <c r="Y382" s="763"/>
      <c r="Z382" s="763"/>
      <c r="AA382" s="763"/>
      <c r="AB382" s="763"/>
      <c r="AC382" s="763"/>
      <c r="AD382" s="763"/>
      <c r="AE382" s="763"/>
      <c r="AF382" s="763"/>
      <c r="AG382" s="763"/>
      <c r="AH382" s="763"/>
      <c r="AI382" s="763"/>
      <c r="AJ382" s="763"/>
      <c r="AK382" s="763"/>
      <c r="AL382" s="763"/>
      <c r="AM382" s="763"/>
      <c r="AN382" s="763"/>
      <c r="AO382" s="763"/>
      <c r="AP382" s="709"/>
    </row>
    <row r="383" spans="1:42" s="827" customFormat="1" ht="12.75" customHeight="1" x14ac:dyDescent="0.2">
      <c r="A383" s="2"/>
      <c r="B383" s="164" t="str">
        <f t="shared" si="3"/>
        <v>1 kW</v>
      </c>
      <c r="C383" s="14"/>
      <c r="D383" s="763"/>
      <c r="E383" s="763"/>
      <c r="F383" s="763"/>
      <c r="G383" s="763"/>
      <c r="H383" s="763"/>
      <c r="I383" s="763"/>
      <c r="J383" s="763"/>
      <c r="K383" s="763"/>
      <c r="L383" s="763"/>
      <c r="M383" s="763"/>
      <c r="N383" s="763"/>
      <c r="O383" s="763"/>
      <c r="P383" s="763"/>
      <c r="Q383" s="763"/>
      <c r="R383" s="763"/>
      <c r="S383" s="763"/>
      <c r="T383" s="763"/>
      <c r="U383" s="763"/>
      <c r="V383" s="763"/>
      <c r="W383" s="763"/>
      <c r="X383" s="763"/>
      <c r="Y383" s="763"/>
      <c r="Z383" s="763"/>
      <c r="AA383" s="763"/>
      <c r="AB383" s="763"/>
      <c r="AC383" s="763"/>
      <c r="AD383" s="763"/>
      <c r="AE383" s="763"/>
      <c r="AF383" s="763"/>
      <c r="AG383" s="763"/>
      <c r="AH383" s="763"/>
      <c r="AI383" s="763"/>
      <c r="AJ383" s="763"/>
      <c r="AK383" s="763"/>
      <c r="AL383" s="763"/>
      <c r="AM383" s="763"/>
      <c r="AN383" s="763"/>
      <c r="AO383" s="763"/>
      <c r="AP383" s="709"/>
    </row>
    <row r="384" spans="1:42" ht="12.75" customHeight="1" x14ac:dyDescent="0.2">
      <c r="B384" s="53"/>
      <c r="C384" s="153"/>
      <c r="D384" s="534"/>
      <c r="E384" s="534"/>
      <c r="F384" s="534"/>
      <c r="G384" s="534"/>
      <c r="H384" s="534"/>
      <c r="I384" s="534"/>
      <c r="J384" s="534"/>
      <c r="K384" s="534"/>
      <c r="L384" s="534"/>
      <c r="M384" s="534"/>
      <c r="N384" s="534"/>
      <c r="O384" s="534"/>
      <c r="P384" s="534"/>
      <c r="Q384" s="534"/>
      <c r="R384" s="534"/>
      <c r="S384" s="534"/>
      <c r="T384" s="534"/>
      <c r="U384" s="534"/>
      <c r="V384" s="534"/>
      <c r="W384" s="534"/>
      <c r="X384" s="534"/>
      <c r="Y384" s="534"/>
      <c r="Z384" s="534"/>
      <c r="AA384" s="534"/>
      <c r="AB384" s="534"/>
      <c r="AC384" s="534"/>
      <c r="AD384" s="534"/>
      <c r="AE384" s="534"/>
      <c r="AF384" s="534"/>
      <c r="AG384" s="534"/>
      <c r="AH384" s="534"/>
      <c r="AI384" s="534"/>
      <c r="AJ384" s="534"/>
      <c r="AK384" s="534"/>
      <c r="AL384" s="534"/>
      <c r="AM384" s="534"/>
      <c r="AN384" s="534"/>
      <c r="AO384" s="534"/>
      <c r="AP384" s="545"/>
    </row>
    <row r="385" spans="1:42" ht="12.75" customHeight="1" x14ac:dyDescent="0.2">
      <c r="B385" s="53" t="s">
        <v>339</v>
      </c>
      <c r="C385" s="535"/>
      <c r="D385" s="754"/>
      <c r="E385" s="754"/>
      <c r="F385" s="754"/>
      <c r="G385" s="754"/>
      <c r="H385" s="754"/>
      <c r="I385" s="754"/>
      <c r="J385" s="754"/>
      <c r="K385" s="754"/>
      <c r="L385" s="754"/>
      <c r="M385" s="754"/>
      <c r="N385" s="754"/>
      <c r="O385" s="754"/>
      <c r="P385" s="754"/>
      <c r="Q385" s="754"/>
      <c r="R385" s="754"/>
      <c r="S385" s="754"/>
      <c r="T385" s="754"/>
      <c r="U385" s="754"/>
      <c r="V385" s="754"/>
      <c r="W385" s="754"/>
      <c r="X385" s="754"/>
      <c r="Y385" s="754"/>
      <c r="Z385" s="754"/>
      <c r="AA385" s="754"/>
      <c r="AB385" s="754"/>
      <c r="AC385" s="754"/>
      <c r="AD385" s="754"/>
      <c r="AE385" s="754"/>
      <c r="AF385" s="754"/>
      <c r="AG385" s="754"/>
      <c r="AH385" s="754"/>
      <c r="AI385" s="754"/>
      <c r="AJ385" s="754"/>
      <c r="AK385" s="754"/>
      <c r="AL385" s="754"/>
      <c r="AM385" s="754"/>
      <c r="AN385" s="754"/>
      <c r="AO385" s="754"/>
      <c r="AP385" s="545"/>
    </row>
    <row r="386" spans="1:42" ht="12.75" customHeight="1" x14ac:dyDescent="0.2">
      <c r="B386" s="53" t="s">
        <v>340</v>
      </c>
      <c r="C386" s="535"/>
      <c r="D386" s="696"/>
      <c r="E386" s="696"/>
      <c r="F386" s="696"/>
      <c r="G386" s="696"/>
      <c r="H386" s="696"/>
      <c r="I386" s="696"/>
      <c r="J386" s="696"/>
      <c r="K386" s="696"/>
      <c r="L386" s="696"/>
      <c r="M386" s="696"/>
      <c r="N386" s="696"/>
      <c r="O386" s="696"/>
      <c r="P386" s="696"/>
      <c r="Q386" s="696"/>
      <c r="R386" s="696"/>
      <c r="S386" s="696"/>
      <c r="T386" s="696"/>
      <c r="U386" s="696"/>
      <c r="V386" s="696"/>
      <c r="W386" s="696"/>
      <c r="X386" s="696"/>
      <c r="Y386" s="696"/>
      <c r="Z386" s="696"/>
      <c r="AA386" s="696"/>
      <c r="AB386" s="696"/>
      <c r="AC386" s="696"/>
      <c r="AD386" s="696"/>
      <c r="AE386" s="696"/>
      <c r="AF386" s="696"/>
      <c r="AG386" s="696"/>
      <c r="AH386" s="696"/>
      <c r="AI386" s="696"/>
      <c r="AJ386" s="696"/>
      <c r="AK386" s="696"/>
      <c r="AL386" s="696"/>
      <c r="AM386" s="696"/>
      <c r="AN386" s="696"/>
      <c r="AO386" s="696"/>
      <c r="AP386" s="545"/>
    </row>
    <row r="387" spans="1:42" ht="12.75" customHeight="1" x14ac:dyDescent="0.2">
      <c r="B387" s="53" t="s">
        <v>341</v>
      </c>
      <c r="C387" s="535"/>
      <c r="D387" s="696"/>
      <c r="E387" s="696"/>
      <c r="F387" s="696"/>
      <c r="G387" s="696"/>
      <c r="H387" s="696"/>
      <c r="I387" s="696"/>
      <c r="J387" s="696"/>
      <c r="K387" s="696"/>
      <c r="L387" s="696"/>
      <c r="M387" s="696"/>
      <c r="N387" s="696"/>
      <c r="O387" s="696"/>
      <c r="P387" s="696"/>
      <c r="Q387" s="696"/>
      <c r="R387" s="696"/>
      <c r="S387" s="696"/>
      <c r="T387" s="696"/>
      <c r="U387" s="696"/>
      <c r="V387" s="696"/>
      <c r="W387" s="696"/>
      <c r="X387" s="696"/>
      <c r="Y387" s="696"/>
      <c r="Z387" s="696"/>
      <c r="AA387" s="696"/>
      <c r="AB387" s="696"/>
      <c r="AC387" s="696"/>
      <c r="AD387" s="696"/>
      <c r="AE387" s="696"/>
      <c r="AF387" s="696"/>
      <c r="AG387" s="696"/>
      <c r="AH387" s="696"/>
      <c r="AI387" s="696"/>
      <c r="AJ387" s="696"/>
      <c r="AK387" s="696"/>
      <c r="AL387" s="696"/>
      <c r="AM387" s="696"/>
      <c r="AN387" s="696"/>
      <c r="AO387" s="696"/>
      <c r="AP387" s="545"/>
    </row>
    <row r="388" spans="1:42" ht="12.75" customHeight="1" thickBot="1" x14ac:dyDescent="0.25">
      <c r="B388" s="159">
        <v>0.5</v>
      </c>
      <c r="C388" s="741"/>
      <c r="D388" s="758"/>
      <c r="E388" s="758"/>
      <c r="F388" s="758"/>
      <c r="G388" s="758"/>
      <c r="H388" s="758"/>
      <c r="I388" s="758"/>
      <c r="J388" s="758"/>
      <c r="K388" s="758"/>
      <c r="L388" s="758"/>
      <c r="M388" s="758"/>
      <c r="N388" s="758"/>
      <c r="O388" s="758"/>
      <c r="P388" s="758"/>
      <c r="Q388" s="758"/>
      <c r="R388" s="758"/>
      <c r="S388" s="758"/>
      <c r="T388" s="758"/>
      <c r="U388" s="758"/>
      <c r="V388" s="758"/>
      <c r="W388" s="758"/>
      <c r="X388" s="758"/>
      <c r="Y388" s="758"/>
      <c r="Z388" s="758"/>
      <c r="AA388" s="758"/>
      <c r="AB388" s="758"/>
      <c r="AC388" s="758"/>
      <c r="AD388" s="758"/>
      <c r="AE388" s="758"/>
      <c r="AF388" s="758"/>
      <c r="AG388" s="758"/>
      <c r="AH388" s="758"/>
      <c r="AI388" s="758"/>
      <c r="AJ388" s="758"/>
      <c r="AK388" s="758"/>
      <c r="AL388" s="758"/>
      <c r="AM388" s="758"/>
      <c r="AN388" s="758"/>
      <c r="AO388" s="758"/>
      <c r="AP388" s="545"/>
    </row>
    <row r="389" spans="1:42" ht="12.75" customHeight="1" x14ac:dyDescent="0.2">
      <c r="B389" s="160" t="s">
        <v>27</v>
      </c>
      <c r="C389" s="692"/>
      <c r="D389" s="534"/>
      <c r="E389" s="534"/>
      <c r="F389" s="534"/>
      <c r="G389" s="534"/>
      <c r="H389" s="534"/>
      <c r="I389" s="534"/>
      <c r="J389" s="534"/>
      <c r="K389" s="534"/>
      <c r="L389" s="534"/>
      <c r="M389" s="534"/>
      <c r="N389" s="534"/>
      <c r="O389" s="534"/>
      <c r="P389" s="534"/>
      <c r="Q389" s="534"/>
      <c r="R389" s="534"/>
      <c r="S389" s="534"/>
      <c r="T389" s="534"/>
      <c r="U389" s="534"/>
      <c r="V389" s="534"/>
      <c r="W389" s="534"/>
      <c r="X389" s="760"/>
      <c r="Y389" s="760"/>
      <c r="Z389" s="760"/>
      <c r="AA389" s="760"/>
      <c r="AB389" s="760"/>
      <c r="AC389" s="760"/>
      <c r="AD389" s="760"/>
      <c r="AE389" s="760"/>
      <c r="AF389" s="760"/>
      <c r="AG389" s="760"/>
      <c r="AH389" s="760"/>
      <c r="AI389" s="760"/>
      <c r="AJ389" s="760"/>
      <c r="AK389" s="760"/>
      <c r="AL389" s="760"/>
      <c r="AM389" s="760"/>
      <c r="AN389" s="760"/>
      <c r="AO389" s="760"/>
      <c r="AP389" s="545"/>
    </row>
    <row r="390" spans="1:42" ht="12.75" customHeight="1" x14ac:dyDescent="0.2">
      <c r="B390" s="53"/>
      <c r="C390" s="535"/>
      <c r="D390" s="62"/>
      <c r="E390" s="62"/>
      <c r="F390" s="62"/>
      <c r="G390" s="62"/>
      <c r="H390" s="62"/>
      <c r="I390" s="62"/>
      <c r="J390" s="62"/>
      <c r="K390" s="62"/>
      <c r="L390" s="62"/>
      <c r="M390" s="62"/>
      <c r="N390" s="62"/>
      <c r="O390" s="62"/>
      <c r="P390" s="62"/>
      <c r="Q390" s="62"/>
      <c r="R390" s="62"/>
      <c r="S390" s="62"/>
      <c r="T390" s="62"/>
      <c r="U390" s="62"/>
      <c r="V390" s="62"/>
      <c r="W390" s="62"/>
      <c r="X390" s="62"/>
      <c r="Y390" s="62"/>
      <c r="Z390" s="62"/>
      <c r="AA390" s="62"/>
      <c r="AB390" s="62"/>
      <c r="AC390" s="62"/>
      <c r="AD390" s="62"/>
      <c r="AE390" s="62"/>
      <c r="AF390" s="62"/>
      <c r="AG390" s="62"/>
      <c r="AH390" s="62"/>
      <c r="AI390" s="62"/>
      <c r="AJ390" s="62"/>
      <c r="AK390" s="62"/>
      <c r="AL390" s="62"/>
      <c r="AM390" s="62"/>
      <c r="AN390" s="62"/>
      <c r="AO390" s="62"/>
    </row>
    <row r="391" spans="1:42" s="827" customFormat="1" ht="12.75" customHeight="1" x14ac:dyDescent="0.2">
      <c r="A391" s="2"/>
      <c r="B391" s="14" t="s">
        <v>342</v>
      </c>
      <c r="C391" s="761"/>
      <c r="D391" s="857"/>
      <c r="E391" s="749"/>
      <c r="F391" s="749"/>
      <c r="G391" s="749"/>
      <c r="H391" s="749"/>
      <c r="I391" s="749"/>
      <c r="J391" s="749"/>
      <c r="K391" s="749"/>
      <c r="L391" s="749"/>
      <c r="M391" s="749"/>
      <c r="N391" s="749"/>
      <c r="O391" s="749"/>
      <c r="P391" s="749"/>
      <c r="Q391" s="749"/>
      <c r="R391" s="749"/>
      <c r="S391" s="749"/>
      <c r="T391" s="749"/>
      <c r="U391" s="749"/>
      <c r="V391" s="749"/>
      <c r="W391" s="749"/>
      <c r="X391" s="749"/>
      <c r="Y391" s="749"/>
      <c r="Z391" s="749"/>
      <c r="AA391" s="749"/>
      <c r="AB391" s="749"/>
      <c r="AC391" s="749"/>
      <c r="AD391" s="749"/>
      <c r="AE391" s="749"/>
      <c r="AF391" s="749"/>
      <c r="AG391" s="749"/>
      <c r="AH391" s="749"/>
      <c r="AI391" s="749"/>
      <c r="AJ391" s="749"/>
      <c r="AK391" s="749"/>
      <c r="AL391" s="749"/>
      <c r="AM391" s="749"/>
      <c r="AN391" s="749"/>
      <c r="AO391" s="749"/>
      <c r="AP391" s="709"/>
    </row>
    <row r="392" spans="1:42" s="827" customFormat="1" ht="12.75" customHeight="1" x14ac:dyDescent="0.2">
      <c r="A392" s="2"/>
      <c r="B392" s="164" t="str">
        <f>+B388&amp;" kW"</f>
        <v>0,5 kW</v>
      </c>
      <c r="C392" s="688"/>
      <c r="D392" s="763"/>
      <c r="E392" s="763"/>
      <c r="F392" s="763"/>
      <c r="G392" s="763"/>
      <c r="H392" s="763"/>
      <c r="I392" s="763"/>
      <c r="J392" s="763"/>
      <c r="K392" s="763"/>
      <c r="L392" s="763"/>
      <c r="M392" s="763"/>
      <c r="N392" s="763"/>
      <c r="O392" s="763"/>
      <c r="P392" s="763"/>
      <c r="Q392" s="763"/>
      <c r="R392" s="763"/>
      <c r="S392" s="763"/>
      <c r="T392" s="763"/>
      <c r="U392" s="763"/>
      <c r="V392" s="763"/>
      <c r="W392" s="763"/>
      <c r="X392" s="763"/>
      <c r="Y392" s="763"/>
      <c r="Z392" s="763"/>
      <c r="AA392" s="763"/>
      <c r="AB392" s="763"/>
      <c r="AC392" s="763"/>
      <c r="AD392" s="763"/>
      <c r="AE392" s="763"/>
      <c r="AF392" s="763"/>
      <c r="AG392" s="763"/>
      <c r="AH392" s="763"/>
      <c r="AI392" s="763"/>
      <c r="AJ392" s="763"/>
      <c r="AK392" s="763"/>
      <c r="AL392" s="763"/>
      <c r="AM392" s="763"/>
      <c r="AN392" s="763"/>
      <c r="AO392" s="763"/>
      <c r="AP392" s="709"/>
    </row>
    <row r="393" spans="1:42" ht="12.75" customHeight="1" x14ac:dyDescent="0.2">
      <c r="B393" s="53"/>
      <c r="C393" s="692"/>
      <c r="D393" s="534"/>
      <c r="E393" s="534"/>
      <c r="F393" s="534"/>
      <c r="G393" s="534"/>
      <c r="H393" s="534"/>
      <c r="I393" s="534"/>
      <c r="J393" s="534"/>
      <c r="K393" s="534"/>
      <c r="L393" s="534"/>
      <c r="M393" s="534"/>
      <c r="N393" s="534"/>
      <c r="O393" s="534"/>
      <c r="P393" s="534"/>
      <c r="Q393" s="534"/>
      <c r="R393" s="534"/>
      <c r="S393" s="534"/>
      <c r="T393" s="534"/>
      <c r="U393" s="534"/>
      <c r="V393" s="534"/>
      <c r="W393" s="534"/>
      <c r="X393" s="534"/>
      <c r="Y393" s="534"/>
      <c r="Z393" s="534"/>
      <c r="AA393" s="534"/>
      <c r="AB393" s="534"/>
      <c r="AC393" s="534"/>
      <c r="AD393" s="534"/>
      <c r="AE393" s="534"/>
      <c r="AF393" s="534"/>
      <c r="AG393" s="534"/>
      <c r="AH393" s="534"/>
      <c r="AI393" s="534"/>
      <c r="AJ393" s="534"/>
      <c r="AK393" s="534"/>
      <c r="AL393" s="534"/>
      <c r="AM393" s="534"/>
      <c r="AN393" s="534"/>
      <c r="AO393" s="534"/>
      <c r="AP393" s="545"/>
    </row>
    <row r="394" spans="1:42" ht="12.75" customHeight="1" x14ac:dyDescent="0.2">
      <c r="B394" s="351"/>
      <c r="C394" s="545"/>
      <c r="D394" s="697"/>
      <c r="E394" s="697"/>
      <c r="F394" s="697"/>
      <c r="G394" s="697"/>
      <c r="H394" s="697"/>
      <c r="I394" s="697"/>
      <c r="J394" s="697"/>
      <c r="K394" s="697"/>
      <c r="L394" s="697"/>
      <c r="M394" s="697"/>
      <c r="N394" s="697"/>
      <c r="O394" s="697"/>
      <c r="P394" s="697"/>
      <c r="Q394" s="697"/>
      <c r="R394" s="697"/>
      <c r="S394" s="697"/>
      <c r="T394" s="697"/>
      <c r="U394" s="697"/>
      <c r="V394" s="697"/>
      <c r="W394" s="697"/>
      <c r="X394" s="697"/>
      <c r="Y394" s="697"/>
      <c r="Z394" s="697"/>
      <c r="AA394" s="697"/>
      <c r="AB394" s="697"/>
      <c r="AC394" s="697"/>
      <c r="AD394" s="697"/>
      <c r="AE394" s="697"/>
      <c r="AF394" s="697"/>
      <c r="AG394" s="697"/>
      <c r="AH394" s="697"/>
      <c r="AI394" s="697"/>
      <c r="AJ394" s="697"/>
      <c r="AK394" s="697"/>
      <c r="AL394" s="697"/>
      <c r="AM394" s="697"/>
      <c r="AN394" s="697"/>
      <c r="AO394" s="697"/>
      <c r="AP394" s="545"/>
    </row>
    <row r="395" spans="1:42" ht="12.75" customHeight="1" x14ac:dyDescent="0.2">
      <c r="B395" s="188" t="s">
        <v>343</v>
      </c>
      <c r="C395" s="736"/>
      <c r="D395" s="764"/>
      <c r="E395" s="764"/>
      <c r="F395" s="764"/>
      <c r="G395" s="764"/>
      <c r="H395" s="764"/>
      <c r="I395" s="764"/>
      <c r="J395" s="764"/>
      <c r="K395" s="764"/>
      <c r="L395" s="764"/>
      <c r="M395" s="764"/>
      <c r="N395" s="764"/>
      <c r="O395" s="764"/>
      <c r="P395" s="764"/>
      <c r="Q395" s="764"/>
      <c r="R395" s="764"/>
      <c r="S395" s="764"/>
      <c r="T395" s="764"/>
      <c r="U395" s="764"/>
      <c r="V395" s="764"/>
      <c r="W395" s="764"/>
      <c r="X395" s="764"/>
      <c r="Y395" s="764"/>
      <c r="Z395" s="764"/>
      <c r="AA395" s="764"/>
      <c r="AB395" s="764"/>
      <c r="AC395" s="764"/>
      <c r="AD395" s="764"/>
      <c r="AE395" s="764"/>
      <c r="AF395" s="764"/>
      <c r="AG395" s="764"/>
      <c r="AH395" s="764"/>
      <c r="AI395" s="764"/>
      <c r="AJ395" s="764"/>
      <c r="AK395" s="764"/>
      <c r="AL395" s="764"/>
      <c r="AM395" s="764"/>
      <c r="AN395" s="764"/>
      <c r="AO395" s="764"/>
      <c r="AP395" s="545"/>
    </row>
    <row r="396" spans="1:42" ht="12.75" customHeight="1" x14ac:dyDescent="0.2">
      <c r="C396" s="855"/>
      <c r="D396" s="856"/>
      <c r="E396" s="856"/>
      <c r="F396" s="856"/>
      <c r="G396" s="856"/>
      <c r="H396" s="856"/>
      <c r="I396" s="856"/>
      <c r="J396" s="856"/>
      <c r="K396" s="856"/>
      <c r="L396" s="856"/>
      <c r="M396" s="856"/>
      <c r="N396" s="856"/>
      <c r="O396" s="856"/>
      <c r="P396" s="856"/>
      <c r="Q396" s="856"/>
      <c r="R396" s="856"/>
      <c r="S396" s="856"/>
      <c r="T396" s="856"/>
      <c r="U396" s="856"/>
      <c r="V396" s="856"/>
      <c r="W396" s="856"/>
      <c r="X396" s="856"/>
      <c r="Y396" s="856"/>
      <c r="Z396" s="856"/>
      <c r="AA396" s="856"/>
      <c r="AB396" s="856"/>
      <c r="AC396" s="856"/>
      <c r="AD396" s="856"/>
      <c r="AE396" s="856"/>
      <c r="AF396" s="856"/>
      <c r="AG396" s="856"/>
      <c r="AH396" s="856"/>
      <c r="AI396" s="856"/>
      <c r="AJ396" s="856"/>
      <c r="AK396" s="856"/>
      <c r="AL396" s="856"/>
      <c r="AM396" s="856"/>
      <c r="AN396" s="856"/>
      <c r="AO396" s="856"/>
      <c r="AP396" s="545"/>
    </row>
    <row r="397" spans="1:42" ht="12.75" customHeight="1" x14ac:dyDescent="0.2">
      <c r="B397" s="14" t="s">
        <v>344</v>
      </c>
      <c r="C397" s="535"/>
      <c r="D397" s="696"/>
      <c r="E397" s="696"/>
      <c r="F397" s="696"/>
      <c r="G397" s="696"/>
      <c r="H397" s="696"/>
      <c r="I397" s="696"/>
      <c r="J397" s="696"/>
      <c r="K397" s="696"/>
      <c r="L397" s="696"/>
      <c r="M397" s="696"/>
      <c r="N397" s="696"/>
      <c r="O397" s="696"/>
      <c r="P397" s="696"/>
      <c r="Q397" s="696"/>
      <c r="R397" s="696"/>
      <c r="S397" s="696"/>
      <c r="T397" s="696"/>
      <c r="U397" s="696"/>
      <c r="V397" s="696"/>
      <c r="W397" s="696"/>
      <c r="X397" s="696"/>
      <c r="Y397" s="696"/>
      <c r="Z397" s="696"/>
      <c r="AA397" s="696"/>
      <c r="AB397" s="696"/>
      <c r="AC397" s="696"/>
      <c r="AD397" s="696"/>
      <c r="AE397" s="696"/>
      <c r="AF397" s="696"/>
      <c r="AG397" s="696"/>
      <c r="AH397" s="696"/>
      <c r="AI397" s="696"/>
      <c r="AJ397" s="696"/>
      <c r="AK397" s="696"/>
      <c r="AL397" s="696"/>
      <c r="AM397" s="696"/>
      <c r="AN397" s="696"/>
      <c r="AO397" s="696"/>
      <c r="AP397" s="545"/>
    </row>
    <row r="398" spans="1:42" ht="12.75" customHeight="1" x14ac:dyDescent="0.2">
      <c r="B398" s="14"/>
      <c r="C398" s="535"/>
      <c r="D398" s="696"/>
      <c r="E398" s="696"/>
      <c r="F398" s="696"/>
      <c r="G398" s="696"/>
      <c r="H398" s="696"/>
      <c r="I398" s="696"/>
      <c r="J398" s="696"/>
      <c r="K398" s="696"/>
      <c r="L398" s="696"/>
      <c r="M398" s="696"/>
      <c r="N398" s="696"/>
      <c r="O398" s="696"/>
      <c r="P398" s="696"/>
      <c r="Q398" s="696"/>
      <c r="R398" s="696"/>
      <c r="S398" s="696"/>
      <c r="T398" s="696"/>
      <c r="U398" s="696"/>
      <c r="V398" s="696"/>
      <c r="W398" s="696"/>
      <c r="X398" s="696"/>
      <c r="Y398" s="696"/>
      <c r="Z398" s="696"/>
      <c r="AA398" s="696"/>
      <c r="AB398" s="696"/>
      <c r="AC398" s="696"/>
      <c r="AD398" s="696"/>
      <c r="AE398" s="696"/>
      <c r="AF398" s="696"/>
      <c r="AG398" s="696"/>
      <c r="AH398" s="696"/>
      <c r="AI398" s="696"/>
      <c r="AJ398" s="696"/>
      <c r="AK398" s="696"/>
      <c r="AL398" s="696"/>
      <c r="AM398" s="696"/>
      <c r="AN398" s="696"/>
      <c r="AO398" s="696"/>
      <c r="AP398" s="545"/>
    </row>
    <row r="399" spans="1:42" ht="12.75" customHeight="1" x14ac:dyDescent="0.2">
      <c r="B399" s="53" t="s">
        <v>282</v>
      </c>
      <c r="C399" s="535"/>
      <c r="D399" s="696"/>
      <c r="E399" s="696"/>
      <c r="F399" s="696"/>
      <c r="G399" s="696"/>
      <c r="H399" s="696"/>
      <c r="I399" s="696"/>
      <c r="J399" s="696"/>
      <c r="K399" s="696"/>
      <c r="L399" s="696"/>
      <c r="M399" s="696"/>
      <c r="N399" s="696"/>
      <c r="O399" s="696"/>
      <c r="P399" s="696"/>
      <c r="Q399" s="696"/>
      <c r="R399" s="696"/>
      <c r="S399" s="696"/>
      <c r="T399" s="696"/>
      <c r="U399" s="696"/>
      <c r="V399" s="696"/>
      <c r="W399" s="696"/>
      <c r="X399" s="696"/>
      <c r="Y399" s="696"/>
      <c r="Z399" s="696"/>
      <c r="AA399" s="696"/>
      <c r="AB399" s="696"/>
      <c r="AC399" s="696"/>
      <c r="AD399" s="696"/>
      <c r="AE399" s="696"/>
      <c r="AF399" s="696"/>
      <c r="AG399" s="696"/>
      <c r="AH399" s="696"/>
      <c r="AI399" s="696"/>
      <c r="AJ399" s="696"/>
      <c r="AK399" s="696"/>
      <c r="AL399" s="696"/>
      <c r="AM399" s="696"/>
      <c r="AN399" s="696"/>
      <c r="AO399" s="696"/>
      <c r="AP399" s="545"/>
    </row>
    <row r="400" spans="1:42" ht="12.75" customHeight="1" x14ac:dyDescent="0.2">
      <c r="B400" s="15" t="s">
        <v>280</v>
      </c>
      <c r="C400" s="707"/>
      <c r="D400" s="696"/>
      <c r="E400" s="696"/>
      <c r="F400" s="696"/>
      <c r="G400" s="696"/>
      <c r="H400" s="696"/>
      <c r="I400" s="696"/>
      <c r="J400" s="696"/>
      <c r="K400" s="696"/>
      <c r="L400" s="696"/>
      <c r="M400" s="696"/>
      <c r="N400" s="696"/>
      <c r="O400" s="696"/>
      <c r="P400" s="696"/>
      <c r="Q400" s="696"/>
      <c r="R400" s="696"/>
      <c r="S400" s="696"/>
      <c r="T400" s="696"/>
      <c r="U400" s="696"/>
      <c r="V400" s="696"/>
      <c r="W400" s="696"/>
      <c r="X400" s="696"/>
      <c r="Y400" s="696"/>
      <c r="Z400" s="696"/>
      <c r="AA400" s="696"/>
      <c r="AB400" s="696"/>
      <c r="AC400" s="696"/>
      <c r="AD400" s="696"/>
      <c r="AE400" s="696"/>
      <c r="AF400" s="696"/>
      <c r="AG400" s="696"/>
      <c r="AH400" s="696"/>
      <c r="AI400" s="696"/>
      <c r="AJ400" s="696"/>
      <c r="AK400" s="696"/>
      <c r="AL400" s="696"/>
      <c r="AM400" s="696"/>
      <c r="AN400" s="696"/>
      <c r="AO400" s="696"/>
      <c r="AP400" s="545"/>
    </row>
    <row r="401" spans="2:42" ht="12.75" customHeight="1" x14ac:dyDescent="0.2">
      <c r="B401" s="15" t="s">
        <v>281</v>
      </c>
      <c r="C401" s="707"/>
      <c r="D401" s="696"/>
      <c r="E401" s="696"/>
      <c r="F401" s="696"/>
      <c r="G401" s="696"/>
      <c r="H401" s="696"/>
      <c r="I401" s="696"/>
      <c r="J401" s="696"/>
      <c r="K401" s="696"/>
      <c r="L401" s="696"/>
      <c r="M401" s="696"/>
      <c r="N401" s="696"/>
      <c r="O401" s="696"/>
      <c r="P401" s="696"/>
      <c r="Q401" s="696"/>
      <c r="R401" s="696"/>
      <c r="S401" s="696"/>
      <c r="T401" s="696"/>
      <c r="U401" s="696"/>
      <c r="V401" s="696"/>
      <c r="W401" s="696"/>
      <c r="X401" s="696"/>
      <c r="Y401" s="696"/>
      <c r="Z401" s="696"/>
      <c r="AA401" s="696"/>
      <c r="AB401" s="696"/>
      <c r="AC401" s="696"/>
      <c r="AD401" s="696"/>
      <c r="AE401" s="696"/>
      <c r="AF401" s="696"/>
      <c r="AG401" s="696"/>
      <c r="AH401" s="696"/>
      <c r="AI401" s="696"/>
      <c r="AJ401" s="696"/>
      <c r="AK401" s="696"/>
      <c r="AL401" s="696"/>
      <c r="AM401" s="696"/>
      <c r="AN401" s="696"/>
      <c r="AO401" s="696"/>
      <c r="AP401" s="545"/>
    </row>
    <row r="402" spans="2:42" ht="12.75" customHeight="1" x14ac:dyDescent="0.2">
      <c r="B402" s="53" t="s">
        <v>1124</v>
      </c>
      <c r="C402" s="707"/>
      <c r="D402" s="696"/>
      <c r="E402" s="696"/>
      <c r="F402" s="696"/>
      <c r="G402" s="696"/>
      <c r="H402" s="696"/>
      <c r="I402" s="696"/>
      <c r="J402" s="696"/>
      <c r="K402" s="696"/>
      <c r="L402" s="696"/>
      <c r="M402" s="696"/>
      <c r="N402" s="696"/>
      <c r="O402" s="696"/>
      <c r="P402" s="696"/>
      <c r="Q402" s="696"/>
      <c r="R402" s="696"/>
      <c r="S402" s="696"/>
      <c r="T402" s="696"/>
      <c r="U402" s="696"/>
      <c r="V402" s="696"/>
      <c r="W402" s="696"/>
      <c r="X402" s="696"/>
      <c r="Y402" s="696"/>
      <c r="Z402" s="696"/>
      <c r="AA402" s="696"/>
      <c r="AB402" s="696"/>
      <c r="AC402" s="696"/>
      <c r="AD402" s="696"/>
      <c r="AE402" s="696"/>
      <c r="AF402" s="696"/>
      <c r="AG402" s="696"/>
      <c r="AH402" s="696"/>
      <c r="AI402" s="696"/>
      <c r="AJ402" s="696"/>
      <c r="AK402" s="696"/>
      <c r="AL402" s="696"/>
      <c r="AM402" s="696"/>
      <c r="AN402" s="696"/>
      <c r="AO402" s="696"/>
      <c r="AP402" s="545"/>
    </row>
    <row r="403" spans="2:42" ht="12.75" customHeight="1" x14ac:dyDescent="0.2">
      <c r="B403" s="53" t="s">
        <v>1125</v>
      </c>
      <c r="C403" s="707"/>
      <c r="D403" s="696"/>
      <c r="E403" s="696"/>
      <c r="F403" s="696"/>
      <c r="G403" s="696"/>
      <c r="H403" s="696"/>
      <c r="I403" s="696"/>
      <c r="J403" s="696"/>
      <c r="K403" s="696"/>
      <c r="L403" s="696"/>
      <c r="M403" s="696"/>
      <c r="N403" s="696"/>
      <c r="O403" s="696"/>
      <c r="P403" s="696"/>
      <c r="Q403" s="696"/>
      <c r="R403" s="696"/>
      <c r="S403" s="696"/>
      <c r="T403" s="696"/>
      <c r="U403" s="696"/>
      <c r="V403" s="696"/>
      <c r="W403" s="696"/>
      <c r="X403" s="696"/>
      <c r="Y403" s="696"/>
      <c r="Z403" s="696"/>
      <c r="AA403" s="696"/>
      <c r="AB403" s="696"/>
      <c r="AC403" s="696"/>
      <c r="AD403" s="696"/>
      <c r="AE403" s="696"/>
      <c r="AF403" s="696"/>
      <c r="AG403" s="696"/>
      <c r="AH403" s="696"/>
      <c r="AI403" s="696"/>
      <c r="AJ403" s="696"/>
      <c r="AK403" s="696"/>
      <c r="AL403" s="696"/>
      <c r="AM403" s="696"/>
      <c r="AN403" s="696"/>
      <c r="AO403" s="696"/>
      <c r="AP403" s="545"/>
    </row>
    <row r="404" spans="2:42" ht="12.75" customHeight="1" x14ac:dyDescent="0.2">
      <c r="B404" s="15"/>
      <c r="C404" s="707"/>
      <c r="D404" s="696"/>
      <c r="E404" s="696"/>
      <c r="F404" s="696"/>
      <c r="G404" s="696"/>
      <c r="H404" s="696"/>
      <c r="I404" s="696"/>
      <c r="J404" s="696"/>
      <c r="K404" s="696"/>
      <c r="L404" s="696"/>
      <c r="M404" s="696"/>
      <c r="N404" s="696"/>
      <c r="O404" s="696"/>
      <c r="P404" s="696"/>
      <c r="Q404" s="696"/>
      <c r="R404" s="696"/>
      <c r="S404" s="696"/>
      <c r="T404" s="696"/>
      <c r="U404" s="696"/>
      <c r="V404" s="696"/>
      <c r="W404" s="696"/>
      <c r="X404" s="696"/>
      <c r="Y404" s="696"/>
      <c r="Z404" s="696"/>
      <c r="AA404" s="696"/>
      <c r="AB404" s="696"/>
      <c r="AC404" s="696"/>
      <c r="AD404" s="696"/>
      <c r="AE404" s="696"/>
      <c r="AF404" s="696"/>
      <c r="AG404" s="696"/>
      <c r="AH404" s="696"/>
      <c r="AI404" s="696"/>
      <c r="AJ404" s="696"/>
      <c r="AK404" s="696"/>
      <c r="AL404" s="696"/>
      <c r="AM404" s="696"/>
      <c r="AN404" s="696"/>
      <c r="AO404" s="696"/>
      <c r="AP404" s="545"/>
    </row>
    <row r="405" spans="2:42" ht="12.75" customHeight="1" x14ac:dyDescent="0.2">
      <c r="B405" s="15" t="s">
        <v>285</v>
      </c>
      <c r="C405" s="707"/>
      <c r="D405" s="696"/>
      <c r="E405" s="696"/>
      <c r="F405" s="696"/>
      <c r="G405" s="696"/>
      <c r="H405" s="696"/>
      <c r="I405" s="696"/>
      <c r="J405" s="696"/>
      <c r="K405" s="696"/>
      <c r="L405" s="696"/>
      <c r="M405" s="696"/>
      <c r="N405" s="696"/>
      <c r="O405" s="696"/>
      <c r="P405" s="696"/>
      <c r="Q405" s="696"/>
      <c r="R405" s="696"/>
      <c r="S405" s="696"/>
      <c r="T405" s="696"/>
      <c r="U405" s="696"/>
      <c r="V405" s="696"/>
      <c r="W405" s="696"/>
      <c r="X405" s="696"/>
      <c r="Y405" s="696"/>
      <c r="Z405" s="696"/>
      <c r="AA405" s="696"/>
      <c r="AB405" s="696"/>
      <c r="AC405" s="696"/>
      <c r="AD405" s="696"/>
      <c r="AE405" s="696"/>
      <c r="AF405" s="696"/>
      <c r="AG405" s="696"/>
      <c r="AH405" s="696"/>
      <c r="AI405" s="696"/>
      <c r="AJ405" s="696"/>
      <c r="AK405" s="696"/>
      <c r="AL405" s="696"/>
      <c r="AM405" s="696"/>
      <c r="AN405" s="696"/>
      <c r="AO405" s="696"/>
      <c r="AP405" s="545"/>
    </row>
    <row r="406" spans="2:42" ht="12.75" customHeight="1" x14ac:dyDescent="0.2">
      <c r="B406" s="53" t="s">
        <v>280</v>
      </c>
      <c r="C406" s="707"/>
      <c r="D406" s="696"/>
      <c r="E406" s="696"/>
      <c r="F406" s="696"/>
      <c r="G406" s="696"/>
      <c r="H406" s="696"/>
      <c r="I406" s="696"/>
      <c r="J406" s="696"/>
      <c r="K406" s="696"/>
      <c r="L406" s="696"/>
      <c r="M406" s="696"/>
      <c r="N406" s="696"/>
      <c r="O406" s="696"/>
      <c r="P406" s="696"/>
      <c r="Q406" s="696"/>
      <c r="R406" s="696"/>
      <c r="S406" s="696"/>
      <c r="T406" s="696"/>
      <c r="U406" s="696"/>
      <c r="V406" s="696"/>
      <c r="W406" s="696"/>
      <c r="X406" s="696"/>
      <c r="Y406" s="696"/>
      <c r="Z406" s="696"/>
      <c r="AA406" s="696"/>
      <c r="AB406" s="696"/>
      <c r="AC406" s="696"/>
      <c r="AD406" s="696"/>
      <c r="AE406" s="696"/>
      <c r="AF406" s="696"/>
      <c r="AG406" s="696"/>
      <c r="AH406" s="696"/>
      <c r="AI406" s="696"/>
      <c r="AJ406" s="696"/>
      <c r="AK406" s="696"/>
      <c r="AL406" s="696"/>
      <c r="AM406" s="696"/>
      <c r="AN406" s="696"/>
      <c r="AO406" s="696"/>
      <c r="AP406" s="545"/>
    </row>
    <row r="407" spans="2:42" ht="12.75" customHeight="1" x14ac:dyDescent="0.2">
      <c r="B407" s="53" t="s">
        <v>281</v>
      </c>
      <c r="C407" s="707"/>
      <c r="D407" s="696"/>
      <c r="E407" s="696"/>
      <c r="F407" s="696"/>
      <c r="G407" s="696"/>
      <c r="H407" s="696"/>
      <c r="I407" s="696"/>
      <c r="J407" s="696"/>
      <c r="K407" s="696"/>
      <c r="L407" s="696"/>
      <c r="M407" s="696"/>
      <c r="N407" s="696"/>
      <c r="O407" s="696"/>
      <c r="P407" s="696"/>
      <c r="Q407" s="696"/>
      <c r="R407" s="696"/>
      <c r="S407" s="696"/>
      <c r="T407" s="696"/>
      <c r="U407" s="696"/>
      <c r="V407" s="696"/>
      <c r="W407" s="696"/>
      <c r="X407" s="696"/>
      <c r="Y407" s="696"/>
      <c r="Z407" s="696"/>
      <c r="AA407" s="696"/>
      <c r="AB407" s="696"/>
      <c r="AC407" s="696"/>
      <c r="AD407" s="696"/>
      <c r="AE407" s="696"/>
      <c r="AF407" s="696"/>
      <c r="AG407" s="696"/>
      <c r="AH407" s="696"/>
      <c r="AI407" s="696"/>
      <c r="AJ407" s="696"/>
      <c r="AK407" s="696"/>
      <c r="AL407" s="696"/>
      <c r="AM407" s="696"/>
      <c r="AN407" s="696"/>
      <c r="AO407" s="696"/>
      <c r="AP407" s="545"/>
    </row>
    <row r="408" spans="2:42" ht="12.75" customHeight="1" x14ac:dyDescent="0.2">
      <c r="B408" s="15" t="s">
        <v>1124</v>
      </c>
      <c r="C408" s="707"/>
      <c r="D408" s="696"/>
      <c r="E408" s="696"/>
      <c r="F408" s="696"/>
      <c r="G408" s="696"/>
      <c r="H408" s="696"/>
      <c r="I408" s="696"/>
      <c r="J408" s="696"/>
      <c r="K408" s="696"/>
      <c r="L408" s="696"/>
      <c r="M408" s="696"/>
      <c r="N408" s="696"/>
      <c r="O408" s="696"/>
      <c r="P408" s="696"/>
      <c r="Q408" s="696"/>
      <c r="R408" s="696"/>
      <c r="S408" s="696"/>
      <c r="T408" s="696"/>
      <c r="U408" s="696"/>
      <c r="V408" s="696"/>
      <c r="W408" s="696"/>
      <c r="X408" s="696"/>
      <c r="Y408" s="696"/>
      <c r="Z408" s="696"/>
      <c r="AA408" s="696"/>
      <c r="AB408" s="696"/>
      <c r="AC408" s="696"/>
      <c r="AD408" s="696"/>
      <c r="AE408" s="696"/>
      <c r="AF408" s="696"/>
      <c r="AG408" s="696"/>
      <c r="AH408" s="696"/>
      <c r="AI408" s="696"/>
      <c r="AJ408" s="696"/>
      <c r="AK408" s="696"/>
      <c r="AL408" s="696"/>
      <c r="AM408" s="696"/>
      <c r="AN408" s="696"/>
      <c r="AO408" s="696"/>
      <c r="AP408" s="545"/>
    </row>
    <row r="409" spans="2:42" ht="12.75" customHeight="1" x14ac:dyDescent="0.2">
      <c r="B409" s="15" t="s">
        <v>1125</v>
      </c>
      <c r="C409" s="707"/>
      <c r="D409" s="696"/>
      <c r="E409" s="696"/>
      <c r="F409" s="696"/>
      <c r="G409" s="696"/>
      <c r="H409" s="696"/>
      <c r="I409" s="696"/>
      <c r="J409" s="696"/>
      <c r="K409" s="696"/>
      <c r="L409" s="696"/>
      <c r="M409" s="696"/>
      <c r="N409" s="696"/>
      <c r="O409" s="696"/>
      <c r="P409" s="696"/>
      <c r="Q409" s="696"/>
      <c r="R409" s="696"/>
      <c r="S409" s="696"/>
      <c r="T409" s="696"/>
      <c r="U409" s="696"/>
      <c r="V409" s="696"/>
      <c r="W409" s="696"/>
      <c r="X409" s="696"/>
      <c r="Y409" s="696"/>
      <c r="Z409" s="696"/>
      <c r="AA409" s="696"/>
      <c r="AB409" s="696"/>
      <c r="AC409" s="696"/>
      <c r="AD409" s="696"/>
      <c r="AE409" s="696"/>
      <c r="AF409" s="696"/>
      <c r="AG409" s="696"/>
      <c r="AH409" s="696"/>
      <c r="AI409" s="696"/>
      <c r="AJ409" s="696"/>
      <c r="AK409" s="696"/>
      <c r="AL409" s="696"/>
      <c r="AM409" s="696"/>
      <c r="AN409" s="696"/>
      <c r="AO409" s="696"/>
      <c r="AP409" s="545"/>
    </row>
    <row r="410" spans="2:42" ht="12.75" customHeight="1" x14ac:dyDescent="0.2">
      <c r="B410" s="53"/>
      <c r="C410" s="707"/>
      <c r="D410" s="696"/>
      <c r="E410" s="696"/>
      <c r="F410" s="696"/>
      <c r="G410" s="696"/>
      <c r="H410" s="696"/>
      <c r="I410" s="696"/>
      <c r="J410" s="696"/>
      <c r="K410" s="696"/>
      <c r="L410" s="696"/>
      <c r="M410" s="696"/>
      <c r="N410" s="696"/>
      <c r="O410" s="696"/>
      <c r="P410" s="696"/>
      <c r="Q410" s="696"/>
      <c r="R410" s="696"/>
      <c r="S410" s="696"/>
      <c r="T410" s="696"/>
      <c r="U410" s="696"/>
      <c r="V410" s="696"/>
      <c r="W410" s="696"/>
      <c r="X410" s="696"/>
      <c r="Y410" s="696"/>
      <c r="Z410" s="696"/>
      <c r="AA410" s="696"/>
      <c r="AB410" s="696"/>
      <c r="AC410" s="696"/>
      <c r="AD410" s="696"/>
      <c r="AE410" s="696"/>
      <c r="AF410" s="696"/>
      <c r="AG410" s="696"/>
      <c r="AH410" s="696"/>
      <c r="AI410" s="696"/>
      <c r="AJ410" s="696"/>
      <c r="AK410" s="696"/>
      <c r="AL410" s="696"/>
      <c r="AM410" s="696"/>
      <c r="AN410" s="696"/>
      <c r="AO410" s="696"/>
      <c r="AP410" s="545"/>
    </row>
    <row r="411" spans="2:42" ht="12.75" customHeight="1" x14ac:dyDescent="0.2">
      <c r="B411" s="53" t="s">
        <v>286</v>
      </c>
      <c r="C411" s="707"/>
      <c r="D411" s="696"/>
      <c r="E411" s="696"/>
      <c r="F411" s="696"/>
      <c r="G411" s="696"/>
      <c r="H411" s="696"/>
      <c r="I411" s="696"/>
      <c r="J411" s="696"/>
      <c r="K411" s="696"/>
      <c r="L411" s="696"/>
      <c r="M411" s="696"/>
      <c r="N411" s="696"/>
      <c r="O411" s="696"/>
      <c r="P411" s="696"/>
      <c r="Q411" s="696"/>
      <c r="R411" s="696"/>
      <c r="S411" s="696"/>
      <c r="T411" s="696"/>
      <c r="U411" s="696"/>
      <c r="V411" s="696"/>
      <c r="W411" s="696"/>
      <c r="X411" s="696"/>
      <c r="Y411" s="696"/>
      <c r="Z411" s="696"/>
      <c r="AA411" s="696"/>
      <c r="AB411" s="696"/>
      <c r="AC411" s="696"/>
      <c r="AD411" s="696"/>
      <c r="AE411" s="696"/>
      <c r="AF411" s="696"/>
      <c r="AG411" s="696"/>
      <c r="AH411" s="696"/>
      <c r="AI411" s="696"/>
      <c r="AJ411" s="696"/>
      <c r="AK411" s="696"/>
      <c r="AL411" s="696"/>
      <c r="AM411" s="696"/>
      <c r="AN411" s="696"/>
      <c r="AO411" s="696"/>
      <c r="AP411" s="545"/>
    </row>
    <row r="412" spans="2:42" ht="12.75" customHeight="1" x14ac:dyDescent="0.2">
      <c r="B412" s="53" t="s">
        <v>280</v>
      </c>
      <c r="C412" s="707"/>
      <c r="D412" s="696"/>
      <c r="E412" s="696"/>
      <c r="F412" s="696"/>
      <c r="G412" s="696"/>
      <c r="H412" s="696"/>
      <c r="I412" s="696"/>
      <c r="J412" s="696"/>
      <c r="K412" s="696"/>
      <c r="L412" s="696"/>
      <c r="M412" s="696"/>
      <c r="N412" s="696"/>
      <c r="O412" s="696"/>
      <c r="P412" s="696"/>
      <c r="Q412" s="696"/>
      <c r="R412" s="696"/>
      <c r="S412" s="696"/>
      <c r="T412" s="696"/>
      <c r="U412" s="696"/>
      <c r="V412" s="696"/>
      <c r="W412" s="696"/>
      <c r="X412" s="696"/>
      <c r="Y412" s="696"/>
      <c r="Z412" s="696"/>
      <c r="AA412" s="696"/>
      <c r="AB412" s="696"/>
      <c r="AC412" s="696"/>
      <c r="AD412" s="696"/>
      <c r="AE412" s="696"/>
      <c r="AF412" s="696"/>
      <c r="AG412" s="696"/>
      <c r="AH412" s="696"/>
      <c r="AI412" s="696"/>
      <c r="AJ412" s="696"/>
      <c r="AK412" s="696"/>
      <c r="AL412" s="696"/>
      <c r="AM412" s="696"/>
      <c r="AN412" s="696"/>
      <c r="AO412" s="696"/>
      <c r="AP412" s="545"/>
    </row>
    <row r="413" spans="2:42" ht="12.75" customHeight="1" x14ac:dyDescent="0.2">
      <c r="B413" s="53" t="s">
        <v>281</v>
      </c>
      <c r="C413" s="707"/>
      <c r="D413" s="696"/>
      <c r="E413" s="696"/>
      <c r="F413" s="696"/>
      <c r="G413" s="696"/>
      <c r="H413" s="696"/>
      <c r="I413" s="696"/>
      <c r="J413" s="696"/>
      <c r="K413" s="696"/>
      <c r="L413" s="696"/>
      <c r="M413" s="696"/>
      <c r="N413" s="696"/>
      <c r="O413" s="696"/>
      <c r="P413" s="696"/>
      <c r="Q413" s="696"/>
      <c r="R413" s="696"/>
      <c r="S413" s="696"/>
      <c r="T413" s="696"/>
      <c r="U413" s="696"/>
      <c r="V413" s="696"/>
      <c r="W413" s="696"/>
      <c r="X413" s="696"/>
      <c r="Y413" s="696"/>
      <c r="Z413" s="696"/>
      <c r="AA413" s="696"/>
      <c r="AB413" s="696"/>
      <c r="AC413" s="696"/>
      <c r="AD413" s="696"/>
      <c r="AE413" s="696"/>
      <c r="AF413" s="696"/>
      <c r="AG413" s="696"/>
      <c r="AH413" s="696"/>
      <c r="AI413" s="696"/>
      <c r="AJ413" s="696"/>
      <c r="AK413" s="696"/>
      <c r="AL413" s="696"/>
      <c r="AM413" s="696"/>
      <c r="AN413" s="696"/>
      <c r="AO413" s="696"/>
      <c r="AP413" s="545"/>
    </row>
    <row r="414" spans="2:42" ht="12.75" customHeight="1" x14ac:dyDescent="0.2">
      <c r="B414" s="53" t="s">
        <v>1124</v>
      </c>
      <c r="C414" s="707"/>
      <c r="D414" s="696"/>
      <c r="E414" s="696"/>
      <c r="F414" s="696"/>
      <c r="G414" s="696"/>
      <c r="H414" s="696"/>
      <c r="I414" s="696"/>
      <c r="J414" s="696"/>
      <c r="K414" s="696"/>
      <c r="L414" s="696"/>
      <c r="M414" s="696"/>
      <c r="N414" s="696"/>
      <c r="O414" s="696"/>
      <c r="P414" s="696"/>
      <c r="Q414" s="696"/>
      <c r="R414" s="696"/>
      <c r="S414" s="696"/>
      <c r="T414" s="696"/>
      <c r="U414" s="696"/>
      <c r="V414" s="696"/>
      <c r="W414" s="696"/>
      <c r="X414" s="696"/>
      <c r="Y414" s="696"/>
      <c r="Z414" s="696"/>
      <c r="AA414" s="696"/>
      <c r="AB414" s="696"/>
      <c r="AC414" s="696"/>
      <c r="AD414" s="696"/>
      <c r="AE414" s="696"/>
      <c r="AF414" s="696"/>
      <c r="AG414" s="696"/>
      <c r="AH414" s="696"/>
      <c r="AI414" s="696"/>
      <c r="AJ414" s="696"/>
      <c r="AK414" s="696"/>
      <c r="AL414" s="696"/>
      <c r="AM414" s="696"/>
      <c r="AN414" s="696"/>
      <c r="AO414" s="696"/>
      <c r="AP414" s="545"/>
    </row>
    <row r="415" spans="2:42" ht="12.75" customHeight="1" x14ac:dyDescent="0.2">
      <c r="B415" s="53" t="s">
        <v>1125</v>
      </c>
      <c r="C415" s="707"/>
      <c r="D415" s="696"/>
      <c r="E415" s="696"/>
      <c r="F415" s="696"/>
      <c r="G415" s="696"/>
      <c r="H415" s="696"/>
      <c r="I415" s="696"/>
      <c r="J415" s="696"/>
      <c r="K415" s="696"/>
      <c r="L415" s="696"/>
      <c r="M415" s="696"/>
      <c r="N415" s="696"/>
      <c r="O415" s="696"/>
      <c r="P415" s="696"/>
      <c r="Q415" s="696"/>
      <c r="R415" s="696"/>
      <c r="S415" s="696"/>
      <c r="T415" s="696"/>
      <c r="U415" s="696"/>
      <c r="V415" s="696"/>
      <c r="W415" s="696"/>
      <c r="X415" s="696"/>
      <c r="Y415" s="696"/>
      <c r="Z415" s="696"/>
      <c r="AA415" s="696"/>
      <c r="AB415" s="696"/>
      <c r="AC415" s="696"/>
      <c r="AD415" s="696"/>
      <c r="AE415" s="696"/>
      <c r="AF415" s="696"/>
      <c r="AG415" s="696"/>
      <c r="AH415" s="696"/>
      <c r="AI415" s="696"/>
      <c r="AJ415" s="696"/>
      <c r="AK415" s="696"/>
      <c r="AL415" s="696"/>
      <c r="AM415" s="696"/>
      <c r="AN415" s="696"/>
      <c r="AO415" s="696"/>
      <c r="AP415" s="545"/>
    </row>
    <row r="416" spans="2:42" ht="12.75" customHeight="1" x14ac:dyDescent="0.2">
      <c r="B416" s="53"/>
      <c r="C416" s="535"/>
      <c r="D416" s="696"/>
      <c r="E416" s="696"/>
      <c r="F416" s="696"/>
      <c r="G416" s="696"/>
      <c r="H416" s="696"/>
      <c r="I416" s="696"/>
      <c r="J416" s="696"/>
      <c r="K416" s="696"/>
      <c r="L416" s="696"/>
      <c r="M416" s="696"/>
      <c r="N416" s="696"/>
      <c r="O416" s="696"/>
      <c r="P416" s="696"/>
      <c r="Q416" s="696"/>
      <c r="R416" s="696"/>
      <c r="S416" s="696"/>
      <c r="T416" s="696"/>
      <c r="U416" s="696"/>
      <c r="V416" s="696"/>
      <c r="W416" s="696"/>
      <c r="X416" s="696"/>
      <c r="Y416" s="696"/>
      <c r="Z416" s="696"/>
      <c r="AA416" s="696"/>
      <c r="AB416" s="696"/>
      <c r="AC416" s="696"/>
      <c r="AD416" s="696"/>
      <c r="AE416" s="696"/>
      <c r="AF416" s="696"/>
      <c r="AG416" s="696"/>
      <c r="AH416" s="696"/>
      <c r="AI416" s="696"/>
      <c r="AJ416" s="696"/>
      <c r="AK416" s="696"/>
      <c r="AL416" s="696"/>
      <c r="AM416" s="696"/>
      <c r="AN416" s="696"/>
      <c r="AO416" s="696"/>
      <c r="AP416" s="545"/>
    </row>
    <row r="417" spans="2:42" ht="12.75" customHeight="1" x14ac:dyDescent="0.2">
      <c r="B417" s="14" t="s">
        <v>42</v>
      </c>
      <c r="C417" s="535"/>
      <c r="D417" s="696"/>
      <c r="E417" s="696"/>
      <c r="F417" s="696"/>
      <c r="G417" s="696"/>
      <c r="H417" s="696"/>
      <c r="I417" s="696"/>
      <c r="J417" s="696"/>
      <c r="K417" s="696"/>
      <c r="L417" s="696"/>
      <c r="M417" s="696"/>
      <c r="N417" s="696"/>
      <c r="O417" s="696"/>
      <c r="P417" s="696"/>
      <c r="Q417" s="696"/>
      <c r="R417" s="696"/>
      <c r="S417" s="696"/>
      <c r="T417" s="696"/>
      <c r="U417" s="696"/>
      <c r="V417" s="696"/>
      <c r="W417" s="696"/>
      <c r="X417" s="696"/>
      <c r="Y417" s="696"/>
      <c r="Z417" s="696"/>
      <c r="AA417" s="696"/>
      <c r="AB417" s="696"/>
      <c r="AC417" s="696"/>
      <c r="AD417" s="696"/>
      <c r="AE417" s="696"/>
      <c r="AF417" s="696"/>
      <c r="AG417" s="696"/>
      <c r="AH417" s="696"/>
      <c r="AI417" s="696"/>
      <c r="AJ417" s="696"/>
      <c r="AK417" s="696"/>
      <c r="AL417" s="696"/>
      <c r="AM417" s="696"/>
      <c r="AN417" s="696"/>
      <c r="AO417" s="696"/>
      <c r="AP417" s="545"/>
    </row>
    <row r="418" spans="2:42" ht="12.75" customHeight="1" x14ac:dyDescent="0.2">
      <c r="B418" s="14"/>
      <c r="C418" s="535"/>
      <c r="D418" s="696"/>
      <c r="E418" s="696"/>
      <c r="F418" s="696"/>
      <c r="G418" s="696"/>
      <c r="H418" s="696"/>
      <c r="I418" s="696"/>
      <c r="J418" s="696"/>
      <c r="K418" s="696"/>
      <c r="L418" s="696"/>
      <c r="M418" s="696"/>
      <c r="N418" s="696"/>
      <c r="O418" s="696"/>
      <c r="P418" s="696"/>
      <c r="Q418" s="696"/>
      <c r="R418" s="696"/>
      <c r="S418" s="696"/>
      <c r="T418" s="696"/>
      <c r="U418" s="696"/>
      <c r="V418" s="696"/>
      <c r="W418" s="696"/>
      <c r="X418" s="696"/>
      <c r="Y418" s="696"/>
      <c r="Z418" s="696"/>
      <c r="AA418" s="696"/>
      <c r="AB418" s="696"/>
      <c r="AC418" s="696"/>
      <c r="AD418" s="696"/>
      <c r="AE418" s="696"/>
      <c r="AF418" s="696"/>
      <c r="AG418" s="696"/>
      <c r="AH418" s="696"/>
      <c r="AI418" s="696"/>
      <c r="AJ418" s="696"/>
      <c r="AK418" s="696"/>
      <c r="AL418" s="696"/>
      <c r="AM418" s="696"/>
      <c r="AN418" s="696"/>
      <c r="AO418" s="696"/>
      <c r="AP418" s="545"/>
    </row>
    <row r="419" spans="2:42" ht="12.75" customHeight="1" x14ac:dyDescent="0.2">
      <c r="B419" s="53" t="s">
        <v>282</v>
      </c>
      <c r="C419" s="535"/>
      <c r="D419" s="696"/>
      <c r="E419" s="696"/>
      <c r="F419" s="696"/>
      <c r="G419" s="696"/>
      <c r="H419" s="696"/>
      <c r="I419" s="696"/>
      <c r="J419" s="696"/>
      <c r="K419" s="696"/>
      <c r="L419" s="696"/>
      <c r="M419" s="696"/>
      <c r="N419" s="696"/>
      <c r="O419" s="696"/>
      <c r="P419" s="696"/>
      <c r="Q419" s="696"/>
      <c r="R419" s="696"/>
      <c r="S419" s="696"/>
      <c r="T419" s="696"/>
      <c r="U419" s="696"/>
      <c r="V419" s="696"/>
      <c r="W419" s="696"/>
      <c r="X419" s="696"/>
      <c r="Y419" s="696"/>
      <c r="Z419" s="696"/>
      <c r="AA419" s="696"/>
      <c r="AB419" s="696"/>
      <c r="AC419" s="696"/>
      <c r="AD419" s="696"/>
      <c r="AE419" s="696"/>
      <c r="AF419" s="696"/>
      <c r="AG419" s="696"/>
      <c r="AH419" s="696"/>
      <c r="AI419" s="696"/>
      <c r="AJ419" s="696"/>
      <c r="AK419" s="696"/>
      <c r="AL419" s="696"/>
      <c r="AM419" s="696"/>
      <c r="AN419" s="696"/>
      <c r="AO419" s="696"/>
      <c r="AP419" s="545"/>
    </row>
    <row r="420" spans="2:42" ht="12.75" customHeight="1" x14ac:dyDescent="0.2">
      <c r="B420" s="15" t="s">
        <v>280</v>
      </c>
      <c r="C420" s="696"/>
      <c r="D420" s="696"/>
      <c r="E420" s="696"/>
      <c r="F420" s="696"/>
      <c r="G420" s="696"/>
      <c r="H420" s="696"/>
      <c r="I420" s="696"/>
      <c r="J420" s="696"/>
      <c r="K420" s="696"/>
      <c r="L420" s="696"/>
      <c r="M420" s="696"/>
      <c r="N420" s="696"/>
      <c r="O420" s="696"/>
      <c r="P420" s="696"/>
      <c r="Q420" s="696"/>
      <c r="R420" s="696"/>
      <c r="S420" s="696"/>
      <c r="T420" s="696"/>
      <c r="U420" s="696"/>
      <c r="V420" s="696"/>
      <c r="W420" s="696"/>
      <c r="X420" s="696"/>
      <c r="Y420" s="696"/>
      <c r="Z420" s="696"/>
      <c r="AA420" s="696"/>
      <c r="AB420" s="696"/>
      <c r="AC420" s="696"/>
      <c r="AD420" s="696"/>
      <c r="AE420" s="696"/>
      <c r="AF420" s="696"/>
      <c r="AG420" s="696"/>
      <c r="AH420" s="696"/>
      <c r="AI420" s="696"/>
      <c r="AJ420" s="696"/>
      <c r="AK420" s="696"/>
      <c r="AL420" s="696"/>
      <c r="AM420" s="696"/>
      <c r="AN420" s="696"/>
      <c r="AO420" s="696"/>
      <c r="AP420" s="545"/>
    </row>
    <row r="421" spans="2:42" ht="12.75" customHeight="1" x14ac:dyDescent="0.2">
      <c r="B421" s="15" t="s">
        <v>281</v>
      </c>
      <c r="C421" s="535"/>
      <c r="D421" s="696"/>
      <c r="E421" s="696"/>
      <c r="F421" s="696"/>
      <c r="G421" s="696"/>
      <c r="H421" s="696"/>
      <c r="I421" s="696"/>
      <c r="J421" s="696"/>
      <c r="K421" s="696"/>
      <c r="L421" s="696"/>
      <c r="M421" s="696"/>
      <c r="N421" s="696"/>
      <c r="O421" s="696"/>
      <c r="P421" s="696"/>
      <c r="Q421" s="696"/>
      <c r="R421" s="696"/>
      <c r="S421" s="696"/>
      <c r="T421" s="696"/>
      <c r="U421" s="696"/>
      <c r="V421" s="696"/>
      <c r="W421" s="696"/>
      <c r="X421" s="696"/>
      <c r="Y421" s="696"/>
      <c r="Z421" s="696"/>
      <c r="AA421" s="696"/>
      <c r="AB421" s="696"/>
      <c r="AC421" s="696"/>
      <c r="AD421" s="696"/>
      <c r="AE421" s="696"/>
      <c r="AF421" s="696"/>
      <c r="AG421" s="696"/>
      <c r="AH421" s="696"/>
      <c r="AI421" s="696"/>
      <c r="AJ421" s="696"/>
      <c r="AK421" s="696"/>
      <c r="AL421" s="696"/>
      <c r="AM421" s="696"/>
      <c r="AN421" s="696"/>
      <c r="AO421" s="696"/>
      <c r="AP421" s="545"/>
    </row>
    <row r="422" spans="2:42" ht="12.75" customHeight="1" x14ac:dyDescent="0.2">
      <c r="B422" s="53"/>
      <c r="C422" s="535"/>
      <c r="D422" s="696"/>
      <c r="E422" s="696"/>
      <c r="F422" s="696"/>
      <c r="G422" s="696"/>
      <c r="H422" s="696"/>
      <c r="I422" s="696"/>
      <c r="J422" s="696"/>
      <c r="K422" s="696"/>
      <c r="L422" s="696"/>
      <c r="M422" s="696"/>
      <c r="N422" s="696"/>
      <c r="O422" s="696"/>
      <c r="P422" s="696"/>
      <c r="Q422" s="696"/>
      <c r="R422" s="696"/>
      <c r="S422" s="696"/>
      <c r="T422" s="696"/>
      <c r="U422" s="696"/>
      <c r="V422" s="696"/>
      <c r="W422" s="696"/>
      <c r="X422" s="696"/>
      <c r="Y422" s="696"/>
      <c r="Z422" s="696"/>
      <c r="AA422" s="696"/>
      <c r="AB422" s="696"/>
      <c r="AC422" s="696"/>
      <c r="AD422" s="696"/>
      <c r="AE422" s="696"/>
      <c r="AF422" s="696"/>
      <c r="AG422" s="696"/>
      <c r="AH422" s="696"/>
      <c r="AI422" s="696"/>
      <c r="AJ422" s="696"/>
      <c r="AK422" s="696"/>
      <c r="AL422" s="696"/>
      <c r="AM422" s="696"/>
      <c r="AN422" s="696"/>
      <c r="AO422" s="696"/>
      <c r="AP422" s="545"/>
    </row>
    <row r="423" spans="2:42" ht="12.6" customHeight="1" x14ac:dyDescent="0.2">
      <c r="B423" s="53" t="s">
        <v>285</v>
      </c>
      <c r="C423" s="535"/>
      <c r="D423" s="696"/>
      <c r="E423" s="696"/>
      <c r="F423" s="696"/>
      <c r="G423" s="696"/>
      <c r="H423" s="696"/>
      <c r="I423" s="696"/>
      <c r="J423" s="696"/>
      <c r="K423" s="696"/>
      <c r="L423" s="696"/>
      <c r="M423" s="696"/>
      <c r="N423" s="696"/>
      <c r="O423" s="696"/>
      <c r="P423" s="696"/>
      <c r="Q423" s="696"/>
      <c r="R423" s="696"/>
      <c r="S423" s="696"/>
      <c r="T423" s="696"/>
      <c r="U423" s="696"/>
      <c r="V423" s="696"/>
      <c r="W423" s="696"/>
      <c r="X423" s="696"/>
      <c r="Y423" s="696"/>
      <c r="Z423" s="696"/>
      <c r="AA423" s="696"/>
      <c r="AB423" s="696"/>
      <c r="AC423" s="696"/>
      <c r="AD423" s="696"/>
      <c r="AE423" s="696"/>
      <c r="AF423" s="696"/>
      <c r="AG423" s="696"/>
      <c r="AH423" s="696"/>
      <c r="AI423" s="696"/>
      <c r="AJ423" s="696"/>
      <c r="AK423" s="696"/>
      <c r="AL423" s="696"/>
      <c r="AM423" s="696"/>
      <c r="AN423" s="696"/>
      <c r="AO423" s="696"/>
      <c r="AP423" s="545"/>
    </row>
    <row r="424" spans="2:42" ht="12.75" customHeight="1" x14ac:dyDescent="0.2">
      <c r="B424" s="15" t="s">
        <v>280</v>
      </c>
      <c r="C424" s="696"/>
      <c r="D424" s="696"/>
      <c r="E424" s="696"/>
      <c r="F424" s="696"/>
      <c r="G424" s="696"/>
      <c r="H424" s="696"/>
      <c r="I424" s="696"/>
      <c r="J424" s="696"/>
      <c r="K424" s="696"/>
      <c r="L424" s="696"/>
      <c r="M424" s="696"/>
      <c r="N424" s="696"/>
      <c r="O424" s="696"/>
      <c r="P424" s="696"/>
      <c r="Q424" s="696"/>
      <c r="R424" s="696"/>
      <c r="S424" s="696"/>
      <c r="T424" s="696"/>
      <c r="U424" s="696"/>
      <c r="V424" s="696"/>
      <c r="W424" s="696"/>
      <c r="X424" s="696"/>
      <c r="Y424" s="696"/>
      <c r="Z424" s="696"/>
      <c r="AA424" s="696"/>
      <c r="AB424" s="696"/>
      <c r="AC424" s="696"/>
      <c r="AD424" s="696"/>
      <c r="AE424" s="696"/>
      <c r="AF424" s="696"/>
      <c r="AG424" s="696"/>
      <c r="AH424" s="696"/>
      <c r="AI424" s="696"/>
      <c r="AJ424" s="696"/>
      <c r="AK424" s="696"/>
      <c r="AL424" s="696"/>
      <c r="AM424" s="696"/>
      <c r="AN424" s="696"/>
      <c r="AO424" s="696"/>
      <c r="AP424" s="545"/>
    </row>
    <row r="425" spans="2:42" ht="12.75" customHeight="1" x14ac:dyDescent="0.2">
      <c r="B425" s="15" t="s">
        <v>281</v>
      </c>
      <c r="C425" s="535"/>
      <c r="D425" s="696"/>
      <c r="E425" s="696"/>
      <c r="F425" s="696"/>
      <c r="G425" s="696"/>
      <c r="H425" s="696"/>
      <c r="I425" s="696"/>
      <c r="J425" s="696"/>
      <c r="K425" s="696"/>
      <c r="L425" s="696"/>
      <c r="M425" s="696"/>
      <c r="N425" s="696"/>
      <c r="O425" s="696"/>
      <c r="P425" s="696"/>
      <c r="Q425" s="696"/>
      <c r="R425" s="696"/>
      <c r="S425" s="696"/>
      <c r="T425" s="696"/>
      <c r="U425" s="696"/>
      <c r="V425" s="696"/>
      <c r="W425" s="696"/>
      <c r="X425" s="696"/>
      <c r="Y425" s="696"/>
      <c r="Z425" s="696"/>
      <c r="AA425" s="696"/>
      <c r="AB425" s="696"/>
      <c r="AC425" s="696"/>
      <c r="AD425" s="696"/>
      <c r="AE425" s="696"/>
      <c r="AF425" s="696"/>
      <c r="AG425" s="696"/>
      <c r="AH425" s="696"/>
      <c r="AI425" s="696"/>
      <c r="AJ425" s="696"/>
      <c r="AK425" s="696"/>
      <c r="AL425" s="696"/>
      <c r="AM425" s="696"/>
      <c r="AN425" s="696"/>
      <c r="AO425" s="696"/>
      <c r="AP425" s="545"/>
    </row>
    <row r="426" spans="2:42" ht="12.75" customHeight="1" x14ac:dyDescent="0.2">
      <c r="B426" s="53"/>
      <c r="C426" s="535"/>
      <c r="D426" s="696"/>
      <c r="E426" s="696"/>
      <c r="F426" s="696"/>
      <c r="G426" s="696"/>
      <c r="H426" s="696"/>
      <c r="I426" s="696"/>
      <c r="J426" s="696"/>
      <c r="K426" s="696"/>
      <c r="L426" s="696"/>
      <c r="M426" s="696"/>
      <c r="N426" s="696"/>
      <c r="O426" s="696"/>
      <c r="P426" s="696"/>
      <c r="Q426" s="696"/>
      <c r="R426" s="696"/>
      <c r="S426" s="696"/>
      <c r="T426" s="696"/>
      <c r="U426" s="696"/>
      <c r="V426" s="696"/>
      <c r="W426" s="696"/>
      <c r="X426" s="696"/>
      <c r="Y426" s="696"/>
      <c r="Z426" s="696"/>
      <c r="AA426" s="696"/>
      <c r="AB426" s="696"/>
      <c r="AC426" s="696"/>
      <c r="AD426" s="696"/>
      <c r="AE426" s="696"/>
      <c r="AF426" s="696"/>
      <c r="AG426" s="696"/>
      <c r="AH426" s="696"/>
      <c r="AI426" s="696"/>
      <c r="AJ426" s="696"/>
      <c r="AK426" s="696"/>
      <c r="AL426" s="696"/>
      <c r="AM426" s="696"/>
      <c r="AN426" s="696"/>
      <c r="AO426" s="696"/>
      <c r="AP426" s="545"/>
    </row>
    <row r="427" spans="2:42" ht="12.6" customHeight="1" x14ac:dyDescent="0.2">
      <c r="B427" s="53" t="s">
        <v>286</v>
      </c>
      <c r="C427" s="535"/>
      <c r="D427" s="696"/>
      <c r="E427" s="696"/>
      <c r="F427" s="696"/>
      <c r="G427" s="696"/>
      <c r="H427" s="696"/>
      <c r="I427" s="696"/>
      <c r="J427" s="696"/>
      <c r="K427" s="696"/>
      <c r="L427" s="696"/>
      <c r="M427" s="696"/>
      <c r="N427" s="696"/>
      <c r="O427" s="696"/>
      <c r="P427" s="696"/>
      <c r="Q427" s="696"/>
      <c r="R427" s="696"/>
      <c r="S427" s="696"/>
      <c r="T427" s="696"/>
      <c r="U427" s="696"/>
      <c r="V427" s="696"/>
      <c r="W427" s="696"/>
      <c r="X427" s="696"/>
      <c r="Y427" s="696"/>
      <c r="Z427" s="696"/>
      <c r="AA427" s="696"/>
      <c r="AB427" s="696"/>
      <c r="AC427" s="696"/>
      <c r="AD427" s="696"/>
      <c r="AE427" s="696"/>
      <c r="AF427" s="696"/>
      <c r="AG427" s="696"/>
      <c r="AH427" s="696"/>
      <c r="AI427" s="696"/>
      <c r="AJ427" s="696"/>
      <c r="AK427" s="696"/>
      <c r="AL427" s="696"/>
      <c r="AM427" s="696"/>
      <c r="AN427" s="696"/>
      <c r="AO427" s="696"/>
      <c r="AP427" s="545"/>
    </row>
    <row r="428" spans="2:42" ht="12.75" customHeight="1" x14ac:dyDescent="0.2">
      <c r="B428" s="15" t="s">
        <v>280</v>
      </c>
      <c r="C428" s="696"/>
      <c r="D428" s="696"/>
      <c r="E428" s="696"/>
      <c r="F428" s="696"/>
      <c r="G428" s="696"/>
      <c r="H428" s="696"/>
      <c r="I428" s="696"/>
      <c r="J428" s="696"/>
      <c r="K428" s="696"/>
      <c r="L428" s="696"/>
      <c r="M428" s="696"/>
      <c r="N428" s="696"/>
      <c r="O428" s="696"/>
      <c r="P428" s="696"/>
      <c r="Q428" s="696"/>
      <c r="R428" s="696"/>
      <c r="S428" s="696"/>
      <c r="T428" s="696"/>
      <c r="U428" s="696"/>
      <c r="V428" s="696"/>
      <c r="W428" s="696"/>
      <c r="X428" s="696"/>
      <c r="Y428" s="696"/>
      <c r="Z428" s="696"/>
      <c r="AA428" s="696"/>
      <c r="AB428" s="696"/>
      <c r="AC428" s="696"/>
      <c r="AD428" s="696"/>
      <c r="AE428" s="696"/>
      <c r="AF428" s="696"/>
      <c r="AG428" s="696"/>
      <c r="AH428" s="696"/>
      <c r="AI428" s="696"/>
      <c r="AJ428" s="696"/>
      <c r="AK428" s="696"/>
      <c r="AL428" s="696"/>
      <c r="AM428" s="696"/>
      <c r="AN428" s="696"/>
      <c r="AO428" s="696"/>
      <c r="AP428" s="545"/>
    </row>
    <row r="429" spans="2:42" ht="12.75" customHeight="1" x14ac:dyDescent="0.2">
      <c r="B429" s="15" t="s">
        <v>281</v>
      </c>
      <c r="C429" s="535"/>
      <c r="D429" s="696"/>
      <c r="E429" s="696"/>
      <c r="F429" s="696"/>
      <c r="G429" s="696"/>
      <c r="H429" s="696"/>
      <c r="I429" s="696"/>
      <c r="J429" s="696"/>
      <c r="K429" s="696"/>
      <c r="L429" s="696"/>
      <c r="M429" s="696"/>
      <c r="N429" s="696"/>
      <c r="O429" s="696"/>
      <c r="P429" s="696"/>
      <c r="Q429" s="696"/>
      <c r="R429" s="696"/>
      <c r="S429" s="696"/>
      <c r="T429" s="696"/>
      <c r="U429" s="696"/>
      <c r="V429" s="696"/>
      <c r="W429" s="696"/>
      <c r="X429" s="696"/>
      <c r="Y429" s="696"/>
      <c r="Z429" s="696"/>
      <c r="AA429" s="696"/>
      <c r="AB429" s="696"/>
      <c r="AC429" s="696"/>
      <c r="AD429" s="696"/>
      <c r="AE429" s="696"/>
      <c r="AF429" s="696"/>
      <c r="AG429" s="696"/>
      <c r="AH429" s="696"/>
      <c r="AI429" s="696"/>
      <c r="AJ429" s="696"/>
      <c r="AK429" s="696"/>
      <c r="AL429" s="696"/>
      <c r="AM429" s="696"/>
      <c r="AN429" s="696"/>
      <c r="AO429" s="696"/>
      <c r="AP429" s="545"/>
    </row>
    <row r="430" spans="2:42" ht="12.75" customHeight="1" x14ac:dyDescent="0.2">
      <c r="B430" s="53"/>
      <c r="C430" s="535"/>
      <c r="D430" s="696"/>
      <c r="E430" s="696"/>
      <c r="F430" s="696"/>
      <c r="G430" s="696"/>
      <c r="H430" s="696"/>
      <c r="I430" s="696"/>
      <c r="J430" s="696"/>
      <c r="K430" s="696"/>
      <c r="L430" s="696"/>
      <c r="M430" s="696"/>
      <c r="N430" s="696"/>
      <c r="O430" s="696"/>
      <c r="P430" s="696"/>
      <c r="Q430" s="696"/>
      <c r="R430" s="696"/>
      <c r="S430" s="696"/>
      <c r="T430" s="696"/>
      <c r="U430" s="696"/>
      <c r="V430" s="696"/>
      <c r="W430" s="696"/>
      <c r="X430" s="696"/>
      <c r="Y430" s="696"/>
      <c r="Z430" s="696"/>
      <c r="AA430" s="696"/>
      <c r="AB430" s="696"/>
      <c r="AC430" s="696"/>
      <c r="AD430" s="696"/>
      <c r="AE430" s="696"/>
      <c r="AF430" s="696"/>
      <c r="AG430" s="696"/>
      <c r="AH430" s="696"/>
      <c r="AI430" s="696"/>
      <c r="AJ430" s="696"/>
      <c r="AK430" s="696"/>
      <c r="AL430" s="696"/>
      <c r="AM430" s="696"/>
      <c r="AN430" s="696"/>
      <c r="AO430" s="696"/>
      <c r="AP430" s="545"/>
    </row>
    <row r="431" spans="2:42" ht="12.75" customHeight="1" x14ac:dyDescent="0.2">
      <c r="B431" s="14" t="s">
        <v>44</v>
      </c>
      <c r="C431" s="535"/>
      <c r="D431" s="696"/>
      <c r="E431" s="696"/>
      <c r="F431" s="696"/>
      <c r="G431" s="696"/>
      <c r="H431" s="696"/>
      <c r="I431" s="696"/>
      <c r="J431" s="696"/>
      <c r="K431" s="696"/>
      <c r="L431" s="696"/>
      <c r="M431" s="696"/>
      <c r="N431" s="696"/>
      <c r="O431" s="696"/>
      <c r="P431" s="696"/>
      <c r="Q431" s="696"/>
      <c r="R431" s="696"/>
      <c r="S431" s="696"/>
      <c r="T431" s="696"/>
      <c r="U431" s="696"/>
      <c r="V431" s="696"/>
      <c r="W431" s="696"/>
      <c r="X431" s="696"/>
      <c r="Y431" s="696"/>
      <c r="Z431" s="696"/>
      <c r="AA431" s="696"/>
      <c r="AB431" s="696"/>
      <c r="AC431" s="696"/>
      <c r="AD431" s="696"/>
      <c r="AE431" s="696"/>
      <c r="AF431" s="696"/>
      <c r="AG431" s="696"/>
      <c r="AH431" s="696"/>
      <c r="AI431" s="696"/>
      <c r="AJ431" s="696"/>
      <c r="AK431" s="696"/>
      <c r="AL431" s="696"/>
      <c r="AM431" s="696"/>
      <c r="AN431" s="696"/>
      <c r="AO431" s="696"/>
      <c r="AP431" s="545"/>
    </row>
    <row r="432" spans="2:42" ht="12.75" customHeight="1" x14ac:dyDescent="0.2">
      <c r="B432" s="15" t="s">
        <v>280</v>
      </c>
      <c r="C432" s="696"/>
      <c r="D432" s="696"/>
      <c r="E432" s="696"/>
      <c r="F432" s="696"/>
      <c r="G432" s="696"/>
      <c r="H432" s="696"/>
      <c r="I432" s="696"/>
      <c r="J432" s="696"/>
      <c r="K432" s="696"/>
      <c r="L432" s="696"/>
      <c r="M432" s="696"/>
      <c r="N432" s="696"/>
      <c r="O432" s="696"/>
      <c r="P432" s="696"/>
      <c r="Q432" s="696"/>
      <c r="R432" s="696"/>
      <c r="S432" s="696"/>
      <c r="T432" s="696"/>
      <c r="U432" s="696"/>
      <c r="V432" s="696"/>
      <c r="W432" s="696"/>
      <c r="X432" s="696"/>
      <c r="Y432" s="696"/>
      <c r="Z432" s="696"/>
      <c r="AA432" s="696"/>
      <c r="AB432" s="696"/>
      <c r="AC432" s="696"/>
      <c r="AD432" s="696"/>
      <c r="AE432" s="696"/>
      <c r="AF432" s="696"/>
      <c r="AG432" s="696"/>
      <c r="AH432" s="696"/>
      <c r="AI432" s="696"/>
      <c r="AJ432" s="696"/>
      <c r="AK432" s="696"/>
      <c r="AL432" s="696"/>
      <c r="AM432" s="696"/>
      <c r="AN432" s="696"/>
      <c r="AO432" s="696"/>
      <c r="AP432" s="545"/>
    </row>
    <row r="433" spans="2:42" ht="12.75" customHeight="1" x14ac:dyDescent="0.2">
      <c r="B433" s="15" t="s">
        <v>281</v>
      </c>
      <c r="C433" s="696"/>
      <c r="D433" s="696"/>
      <c r="E433" s="696"/>
      <c r="F433" s="696"/>
      <c r="G433" s="696"/>
      <c r="H433" s="696"/>
      <c r="I433" s="696"/>
      <c r="J433" s="696"/>
      <c r="K433" s="696"/>
      <c r="L433" s="696"/>
      <c r="M433" s="696"/>
      <c r="N433" s="696"/>
      <c r="O433" s="696"/>
      <c r="P433" s="696"/>
      <c r="Q433" s="696"/>
      <c r="R433" s="696"/>
      <c r="S433" s="696"/>
      <c r="T433" s="696"/>
      <c r="U433" s="696"/>
      <c r="V433" s="696"/>
      <c r="W433" s="696"/>
      <c r="X433" s="696"/>
      <c r="Y433" s="696"/>
      <c r="Z433" s="696"/>
      <c r="AA433" s="696"/>
      <c r="AB433" s="696"/>
      <c r="AC433" s="696"/>
      <c r="AD433" s="696"/>
      <c r="AE433" s="696"/>
      <c r="AF433" s="696"/>
      <c r="AG433" s="696"/>
      <c r="AH433" s="696"/>
      <c r="AI433" s="696"/>
      <c r="AJ433" s="696"/>
      <c r="AK433" s="696"/>
      <c r="AL433" s="696"/>
      <c r="AM433" s="696"/>
      <c r="AN433" s="696"/>
      <c r="AO433" s="696"/>
      <c r="AP433" s="545"/>
    </row>
    <row r="434" spans="2:42" ht="12.75" customHeight="1" x14ac:dyDescent="0.2">
      <c r="B434" s="14"/>
      <c r="C434" s="535"/>
      <c r="D434" s="696"/>
      <c r="E434" s="696"/>
      <c r="F434" s="696"/>
      <c r="G434" s="696"/>
      <c r="H434" s="696"/>
      <c r="I434" s="696"/>
      <c r="J434" s="696"/>
      <c r="K434" s="696"/>
      <c r="L434" s="696"/>
      <c r="M434" s="696"/>
      <c r="N434" s="696"/>
      <c r="O434" s="696"/>
      <c r="P434" s="696"/>
      <c r="Q434" s="696"/>
      <c r="R434" s="696"/>
      <c r="S434" s="696"/>
      <c r="T434" s="696"/>
      <c r="U434" s="696"/>
      <c r="V434" s="696"/>
      <c r="W434" s="696"/>
      <c r="X434" s="696"/>
      <c r="Y434" s="696"/>
      <c r="Z434" s="696"/>
      <c r="AA434" s="696"/>
      <c r="AB434" s="696"/>
      <c r="AC434" s="696"/>
      <c r="AD434" s="696"/>
      <c r="AE434" s="696"/>
      <c r="AF434" s="696"/>
      <c r="AG434" s="696"/>
      <c r="AH434" s="696"/>
      <c r="AI434" s="696"/>
      <c r="AJ434" s="696"/>
      <c r="AK434" s="696"/>
      <c r="AL434" s="696"/>
      <c r="AM434" s="696"/>
      <c r="AN434" s="696"/>
      <c r="AO434" s="696"/>
      <c r="AP434" s="545"/>
    </row>
    <row r="435" spans="2:42" ht="12.75" customHeight="1" x14ac:dyDescent="0.2">
      <c r="B435" s="14" t="s">
        <v>345</v>
      </c>
      <c r="C435" s="535"/>
      <c r="D435" s="696"/>
      <c r="E435" s="696"/>
      <c r="F435" s="696"/>
      <c r="G435" s="696"/>
      <c r="H435" s="696"/>
      <c r="I435" s="696"/>
      <c r="J435" s="696"/>
      <c r="K435" s="696"/>
      <c r="L435" s="696"/>
      <c r="M435" s="696"/>
      <c r="N435" s="696"/>
      <c r="O435" s="696"/>
      <c r="P435" s="696"/>
      <c r="Q435" s="696"/>
      <c r="R435" s="696"/>
      <c r="S435" s="696"/>
      <c r="T435" s="696"/>
      <c r="U435" s="696"/>
      <c r="V435" s="696"/>
      <c r="W435" s="696"/>
      <c r="X435" s="696"/>
      <c r="Y435" s="696"/>
      <c r="Z435" s="696"/>
      <c r="AA435" s="696"/>
      <c r="AB435" s="696"/>
      <c r="AC435" s="696"/>
      <c r="AD435" s="696"/>
      <c r="AE435" s="696"/>
      <c r="AF435" s="696"/>
      <c r="AG435" s="696"/>
      <c r="AH435" s="696"/>
      <c r="AI435" s="696"/>
      <c r="AJ435" s="696"/>
      <c r="AK435" s="696"/>
      <c r="AL435" s="696"/>
      <c r="AM435" s="696"/>
      <c r="AN435" s="696"/>
      <c r="AO435" s="696"/>
      <c r="AP435" s="545"/>
    </row>
    <row r="436" spans="2:42" ht="12.75" customHeight="1" x14ac:dyDescent="0.2">
      <c r="B436" s="15" t="s">
        <v>280</v>
      </c>
      <c r="C436" s="535"/>
      <c r="D436" s="858"/>
      <c r="E436" s="696"/>
      <c r="F436" s="696"/>
      <c r="G436" s="696"/>
      <c r="H436" s="696"/>
      <c r="I436" s="696"/>
      <c r="J436" s="696"/>
      <c r="K436" s="696"/>
      <c r="L436" s="696"/>
      <c r="M436" s="696"/>
      <c r="N436" s="696"/>
      <c r="O436" s="696"/>
      <c r="P436" s="696"/>
      <c r="Q436" s="696"/>
      <c r="R436" s="696"/>
      <c r="S436" s="696"/>
      <c r="T436" s="696"/>
      <c r="U436" s="696"/>
      <c r="V436" s="696"/>
      <c r="W436" s="696"/>
      <c r="X436" s="696"/>
      <c r="Y436" s="696"/>
      <c r="Z436" s="696"/>
      <c r="AA436" s="696"/>
      <c r="AB436" s="696"/>
      <c r="AC436" s="696"/>
      <c r="AD436" s="696"/>
      <c r="AE436" s="696"/>
      <c r="AF436" s="696"/>
      <c r="AG436" s="696"/>
      <c r="AH436" s="696"/>
      <c r="AI436" s="696"/>
      <c r="AJ436" s="696"/>
      <c r="AK436" s="696"/>
      <c r="AL436" s="696"/>
      <c r="AM436" s="696"/>
      <c r="AN436" s="696"/>
      <c r="AO436" s="696"/>
      <c r="AP436" s="545"/>
    </row>
    <row r="437" spans="2:42" ht="12.75" customHeight="1" x14ac:dyDescent="0.2">
      <c r="B437" s="15" t="s">
        <v>281</v>
      </c>
      <c r="C437" s="535"/>
      <c r="D437" s="696"/>
      <c r="E437" s="696"/>
      <c r="F437" s="696"/>
      <c r="G437" s="696"/>
      <c r="H437" s="696"/>
      <c r="I437" s="696"/>
      <c r="J437" s="696"/>
      <c r="K437" s="696"/>
      <c r="L437" s="696"/>
      <c r="M437" s="696"/>
      <c r="N437" s="696"/>
      <c r="O437" s="696"/>
      <c r="P437" s="696"/>
      <c r="Q437" s="696"/>
      <c r="R437" s="696"/>
      <c r="S437" s="696"/>
      <c r="T437" s="696"/>
      <c r="U437" s="696"/>
      <c r="V437" s="696"/>
      <c r="W437" s="696"/>
      <c r="X437" s="696"/>
      <c r="Y437" s="696"/>
      <c r="Z437" s="696"/>
      <c r="AA437" s="696"/>
      <c r="AB437" s="696"/>
      <c r="AC437" s="696"/>
      <c r="AD437" s="696"/>
      <c r="AE437" s="696"/>
      <c r="AF437" s="696"/>
      <c r="AG437" s="696"/>
      <c r="AH437" s="696"/>
      <c r="AI437" s="696"/>
      <c r="AJ437" s="696"/>
      <c r="AK437" s="696"/>
      <c r="AL437" s="696"/>
      <c r="AM437" s="696"/>
      <c r="AN437" s="696"/>
      <c r="AO437" s="696"/>
      <c r="AP437" s="545"/>
    </row>
    <row r="438" spans="2:42" ht="12.75" customHeight="1" x14ac:dyDescent="0.2">
      <c r="B438" s="14"/>
      <c r="C438" s="535"/>
      <c r="D438" s="696"/>
      <c r="E438" s="696"/>
      <c r="F438" s="696"/>
      <c r="G438" s="696"/>
      <c r="H438" s="696"/>
      <c r="I438" s="696"/>
      <c r="J438" s="696"/>
      <c r="K438" s="696"/>
      <c r="L438" s="696"/>
      <c r="M438" s="696"/>
      <c r="N438" s="696"/>
      <c r="O438" s="696"/>
      <c r="P438" s="696"/>
      <c r="Q438" s="696"/>
      <c r="R438" s="696"/>
      <c r="S438" s="696"/>
      <c r="T438" s="696"/>
      <c r="U438" s="696"/>
      <c r="V438" s="696"/>
      <c r="W438" s="696"/>
      <c r="X438" s="696"/>
      <c r="Y438" s="696"/>
      <c r="Z438" s="696"/>
      <c r="AA438" s="696"/>
      <c r="AB438" s="696"/>
      <c r="AC438" s="696"/>
      <c r="AD438" s="696"/>
      <c r="AE438" s="696"/>
      <c r="AF438" s="696"/>
      <c r="AG438" s="696"/>
      <c r="AH438" s="696"/>
      <c r="AI438" s="696"/>
      <c r="AJ438" s="696"/>
      <c r="AK438" s="696"/>
      <c r="AL438" s="696"/>
      <c r="AM438" s="696"/>
      <c r="AN438" s="696"/>
      <c r="AO438" s="696"/>
      <c r="AP438" s="545"/>
    </row>
    <row r="439" spans="2:42" ht="12.75" customHeight="1" x14ac:dyDescent="0.2">
      <c r="B439" s="14" t="s">
        <v>56</v>
      </c>
      <c r="C439" s="535"/>
      <c r="D439" s="696"/>
      <c r="E439" s="696"/>
      <c r="F439" s="696"/>
      <c r="G439" s="696"/>
      <c r="H439" s="696"/>
      <c r="I439" s="696"/>
      <c r="J439" s="696"/>
      <c r="K439" s="696"/>
      <c r="L439" s="696"/>
      <c r="M439" s="696"/>
      <c r="N439" s="696"/>
      <c r="O439" s="696"/>
      <c r="P439" s="696"/>
      <c r="Q439" s="696"/>
      <c r="R439" s="696"/>
      <c r="S439" s="696"/>
      <c r="T439" s="696"/>
      <c r="U439" s="696"/>
      <c r="V439" s="696"/>
      <c r="W439" s="696"/>
      <c r="X439" s="696"/>
      <c r="Y439" s="696"/>
      <c r="Z439" s="696"/>
      <c r="AA439" s="696"/>
      <c r="AB439" s="696"/>
      <c r="AC439" s="696"/>
      <c r="AD439" s="696"/>
      <c r="AE439" s="696"/>
      <c r="AF439" s="696"/>
      <c r="AG439" s="696"/>
      <c r="AH439" s="696"/>
      <c r="AI439" s="696"/>
      <c r="AJ439" s="696"/>
      <c r="AK439" s="696"/>
      <c r="AL439" s="696"/>
      <c r="AM439" s="696"/>
      <c r="AN439" s="696"/>
      <c r="AO439" s="696"/>
      <c r="AP439" s="545"/>
    </row>
    <row r="440" spans="2:42" ht="12.75" customHeight="1" x14ac:dyDescent="0.2">
      <c r="B440" s="53"/>
      <c r="C440" s="535"/>
      <c r="D440" s="696"/>
      <c r="E440" s="696"/>
      <c r="F440" s="696"/>
      <c r="G440" s="696"/>
      <c r="H440" s="696"/>
      <c r="I440" s="696"/>
      <c r="J440" s="696"/>
      <c r="K440" s="696"/>
      <c r="L440" s="696"/>
      <c r="M440" s="696"/>
      <c r="N440" s="696"/>
      <c r="O440" s="696"/>
      <c r="P440" s="696"/>
      <c r="Q440" s="696"/>
      <c r="R440" s="696"/>
      <c r="S440" s="696"/>
      <c r="T440" s="696"/>
      <c r="U440" s="696"/>
      <c r="V440" s="696"/>
      <c r="W440" s="696"/>
      <c r="X440" s="696"/>
      <c r="Y440" s="696"/>
      <c r="Z440" s="696"/>
      <c r="AA440" s="696"/>
      <c r="AB440" s="696"/>
      <c r="AC440" s="696"/>
      <c r="AD440" s="696"/>
      <c r="AE440" s="696"/>
      <c r="AF440" s="696"/>
      <c r="AG440" s="696"/>
      <c r="AH440" s="696"/>
      <c r="AI440" s="696"/>
      <c r="AJ440" s="696"/>
      <c r="AK440" s="696"/>
      <c r="AL440" s="696"/>
      <c r="AM440" s="696"/>
      <c r="AN440" s="696"/>
      <c r="AO440" s="696"/>
      <c r="AP440" s="545"/>
    </row>
    <row r="441" spans="2:42" ht="12.75" customHeight="1" x14ac:dyDescent="0.2">
      <c r="B441" s="53" t="s">
        <v>346</v>
      </c>
      <c r="C441" s="696"/>
      <c r="D441" s="696"/>
      <c r="E441" s="696"/>
      <c r="F441" s="696"/>
      <c r="G441" s="696"/>
      <c r="H441" s="696"/>
      <c r="I441" s="696"/>
      <c r="J441" s="696"/>
      <c r="K441" s="696"/>
      <c r="L441" s="696"/>
      <c r="M441" s="696"/>
      <c r="N441" s="696"/>
      <c r="O441" s="696"/>
      <c r="P441" s="696"/>
      <c r="Q441" s="696"/>
      <c r="R441" s="696"/>
      <c r="S441" s="696"/>
      <c r="T441" s="696"/>
      <c r="U441" s="696"/>
      <c r="V441" s="696"/>
      <c r="W441" s="696"/>
      <c r="X441" s="696"/>
      <c r="Y441" s="696"/>
      <c r="Z441" s="696"/>
      <c r="AA441" s="696"/>
      <c r="AB441" s="696"/>
      <c r="AC441" s="696"/>
      <c r="AD441" s="696"/>
      <c r="AE441" s="696"/>
      <c r="AF441" s="696"/>
      <c r="AG441" s="696"/>
      <c r="AH441" s="696"/>
      <c r="AI441" s="696"/>
      <c r="AJ441" s="696"/>
      <c r="AK441" s="696"/>
      <c r="AL441" s="696"/>
      <c r="AM441" s="696"/>
      <c r="AN441" s="696"/>
      <c r="AO441" s="696"/>
      <c r="AP441" s="545"/>
    </row>
    <row r="442" spans="2:42" ht="12.75" customHeight="1" x14ac:dyDescent="0.2">
      <c r="B442" s="15" t="s">
        <v>347</v>
      </c>
      <c r="C442" s="707"/>
      <c r="D442" s="752"/>
      <c r="E442" s="752"/>
      <c r="F442" s="752"/>
      <c r="G442" s="752"/>
      <c r="H442" s="752"/>
      <c r="I442" s="752"/>
      <c r="J442" s="752"/>
      <c r="K442" s="752"/>
      <c r="L442" s="752"/>
      <c r="M442" s="752"/>
      <c r="N442" s="752"/>
      <c r="O442" s="752"/>
      <c r="P442" s="752"/>
      <c r="Q442" s="752"/>
      <c r="R442" s="752"/>
      <c r="S442" s="752"/>
      <c r="T442" s="752"/>
      <c r="U442" s="752"/>
      <c r="V442" s="752"/>
      <c r="W442" s="752"/>
      <c r="X442" s="752"/>
      <c r="Y442" s="752"/>
      <c r="Z442" s="752"/>
      <c r="AA442" s="752"/>
      <c r="AB442" s="752"/>
      <c r="AC442" s="752"/>
      <c r="AD442" s="752"/>
      <c r="AE442" s="752"/>
      <c r="AF442" s="752"/>
      <c r="AG442" s="752"/>
      <c r="AH442" s="752"/>
      <c r="AI442" s="752"/>
      <c r="AJ442" s="752"/>
      <c r="AK442" s="752"/>
      <c r="AL442" s="752"/>
      <c r="AM442" s="752"/>
      <c r="AN442" s="752"/>
      <c r="AO442" s="752"/>
      <c r="AP442" s="545"/>
    </row>
    <row r="443" spans="2:42" ht="12.75" customHeight="1" x14ac:dyDescent="0.2">
      <c r="B443" s="15" t="s">
        <v>348</v>
      </c>
      <c r="C443" s="707"/>
      <c r="D443" s="752"/>
      <c r="E443" s="752"/>
      <c r="F443" s="752"/>
      <c r="G443" s="752"/>
      <c r="H443" s="752"/>
      <c r="I443" s="752"/>
      <c r="J443" s="752"/>
      <c r="K443" s="752"/>
      <c r="L443" s="752"/>
      <c r="M443" s="752"/>
      <c r="N443" s="752"/>
      <c r="O443" s="752"/>
      <c r="P443" s="752"/>
      <c r="Q443" s="752"/>
      <c r="R443" s="752"/>
      <c r="S443" s="752"/>
      <c r="T443" s="752"/>
      <c r="U443" s="752"/>
      <c r="V443" s="752"/>
      <c r="W443" s="752"/>
      <c r="X443" s="752"/>
      <c r="Y443" s="752"/>
      <c r="Z443" s="752"/>
      <c r="AA443" s="752"/>
      <c r="AB443" s="752"/>
      <c r="AC443" s="752"/>
      <c r="AD443" s="752"/>
      <c r="AE443" s="752"/>
      <c r="AF443" s="752"/>
      <c r="AG443" s="752"/>
      <c r="AH443" s="752"/>
      <c r="AI443" s="752"/>
      <c r="AJ443" s="752"/>
      <c r="AK443" s="752"/>
      <c r="AL443" s="752"/>
      <c r="AM443" s="752"/>
      <c r="AN443" s="752"/>
      <c r="AO443" s="752"/>
      <c r="AP443" s="545"/>
    </row>
    <row r="444" spans="2:42" ht="12.75" customHeight="1" x14ac:dyDescent="0.2">
      <c r="B444" s="15" t="s">
        <v>349</v>
      </c>
      <c r="C444" s="707"/>
      <c r="D444" s="752"/>
      <c r="E444" s="752"/>
      <c r="F444" s="752"/>
      <c r="G444" s="752"/>
      <c r="H444" s="752"/>
      <c r="I444" s="752"/>
      <c r="J444" s="752"/>
      <c r="K444" s="752"/>
      <c r="L444" s="752"/>
      <c r="M444" s="752"/>
      <c r="N444" s="752"/>
      <c r="O444" s="752"/>
      <c r="P444" s="752"/>
      <c r="Q444" s="752"/>
      <c r="R444" s="752"/>
      <c r="S444" s="752"/>
      <c r="T444" s="752"/>
      <c r="U444" s="752"/>
      <c r="V444" s="752"/>
      <c r="W444" s="752"/>
      <c r="X444" s="752"/>
      <c r="Y444" s="752"/>
      <c r="Z444" s="752"/>
      <c r="AA444" s="752"/>
      <c r="AB444" s="752"/>
      <c r="AC444" s="752"/>
      <c r="AD444" s="752"/>
      <c r="AE444" s="752"/>
      <c r="AF444" s="752"/>
      <c r="AG444" s="752"/>
      <c r="AH444" s="752"/>
      <c r="AI444" s="752"/>
      <c r="AJ444" s="752"/>
      <c r="AK444" s="752"/>
      <c r="AL444" s="752"/>
      <c r="AM444" s="752"/>
      <c r="AN444" s="752"/>
      <c r="AO444" s="752"/>
      <c r="AP444" s="545"/>
    </row>
    <row r="445" spans="2:42" ht="12.75" customHeight="1" x14ac:dyDescent="0.2">
      <c r="B445" s="15" t="s">
        <v>350</v>
      </c>
      <c r="C445" s="707"/>
      <c r="D445" s="752"/>
      <c r="E445" s="752"/>
      <c r="F445" s="752"/>
      <c r="G445" s="752"/>
      <c r="H445" s="752"/>
      <c r="I445" s="752"/>
      <c r="J445" s="752"/>
      <c r="K445" s="752"/>
      <c r="L445" s="752"/>
      <c r="M445" s="752"/>
      <c r="N445" s="752"/>
      <c r="O445" s="752"/>
      <c r="P445" s="752"/>
      <c r="Q445" s="752"/>
      <c r="R445" s="752"/>
      <c r="S445" s="752"/>
      <c r="T445" s="752"/>
      <c r="U445" s="752"/>
      <c r="V445" s="752"/>
      <c r="W445" s="752"/>
      <c r="X445" s="752"/>
      <c r="Y445" s="752"/>
      <c r="Z445" s="752"/>
      <c r="AA445" s="752"/>
      <c r="AB445" s="752"/>
      <c r="AC445" s="752"/>
      <c r="AD445" s="752"/>
      <c r="AE445" s="752"/>
      <c r="AF445" s="752"/>
      <c r="AG445" s="752"/>
      <c r="AH445" s="752"/>
      <c r="AI445" s="752"/>
      <c r="AJ445" s="752"/>
      <c r="AK445" s="752"/>
      <c r="AL445" s="752"/>
      <c r="AM445" s="752"/>
      <c r="AN445" s="752"/>
      <c r="AO445" s="752"/>
      <c r="AP445" s="545"/>
    </row>
    <row r="446" spans="2:42" ht="12.75" customHeight="1" x14ac:dyDescent="0.2">
      <c r="B446" s="15" t="s">
        <v>351</v>
      </c>
      <c r="C446" s="707"/>
      <c r="D446" s="752"/>
      <c r="E446" s="752"/>
      <c r="F446" s="752"/>
      <c r="G446" s="752"/>
      <c r="H446" s="752"/>
      <c r="I446" s="752"/>
      <c r="J446" s="752"/>
      <c r="K446" s="752"/>
      <c r="L446" s="752"/>
      <c r="M446" s="752"/>
      <c r="N446" s="752"/>
      <c r="O446" s="752"/>
      <c r="P446" s="752"/>
      <c r="Q446" s="752"/>
      <c r="R446" s="752"/>
      <c r="S446" s="752"/>
      <c r="T446" s="752"/>
      <c r="U446" s="752"/>
      <c r="V446" s="752"/>
      <c r="W446" s="752"/>
      <c r="X446" s="752"/>
      <c r="Y446" s="752"/>
      <c r="Z446" s="752"/>
      <c r="AA446" s="752"/>
      <c r="AB446" s="752"/>
      <c r="AC446" s="752"/>
      <c r="AD446" s="752"/>
      <c r="AE446" s="752"/>
      <c r="AF446" s="752"/>
      <c r="AG446" s="752"/>
      <c r="AH446" s="752"/>
      <c r="AI446" s="752"/>
      <c r="AJ446" s="752"/>
      <c r="AK446" s="752"/>
      <c r="AL446" s="752"/>
      <c r="AM446" s="752"/>
      <c r="AN446" s="752"/>
      <c r="AO446" s="752"/>
      <c r="AP446" s="545"/>
    </row>
    <row r="447" spans="2:42" ht="12.75" customHeight="1" x14ac:dyDescent="0.2">
      <c r="B447" s="15" t="s">
        <v>352</v>
      </c>
      <c r="C447" s="707"/>
      <c r="D447" s="752"/>
      <c r="E447" s="752"/>
      <c r="F447" s="752"/>
      <c r="G447" s="752"/>
      <c r="H447" s="752"/>
      <c r="I447" s="752"/>
      <c r="J447" s="752"/>
      <c r="K447" s="752"/>
      <c r="L447" s="752"/>
      <c r="M447" s="752"/>
      <c r="N447" s="752"/>
      <c r="O447" s="752"/>
      <c r="P447" s="752"/>
      <c r="Q447" s="752"/>
      <c r="R447" s="752"/>
      <c r="S447" s="752"/>
      <c r="T447" s="752"/>
      <c r="U447" s="752"/>
      <c r="V447" s="752"/>
      <c r="W447" s="752"/>
      <c r="X447" s="752"/>
      <c r="Y447" s="752"/>
      <c r="Z447" s="752"/>
      <c r="AA447" s="752"/>
      <c r="AB447" s="752"/>
      <c r="AC447" s="752"/>
      <c r="AD447" s="752"/>
      <c r="AE447" s="752"/>
      <c r="AF447" s="752"/>
      <c r="AG447" s="752"/>
      <c r="AH447" s="752"/>
      <c r="AI447" s="752"/>
      <c r="AJ447" s="752"/>
      <c r="AK447" s="752"/>
      <c r="AL447" s="752"/>
      <c r="AM447" s="752"/>
      <c r="AN447" s="752"/>
      <c r="AO447" s="752"/>
      <c r="AP447" s="545"/>
    </row>
    <row r="448" spans="2:42" ht="12.75" customHeight="1" x14ac:dyDescent="0.2">
      <c r="B448" s="53"/>
      <c r="C448" s="696"/>
      <c r="D448" s="696"/>
      <c r="E448" s="696"/>
      <c r="F448" s="696"/>
      <c r="G448" s="696"/>
      <c r="H448" s="696"/>
      <c r="I448" s="696"/>
      <c r="J448" s="696"/>
      <c r="K448" s="696"/>
      <c r="L448" s="696"/>
      <c r="M448" s="696"/>
      <c r="N448" s="696"/>
      <c r="O448" s="696"/>
      <c r="P448" s="696"/>
      <c r="Q448" s="696"/>
      <c r="R448" s="696"/>
      <c r="S448" s="696"/>
      <c r="T448" s="696"/>
      <c r="U448" s="696"/>
      <c r="V448" s="696"/>
      <c r="W448" s="696"/>
      <c r="X448" s="696"/>
      <c r="Y448" s="696"/>
      <c r="Z448" s="696"/>
      <c r="AA448" s="696"/>
      <c r="AB448" s="696"/>
      <c r="AC448" s="696"/>
      <c r="AD448" s="696"/>
      <c r="AE448" s="696"/>
      <c r="AF448" s="696"/>
      <c r="AG448" s="696"/>
      <c r="AH448" s="696"/>
      <c r="AI448" s="696"/>
      <c r="AJ448" s="696"/>
      <c r="AK448" s="696"/>
      <c r="AL448" s="696"/>
      <c r="AM448" s="696"/>
      <c r="AN448" s="696"/>
      <c r="AO448" s="696"/>
      <c r="AP448" s="545"/>
    </row>
    <row r="449" spans="2:42" ht="12.75" customHeight="1" x14ac:dyDescent="0.2">
      <c r="B449" s="53" t="s">
        <v>353</v>
      </c>
      <c r="C449" s="696"/>
      <c r="D449" s="696"/>
      <c r="E449" s="696"/>
      <c r="F449" s="696"/>
      <c r="G449" s="696"/>
      <c r="H449" s="696"/>
      <c r="I449" s="696"/>
      <c r="J449" s="696"/>
      <c r="K449" s="696"/>
      <c r="L449" s="696"/>
      <c r="M449" s="696"/>
      <c r="N449" s="696"/>
      <c r="O449" s="696"/>
      <c r="P449" s="696"/>
      <c r="Q449" s="696"/>
      <c r="R449" s="696"/>
      <c r="S449" s="696"/>
      <c r="T449" s="696"/>
      <c r="U449" s="696"/>
      <c r="V449" s="696"/>
      <c r="W449" s="696"/>
      <c r="X449" s="696"/>
      <c r="Y449" s="696"/>
      <c r="Z449" s="696"/>
      <c r="AA449" s="696"/>
      <c r="AB449" s="696"/>
      <c r="AC449" s="696"/>
      <c r="AD449" s="696"/>
      <c r="AE449" s="696"/>
      <c r="AF449" s="696"/>
      <c r="AG449" s="696"/>
      <c r="AH449" s="696"/>
      <c r="AI449" s="696"/>
      <c r="AJ449" s="696"/>
      <c r="AK449" s="696"/>
      <c r="AL449" s="696"/>
      <c r="AM449" s="696"/>
      <c r="AN449" s="696"/>
      <c r="AO449" s="696"/>
      <c r="AP449" s="545"/>
    </row>
    <row r="450" spans="2:42" ht="12.75" customHeight="1" x14ac:dyDescent="0.2">
      <c r="B450" s="15" t="s">
        <v>354</v>
      </c>
      <c r="C450" s="696"/>
      <c r="D450" s="696"/>
      <c r="E450" s="696"/>
      <c r="F450" s="696"/>
      <c r="G450" s="696"/>
      <c r="H450" s="696"/>
      <c r="I450" s="696"/>
      <c r="J450" s="696"/>
      <c r="K450" s="696"/>
      <c r="L450" s="696"/>
      <c r="M450" s="696"/>
      <c r="N450" s="696"/>
      <c r="O450" s="696"/>
      <c r="P450" s="696"/>
      <c r="Q450" s="696"/>
      <c r="R450" s="696"/>
      <c r="S450" s="696"/>
      <c r="T450" s="696"/>
      <c r="U450" s="696"/>
      <c r="V450" s="696"/>
      <c r="W450" s="696"/>
      <c r="X450" s="696"/>
      <c r="Y450" s="696"/>
      <c r="Z450" s="696"/>
      <c r="AA450" s="696"/>
      <c r="AB450" s="696"/>
      <c r="AC450" s="696"/>
      <c r="AD450" s="696"/>
      <c r="AE450" s="696"/>
      <c r="AF450" s="696"/>
      <c r="AG450" s="696"/>
      <c r="AH450" s="696"/>
      <c r="AI450" s="696"/>
      <c r="AJ450" s="696"/>
      <c r="AK450" s="696"/>
      <c r="AL450" s="696"/>
      <c r="AM450" s="696"/>
      <c r="AN450" s="696"/>
      <c r="AO450" s="696"/>
      <c r="AP450" s="545"/>
    </row>
    <row r="451" spans="2:42" ht="12.75" customHeight="1" x14ac:dyDescent="0.2">
      <c r="B451" s="15" t="s">
        <v>355</v>
      </c>
      <c r="C451" s="696"/>
      <c r="D451" s="696"/>
      <c r="E451" s="696"/>
      <c r="F451" s="696"/>
      <c r="G451" s="696"/>
      <c r="H451" s="696"/>
      <c r="I451" s="696"/>
      <c r="J451" s="696"/>
      <c r="K451" s="696"/>
      <c r="L451" s="696"/>
      <c r="M451" s="696"/>
      <c r="N451" s="696"/>
      <c r="O451" s="696"/>
      <c r="P451" s="696"/>
      <c r="Q451" s="696"/>
      <c r="R451" s="696"/>
      <c r="S451" s="696"/>
      <c r="T451" s="696"/>
      <c r="U451" s="696"/>
      <c r="V451" s="696"/>
      <c r="W451" s="696"/>
      <c r="X451" s="696"/>
      <c r="Y451" s="696"/>
      <c r="Z451" s="696"/>
      <c r="AA451" s="696"/>
      <c r="AB451" s="696"/>
      <c r="AC451" s="696"/>
      <c r="AD451" s="696"/>
      <c r="AE451" s="696"/>
      <c r="AF451" s="696"/>
      <c r="AG451" s="696"/>
      <c r="AH451" s="696"/>
      <c r="AI451" s="696"/>
      <c r="AJ451" s="696"/>
      <c r="AK451" s="696"/>
      <c r="AL451" s="696"/>
      <c r="AM451" s="696"/>
      <c r="AN451" s="696"/>
      <c r="AO451" s="696"/>
      <c r="AP451" s="545"/>
    </row>
    <row r="452" spans="2:42" ht="12.75" customHeight="1" x14ac:dyDescent="0.2">
      <c r="B452" s="15" t="s">
        <v>356</v>
      </c>
      <c r="C452" s="696"/>
      <c r="D452" s="696"/>
      <c r="E452" s="696"/>
      <c r="F452" s="696"/>
      <c r="G452" s="696"/>
      <c r="H452" s="696"/>
      <c r="I452" s="696"/>
      <c r="J452" s="696"/>
      <c r="K452" s="696"/>
      <c r="L452" s="696"/>
      <c r="M452" s="696"/>
      <c r="N452" s="696"/>
      <c r="O452" s="696"/>
      <c r="P452" s="696"/>
      <c r="Q452" s="696"/>
      <c r="R452" s="696"/>
      <c r="S452" s="696"/>
      <c r="T452" s="696"/>
      <c r="U452" s="696"/>
      <c r="V452" s="696"/>
      <c r="W452" s="696"/>
      <c r="X452" s="696"/>
      <c r="Y452" s="696"/>
      <c r="Z452" s="696"/>
      <c r="AA452" s="696"/>
      <c r="AB452" s="696"/>
      <c r="AC452" s="696"/>
      <c r="AD452" s="696"/>
      <c r="AE452" s="696"/>
      <c r="AF452" s="696"/>
      <c r="AG452" s="696"/>
      <c r="AH452" s="696"/>
      <c r="AI452" s="696"/>
      <c r="AJ452" s="696"/>
      <c r="AK452" s="696"/>
      <c r="AL452" s="696"/>
      <c r="AM452" s="696"/>
      <c r="AN452" s="696"/>
      <c r="AO452" s="696"/>
      <c r="AP452" s="545"/>
    </row>
    <row r="453" spans="2:42" ht="12.75" customHeight="1" x14ac:dyDescent="0.2">
      <c r="B453" s="15" t="s">
        <v>357</v>
      </c>
      <c r="C453" s="696"/>
      <c r="D453" s="696"/>
      <c r="E453" s="696"/>
      <c r="F453" s="696"/>
      <c r="G453" s="696"/>
      <c r="H453" s="696"/>
      <c r="I453" s="696"/>
      <c r="J453" s="696"/>
      <c r="K453" s="696"/>
      <c r="L453" s="696"/>
      <c r="M453" s="696"/>
      <c r="N453" s="696"/>
      <c r="O453" s="696"/>
      <c r="P453" s="696"/>
      <c r="Q453" s="696"/>
      <c r="R453" s="696"/>
      <c r="S453" s="696"/>
      <c r="T453" s="696"/>
      <c r="U453" s="696"/>
      <c r="V453" s="696"/>
      <c r="W453" s="696"/>
      <c r="X453" s="696"/>
      <c r="Y453" s="696"/>
      <c r="Z453" s="696"/>
      <c r="AA453" s="696"/>
      <c r="AB453" s="696"/>
      <c r="AC453" s="696"/>
      <c r="AD453" s="696"/>
      <c r="AE453" s="696"/>
      <c r="AF453" s="696"/>
      <c r="AG453" s="696"/>
      <c r="AH453" s="696"/>
      <c r="AI453" s="696"/>
      <c r="AJ453" s="696"/>
      <c r="AK453" s="696"/>
      <c r="AL453" s="696"/>
      <c r="AM453" s="696"/>
      <c r="AN453" s="696"/>
      <c r="AO453" s="696"/>
      <c r="AP453" s="545"/>
    </row>
    <row r="454" spans="2:42" ht="12.75" customHeight="1" x14ac:dyDescent="0.2">
      <c r="B454" s="15" t="s">
        <v>358</v>
      </c>
      <c r="C454" s="696"/>
      <c r="D454" s="696"/>
      <c r="E454" s="696"/>
      <c r="F454" s="696"/>
      <c r="G454" s="696"/>
      <c r="H454" s="696"/>
      <c r="I454" s="696"/>
      <c r="J454" s="696"/>
      <c r="K454" s="696"/>
      <c r="L454" s="696"/>
      <c r="M454" s="696"/>
      <c r="N454" s="696"/>
      <c r="O454" s="696"/>
      <c r="P454" s="696"/>
      <c r="Q454" s="696"/>
      <c r="R454" s="696"/>
      <c r="S454" s="696"/>
      <c r="T454" s="696"/>
      <c r="U454" s="696"/>
      <c r="V454" s="696"/>
      <c r="W454" s="696"/>
      <c r="X454" s="696"/>
      <c r="Y454" s="696"/>
      <c r="Z454" s="696"/>
      <c r="AA454" s="696"/>
      <c r="AB454" s="696"/>
      <c r="AC454" s="696"/>
      <c r="AD454" s="696"/>
      <c r="AE454" s="696"/>
      <c r="AF454" s="696"/>
      <c r="AG454" s="696"/>
      <c r="AH454" s="696"/>
      <c r="AI454" s="696"/>
      <c r="AJ454" s="696"/>
      <c r="AK454" s="696"/>
      <c r="AL454" s="696"/>
      <c r="AM454" s="696"/>
      <c r="AN454" s="696"/>
      <c r="AO454" s="696"/>
      <c r="AP454" s="545"/>
    </row>
    <row r="455" spans="2:42" ht="12.75" customHeight="1" thickBot="1" x14ac:dyDescent="0.25">
      <c r="B455" s="152" t="s">
        <v>359</v>
      </c>
      <c r="C455" s="739"/>
      <c r="D455" s="696"/>
      <c r="E455" s="696"/>
      <c r="F455" s="696"/>
      <c r="G455" s="696"/>
      <c r="H455" s="696"/>
      <c r="I455" s="696"/>
      <c r="J455" s="696"/>
      <c r="K455" s="696"/>
      <c r="L455" s="696"/>
      <c r="M455" s="696"/>
      <c r="N455" s="696"/>
      <c r="O455" s="696"/>
      <c r="P455" s="696"/>
      <c r="Q455" s="696"/>
      <c r="R455" s="696"/>
      <c r="S455" s="696"/>
      <c r="T455" s="696"/>
      <c r="U455" s="696"/>
      <c r="V455" s="696"/>
      <c r="W455" s="696"/>
      <c r="X455" s="696"/>
      <c r="Y455" s="696"/>
      <c r="Z455" s="696"/>
      <c r="AA455" s="696"/>
      <c r="AB455" s="696"/>
      <c r="AC455" s="696"/>
      <c r="AD455" s="696"/>
      <c r="AE455" s="696"/>
      <c r="AF455" s="696"/>
      <c r="AG455" s="696"/>
      <c r="AH455" s="696"/>
      <c r="AI455" s="696"/>
      <c r="AJ455" s="696"/>
      <c r="AK455" s="696"/>
      <c r="AL455" s="696"/>
      <c r="AM455" s="696"/>
      <c r="AN455" s="696"/>
      <c r="AO455" s="696"/>
      <c r="AP455" s="545"/>
    </row>
    <row r="456" spans="2:42" ht="12.75" customHeight="1" x14ac:dyDescent="0.2">
      <c r="B456" s="167" t="s">
        <v>360</v>
      </c>
      <c r="C456" s="534"/>
      <c r="D456" s="696"/>
      <c r="E456" s="696"/>
      <c r="F456" s="696"/>
      <c r="G456" s="696"/>
      <c r="H456" s="696"/>
      <c r="I456" s="696"/>
      <c r="J456" s="696"/>
      <c r="K456" s="696"/>
      <c r="L456" s="696"/>
      <c r="M456" s="696"/>
      <c r="N456" s="696"/>
      <c r="O456" s="696"/>
      <c r="P456" s="696"/>
      <c r="Q456" s="696"/>
      <c r="R456" s="696"/>
      <c r="S456" s="696"/>
      <c r="T456" s="696"/>
      <c r="U456" s="696"/>
      <c r="V456" s="696"/>
      <c r="W456" s="696"/>
      <c r="X456" s="696"/>
      <c r="Y456" s="696"/>
      <c r="Z456" s="696"/>
      <c r="AA456" s="696"/>
      <c r="AB456" s="696"/>
      <c r="AC456" s="696"/>
      <c r="AD456" s="696"/>
      <c r="AE456" s="696"/>
      <c r="AF456" s="696"/>
      <c r="AG456" s="696"/>
      <c r="AH456" s="696"/>
      <c r="AI456" s="696"/>
      <c r="AJ456" s="696"/>
      <c r="AK456" s="696"/>
      <c r="AL456" s="696"/>
      <c r="AM456" s="696"/>
      <c r="AN456" s="696"/>
      <c r="AO456" s="696"/>
      <c r="AP456" s="545"/>
    </row>
    <row r="457" spans="2:42" ht="12.75" customHeight="1" x14ac:dyDescent="0.2">
      <c r="B457" s="136" t="s">
        <v>361</v>
      </c>
      <c r="C457" s="696"/>
      <c r="D457" s="696"/>
      <c r="E457" s="767"/>
      <c r="F457" s="696"/>
      <c r="G457" s="696"/>
      <c r="H457" s="696"/>
      <c r="I457" s="696"/>
      <c r="J457" s="696"/>
      <c r="K457" s="696"/>
      <c r="L457" s="696"/>
      <c r="M457" s="696"/>
      <c r="N457" s="696"/>
      <c r="O457" s="696"/>
      <c r="P457" s="696"/>
      <c r="Q457" s="696"/>
      <c r="R457" s="696"/>
      <c r="S457" s="696"/>
      <c r="T457" s="696"/>
      <c r="U457" s="696"/>
      <c r="V457" s="696"/>
      <c r="W457" s="696"/>
      <c r="X457" s="696"/>
      <c r="Y457" s="696"/>
      <c r="Z457" s="696"/>
      <c r="AA457" s="696"/>
      <c r="AB457" s="696"/>
      <c r="AC457" s="696"/>
      <c r="AD457" s="696"/>
      <c r="AE457" s="696"/>
      <c r="AF457" s="696"/>
      <c r="AG457" s="696"/>
      <c r="AH457" s="696"/>
      <c r="AI457" s="696"/>
      <c r="AJ457" s="696"/>
      <c r="AK457" s="696"/>
      <c r="AL457" s="696"/>
      <c r="AM457" s="696"/>
      <c r="AN457" s="696"/>
      <c r="AO457" s="696"/>
      <c r="AP457" s="545"/>
    </row>
    <row r="458" spans="2:42" ht="12.75" customHeight="1" x14ac:dyDescent="0.2">
      <c r="B458" s="136" t="s">
        <v>362</v>
      </c>
      <c r="C458" s="696"/>
      <c r="D458" s="696"/>
      <c r="E458" s="767"/>
      <c r="F458" s="696"/>
      <c r="G458" s="696"/>
      <c r="H458" s="696"/>
      <c r="I458" s="696"/>
      <c r="J458" s="696"/>
      <c r="K458" s="696"/>
      <c r="L458" s="696"/>
      <c r="M458" s="696"/>
      <c r="N458" s="696"/>
      <c r="O458" s="696"/>
      <c r="P458" s="696"/>
      <c r="Q458" s="696"/>
      <c r="R458" s="696"/>
      <c r="S458" s="696"/>
      <c r="T458" s="696"/>
      <c r="U458" s="696"/>
      <c r="V458" s="696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  <c r="AP458" s="545"/>
    </row>
    <row r="459" spans="2:42" ht="12.75" customHeight="1" x14ac:dyDescent="0.2">
      <c r="B459" s="629"/>
      <c r="C459" s="707"/>
      <c r="D459" s="767"/>
      <c r="E459" s="767"/>
      <c r="F459" s="752"/>
      <c r="G459" s="752"/>
      <c r="H459" s="752"/>
      <c r="I459" s="752"/>
      <c r="J459" s="752"/>
      <c r="K459" s="752"/>
      <c r="L459" s="752"/>
      <c r="M459" s="752"/>
      <c r="N459" s="752"/>
      <c r="O459" s="752"/>
      <c r="P459" s="752"/>
      <c r="Q459" s="752"/>
      <c r="R459" s="752"/>
      <c r="S459" s="752"/>
      <c r="T459" s="752"/>
      <c r="U459" s="752"/>
      <c r="V459" s="752"/>
      <c r="W459" s="752"/>
      <c r="X459" s="752"/>
      <c r="Y459" s="752"/>
      <c r="Z459" s="752"/>
      <c r="AA459" s="752"/>
      <c r="AB459" s="752"/>
      <c r="AC459" s="752"/>
      <c r="AD459" s="752"/>
      <c r="AE459" s="752"/>
      <c r="AF459" s="752"/>
      <c r="AG459" s="752"/>
      <c r="AH459" s="752"/>
      <c r="AI459" s="752"/>
      <c r="AJ459" s="752"/>
      <c r="AK459" s="752"/>
      <c r="AL459" s="752"/>
      <c r="AM459" s="752"/>
      <c r="AN459" s="752"/>
      <c r="AO459" s="752"/>
      <c r="AP459" s="545"/>
    </row>
    <row r="460" spans="2:42" ht="12.75" customHeight="1" x14ac:dyDescent="0.2">
      <c r="B460" s="136" t="s">
        <v>1127</v>
      </c>
      <c r="C460" s="696"/>
      <c r="D460" s="859"/>
      <c r="E460" s="767"/>
      <c r="F460" s="752"/>
      <c r="G460" s="752"/>
      <c r="H460" s="752"/>
      <c r="I460" s="752"/>
      <c r="J460" s="752"/>
      <c r="K460" s="752"/>
      <c r="L460" s="752"/>
      <c r="M460" s="752"/>
      <c r="N460" s="752"/>
      <c r="O460" s="752"/>
      <c r="P460" s="752"/>
      <c r="Q460" s="752"/>
      <c r="R460" s="752"/>
      <c r="S460" s="752"/>
      <c r="T460" s="752"/>
      <c r="U460" s="752"/>
      <c r="V460" s="752"/>
      <c r="W460" s="752"/>
      <c r="X460" s="752"/>
      <c r="Y460" s="752"/>
      <c r="Z460" s="752"/>
      <c r="AA460" s="752"/>
      <c r="AB460" s="752"/>
      <c r="AC460" s="752"/>
      <c r="AD460" s="752"/>
      <c r="AE460" s="752"/>
      <c r="AF460" s="752"/>
      <c r="AG460" s="752"/>
      <c r="AH460" s="752"/>
      <c r="AI460" s="752"/>
      <c r="AJ460" s="752"/>
      <c r="AK460" s="752"/>
      <c r="AL460" s="752"/>
      <c r="AM460" s="752"/>
      <c r="AN460" s="752"/>
      <c r="AO460" s="752"/>
      <c r="AP460" s="545"/>
    </row>
    <row r="461" spans="2:42" ht="12.75" customHeight="1" x14ac:dyDescent="0.2">
      <c r="B461" s="141" t="s">
        <v>1124</v>
      </c>
      <c r="C461" s="696"/>
      <c r="D461" s="752"/>
      <c r="E461" s="767"/>
      <c r="F461" s="752"/>
      <c r="G461" s="752"/>
      <c r="H461" s="752"/>
      <c r="I461" s="752"/>
      <c r="J461" s="752"/>
      <c r="K461" s="752"/>
      <c r="L461" s="752"/>
      <c r="M461" s="752"/>
      <c r="N461" s="752"/>
      <c r="O461" s="752"/>
      <c r="P461" s="752"/>
      <c r="Q461" s="752"/>
      <c r="R461" s="752"/>
      <c r="S461" s="752"/>
      <c r="T461" s="752"/>
      <c r="U461" s="752"/>
      <c r="V461" s="752"/>
      <c r="W461" s="752"/>
      <c r="X461" s="752"/>
      <c r="Y461" s="752"/>
      <c r="Z461" s="752"/>
      <c r="AA461" s="752"/>
      <c r="AB461" s="752"/>
      <c r="AC461" s="752"/>
      <c r="AD461" s="752"/>
      <c r="AE461" s="752"/>
      <c r="AF461" s="752"/>
      <c r="AG461" s="752"/>
      <c r="AH461" s="752"/>
      <c r="AI461" s="752"/>
      <c r="AJ461" s="752"/>
      <c r="AK461" s="752"/>
      <c r="AL461" s="752"/>
      <c r="AM461" s="752"/>
      <c r="AN461" s="752"/>
      <c r="AO461" s="752"/>
      <c r="AP461" s="545"/>
    </row>
    <row r="462" spans="2:42" ht="12.75" customHeight="1" x14ac:dyDescent="0.2">
      <c r="B462" s="141" t="s">
        <v>1125</v>
      </c>
      <c r="C462" s="696"/>
      <c r="D462" s="752"/>
      <c r="E462" s="767"/>
      <c r="F462" s="752"/>
      <c r="G462" s="752"/>
      <c r="H462" s="752"/>
      <c r="I462" s="752"/>
      <c r="J462" s="752"/>
      <c r="K462" s="752"/>
      <c r="L462" s="752"/>
      <c r="M462" s="752"/>
      <c r="N462" s="752"/>
      <c r="O462" s="752"/>
      <c r="P462" s="752"/>
      <c r="Q462" s="752"/>
      <c r="R462" s="752"/>
      <c r="S462" s="752"/>
      <c r="T462" s="752"/>
      <c r="U462" s="752"/>
      <c r="V462" s="752"/>
      <c r="W462" s="752"/>
      <c r="X462" s="752"/>
      <c r="Y462" s="752"/>
      <c r="Z462" s="752"/>
      <c r="AA462" s="752"/>
      <c r="AB462" s="752"/>
      <c r="AC462" s="752"/>
      <c r="AD462" s="752"/>
      <c r="AE462" s="752"/>
      <c r="AF462" s="752"/>
      <c r="AG462" s="752"/>
      <c r="AH462" s="752"/>
      <c r="AI462" s="752"/>
      <c r="AJ462" s="752"/>
      <c r="AK462" s="752"/>
      <c r="AL462" s="752"/>
      <c r="AM462" s="752"/>
      <c r="AN462" s="752"/>
      <c r="AO462" s="752"/>
      <c r="AP462" s="545"/>
    </row>
    <row r="463" spans="2:42" ht="12.75" customHeight="1" x14ac:dyDescent="0.2">
      <c r="B463" s="312" t="s">
        <v>1128</v>
      </c>
      <c r="C463" s="696"/>
      <c r="D463" s="752"/>
      <c r="E463" s="860"/>
      <c r="F463" s="752"/>
      <c r="G463" s="752"/>
      <c r="H463" s="752"/>
      <c r="I463" s="752"/>
      <c r="J463" s="752"/>
      <c r="K463" s="752"/>
      <c r="L463" s="752"/>
      <c r="M463" s="752"/>
      <c r="N463" s="752"/>
      <c r="O463" s="752"/>
      <c r="P463" s="752"/>
      <c r="Q463" s="752"/>
      <c r="R463" s="752"/>
      <c r="S463" s="752"/>
      <c r="T463" s="752"/>
      <c r="U463" s="752"/>
      <c r="V463" s="752"/>
      <c r="W463" s="752"/>
      <c r="X463" s="752"/>
      <c r="Y463" s="752"/>
      <c r="Z463" s="752"/>
      <c r="AA463" s="752"/>
      <c r="AB463" s="752"/>
      <c r="AC463" s="752"/>
      <c r="AD463" s="752"/>
      <c r="AE463" s="752"/>
      <c r="AF463" s="752"/>
      <c r="AG463" s="752"/>
      <c r="AH463" s="752"/>
      <c r="AI463" s="752"/>
      <c r="AJ463" s="752"/>
      <c r="AK463" s="752"/>
      <c r="AL463" s="752"/>
      <c r="AM463" s="752"/>
      <c r="AN463" s="752"/>
      <c r="AO463" s="752"/>
      <c r="AP463" s="545"/>
    </row>
    <row r="464" spans="2:42" ht="12.75" customHeight="1" x14ac:dyDescent="0.2">
      <c r="B464" s="474"/>
      <c r="C464" s="707"/>
      <c r="D464" s="861"/>
      <c r="E464" s="752"/>
      <c r="F464" s="752"/>
      <c r="G464" s="752"/>
      <c r="H464" s="752"/>
      <c r="I464" s="752"/>
      <c r="J464" s="752"/>
      <c r="K464" s="752"/>
      <c r="L464" s="752"/>
      <c r="M464" s="752"/>
      <c r="N464" s="752"/>
      <c r="O464" s="752"/>
      <c r="P464" s="752"/>
      <c r="Q464" s="752"/>
      <c r="R464" s="752"/>
      <c r="S464" s="752"/>
      <c r="T464" s="752"/>
      <c r="U464" s="752"/>
      <c r="V464" s="752"/>
      <c r="W464" s="752"/>
      <c r="X464" s="752"/>
      <c r="Y464" s="752"/>
      <c r="Z464" s="752"/>
      <c r="AA464" s="752"/>
      <c r="AB464" s="752"/>
      <c r="AC464" s="752"/>
      <c r="AD464" s="752"/>
      <c r="AE464" s="752"/>
      <c r="AF464" s="752"/>
      <c r="AG464" s="752"/>
      <c r="AH464" s="752"/>
      <c r="AI464" s="752"/>
      <c r="AJ464" s="752"/>
      <c r="AK464" s="752"/>
      <c r="AL464" s="752"/>
      <c r="AM464" s="752"/>
      <c r="AN464" s="752"/>
      <c r="AO464" s="752"/>
      <c r="AP464" s="545"/>
    </row>
    <row r="465" spans="1:42" ht="12.75" customHeight="1" x14ac:dyDescent="0.2">
      <c r="B465" s="474"/>
      <c r="C465" s="707"/>
      <c r="D465" s="767"/>
      <c r="E465" s="752"/>
      <c r="F465" s="752"/>
      <c r="G465" s="752"/>
      <c r="H465" s="752"/>
      <c r="I465" s="752"/>
      <c r="J465" s="752"/>
      <c r="K465" s="752"/>
      <c r="L465" s="752"/>
      <c r="M465" s="752"/>
      <c r="N465" s="752"/>
      <c r="O465" s="752"/>
      <c r="P465" s="752"/>
      <c r="Q465" s="752"/>
      <c r="R465" s="752"/>
      <c r="S465" s="752"/>
      <c r="T465" s="752"/>
      <c r="U465" s="752"/>
      <c r="V465" s="752"/>
      <c r="W465" s="752"/>
      <c r="X465" s="752"/>
      <c r="Y465" s="752"/>
      <c r="Z465" s="752"/>
      <c r="AA465" s="752"/>
      <c r="AB465" s="752"/>
      <c r="AC465" s="752"/>
      <c r="AD465" s="752"/>
      <c r="AE465" s="752"/>
      <c r="AF465" s="752"/>
      <c r="AG465" s="752"/>
      <c r="AH465" s="752"/>
      <c r="AI465" s="752"/>
      <c r="AJ465" s="752"/>
      <c r="AK465" s="752"/>
      <c r="AL465" s="752"/>
      <c r="AM465" s="752"/>
      <c r="AN465" s="752"/>
      <c r="AO465" s="752"/>
      <c r="AP465" s="545"/>
    </row>
    <row r="466" spans="1:42" s="827" customFormat="1" ht="12.75" customHeight="1" x14ac:dyDescent="0.2">
      <c r="A466" s="2"/>
      <c r="B466" s="14" t="s">
        <v>363</v>
      </c>
      <c r="C466" s="749"/>
      <c r="D466" s="749"/>
      <c r="E466" s="749"/>
      <c r="F466" s="749"/>
      <c r="G466" s="749"/>
      <c r="H466" s="749"/>
      <c r="I466" s="749"/>
      <c r="J466" s="749"/>
      <c r="K466" s="749"/>
      <c r="L466" s="749"/>
      <c r="M466" s="749"/>
      <c r="N466" s="749"/>
      <c r="O466" s="749"/>
      <c r="P466" s="749"/>
      <c r="Q466" s="749"/>
      <c r="R466" s="749"/>
      <c r="S466" s="749"/>
      <c r="T466" s="749"/>
      <c r="U466" s="749"/>
      <c r="V466" s="749"/>
      <c r="W466" s="749"/>
      <c r="X466" s="749"/>
      <c r="Y466" s="749"/>
      <c r="Z466" s="749"/>
      <c r="AA466" s="749"/>
      <c r="AB466" s="749"/>
      <c r="AC466" s="749"/>
      <c r="AD466" s="749"/>
      <c r="AE466" s="749"/>
      <c r="AF466" s="749"/>
      <c r="AG466" s="749"/>
      <c r="AH466" s="749"/>
      <c r="AI466" s="749"/>
      <c r="AJ466" s="749"/>
      <c r="AK466" s="749"/>
      <c r="AL466" s="749"/>
      <c r="AM466" s="749"/>
      <c r="AN466" s="749"/>
      <c r="AO466" s="749"/>
      <c r="AP466" s="709"/>
    </row>
    <row r="467" spans="1:42" ht="12.75" customHeight="1" x14ac:dyDescent="0.2">
      <c r="B467" s="157" t="s">
        <v>319</v>
      </c>
      <c r="C467" s="749"/>
      <c r="D467" s="749"/>
      <c r="E467" s="749"/>
      <c r="F467" s="749"/>
      <c r="G467" s="749"/>
      <c r="H467" s="749"/>
      <c r="I467" s="749"/>
      <c r="J467" s="749"/>
      <c r="K467" s="749"/>
      <c r="L467" s="749"/>
      <c r="M467" s="749"/>
      <c r="N467" s="749"/>
      <c r="O467" s="749"/>
      <c r="P467" s="749"/>
      <c r="Q467" s="749"/>
      <c r="R467" s="749"/>
      <c r="S467" s="749"/>
      <c r="T467" s="749"/>
      <c r="U467" s="749"/>
      <c r="V467" s="749"/>
      <c r="W467" s="749"/>
      <c r="X467" s="749"/>
      <c r="Y467" s="749"/>
      <c r="Z467" s="749"/>
      <c r="AA467" s="749"/>
      <c r="AB467" s="749"/>
      <c r="AC467" s="749"/>
      <c r="AD467" s="749"/>
      <c r="AE467" s="749"/>
      <c r="AF467" s="749"/>
      <c r="AG467" s="749"/>
      <c r="AH467" s="749"/>
      <c r="AI467" s="749"/>
      <c r="AJ467" s="749"/>
      <c r="AK467" s="749"/>
      <c r="AL467" s="749"/>
      <c r="AM467" s="749"/>
      <c r="AN467" s="749"/>
      <c r="AO467" s="749"/>
      <c r="AP467" s="545"/>
    </row>
    <row r="468" spans="1:42" ht="12.6" customHeight="1" x14ac:dyDescent="0.2">
      <c r="B468" s="53"/>
      <c r="C468" s="730"/>
      <c r="D468" s="696"/>
      <c r="E468" s="696"/>
      <c r="F468" s="696"/>
      <c r="G468" s="696"/>
      <c r="H468" s="696"/>
      <c r="I468" s="696"/>
      <c r="J468" s="696"/>
      <c r="K468" s="696"/>
      <c r="L468" s="696"/>
      <c r="M468" s="696"/>
      <c r="N468" s="696"/>
      <c r="O468" s="696"/>
      <c r="P468" s="696"/>
      <c r="Q468" s="696"/>
      <c r="R468" s="696"/>
      <c r="S468" s="696"/>
      <c r="T468" s="696"/>
      <c r="U468" s="696"/>
      <c r="V468" s="696"/>
      <c r="W468" s="696"/>
      <c r="X468" s="696"/>
      <c r="Y468" s="696"/>
      <c r="Z468" s="696"/>
      <c r="AA468" s="696"/>
      <c r="AB468" s="696"/>
      <c r="AC468" s="696"/>
      <c r="AD468" s="696"/>
      <c r="AE468" s="696"/>
      <c r="AF468" s="696"/>
      <c r="AG468" s="696"/>
      <c r="AH468" s="696"/>
      <c r="AI468" s="696"/>
      <c r="AJ468" s="696"/>
      <c r="AK468" s="696"/>
      <c r="AL468" s="696"/>
      <c r="AM468" s="696"/>
      <c r="AN468" s="696"/>
      <c r="AO468" s="696"/>
      <c r="AP468" s="545"/>
    </row>
    <row r="469" spans="1:42" ht="12.75" customHeight="1" x14ac:dyDescent="0.2">
      <c r="B469" s="317" t="s">
        <v>364</v>
      </c>
      <c r="C469" s="707"/>
      <c r="D469" s="696"/>
      <c r="E469" s="696"/>
      <c r="F469" s="696"/>
      <c r="G469" s="696"/>
      <c r="H469" s="696"/>
      <c r="I469" s="696"/>
      <c r="J469" s="696"/>
      <c r="K469" s="696"/>
      <c r="L469" s="696"/>
      <c r="M469" s="696"/>
      <c r="N469" s="696"/>
      <c r="O469" s="696"/>
      <c r="P469" s="696"/>
      <c r="Q469" s="696"/>
      <c r="R469" s="696"/>
      <c r="S469" s="696"/>
      <c r="T469" s="696"/>
      <c r="U469" s="696"/>
      <c r="V469" s="696"/>
      <c r="W469" s="696"/>
      <c r="X469" s="696"/>
      <c r="Y469" s="696"/>
      <c r="Z469" s="696"/>
      <c r="AA469" s="696"/>
      <c r="AB469" s="696"/>
      <c r="AC469" s="696"/>
      <c r="AD469" s="696"/>
      <c r="AE469" s="696"/>
      <c r="AF469" s="696"/>
      <c r="AG469" s="696"/>
      <c r="AH469" s="696"/>
      <c r="AI469" s="696"/>
      <c r="AJ469" s="696"/>
      <c r="AK469" s="696"/>
      <c r="AL469" s="696"/>
      <c r="AM469" s="696"/>
      <c r="AN469" s="696"/>
      <c r="AO469" s="696"/>
      <c r="AP469" s="545"/>
    </row>
    <row r="470" spans="1:42" ht="12.75" customHeight="1" x14ac:dyDescent="0.2">
      <c r="B470" s="317" t="s">
        <v>365</v>
      </c>
      <c r="C470" s="707"/>
      <c r="D470" s="696"/>
      <c r="E470" s="696"/>
      <c r="F470" s="696"/>
      <c r="G470" s="696"/>
      <c r="H470" s="696"/>
      <c r="I470" s="696"/>
      <c r="J470" s="696"/>
      <c r="K470" s="696"/>
      <c r="L470" s="696"/>
      <c r="M470" s="696"/>
      <c r="N470" s="696"/>
      <c r="O470" s="696"/>
      <c r="P470" s="696"/>
      <c r="Q470" s="696"/>
      <c r="R470" s="696"/>
      <c r="S470" s="696"/>
      <c r="T470" s="696"/>
      <c r="U470" s="696"/>
      <c r="V470" s="696"/>
      <c r="W470" s="696"/>
      <c r="X470" s="696"/>
      <c r="Y470" s="696"/>
      <c r="Z470" s="696"/>
      <c r="AA470" s="696"/>
      <c r="AB470" s="696"/>
      <c r="AC470" s="696"/>
      <c r="AD470" s="696"/>
      <c r="AE470" s="696"/>
      <c r="AF470" s="696"/>
      <c r="AG470" s="696"/>
      <c r="AH470" s="696"/>
      <c r="AI470" s="696"/>
      <c r="AJ470" s="696"/>
      <c r="AK470" s="696"/>
      <c r="AL470" s="696"/>
      <c r="AM470" s="696"/>
      <c r="AN470" s="696"/>
      <c r="AO470" s="696"/>
      <c r="AP470" s="545"/>
    </row>
    <row r="471" spans="1:42" ht="12.75" customHeight="1" x14ac:dyDescent="0.2">
      <c r="B471" s="317" t="s">
        <v>366</v>
      </c>
      <c r="C471" s="707"/>
      <c r="D471" s="696"/>
      <c r="E471" s="696"/>
      <c r="F471" s="696"/>
      <c r="G471" s="696"/>
      <c r="H471" s="696"/>
      <c r="I471" s="696"/>
      <c r="J471" s="696"/>
      <c r="K471" s="696"/>
      <c r="L471" s="696"/>
      <c r="M471" s="696"/>
      <c r="N471" s="696"/>
      <c r="O471" s="696"/>
      <c r="P471" s="696"/>
      <c r="Q471" s="696"/>
      <c r="R471" s="696"/>
      <c r="S471" s="696"/>
      <c r="T471" s="696"/>
      <c r="U471" s="696"/>
      <c r="V471" s="696"/>
      <c r="W471" s="696"/>
      <c r="X471" s="696"/>
      <c r="Y471" s="696"/>
      <c r="Z471" s="696"/>
      <c r="AA471" s="696"/>
      <c r="AB471" s="696"/>
      <c r="AC471" s="696"/>
      <c r="AD471" s="696"/>
      <c r="AE471" s="696"/>
      <c r="AF471" s="696"/>
      <c r="AG471" s="696"/>
      <c r="AH471" s="696"/>
      <c r="AI471" s="696"/>
      <c r="AJ471" s="696"/>
      <c r="AK471" s="696"/>
      <c r="AL471" s="696"/>
      <c r="AM471" s="696"/>
      <c r="AN471" s="696"/>
      <c r="AO471" s="696"/>
      <c r="AP471" s="545"/>
    </row>
    <row r="472" spans="1:42" ht="12.75" customHeight="1" x14ac:dyDescent="0.2">
      <c r="B472" s="317" t="s">
        <v>367</v>
      </c>
      <c r="C472" s="707"/>
      <c r="D472" s="696"/>
      <c r="E472" s="696"/>
      <c r="F472" s="696"/>
      <c r="G472" s="696"/>
      <c r="H472" s="696"/>
      <c r="I472" s="696"/>
      <c r="J472" s="696"/>
      <c r="K472" s="696"/>
      <c r="L472" s="696"/>
      <c r="M472" s="696"/>
      <c r="N472" s="696"/>
      <c r="O472" s="696"/>
      <c r="P472" s="696"/>
      <c r="Q472" s="696"/>
      <c r="R472" s="696"/>
      <c r="S472" s="696"/>
      <c r="T472" s="696"/>
      <c r="U472" s="696"/>
      <c r="V472" s="696"/>
      <c r="W472" s="696"/>
      <c r="X472" s="696"/>
      <c r="Y472" s="696"/>
      <c r="Z472" s="696"/>
      <c r="AA472" s="696"/>
      <c r="AB472" s="696"/>
      <c r="AC472" s="696"/>
      <c r="AD472" s="696"/>
      <c r="AE472" s="696"/>
      <c r="AF472" s="696"/>
      <c r="AG472" s="696"/>
      <c r="AH472" s="696"/>
      <c r="AI472" s="696"/>
      <c r="AJ472" s="696"/>
      <c r="AK472" s="696"/>
      <c r="AL472" s="696"/>
      <c r="AM472" s="696"/>
      <c r="AN472" s="696"/>
      <c r="AO472" s="696"/>
      <c r="AP472" s="545"/>
    </row>
    <row r="473" spans="1:42" ht="12.75" customHeight="1" x14ac:dyDescent="0.2">
      <c r="B473" s="317" t="s">
        <v>368</v>
      </c>
      <c r="C473" s="707"/>
      <c r="D473" s="696"/>
      <c r="E473" s="696"/>
      <c r="F473" s="696"/>
      <c r="G473" s="696"/>
      <c r="H473" s="696"/>
      <c r="I473" s="696"/>
      <c r="J473" s="696"/>
      <c r="K473" s="696"/>
      <c r="L473" s="696"/>
      <c r="M473" s="696"/>
      <c r="N473" s="696"/>
      <c r="O473" s="696"/>
      <c r="P473" s="696"/>
      <c r="Q473" s="696"/>
      <c r="R473" s="696"/>
      <c r="S473" s="696"/>
      <c r="T473" s="696"/>
      <c r="U473" s="696"/>
      <c r="V473" s="696"/>
      <c r="W473" s="696"/>
      <c r="X473" s="696"/>
      <c r="Y473" s="696"/>
      <c r="Z473" s="696"/>
      <c r="AA473" s="696"/>
      <c r="AB473" s="696"/>
      <c r="AC473" s="696"/>
      <c r="AD473" s="696"/>
      <c r="AE473" s="696"/>
      <c r="AF473" s="696"/>
      <c r="AG473" s="696"/>
      <c r="AH473" s="696"/>
      <c r="AI473" s="696"/>
      <c r="AJ473" s="696"/>
      <c r="AK473" s="696"/>
      <c r="AL473" s="696"/>
      <c r="AM473" s="696"/>
      <c r="AN473" s="696"/>
      <c r="AO473" s="696"/>
      <c r="AP473" s="545"/>
    </row>
    <row r="474" spans="1:42" ht="12.75" customHeight="1" x14ac:dyDescent="0.2">
      <c r="B474" s="317" t="s">
        <v>369</v>
      </c>
      <c r="C474" s="707"/>
      <c r="D474" s="696"/>
      <c r="E474" s="696"/>
      <c r="F474" s="696"/>
      <c r="G474" s="696"/>
      <c r="H474" s="696"/>
      <c r="I474" s="696"/>
      <c r="J474" s="696"/>
      <c r="K474" s="696"/>
      <c r="L474" s="696"/>
      <c r="M474" s="696"/>
      <c r="N474" s="696"/>
      <c r="O474" s="696"/>
      <c r="P474" s="696"/>
      <c r="Q474" s="696"/>
      <c r="R474" s="696"/>
      <c r="S474" s="696"/>
      <c r="T474" s="696"/>
      <c r="U474" s="696"/>
      <c r="V474" s="696"/>
      <c r="W474" s="696"/>
      <c r="X474" s="696"/>
      <c r="Y474" s="696"/>
      <c r="Z474" s="696"/>
      <c r="AA474" s="696"/>
      <c r="AB474" s="696"/>
      <c r="AC474" s="696"/>
      <c r="AD474" s="696"/>
      <c r="AE474" s="696"/>
      <c r="AF474" s="696"/>
      <c r="AG474" s="696"/>
      <c r="AH474" s="696"/>
      <c r="AI474" s="696"/>
      <c r="AJ474" s="696"/>
      <c r="AK474" s="696"/>
      <c r="AL474" s="696"/>
      <c r="AM474" s="696"/>
      <c r="AN474" s="696"/>
      <c r="AO474" s="696"/>
      <c r="AP474" s="545"/>
    </row>
    <row r="475" spans="1:42" ht="12.75" customHeight="1" x14ac:dyDescent="0.2">
      <c r="B475" s="317"/>
      <c r="C475" s="535"/>
      <c r="D475" s="752"/>
      <c r="E475" s="752"/>
      <c r="F475" s="752"/>
      <c r="G475" s="752"/>
      <c r="H475" s="752"/>
      <c r="I475" s="752"/>
      <c r="J475" s="752"/>
      <c r="K475" s="752"/>
      <c r="L475" s="752"/>
      <c r="M475" s="752"/>
      <c r="N475" s="752"/>
      <c r="O475" s="752"/>
      <c r="P475" s="752"/>
      <c r="Q475" s="752"/>
      <c r="R475" s="752"/>
      <c r="S475" s="752"/>
      <c r="T475" s="752"/>
      <c r="U475" s="752"/>
      <c r="V475" s="752"/>
      <c r="W475" s="752"/>
      <c r="X475" s="752"/>
      <c r="Y475" s="752"/>
      <c r="Z475" s="752"/>
      <c r="AA475" s="752"/>
      <c r="AB475" s="752"/>
      <c r="AC475" s="752"/>
      <c r="AD475" s="752"/>
      <c r="AE475" s="752"/>
      <c r="AF475" s="752"/>
      <c r="AG475" s="752"/>
      <c r="AH475" s="752"/>
      <c r="AI475" s="752"/>
      <c r="AJ475" s="752"/>
      <c r="AK475" s="752"/>
      <c r="AL475" s="752"/>
      <c r="AM475" s="752"/>
      <c r="AN475" s="752"/>
      <c r="AO475" s="752"/>
      <c r="AP475" s="545"/>
    </row>
    <row r="476" spans="1:42" ht="12.75" customHeight="1" x14ac:dyDescent="0.2">
      <c r="B476" s="317" t="s">
        <v>370</v>
      </c>
      <c r="C476" s="535"/>
      <c r="D476" s="752"/>
      <c r="E476" s="752"/>
      <c r="F476" s="752"/>
      <c r="G476" s="752"/>
      <c r="H476" s="752"/>
      <c r="I476" s="752"/>
      <c r="J476" s="752"/>
      <c r="K476" s="752"/>
      <c r="L476" s="752"/>
      <c r="M476" s="752"/>
      <c r="N476" s="752"/>
      <c r="O476" s="752"/>
      <c r="P476" s="752"/>
      <c r="Q476" s="752"/>
      <c r="R476" s="752"/>
      <c r="S476" s="752"/>
      <c r="T476" s="752"/>
      <c r="U476" s="752"/>
      <c r="V476" s="752"/>
      <c r="W476" s="752"/>
      <c r="X476" s="752"/>
      <c r="Y476" s="752"/>
      <c r="Z476" s="752"/>
      <c r="AA476" s="752"/>
      <c r="AB476" s="752"/>
      <c r="AC476" s="752"/>
      <c r="AD476" s="752"/>
      <c r="AE476" s="752"/>
      <c r="AF476" s="752"/>
      <c r="AG476" s="752"/>
      <c r="AH476" s="752"/>
      <c r="AI476" s="752"/>
      <c r="AJ476" s="752"/>
      <c r="AK476" s="752"/>
      <c r="AL476" s="752"/>
      <c r="AM476" s="752"/>
      <c r="AN476" s="752"/>
      <c r="AO476" s="752"/>
      <c r="AP476" s="545"/>
    </row>
    <row r="477" spans="1:42" ht="12.75" customHeight="1" x14ac:dyDescent="0.2">
      <c r="B477" s="317" t="s">
        <v>371</v>
      </c>
      <c r="C477" s="535"/>
      <c r="D477" s="752"/>
      <c r="E477" s="752"/>
      <c r="F477" s="752"/>
      <c r="G477" s="752"/>
      <c r="H477" s="752"/>
      <c r="I477" s="752"/>
      <c r="J477" s="752"/>
      <c r="K477" s="752"/>
      <c r="L477" s="752"/>
      <c r="M477" s="752"/>
      <c r="N477" s="752"/>
      <c r="O477" s="752"/>
      <c r="P477" s="752"/>
      <c r="Q477" s="752"/>
      <c r="R477" s="752"/>
      <c r="S477" s="752"/>
      <c r="T477" s="752"/>
      <c r="U477" s="752"/>
      <c r="V477" s="752"/>
      <c r="W477" s="752"/>
      <c r="X477" s="752"/>
      <c r="Y477" s="752"/>
      <c r="Z477" s="752"/>
      <c r="AA477" s="752"/>
      <c r="AB477" s="752"/>
      <c r="AC477" s="752"/>
      <c r="AD477" s="752"/>
      <c r="AE477" s="752"/>
      <c r="AF477" s="752"/>
      <c r="AG477" s="752"/>
      <c r="AH477" s="752"/>
      <c r="AI477" s="752"/>
      <c r="AJ477" s="752"/>
      <c r="AK477" s="752"/>
      <c r="AL477" s="752"/>
      <c r="AM477" s="752"/>
      <c r="AN477" s="752"/>
      <c r="AO477" s="752"/>
      <c r="AP477" s="545"/>
    </row>
    <row r="478" spans="1:42" ht="12.75" customHeight="1" x14ac:dyDescent="0.2">
      <c r="B478" s="15"/>
      <c r="C478" s="535"/>
      <c r="D478" s="752"/>
      <c r="E478" s="752"/>
      <c r="F478" s="752"/>
      <c r="G478" s="752"/>
      <c r="H478" s="752"/>
      <c r="I478" s="752"/>
      <c r="J478" s="752"/>
      <c r="K478" s="752"/>
      <c r="L478" s="752"/>
      <c r="M478" s="752"/>
      <c r="N478" s="752"/>
      <c r="O478" s="752"/>
      <c r="P478" s="752"/>
      <c r="Q478" s="752"/>
      <c r="R478" s="752"/>
      <c r="S478" s="752"/>
      <c r="T478" s="752"/>
      <c r="U478" s="752"/>
      <c r="V478" s="752"/>
      <c r="W478" s="752"/>
      <c r="X478" s="752"/>
      <c r="Y478" s="752"/>
      <c r="Z478" s="752"/>
      <c r="AA478" s="752"/>
      <c r="AB478" s="752"/>
      <c r="AC478" s="752"/>
      <c r="AD478" s="752"/>
      <c r="AE478" s="752"/>
      <c r="AF478" s="752"/>
      <c r="AG478" s="752"/>
      <c r="AH478" s="752"/>
      <c r="AI478" s="752"/>
      <c r="AJ478" s="752"/>
      <c r="AK478" s="752"/>
      <c r="AL478" s="752"/>
      <c r="AM478" s="752"/>
      <c r="AN478" s="752"/>
      <c r="AO478" s="752"/>
      <c r="AP478" s="545"/>
    </row>
    <row r="479" spans="1:42" ht="12.75" customHeight="1" x14ac:dyDescent="0.2">
      <c r="B479" s="168" t="s">
        <v>372</v>
      </c>
      <c r="C479" s="535"/>
      <c r="D479" s="752"/>
      <c r="E479" s="752"/>
      <c r="F479" s="752"/>
      <c r="G479" s="752"/>
      <c r="H479" s="752"/>
      <c r="I479" s="752"/>
      <c r="J479" s="752"/>
      <c r="K479" s="752"/>
      <c r="L479" s="752"/>
      <c r="M479" s="752"/>
      <c r="N479" s="752"/>
      <c r="O479" s="752"/>
      <c r="P479" s="752"/>
      <c r="Q479" s="752"/>
      <c r="R479" s="752"/>
      <c r="S479" s="752"/>
      <c r="T479" s="752"/>
      <c r="U479" s="752"/>
      <c r="V479" s="752"/>
      <c r="W479" s="752"/>
      <c r="X479" s="752"/>
      <c r="Y479" s="752"/>
      <c r="Z479" s="752"/>
      <c r="AA479" s="752"/>
      <c r="AB479" s="752"/>
      <c r="AC479" s="752"/>
      <c r="AD479" s="752"/>
      <c r="AE479" s="752"/>
      <c r="AF479" s="752"/>
      <c r="AG479" s="752"/>
      <c r="AH479" s="752"/>
      <c r="AI479" s="752"/>
      <c r="AJ479" s="752"/>
      <c r="AK479" s="752"/>
      <c r="AL479" s="752"/>
      <c r="AM479" s="752"/>
      <c r="AN479" s="752"/>
      <c r="AO479" s="752"/>
      <c r="AP479" s="545"/>
    </row>
    <row r="480" spans="1:42" ht="12.75" customHeight="1" x14ac:dyDescent="0.2">
      <c r="B480" s="53" t="s">
        <v>373</v>
      </c>
      <c r="C480" s="535"/>
      <c r="D480" s="696"/>
      <c r="E480" s="696"/>
      <c r="F480" s="696"/>
      <c r="G480" s="696"/>
      <c r="H480" s="696"/>
      <c r="I480" s="696"/>
      <c r="J480" s="696"/>
      <c r="K480" s="696"/>
      <c r="L480" s="696"/>
      <c r="M480" s="696"/>
      <c r="N480" s="696"/>
      <c r="O480" s="696"/>
      <c r="P480" s="696"/>
      <c r="Q480" s="696"/>
      <c r="R480" s="696"/>
      <c r="S480" s="696"/>
      <c r="T480" s="696"/>
      <c r="U480" s="696"/>
      <c r="V480" s="696"/>
      <c r="W480" s="696"/>
      <c r="X480" s="696"/>
      <c r="Y480" s="696"/>
      <c r="Z480" s="696"/>
      <c r="AA480" s="696"/>
      <c r="AB480" s="696"/>
      <c r="AC480" s="696"/>
      <c r="AD480" s="696"/>
      <c r="AE480" s="696"/>
      <c r="AF480" s="696"/>
      <c r="AG480" s="696"/>
      <c r="AH480" s="696"/>
      <c r="AI480" s="696"/>
      <c r="AJ480" s="696"/>
      <c r="AK480" s="696"/>
      <c r="AL480" s="696"/>
      <c r="AM480" s="696"/>
      <c r="AN480" s="696"/>
      <c r="AO480" s="696"/>
      <c r="AP480" s="545"/>
    </row>
    <row r="481" spans="2:42" ht="12.75" customHeight="1" x14ac:dyDescent="0.2">
      <c r="B481" s="53" t="s">
        <v>374</v>
      </c>
      <c r="C481" s="600"/>
      <c r="D481" s="767"/>
      <c r="E481" s="696"/>
      <c r="F481" s="696"/>
      <c r="G481" s="696"/>
      <c r="H481" s="696"/>
      <c r="I481" s="696"/>
      <c r="J481" s="696"/>
      <c r="K481" s="696"/>
      <c r="L481" s="696"/>
      <c r="M481" s="696"/>
      <c r="N481" s="696"/>
      <c r="O481" s="696"/>
      <c r="P481" s="696"/>
      <c r="Q481" s="696"/>
      <c r="R481" s="696"/>
      <c r="S481" s="696"/>
      <c r="T481" s="696"/>
      <c r="U481" s="696"/>
      <c r="V481" s="696"/>
      <c r="W481" s="696"/>
      <c r="X481" s="696"/>
      <c r="Y481" s="696"/>
      <c r="Z481" s="696"/>
      <c r="AA481" s="696"/>
      <c r="AB481" s="696"/>
      <c r="AC481" s="696"/>
      <c r="AD481" s="696"/>
      <c r="AE481" s="696"/>
      <c r="AF481" s="696"/>
      <c r="AG481" s="696"/>
      <c r="AH481" s="696"/>
      <c r="AI481" s="696"/>
      <c r="AJ481" s="696"/>
      <c r="AK481" s="696"/>
      <c r="AL481" s="696"/>
      <c r="AM481" s="696"/>
      <c r="AN481" s="696"/>
      <c r="AO481" s="696"/>
      <c r="AP481" s="545"/>
    </row>
    <row r="482" spans="2:42" ht="12.75" customHeight="1" x14ac:dyDescent="0.2">
      <c r="B482" s="53"/>
      <c r="C482" s="535"/>
      <c r="D482" s="696"/>
      <c r="E482" s="696"/>
      <c r="F482" s="696"/>
      <c r="G482" s="696"/>
      <c r="H482" s="696"/>
      <c r="I482" s="696"/>
      <c r="J482" s="696"/>
      <c r="K482" s="696"/>
      <c r="L482" s="696"/>
      <c r="M482" s="696"/>
      <c r="N482" s="696"/>
      <c r="O482" s="696"/>
      <c r="P482" s="696"/>
      <c r="Q482" s="696"/>
      <c r="R482" s="696"/>
      <c r="S482" s="696"/>
      <c r="T482" s="696"/>
      <c r="U482" s="696"/>
      <c r="V482" s="696"/>
      <c r="W482" s="696"/>
      <c r="X482" s="696"/>
      <c r="Y482" s="696"/>
      <c r="Z482" s="696"/>
      <c r="AA482" s="696"/>
      <c r="AB482" s="696"/>
      <c r="AC482" s="696"/>
      <c r="AD482" s="696"/>
      <c r="AE482" s="696"/>
      <c r="AF482" s="696"/>
      <c r="AG482" s="696"/>
      <c r="AH482" s="696"/>
      <c r="AI482" s="696"/>
      <c r="AJ482" s="696"/>
      <c r="AK482" s="696"/>
      <c r="AL482" s="696"/>
      <c r="AM482" s="696"/>
      <c r="AN482" s="696"/>
      <c r="AO482" s="696"/>
      <c r="AP482" s="545"/>
    </row>
    <row r="483" spans="2:42" ht="12.75" customHeight="1" x14ac:dyDescent="0.2">
      <c r="B483" s="53" t="s">
        <v>375</v>
      </c>
      <c r="C483" s="535"/>
      <c r="D483" s="754"/>
      <c r="E483" s="754"/>
      <c r="F483" s="754"/>
      <c r="G483" s="754"/>
      <c r="H483" s="754"/>
      <c r="I483" s="754"/>
      <c r="J483" s="754"/>
      <c r="K483" s="754"/>
      <c r="L483" s="754"/>
      <c r="M483" s="754"/>
      <c r="N483" s="754"/>
      <c r="O483" s="754"/>
      <c r="P483" s="754"/>
      <c r="Q483" s="754"/>
      <c r="R483" s="754"/>
      <c r="S483" s="754"/>
      <c r="T483" s="754"/>
      <c r="U483" s="754"/>
      <c r="V483" s="754"/>
      <c r="W483" s="754"/>
      <c r="X483" s="754"/>
      <c r="Y483" s="754"/>
      <c r="Z483" s="754"/>
      <c r="AA483" s="754"/>
      <c r="AB483" s="754"/>
      <c r="AC483" s="754"/>
      <c r="AD483" s="754"/>
      <c r="AE483" s="754"/>
      <c r="AF483" s="754"/>
      <c r="AG483" s="754"/>
      <c r="AH483" s="754"/>
      <c r="AI483" s="754"/>
      <c r="AJ483" s="754"/>
      <c r="AK483" s="754"/>
      <c r="AL483" s="754"/>
      <c r="AM483" s="754"/>
      <c r="AN483" s="754"/>
      <c r="AO483" s="754"/>
      <c r="AP483" s="545"/>
    </row>
    <row r="484" spans="2:42" ht="12.75" customHeight="1" x14ac:dyDescent="0.2">
      <c r="B484" s="53" t="s">
        <v>376</v>
      </c>
      <c r="C484" s="600"/>
      <c r="D484" s="767"/>
      <c r="E484" s="696"/>
      <c r="F484" s="696"/>
      <c r="G484" s="696"/>
      <c r="H484" s="696"/>
      <c r="I484" s="696"/>
      <c r="J484" s="696"/>
      <c r="K484" s="696"/>
      <c r="L484" s="696"/>
      <c r="M484" s="696"/>
      <c r="N484" s="696"/>
      <c r="O484" s="696"/>
      <c r="P484" s="696"/>
      <c r="Q484" s="696"/>
      <c r="R484" s="696"/>
      <c r="S484" s="696"/>
      <c r="T484" s="696"/>
      <c r="U484" s="696"/>
      <c r="V484" s="696"/>
      <c r="W484" s="696"/>
      <c r="X484" s="696"/>
      <c r="Y484" s="696"/>
      <c r="Z484" s="696"/>
      <c r="AA484" s="696"/>
      <c r="AB484" s="696"/>
      <c r="AC484" s="696"/>
      <c r="AD484" s="696"/>
      <c r="AE484" s="696"/>
      <c r="AF484" s="696"/>
      <c r="AG484" s="696"/>
      <c r="AH484" s="696"/>
      <c r="AI484" s="696"/>
      <c r="AJ484" s="696"/>
      <c r="AK484" s="696"/>
      <c r="AL484" s="696"/>
      <c r="AM484" s="696"/>
      <c r="AN484" s="696"/>
      <c r="AO484" s="696"/>
      <c r="AP484" s="545"/>
    </row>
    <row r="485" spans="2:42" ht="12.75" customHeight="1" x14ac:dyDescent="0.2">
      <c r="B485" s="53" t="s">
        <v>331</v>
      </c>
      <c r="C485" s="707"/>
      <c r="D485" s="755"/>
      <c r="E485" s="755"/>
      <c r="F485" s="755"/>
      <c r="G485" s="755"/>
      <c r="H485" s="755"/>
      <c r="I485" s="755"/>
      <c r="J485" s="755"/>
      <c r="K485" s="755"/>
      <c r="L485" s="755"/>
      <c r="M485" s="755"/>
      <c r="N485" s="755"/>
      <c r="O485" s="755"/>
      <c r="P485" s="755"/>
      <c r="Q485" s="755"/>
      <c r="R485" s="755"/>
      <c r="S485" s="755"/>
      <c r="T485" s="755"/>
      <c r="U485" s="755"/>
      <c r="V485" s="755"/>
      <c r="W485" s="755"/>
      <c r="X485" s="755"/>
      <c r="Y485" s="755"/>
      <c r="Z485" s="755"/>
      <c r="AA485" s="755"/>
      <c r="AB485" s="755"/>
      <c r="AC485" s="755"/>
      <c r="AD485" s="755"/>
      <c r="AE485" s="755"/>
      <c r="AF485" s="755"/>
      <c r="AG485" s="755"/>
      <c r="AH485" s="755"/>
      <c r="AI485" s="755"/>
      <c r="AJ485" s="755"/>
      <c r="AK485" s="755"/>
      <c r="AL485" s="755"/>
      <c r="AM485" s="755"/>
      <c r="AN485" s="755"/>
      <c r="AO485" s="755"/>
      <c r="AP485" s="545"/>
    </row>
    <row r="486" spans="2:42" ht="12.75" customHeight="1" x14ac:dyDescent="0.2">
      <c r="B486" s="53"/>
      <c r="C486" s="707"/>
      <c r="D486" s="696"/>
      <c r="E486" s="696"/>
      <c r="F486" s="696"/>
      <c r="G486" s="696"/>
      <c r="H486" s="696"/>
      <c r="I486" s="696"/>
      <c r="J486" s="696"/>
      <c r="K486" s="696"/>
      <c r="L486" s="696"/>
      <c r="M486" s="696"/>
      <c r="N486" s="696"/>
      <c r="O486" s="696"/>
      <c r="P486" s="696"/>
      <c r="Q486" s="696"/>
      <c r="R486" s="696"/>
      <c r="S486" s="696"/>
      <c r="T486" s="696"/>
      <c r="U486" s="696"/>
      <c r="V486" s="696"/>
      <c r="W486" s="696"/>
      <c r="X486" s="696"/>
      <c r="Y486" s="696"/>
      <c r="Z486" s="696"/>
      <c r="AA486" s="696"/>
      <c r="AB486" s="696"/>
      <c r="AC486" s="696"/>
      <c r="AD486" s="696"/>
      <c r="AE486" s="696"/>
      <c r="AF486" s="696"/>
      <c r="AG486" s="696"/>
      <c r="AH486" s="696"/>
      <c r="AI486" s="696"/>
      <c r="AJ486" s="696"/>
      <c r="AK486" s="696"/>
      <c r="AL486" s="696"/>
      <c r="AM486" s="696"/>
      <c r="AN486" s="696"/>
      <c r="AO486" s="696"/>
      <c r="AP486" s="545"/>
    </row>
    <row r="487" spans="2:42" ht="12.75" customHeight="1" x14ac:dyDescent="0.2">
      <c r="B487" s="53" t="s">
        <v>377</v>
      </c>
      <c r="C487" s="535"/>
      <c r="D487" s="696"/>
      <c r="E487" s="696"/>
      <c r="F487" s="696"/>
      <c r="G487" s="696"/>
      <c r="H487" s="696"/>
      <c r="I487" s="696"/>
      <c r="J487" s="696"/>
      <c r="K487" s="696"/>
      <c r="L487" s="696"/>
      <c r="M487" s="696"/>
      <c r="N487" s="696"/>
      <c r="O487" s="696"/>
      <c r="P487" s="696"/>
      <c r="Q487" s="696"/>
      <c r="R487" s="696"/>
      <c r="S487" s="696"/>
      <c r="T487" s="696"/>
      <c r="U487" s="696"/>
      <c r="V487" s="696"/>
      <c r="W487" s="696"/>
      <c r="X487" s="696"/>
      <c r="Y487" s="696"/>
      <c r="Z487" s="696"/>
      <c r="AA487" s="696"/>
      <c r="AB487" s="696"/>
      <c r="AC487" s="696"/>
      <c r="AD487" s="696"/>
      <c r="AE487" s="696"/>
      <c r="AF487" s="696"/>
      <c r="AG487" s="696"/>
      <c r="AH487" s="696"/>
      <c r="AI487" s="696"/>
      <c r="AJ487" s="696"/>
      <c r="AK487" s="696"/>
      <c r="AL487" s="696"/>
      <c r="AM487" s="696"/>
      <c r="AN487" s="696"/>
      <c r="AO487" s="696"/>
      <c r="AP487" s="545"/>
    </row>
    <row r="488" spans="2:42" ht="12.75" customHeight="1" x14ac:dyDescent="0.2">
      <c r="B488" s="159">
        <v>5</v>
      </c>
      <c r="C488" s="535"/>
      <c r="D488" s="754"/>
      <c r="E488" s="754"/>
      <c r="F488" s="754"/>
      <c r="G488" s="754"/>
      <c r="H488" s="754"/>
      <c r="I488" s="754"/>
      <c r="J488" s="754"/>
      <c r="K488" s="754"/>
      <c r="L488" s="754"/>
      <c r="M488" s="754"/>
      <c r="N488" s="754"/>
      <c r="O488" s="754"/>
      <c r="P488" s="754"/>
      <c r="Q488" s="754"/>
      <c r="R488" s="754"/>
      <c r="S488" s="754"/>
      <c r="T488" s="754"/>
      <c r="U488" s="754"/>
      <c r="V488" s="754"/>
      <c r="W488" s="754"/>
      <c r="X488" s="754"/>
      <c r="Y488" s="754"/>
      <c r="Z488" s="754"/>
      <c r="AA488" s="754"/>
      <c r="AB488" s="754"/>
      <c r="AC488" s="754"/>
      <c r="AD488" s="754"/>
      <c r="AE488" s="754"/>
      <c r="AF488" s="754"/>
      <c r="AG488" s="754"/>
      <c r="AH488" s="754"/>
      <c r="AI488" s="754"/>
      <c r="AJ488" s="754"/>
      <c r="AK488" s="754"/>
      <c r="AL488" s="754"/>
      <c r="AM488" s="754"/>
      <c r="AN488" s="754"/>
      <c r="AO488" s="754"/>
      <c r="AP488" s="545"/>
    </row>
    <row r="489" spans="2:42" ht="12.75" customHeight="1" x14ac:dyDescent="0.2">
      <c r="B489" s="159">
        <v>3</v>
      </c>
      <c r="C489" s="535"/>
      <c r="D489" s="754"/>
      <c r="E489" s="754"/>
      <c r="F489" s="754"/>
      <c r="G489" s="754"/>
      <c r="H489" s="754"/>
      <c r="I489" s="754"/>
      <c r="J489" s="754"/>
      <c r="K489" s="754"/>
      <c r="L489" s="754"/>
      <c r="M489" s="754"/>
      <c r="N489" s="754"/>
      <c r="O489" s="754"/>
      <c r="P489" s="754"/>
      <c r="Q489" s="754"/>
      <c r="R489" s="754"/>
      <c r="S489" s="754"/>
      <c r="T489" s="754"/>
      <c r="U489" s="754"/>
      <c r="V489" s="754"/>
      <c r="W489" s="754"/>
      <c r="X489" s="754"/>
      <c r="Y489" s="754"/>
      <c r="Z489" s="754"/>
      <c r="AA489" s="754"/>
      <c r="AB489" s="754"/>
      <c r="AC489" s="754"/>
      <c r="AD489" s="754"/>
      <c r="AE489" s="754"/>
      <c r="AF489" s="754"/>
      <c r="AG489" s="754"/>
      <c r="AH489" s="754"/>
      <c r="AI489" s="754"/>
      <c r="AJ489" s="754"/>
      <c r="AK489" s="754"/>
      <c r="AL489" s="754"/>
      <c r="AM489" s="754"/>
      <c r="AN489" s="754"/>
      <c r="AO489" s="754"/>
      <c r="AP489" s="545"/>
    </row>
    <row r="490" spans="2:42" ht="12.75" customHeight="1" x14ac:dyDescent="0.2">
      <c r="B490" s="159">
        <v>2.5</v>
      </c>
      <c r="C490" s="535"/>
      <c r="D490" s="754"/>
      <c r="E490" s="754"/>
      <c r="F490" s="754"/>
      <c r="G490" s="754"/>
      <c r="H490" s="754"/>
      <c r="I490" s="754"/>
      <c r="J490" s="754"/>
      <c r="K490" s="754"/>
      <c r="L490" s="754"/>
      <c r="M490" s="754"/>
      <c r="N490" s="754"/>
      <c r="O490" s="754"/>
      <c r="P490" s="754"/>
      <c r="Q490" s="754"/>
      <c r="R490" s="754"/>
      <c r="S490" s="754"/>
      <c r="T490" s="754"/>
      <c r="U490" s="754"/>
      <c r="V490" s="754"/>
      <c r="W490" s="754"/>
      <c r="X490" s="754"/>
      <c r="Y490" s="754"/>
      <c r="Z490" s="754"/>
      <c r="AA490" s="754"/>
      <c r="AB490" s="754"/>
      <c r="AC490" s="754"/>
      <c r="AD490" s="754"/>
      <c r="AE490" s="754"/>
      <c r="AF490" s="754"/>
      <c r="AG490" s="754"/>
      <c r="AH490" s="754"/>
      <c r="AI490" s="754"/>
      <c r="AJ490" s="754"/>
      <c r="AK490" s="754"/>
      <c r="AL490" s="754"/>
      <c r="AM490" s="754"/>
      <c r="AN490" s="754"/>
      <c r="AO490" s="754"/>
      <c r="AP490" s="545"/>
    </row>
    <row r="491" spans="2:42" ht="12.75" customHeight="1" x14ac:dyDescent="0.2">
      <c r="B491" s="159">
        <v>2</v>
      </c>
      <c r="C491" s="535"/>
      <c r="D491" s="754"/>
      <c r="E491" s="754"/>
      <c r="F491" s="754"/>
      <c r="G491" s="754"/>
      <c r="H491" s="754"/>
      <c r="I491" s="754"/>
      <c r="J491" s="754"/>
      <c r="K491" s="754"/>
      <c r="L491" s="754"/>
      <c r="M491" s="754"/>
      <c r="N491" s="754"/>
      <c r="O491" s="754"/>
      <c r="P491" s="754"/>
      <c r="Q491" s="754"/>
      <c r="R491" s="754"/>
      <c r="S491" s="754"/>
      <c r="T491" s="754"/>
      <c r="U491" s="754"/>
      <c r="V491" s="754"/>
      <c r="W491" s="754"/>
      <c r="X491" s="754"/>
      <c r="Y491" s="754"/>
      <c r="Z491" s="754"/>
      <c r="AA491" s="754"/>
      <c r="AB491" s="754"/>
      <c r="AC491" s="754"/>
      <c r="AD491" s="754"/>
      <c r="AE491" s="754"/>
      <c r="AF491" s="754"/>
      <c r="AG491" s="754"/>
      <c r="AH491" s="754"/>
      <c r="AI491" s="754"/>
      <c r="AJ491" s="754"/>
      <c r="AK491" s="754"/>
      <c r="AL491" s="754"/>
      <c r="AM491" s="754"/>
      <c r="AN491" s="754"/>
      <c r="AO491" s="754"/>
      <c r="AP491" s="545"/>
    </row>
    <row r="492" spans="2:42" ht="12.75" customHeight="1" x14ac:dyDescent="0.2">
      <c r="B492" s="159">
        <v>1</v>
      </c>
      <c r="C492" s="535"/>
      <c r="D492" s="754"/>
      <c r="E492" s="754"/>
      <c r="F492" s="754"/>
      <c r="G492" s="754"/>
      <c r="H492" s="754"/>
      <c r="I492" s="754"/>
      <c r="J492" s="754"/>
      <c r="K492" s="754"/>
      <c r="L492" s="754"/>
      <c r="M492" s="754"/>
      <c r="N492" s="754"/>
      <c r="O492" s="754"/>
      <c r="P492" s="754"/>
      <c r="Q492" s="754"/>
      <c r="R492" s="754"/>
      <c r="S492" s="754"/>
      <c r="T492" s="754"/>
      <c r="U492" s="754"/>
      <c r="V492" s="754"/>
      <c r="W492" s="754"/>
      <c r="X492" s="754"/>
      <c r="Y492" s="754"/>
      <c r="Z492" s="754"/>
      <c r="AA492" s="754"/>
      <c r="AB492" s="754"/>
      <c r="AC492" s="754"/>
      <c r="AD492" s="754"/>
      <c r="AE492" s="754"/>
      <c r="AF492" s="754"/>
      <c r="AG492" s="754"/>
      <c r="AH492" s="754"/>
      <c r="AI492" s="754"/>
      <c r="AJ492" s="754"/>
      <c r="AK492" s="754"/>
      <c r="AL492" s="754"/>
      <c r="AM492" s="754"/>
      <c r="AN492" s="754"/>
      <c r="AO492" s="754"/>
      <c r="AP492" s="545"/>
    </row>
    <row r="493" spans="2:42" ht="12.75" customHeight="1" x14ac:dyDescent="0.2">
      <c r="B493" s="159">
        <v>0.5</v>
      </c>
      <c r="C493" s="535"/>
      <c r="D493" s="754"/>
      <c r="E493" s="754"/>
      <c r="F493" s="754"/>
      <c r="G493" s="754"/>
      <c r="H493" s="754"/>
      <c r="I493" s="754"/>
      <c r="J493" s="754"/>
      <c r="K493" s="754"/>
      <c r="L493" s="754"/>
      <c r="M493" s="754"/>
      <c r="N493" s="754"/>
      <c r="O493" s="754"/>
      <c r="P493" s="754"/>
      <c r="Q493" s="754"/>
      <c r="R493" s="754"/>
      <c r="S493" s="754"/>
      <c r="T493" s="754"/>
      <c r="U493" s="754"/>
      <c r="V493" s="754"/>
      <c r="W493" s="754"/>
      <c r="X493" s="754"/>
      <c r="Y493" s="754"/>
      <c r="Z493" s="754"/>
      <c r="AA493" s="754"/>
      <c r="AB493" s="754"/>
      <c r="AC493" s="754"/>
      <c r="AD493" s="754"/>
      <c r="AE493" s="754"/>
      <c r="AF493" s="754"/>
      <c r="AG493" s="754"/>
      <c r="AH493" s="754"/>
      <c r="AI493" s="754"/>
      <c r="AJ493" s="754"/>
      <c r="AK493" s="754"/>
      <c r="AL493" s="754"/>
      <c r="AM493" s="754"/>
      <c r="AN493" s="754"/>
      <c r="AO493" s="754"/>
      <c r="AP493" s="545"/>
    </row>
    <row r="494" spans="2:42" ht="12.75" customHeight="1" x14ac:dyDescent="0.2">
      <c r="B494" s="159">
        <v>0.3</v>
      </c>
      <c r="C494" s="768"/>
      <c r="D494" s="769"/>
      <c r="E494" s="769"/>
      <c r="F494" s="769"/>
      <c r="G494" s="769"/>
      <c r="H494" s="769"/>
      <c r="I494" s="769"/>
      <c r="J494" s="769"/>
      <c r="K494" s="769"/>
      <c r="L494" s="769"/>
      <c r="M494" s="769"/>
      <c r="N494" s="769"/>
      <c r="O494" s="769"/>
      <c r="P494" s="769"/>
      <c r="Q494" s="769"/>
      <c r="R494" s="769"/>
      <c r="S494" s="769"/>
      <c r="T494" s="769"/>
      <c r="U494" s="769"/>
      <c r="V494" s="769"/>
      <c r="W494" s="769"/>
      <c r="X494" s="769"/>
      <c r="Y494" s="769"/>
      <c r="Z494" s="769"/>
      <c r="AA494" s="769"/>
      <c r="AB494" s="769"/>
      <c r="AC494" s="769"/>
      <c r="AD494" s="769"/>
      <c r="AE494" s="769"/>
      <c r="AF494" s="769"/>
      <c r="AG494" s="769"/>
      <c r="AH494" s="769"/>
      <c r="AI494" s="769"/>
      <c r="AJ494" s="769"/>
      <c r="AK494" s="769"/>
      <c r="AL494" s="769"/>
      <c r="AM494" s="769"/>
      <c r="AN494" s="769"/>
      <c r="AO494" s="769"/>
      <c r="AP494" s="545"/>
    </row>
    <row r="495" spans="2:42" ht="12.75" customHeight="1" thickBot="1" x14ac:dyDescent="0.25">
      <c r="B495" s="159">
        <v>0.2</v>
      </c>
      <c r="C495" s="741"/>
      <c r="D495" s="758"/>
      <c r="E495" s="758"/>
      <c r="F495" s="758"/>
      <c r="G495" s="758"/>
      <c r="H495" s="758"/>
      <c r="I495" s="758"/>
      <c r="J495" s="758"/>
      <c r="K495" s="758"/>
      <c r="L495" s="758"/>
      <c r="M495" s="758"/>
      <c r="N495" s="758"/>
      <c r="O495" s="758"/>
      <c r="P495" s="758"/>
      <c r="Q495" s="758"/>
      <c r="R495" s="758"/>
      <c r="S495" s="758"/>
      <c r="T495" s="758"/>
      <c r="U495" s="758"/>
      <c r="V495" s="758"/>
      <c r="W495" s="758"/>
      <c r="X495" s="758"/>
      <c r="Y495" s="758"/>
      <c r="Z495" s="758"/>
      <c r="AA495" s="758"/>
      <c r="AB495" s="758"/>
      <c r="AC495" s="758"/>
      <c r="AD495" s="758"/>
      <c r="AE495" s="758"/>
      <c r="AF495" s="758"/>
      <c r="AG495" s="758"/>
      <c r="AH495" s="758"/>
      <c r="AI495" s="758"/>
      <c r="AJ495" s="758"/>
      <c r="AK495" s="758"/>
      <c r="AL495" s="758"/>
      <c r="AM495" s="758"/>
      <c r="AN495" s="758"/>
      <c r="AO495" s="758"/>
      <c r="AP495" s="545"/>
    </row>
    <row r="496" spans="2:42" ht="12.75" customHeight="1" x14ac:dyDescent="0.2">
      <c r="B496" s="160" t="s">
        <v>27</v>
      </c>
      <c r="C496" s="534"/>
      <c r="D496" s="534"/>
      <c r="E496" s="534"/>
      <c r="F496" s="534"/>
      <c r="G496" s="534"/>
      <c r="H496" s="534"/>
      <c r="I496" s="534"/>
      <c r="J496" s="534"/>
      <c r="K496" s="534"/>
      <c r="L496" s="534"/>
      <c r="M496" s="534"/>
      <c r="N496" s="534"/>
      <c r="O496" s="534"/>
      <c r="P496" s="534"/>
      <c r="Q496" s="534"/>
      <c r="R496" s="534"/>
      <c r="S496" s="534"/>
      <c r="T496" s="534"/>
      <c r="U496" s="534"/>
      <c r="V496" s="534"/>
      <c r="W496" s="534"/>
      <c r="X496" s="760"/>
      <c r="Y496" s="760"/>
      <c r="Z496" s="760"/>
      <c r="AA496" s="760"/>
      <c r="AB496" s="760"/>
      <c r="AC496" s="760"/>
      <c r="AD496" s="760"/>
      <c r="AE496" s="760"/>
      <c r="AF496" s="760"/>
      <c r="AG496" s="760"/>
      <c r="AH496" s="760"/>
      <c r="AI496" s="760"/>
      <c r="AJ496" s="760"/>
      <c r="AK496" s="760"/>
      <c r="AL496" s="760"/>
      <c r="AM496" s="760"/>
      <c r="AN496" s="760"/>
      <c r="AO496" s="760"/>
      <c r="AP496" s="545"/>
    </row>
    <row r="497" spans="1:42" ht="12.75" customHeight="1" x14ac:dyDescent="0.2">
      <c r="B497" s="53"/>
      <c r="C497" s="535"/>
      <c r="D497" s="696"/>
      <c r="E497" s="696"/>
      <c r="F497" s="696"/>
      <c r="G497" s="696"/>
      <c r="H497" s="696"/>
      <c r="I497" s="696"/>
      <c r="J497" s="696"/>
      <c r="K497" s="696"/>
      <c r="L497" s="696"/>
      <c r="M497" s="696"/>
      <c r="N497" s="696"/>
      <c r="O497" s="696"/>
      <c r="P497" s="696"/>
      <c r="Q497" s="696"/>
      <c r="R497" s="696"/>
      <c r="S497" s="696"/>
      <c r="T497" s="696"/>
      <c r="U497" s="696"/>
      <c r="V497" s="696"/>
      <c r="W497" s="696"/>
      <c r="X497" s="696"/>
      <c r="Y497" s="696"/>
      <c r="Z497" s="696"/>
      <c r="AA497" s="696"/>
      <c r="AB497" s="696"/>
      <c r="AC497" s="696"/>
      <c r="AD497" s="696"/>
      <c r="AE497" s="696"/>
      <c r="AF497" s="696"/>
      <c r="AG497" s="696"/>
      <c r="AH497" s="696"/>
      <c r="AI497" s="696"/>
      <c r="AJ497" s="696"/>
      <c r="AK497" s="696"/>
      <c r="AL497" s="696"/>
      <c r="AM497" s="696"/>
      <c r="AN497" s="696"/>
      <c r="AO497" s="696"/>
      <c r="AP497" s="545"/>
    </row>
    <row r="498" spans="1:42" s="827" customFormat="1" ht="12.75" customHeight="1" x14ac:dyDescent="0.2">
      <c r="A498" s="2"/>
      <c r="B498" s="14" t="s">
        <v>378</v>
      </c>
      <c r="C498" s="862"/>
      <c r="D498" s="857"/>
      <c r="E498" s="749"/>
      <c r="F498" s="749"/>
      <c r="G498" s="749"/>
      <c r="H498" s="749"/>
      <c r="I498" s="749"/>
      <c r="J498" s="749"/>
      <c r="K498" s="749"/>
      <c r="L498" s="749"/>
      <c r="M498" s="749"/>
      <c r="N498" s="749"/>
      <c r="O498" s="749"/>
      <c r="P498" s="749"/>
      <c r="Q498" s="749"/>
      <c r="R498" s="749"/>
      <c r="S498" s="749"/>
      <c r="T498" s="749"/>
      <c r="U498" s="749"/>
      <c r="V498" s="749"/>
      <c r="W498" s="749"/>
      <c r="X498" s="749"/>
      <c r="Y498" s="749"/>
      <c r="Z498" s="749"/>
      <c r="AA498" s="749"/>
      <c r="AB498" s="749"/>
      <c r="AC498" s="749"/>
      <c r="AD498" s="749"/>
      <c r="AE498" s="749"/>
      <c r="AF498" s="749"/>
      <c r="AG498" s="749"/>
      <c r="AH498" s="749"/>
      <c r="AI498" s="749"/>
      <c r="AJ498" s="749"/>
      <c r="AK498" s="749"/>
      <c r="AL498" s="749"/>
      <c r="AM498" s="749"/>
      <c r="AN498" s="749"/>
      <c r="AO498" s="749"/>
      <c r="AP498" s="709"/>
    </row>
    <row r="499" spans="1:42" s="827" customFormat="1" ht="12.75" customHeight="1" x14ac:dyDescent="0.2">
      <c r="A499" s="2"/>
      <c r="B499" s="164" t="str">
        <f t="shared" ref="B499:B506" si="4">+B488&amp;" kW"</f>
        <v>5 kW</v>
      </c>
      <c r="C499" s="688"/>
      <c r="D499" s="763"/>
      <c r="E499" s="763"/>
      <c r="F499" s="763"/>
      <c r="G499" s="763"/>
      <c r="H499" s="763"/>
      <c r="I499" s="763"/>
      <c r="J499" s="763"/>
      <c r="K499" s="763"/>
      <c r="L499" s="763"/>
      <c r="M499" s="763"/>
      <c r="N499" s="763"/>
      <c r="O499" s="763"/>
      <c r="P499" s="763"/>
      <c r="Q499" s="763"/>
      <c r="R499" s="763"/>
      <c r="S499" s="763"/>
      <c r="T499" s="763"/>
      <c r="U499" s="763"/>
      <c r="V499" s="763"/>
      <c r="W499" s="763"/>
      <c r="X499" s="763"/>
      <c r="Y499" s="763"/>
      <c r="Z499" s="763"/>
      <c r="AA499" s="763"/>
      <c r="AB499" s="763"/>
      <c r="AC499" s="763"/>
      <c r="AD499" s="763"/>
      <c r="AE499" s="763"/>
      <c r="AF499" s="763"/>
      <c r="AG499" s="763"/>
      <c r="AH499" s="763"/>
      <c r="AI499" s="763"/>
      <c r="AJ499" s="763"/>
      <c r="AK499" s="763"/>
      <c r="AL499" s="763"/>
      <c r="AM499" s="763"/>
      <c r="AN499" s="763"/>
      <c r="AO499" s="763"/>
      <c r="AP499" s="709"/>
    </row>
    <row r="500" spans="1:42" s="827" customFormat="1" ht="12.75" customHeight="1" x14ac:dyDescent="0.2">
      <c r="A500" s="2"/>
      <c r="B500" s="164" t="str">
        <f t="shared" si="4"/>
        <v>3 kW</v>
      </c>
      <c r="C500" s="688"/>
      <c r="D500" s="763"/>
      <c r="E500" s="763"/>
      <c r="F500" s="763"/>
      <c r="G500" s="763"/>
      <c r="H500" s="763"/>
      <c r="I500" s="763"/>
      <c r="J500" s="763"/>
      <c r="K500" s="763"/>
      <c r="L500" s="763"/>
      <c r="M500" s="763"/>
      <c r="N500" s="763"/>
      <c r="O500" s="763"/>
      <c r="P500" s="763"/>
      <c r="Q500" s="763"/>
      <c r="R500" s="763"/>
      <c r="S500" s="763"/>
      <c r="T500" s="763"/>
      <c r="U500" s="763"/>
      <c r="V500" s="763"/>
      <c r="W500" s="763"/>
      <c r="X500" s="763"/>
      <c r="Y500" s="763"/>
      <c r="Z500" s="763"/>
      <c r="AA500" s="763"/>
      <c r="AB500" s="763"/>
      <c r="AC500" s="763"/>
      <c r="AD500" s="763"/>
      <c r="AE500" s="763"/>
      <c r="AF500" s="763"/>
      <c r="AG500" s="763"/>
      <c r="AH500" s="763"/>
      <c r="AI500" s="763"/>
      <c r="AJ500" s="763"/>
      <c r="AK500" s="763"/>
      <c r="AL500" s="763"/>
      <c r="AM500" s="763"/>
      <c r="AN500" s="763"/>
      <c r="AO500" s="763"/>
      <c r="AP500" s="709"/>
    </row>
    <row r="501" spans="1:42" s="827" customFormat="1" ht="12.75" customHeight="1" x14ac:dyDescent="0.2">
      <c r="A501" s="2"/>
      <c r="B501" s="164" t="str">
        <f t="shared" si="4"/>
        <v>2,5 kW</v>
      </c>
      <c r="C501" s="688"/>
      <c r="D501" s="763"/>
      <c r="E501" s="763"/>
      <c r="F501" s="763"/>
      <c r="G501" s="763"/>
      <c r="H501" s="763"/>
      <c r="I501" s="763"/>
      <c r="J501" s="763"/>
      <c r="K501" s="763"/>
      <c r="L501" s="763"/>
      <c r="M501" s="763"/>
      <c r="N501" s="763"/>
      <c r="O501" s="763"/>
      <c r="P501" s="763"/>
      <c r="Q501" s="763"/>
      <c r="R501" s="763"/>
      <c r="S501" s="763"/>
      <c r="T501" s="763"/>
      <c r="U501" s="763"/>
      <c r="V501" s="763"/>
      <c r="W501" s="763"/>
      <c r="X501" s="763"/>
      <c r="Y501" s="763"/>
      <c r="Z501" s="763"/>
      <c r="AA501" s="763"/>
      <c r="AB501" s="763"/>
      <c r="AC501" s="763"/>
      <c r="AD501" s="763"/>
      <c r="AE501" s="763"/>
      <c r="AF501" s="763"/>
      <c r="AG501" s="763"/>
      <c r="AH501" s="763"/>
      <c r="AI501" s="763"/>
      <c r="AJ501" s="763"/>
      <c r="AK501" s="763"/>
      <c r="AL501" s="763"/>
      <c r="AM501" s="763"/>
      <c r="AN501" s="763"/>
      <c r="AO501" s="763"/>
      <c r="AP501" s="709"/>
    </row>
    <row r="502" spans="1:42" s="827" customFormat="1" ht="12.75" customHeight="1" x14ac:dyDescent="0.2">
      <c r="A502" s="2"/>
      <c r="B502" s="164" t="str">
        <f t="shared" si="4"/>
        <v>2 kW</v>
      </c>
      <c r="C502" s="688"/>
      <c r="D502" s="763"/>
      <c r="E502" s="763"/>
      <c r="F502" s="763"/>
      <c r="G502" s="763"/>
      <c r="H502" s="763"/>
      <c r="I502" s="763"/>
      <c r="J502" s="763"/>
      <c r="K502" s="763"/>
      <c r="L502" s="763"/>
      <c r="M502" s="763"/>
      <c r="N502" s="763"/>
      <c r="O502" s="763"/>
      <c r="P502" s="763"/>
      <c r="Q502" s="763"/>
      <c r="R502" s="763"/>
      <c r="S502" s="763"/>
      <c r="T502" s="763"/>
      <c r="U502" s="763"/>
      <c r="V502" s="763"/>
      <c r="W502" s="763"/>
      <c r="X502" s="763"/>
      <c r="Y502" s="763"/>
      <c r="Z502" s="763"/>
      <c r="AA502" s="763"/>
      <c r="AB502" s="763"/>
      <c r="AC502" s="763"/>
      <c r="AD502" s="763"/>
      <c r="AE502" s="763"/>
      <c r="AF502" s="763"/>
      <c r="AG502" s="763"/>
      <c r="AH502" s="763"/>
      <c r="AI502" s="763"/>
      <c r="AJ502" s="763"/>
      <c r="AK502" s="763"/>
      <c r="AL502" s="763"/>
      <c r="AM502" s="763"/>
      <c r="AN502" s="763"/>
      <c r="AO502" s="763"/>
      <c r="AP502" s="709"/>
    </row>
    <row r="503" spans="1:42" s="827" customFormat="1" ht="12.75" customHeight="1" x14ac:dyDescent="0.2">
      <c r="A503" s="2"/>
      <c r="B503" s="164" t="str">
        <f t="shared" si="4"/>
        <v>1 kW</v>
      </c>
      <c r="C503" s="688"/>
      <c r="D503" s="763"/>
      <c r="E503" s="763"/>
      <c r="F503" s="763"/>
      <c r="G503" s="763"/>
      <c r="H503" s="763"/>
      <c r="I503" s="763"/>
      <c r="J503" s="763"/>
      <c r="K503" s="763"/>
      <c r="L503" s="763"/>
      <c r="M503" s="763"/>
      <c r="N503" s="763"/>
      <c r="O503" s="763"/>
      <c r="P503" s="763"/>
      <c r="Q503" s="763"/>
      <c r="R503" s="763"/>
      <c r="S503" s="763"/>
      <c r="T503" s="763"/>
      <c r="U503" s="763"/>
      <c r="V503" s="763"/>
      <c r="W503" s="763"/>
      <c r="X503" s="763"/>
      <c r="Y503" s="763"/>
      <c r="Z503" s="763"/>
      <c r="AA503" s="763"/>
      <c r="AB503" s="763"/>
      <c r="AC503" s="763"/>
      <c r="AD503" s="763"/>
      <c r="AE503" s="763"/>
      <c r="AF503" s="763"/>
      <c r="AG503" s="763"/>
      <c r="AH503" s="763"/>
      <c r="AI503" s="763"/>
      <c r="AJ503" s="763"/>
      <c r="AK503" s="763"/>
      <c r="AL503" s="763"/>
      <c r="AM503" s="763"/>
      <c r="AN503" s="763"/>
      <c r="AO503" s="763"/>
      <c r="AP503" s="709"/>
    </row>
    <row r="504" spans="1:42" s="827" customFormat="1" ht="12.75" customHeight="1" x14ac:dyDescent="0.2">
      <c r="A504" s="2"/>
      <c r="B504" s="164" t="str">
        <f t="shared" si="4"/>
        <v>0,5 kW</v>
      </c>
      <c r="C504" s="688"/>
      <c r="D504" s="763"/>
      <c r="E504" s="763"/>
      <c r="F504" s="763"/>
      <c r="G504" s="763"/>
      <c r="H504" s="763"/>
      <c r="I504" s="763"/>
      <c r="J504" s="763"/>
      <c r="K504" s="763"/>
      <c r="L504" s="763"/>
      <c r="M504" s="763"/>
      <c r="N504" s="763"/>
      <c r="O504" s="763"/>
      <c r="P504" s="763"/>
      <c r="Q504" s="763"/>
      <c r="R504" s="763"/>
      <c r="S504" s="763"/>
      <c r="T504" s="763"/>
      <c r="U504" s="763"/>
      <c r="V504" s="763"/>
      <c r="W504" s="763"/>
      <c r="X504" s="763"/>
      <c r="Y504" s="763"/>
      <c r="Z504" s="763"/>
      <c r="AA504" s="763"/>
      <c r="AB504" s="763"/>
      <c r="AC504" s="763"/>
      <c r="AD504" s="763"/>
      <c r="AE504" s="763"/>
      <c r="AF504" s="763"/>
      <c r="AG504" s="763"/>
      <c r="AH504" s="763"/>
      <c r="AI504" s="763"/>
      <c r="AJ504" s="763"/>
      <c r="AK504" s="763"/>
      <c r="AL504" s="763"/>
      <c r="AM504" s="763"/>
      <c r="AN504" s="763"/>
      <c r="AO504" s="763"/>
      <c r="AP504" s="709"/>
    </row>
    <row r="505" spans="1:42" s="827" customFormat="1" ht="12.75" customHeight="1" x14ac:dyDescent="0.2">
      <c r="A505" s="2"/>
      <c r="B505" s="164" t="str">
        <f t="shared" si="4"/>
        <v>0,3 kW</v>
      </c>
      <c r="C505" s="688"/>
      <c r="D505" s="763"/>
      <c r="E505" s="763"/>
      <c r="F505" s="763"/>
      <c r="G505" s="763"/>
      <c r="H505" s="763"/>
      <c r="I505" s="763"/>
      <c r="J505" s="763"/>
      <c r="K505" s="763"/>
      <c r="L505" s="763"/>
      <c r="M505" s="763"/>
      <c r="N505" s="763"/>
      <c r="O505" s="763"/>
      <c r="P505" s="763"/>
      <c r="Q505" s="763"/>
      <c r="R505" s="763"/>
      <c r="S505" s="763"/>
      <c r="T505" s="763"/>
      <c r="U505" s="763"/>
      <c r="V505" s="763"/>
      <c r="W505" s="763"/>
      <c r="X505" s="763"/>
      <c r="Y505" s="763"/>
      <c r="Z505" s="763"/>
      <c r="AA505" s="763"/>
      <c r="AB505" s="763"/>
      <c r="AC505" s="763"/>
      <c r="AD505" s="763"/>
      <c r="AE505" s="763"/>
      <c r="AF505" s="763"/>
      <c r="AG505" s="763"/>
      <c r="AH505" s="763"/>
      <c r="AI505" s="763"/>
      <c r="AJ505" s="763"/>
      <c r="AK505" s="763"/>
      <c r="AL505" s="763"/>
      <c r="AM505" s="763"/>
      <c r="AN505" s="763"/>
      <c r="AO505" s="763"/>
      <c r="AP505" s="709"/>
    </row>
    <row r="506" spans="1:42" s="827" customFormat="1" ht="12.75" customHeight="1" x14ac:dyDescent="0.2">
      <c r="A506" s="2"/>
      <c r="B506" s="164" t="str">
        <f t="shared" si="4"/>
        <v>0,2 kW</v>
      </c>
      <c r="C506" s="688"/>
      <c r="D506" s="763"/>
      <c r="E506" s="763"/>
      <c r="F506" s="763"/>
      <c r="G506" s="763"/>
      <c r="H506" s="763"/>
      <c r="I506" s="763"/>
      <c r="J506" s="763"/>
      <c r="K506" s="763"/>
      <c r="L506" s="763"/>
      <c r="M506" s="763"/>
      <c r="N506" s="763"/>
      <c r="O506" s="763"/>
      <c r="P506" s="763"/>
      <c r="Q506" s="763"/>
      <c r="R506" s="763"/>
      <c r="S506" s="763"/>
      <c r="T506" s="763"/>
      <c r="U506" s="763"/>
      <c r="V506" s="763"/>
      <c r="W506" s="763"/>
      <c r="X506" s="763"/>
      <c r="Y506" s="763"/>
      <c r="Z506" s="763"/>
      <c r="AA506" s="763"/>
      <c r="AB506" s="763"/>
      <c r="AC506" s="763"/>
      <c r="AD506" s="763"/>
      <c r="AE506" s="763"/>
      <c r="AF506" s="763"/>
      <c r="AG506" s="763"/>
      <c r="AH506" s="763"/>
      <c r="AI506" s="763"/>
      <c r="AJ506" s="763"/>
      <c r="AK506" s="763"/>
      <c r="AL506" s="763"/>
      <c r="AM506" s="763"/>
      <c r="AN506" s="763"/>
      <c r="AO506" s="763"/>
      <c r="AP506" s="709"/>
    </row>
    <row r="507" spans="1:42" s="827" customFormat="1" ht="12.75" customHeight="1" x14ac:dyDescent="0.2">
      <c r="A507" s="2"/>
      <c r="B507" s="164"/>
      <c r="C507" s="742"/>
      <c r="D507" s="770"/>
      <c r="E507" s="770"/>
      <c r="F507" s="770"/>
      <c r="G507" s="770"/>
      <c r="H507" s="770"/>
      <c r="I507" s="770"/>
      <c r="J507" s="770"/>
      <c r="K507" s="770"/>
      <c r="L507" s="770"/>
      <c r="M507" s="770"/>
      <c r="N507" s="770"/>
      <c r="O507" s="770"/>
      <c r="P507" s="770"/>
      <c r="Q507" s="770"/>
      <c r="R507" s="770"/>
      <c r="S507" s="770"/>
      <c r="T507" s="770"/>
      <c r="U507" s="770"/>
      <c r="V507" s="770"/>
      <c r="W507" s="770"/>
      <c r="X507" s="770"/>
      <c r="Y507" s="770"/>
      <c r="Z507" s="770"/>
      <c r="AA507" s="770"/>
      <c r="AB507" s="770"/>
      <c r="AC507" s="770"/>
      <c r="AD507" s="770"/>
      <c r="AE507" s="770"/>
      <c r="AF507" s="770"/>
      <c r="AG507" s="770"/>
      <c r="AH507" s="770"/>
      <c r="AI507" s="770"/>
      <c r="AJ507" s="770"/>
      <c r="AK507" s="770"/>
      <c r="AL507" s="770"/>
      <c r="AM507" s="770"/>
      <c r="AN507" s="770"/>
      <c r="AO507" s="770"/>
      <c r="AP507" s="709"/>
    </row>
    <row r="508" spans="1:42" ht="12.75" customHeight="1" x14ac:dyDescent="0.2">
      <c r="B508" s="168" t="s">
        <v>379</v>
      </c>
      <c r="C508" s="535"/>
      <c r="D508" s="752"/>
      <c r="E508" s="752"/>
      <c r="F508" s="752"/>
      <c r="G508" s="752"/>
      <c r="H508" s="752"/>
      <c r="I508" s="752"/>
      <c r="J508" s="752"/>
      <c r="K508" s="752"/>
      <c r="L508" s="752"/>
      <c r="M508" s="752"/>
      <c r="N508" s="752"/>
      <c r="O508" s="752"/>
      <c r="P508" s="752"/>
      <c r="Q508" s="752"/>
      <c r="R508" s="752"/>
      <c r="S508" s="752"/>
      <c r="T508" s="752"/>
      <c r="U508" s="752"/>
      <c r="V508" s="752"/>
      <c r="W508" s="752"/>
      <c r="X508" s="752"/>
      <c r="Y508" s="752"/>
      <c r="Z508" s="752"/>
      <c r="AA508" s="752"/>
      <c r="AB508" s="752"/>
      <c r="AC508" s="752"/>
      <c r="AD508" s="752"/>
      <c r="AE508" s="752"/>
      <c r="AF508" s="752"/>
      <c r="AG508" s="752"/>
      <c r="AH508" s="752"/>
      <c r="AI508" s="752"/>
      <c r="AJ508" s="752"/>
      <c r="AK508" s="752"/>
      <c r="AL508" s="752"/>
      <c r="AM508" s="752"/>
      <c r="AN508" s="752"/>
      <c r="AO508" s="752"/>
      <c r="AP508" s="545"/>
    </row>
    <row r="509" spans="1:42" ht="12.75" customHeight="1" x14ac:dyDescent="0.2">
      <c r="B509" s="53" t="s">
        <v>380</v>
      </c>
      <c r="C509" s="535"/>
      <c r="D509" s="696"/>
      <c r="E509" s="696"/>
      <c r="F509" s="696"/>
      <c r="G509" s="696"/>
      <c r="H509" s="696"/>
      <c r="I509" s="696"/>
      <c r="J509" s="696"/>
      <c r="K509" s="696"/>
      <c r="L509" s="696"/>
      <c r="M509" s="696"/>
      <c r="N509" s="696"/>
      <c r="O509" s="696"/>
      <c r="P509" s="696"/>
      <c r="Q509" s="696"/>
      <c r="R509" s="696"/>
      <c r="S509" s="696"/>
      <c r="T509" s="696"/>
      <c r="U509" s="696"/>
      <c r="V509" s="696"/>
      <c r="W509" s="696"/>
      <c r="X509" s="696"/>
      <c r="Y509" s="696"/>
      <c r="Z509" s="696"/>
      <c r="AA509" s="696"/>
      <c r="AB509" s="696"/>
      <c r="AC509" s="696"/>
      <c r="AD509" s="696"/>
      <c r="AE509" s="696"/>
      <c r="AF509" s="696"/>
      <c r="AG509" s="696"/>
      <c r="AH509" s="696"/>
      <c r="AI509" s="696"/>
      <c r="AJ509" s="696"/>
      <c r="AK509" s="696"/>
      <c r="AL509" s="696"/>
      <c r="AM509" s="696"/>
      <c r="AN509" s="696"/>
      <c r="AO509" s="696"/>
      <c r="AP509" s="545"/>
    </row>
    <row r="510" spans="1:42" ht="12.75" customHeight="1" x14ac:dyDescent="0.2">
      <c r="B510" s="53" t="s">
        <v>374</v>
      </c>
      <c r="C510" s="535"/>
      <c r="D510" s="696"/>
      <c r="E510" s="696"/>
      <c r="F510" s="696"/>
      <c r="G510" s="696"/>
      <c r="H510" s="696"/>
      <c r="I510" s="696"/>
      <c r="J510" s="696"/>
      <c r="K510" s="696"/>
      <c r="L510" s="696"/>
      <c r="M510" s="696"/>
      <c r="N510" s="696"/>
      <c r="O510" s="696"/>
      <c r="P510" s="696"/>
      <c r="Q510" s="696"/>
      <c r="R510" s="696"/>
      <c r="S510" s="696"/>
      <c r="T510" s="696"/>
      <c r="U510" s="696"/>
      <c r="V510" s="696"/>
      <c r="W510" s="696"/>
      <c r="X510" s="696"/>
      <c r="Y510" s="696"/>
      <c r="Z510" s="696"/>
      <c r="AA510" s="696"/>
      <c r="AB510" s="696"/>
      <c r="AC510" s="696"/>
      <c r="AD510" s="696"/>
      <c r="AE510" s="696"/>
      <c r="AF510" s="696"/>
      <c r="AG510" s="696"/>
      <c r="AH510" s="696"/>
      <c r="AI510" s="696"/>
      <c r="AJ510" s="696"/>
      <c r="AK510" s="696"/>
      <c r="AL510" s="696"/>
      <c r="AM510" s="696"/>
      <c r="AN510" s="696"/>
      <c r="AO510" s="696"/>
      <c r="AP510" s="545"/>
    </row>
    <row r="511" spans="1:42" ht="12.75" customHeight="1" x14ac:dyDescent="0.2">
      <c r="B511" s="53"/>
      <c r="C511" s="535"/>
      <c r="D511" s="696"/>
      <c r="E511" s="696"/>
      <c r="F511" s="696"/>
      <c r="G511" s="696"/>
      <c r="H511" s="696"/>
      <c r="I511" s="696"/>
      <c r="J511" s="696"/>
      <c r="K511" s="696"/>
      <c r="L511" s="696"/>
      <c r="M511" s="696"/>
      <c r="N511" s="696"/>
      <c r="O511" s="696"/>
      <c r="P511" s="696"/>
      <c r="Q511" s="696"/>
      <c r="R511" s="696"/>
      <c r="S511" s="696"/>
      <c r="T511" s="696"/>
      <c r="U511" s="696"/>
      <c r="V511" s="696"/>
      <c r="W511" s="696"/>
      <c r="X511" s="696"/>
      <c r="Y511" s="696"/>
      <c r="Z511" s="696"/>
      <c r="AA511" s="696"/>
      <c r="AB511" s="696"/>
      <c r="AC511" s="696"/>
      <c r="AD511" s="696"/>
      <c r="AE511" s="696"/>
      <c r="AF511" s="696"/>
      <c r="AG511" s="696"/>
      <c r="AH511" s="696"/>
      <c r="AI511" s="696"/>
      <c r="AJ511" s="696"/>
      <c r="AK511" s="696"/>
      <c r="AL511" s="696"/>
      <c r="AM511" s="696"/>
      <c r="AN511" s="696"/>
      <c r="AO511" s="696"/>
      <c r="AP511" s="545"/>
    </row>
    <row r="512" spans="1:42" ht="12.75" customHeight="1" x14ac:dyDescent="0.2">
      <c r="B512" s="53" t="s">
        <v>381</v>
      </c>
      <c r="C512" s="535"/>
      <c r="D512" s="754"/>
      <c r="E512" s="754"/>
      <c r="F512" s="754"/>
      <c r="G512" s="754"/>
      <c r="H512" s="754"/>
      <c r="I512" s="754"/>
      <c r="J512" s="754"/>
      <c r="K512" s="754"/>
      <c r="L512" s="754"/>
      <c r="M512" s="754"/>
      <c r="N512" s="754"/>
      <c r="O512" s="754"/>
      <c r="P512" s="754"/>
      <c r="Q512" s="754"/>
      <c r="R512" s="754"/>
      <c r="S512" s="754"/>
      <c r="T512" s="754"/>
      <c r="U512" s="754"/>
      <c r="V512" s="754"/>
      <c r="W512" s="754"/>
      <c r="X512" s="754"/>
      <c r="Y512" s="754"/>
      <c r="Z512" s="754"/>
      <c r="AA512" s="754"/>
      <c r="AB512" s="754"/>
      <c r="AC512" s="754"/>
      <c r="AD512" s="754"/>
      <c r="AE512" s="754"/>
      <c r="AF512" s="754"/>
      <c r="AG512" s="754"/>
      <c r="AH512" s="754"/>
      <c r="AI512" s="754"/>
      <c r="AJ512" s="754"/>
      <c r="AK512" s="754"/>
      <c r="AL512" s="754"/>
      <c r="AM512" s="754"/>
      <c r="AN512" s="754"/>
      <c r="AO512" s="754"/>
      <c r="AP512" s="545"/>
    </row>
    <row r="513" spans="1:42" ht="12.75" customHeight="1" x14ac:dyDescent="0.2">
      <c r="B513" s="53" t="s">
        <v>382</v>
      </c>
      <c r="C513" s="535"/>
      <c r="D513" s="696"/>
      <c r="E513" s="696"/>
      <c r="F513" s="696"/>
      <c r="G513" s="696"/>
      <c r="H513" s="696"/>
      <c r="I513" s="696"/>
      <c r="J513" s="696"/>
      <c r="K513" s="696"/>
      <c r="L513" s="696"/>
      <c r="M513" s="696"/>
      <c r="N513" s="696"/>
      <c r="O513" s="696"/>
      <c r="P513" s="696"/>
      <c r="Q513" s="696"/>
      <c r="R513" s="696"/>
      <c r="S513" s="696"/>
      <c r="T513" s="696"/>
      <c r="U513" s="696"/>
      <c r="V513" s="696"/>
      <c r="W513" s="696"/>
      <c r="X513" s="696"/>
      <c r="Y513" s="696"/>
      <c r="Z513" s="696"/>
      <c r="AA513" s="696"/>
      <c r="AB513" s="696"/>
      <c r="AC513" s="696"/>
      <c r="AD513" s="696"/>
      <c r="AE513" s="696"/>
      <c r="AF513" s="696"/>
      <c r="AG513" s="696"/>
      <c r="AH513" s="696"/>
      <c r="AI513" s="696"/>
      <c r="AJ513" s="696"/>
      <c r="AK513" s="696"/>
      <c r="AL513" s="696"/>
      <c r="AM513" s="696"/>
      <c r="AN513" s="696"/>
      <c r="AO513" s="696"/>
      <c r="AP513" s="545"/>
    </row>
    <row r="514" spans="1:42" ht="12.75" customHeight="1" x14ac:dyDescent="0.2">
      <c r="B514" s="53" t="s">
        <v>383</v>
      </c>
      <c r="C514" s="535"/>
      <c r="D514" s="696"/>
      <c r="E514" s="696"/>
      <c r="F514" s="696"/>
      <c r="G514" s="696"/>
      <c r="H514" s="696"/>
      <c r="I514" s="696"/>
      <c r="J514" s="696"/>
      <c r="K514" s="696"/>
      <c r="L514" s="696"/>
      <c r="M514" s="696"/>
      <c r="N514" s="696"/>
      <c r="O514" s="696"/>
      <c r="P514" s="696"/>
      <c r="Q514" s="696"/>
      <c r="R514" s="696"/>
      <c r="S514" s="696"/>
      <c r="T514" s="696"/>
      <c r="U514" s="696"/>
      <c r="V514" s="696"/>
      <c r="W514" s="696"/>
      <c r="X514" s="696"/>
      <c r="Y514" s="696"/>
      <c r="Z514" s="696"/>
      <c r="AA514" s="696"/>
      <c r="AB514" s="696"/>
      <c r="AC514" s="696"/>
      <c r="AD514" s="696"/>
      <c r="AE514" s="696"/>
      <c r="AF514" s="696"/>
      <c r="AG514" s="696"/>
      <c r="AH514" s="696"/>
      <c r="AI514" s="696"/>
      <c r="AJ514" s="696"/>
      <c r="AK514" s="696"/>
      <c r="AL514" s="696"/>
      <c r="AM514" s="696"/>
      <c r="AN514" s="696"/>
      <c r="AO514" s="696"/>
      <c r="AP514" s="545"/>
    </row>
    <row r="515" spans="1:42" ht="12.75" customHeight="1" x14ac:dyDescent="0.2">
      <c r="B515" s="171">
        <v>10</v>
      </c>
      <c r="C515" s="535"/>
      <c r="D515" s="754"/>
      <c r="E515" s="754"/>
      <c r="F515" s="754"/>
      <c r="G515" s="754"/>
      <c r="H515" s="754"/>
      <c r="I515" s="754"/>
      <c r="J515" s="754"/>
      <c r="K515" s="754"/>
      <c r="L515" s="754"/>
      <c r="M515" s="754"/>
      <c r="N515" s="754"/>
      <c r="O515" s="754"/>
      <c r="P515" s="754"/>
      <c r="Q515" s="754"/>
      <c r="R515" s="754"/>
      <c r="S515" s="754"/>
      <c r="T515" s="754"/>
      <c r="U515" s="754"/>
      <c r="V515" s="754"/>
      <c r="W515" s="754"/>
      <c r="X515" s="754"/>
      <c r="Y515" s="754"/>
      <c r="Z515" s="754"/>
      <c r="AA515" s="754"/>
      <c r="AB515" s="754"/>
      <c r="AC515" s="754"/>
      <c r="AD515" s="754"/>
      <c r="AE515" s="754"/>
      <c r="AF515" s="754"/>
      <c r="AG515" s="754"/>
      <c r="AH515" s="754"/>
      <c r="AI515" s="754"/>
      <c r="AJ515" s="754"/>
      <c r="AK515" s="754"/>
      <c r="AL515" s="754"/>
      <c r="AM515" s="754"/>
      <c r="AN515" s="754"/>
      <c r="AO515" s="754"/>
      <c r="AP515" s="545"/>
    </row>
    <row r="516" spans="1:42" ht="12.75" customHeight="1" x14ac:dyDescent="0.2">
      <c r="B516" s="171">
        <v>5</v>
      </c>
      <c r="C516" s="535"/>
      <c r="D516" s="754"/>
      <c r="E516" s="754"/>
      <c r="F516" s="754"/>
      <c r="G516" s="754"/>
      <c r="H516" s="754"/>
      <c r="I516" s="754"/>
      <c r="J516" s="754"/>
      <c r="K516" s="754"/>
      <c r="L516" s="754"/>
      <c r="M516" s="754"/>
      <c r="N516" s="754"/>
      <c r="O516" s="754"/>
      <c r="P516" s="754"/>
      <c r="Q516" s="754"/>
      <c r="R516" s="754"/>
      <c r="S516" s="754"/>
      <c r="T516" s="754"/>
      <c r="U516" s="754"/>
      <c r="V516" s="754"/>
      <c r="W516" s="754"/>
      <c r="X516" s="754"/>
      <c r="Y516" s="754"/>
      <c r="Z516" s="754"/>
      <c r="AA516" s="754"/>
      <c r="AB516" s="754"/>
      <c r="AC516" s="754"/>
      <c r="AD516" s="754"/>
      <c r="AE516" s="754"/>
      <c r="AF516" s="754"/>
      <c r="AG516" s="754"/>
      <c r="AH516" s="754"/>
      <c r="AI516" s="754"/>
      <c r="AJ516" s="754"/>
      <c r="AK516" s="754"/>
      <c r="AL516" s="754"/>
      <c r="AM516" s="754"/>
      <c r="AN516" s="754"/>
      <c r="AO516" s="754"/>
      <c r="AP516" s="545"/>
    </row>
    <row r="517" spans="1:42" ht="12.75" customHeight="1" x14ac:dyDescent="0.2">
      <c r="B517" s="171">
        <v>3</v>
      </c>
      <c r="C517" s="535"/>
      <c r="D517" s="754"/>
      <c r="E517" s="754"/>
      <c r="F517" s="754"/>
      <c r="G517" s="754"/>
      <c r="H517" s="754"/>
      <c r="I517" s="754"/>
      <c r="J517" s="754"/>
      <c r="K517" s="754"/>
      <c r="L517" s="754"/>
      <c r="M517" s="754"/>
      <c r="N517" s="754"/>
      <c r="O517" s="754"/>
      <c r="P517" s="754"/>
      <c r="Q517" s="754"/>
      <c r="R517" s="754"/>
      <c r="S517" s="754"/>
      <c r="T517" s="754"/>
      <c r="U517" s="754"/>
      <c r="V517" s="754"/>
      <c r="W517" s="754"/>
      <c r="X517" s="754"/>
      <c r="Y517" s="754"/>
      <c r="Z517" s="754"/>
      <c r="AA517" s="754"/>
      <c r="AB517" s="754"/>
      <c r="AC517" s="754"/>
      <c r="AD517" s="754"/>
      <c r="AE517" s="754"/>
      <c r="AF517" s="754"/>
      <c r="AG517" s="754"/>
      <c r="AH517" s="754"/>
      <c r="AI517" s="754"/>
      <c r="AJ517" s="754"/>
      <c r="AK517" s="754"/>
      <c r="AL517" s="754"/>
      <c r="AM517" s="754"/>
      <c r="AN517" s="754"/>
      <c r="AO517" s="754"/>
      <c r="AP517" s="545"/>
    </row>
    <row r="518" spans="1:42" ht="12.75" customHeight="1" x14ac:dyDescent="0.2">
      <c r="B518" s="171">
        <v>2.5</v>
      </c>
      <c r="C518" s="535"/>
      <c r="D518" s="754"/>
      <c r="E518" s="754"/>
      <c r="F518" s="754"/>
      <c r="G518" s="754"/>
      <c r="H518" s="754"/>
      <c r="I518" s="754"/>
      <c r="J518" s="754"/>
      <c r="K518" s="754"/>
      <c r="L518" s="754"/>
      <c r="M518" s="754"/>
      <c r="N518" s="754"/>
      <c r="O518" s="754"/>
      <c r="P518" s="754"/>
      <c r="Q518" s="754"/>
      <c r="R518" s="754"/>
      <c r="S518" s="754"/>
      <c r="T518" s="754"/>
      <c r="U518" s="754"/>
      <c r="V518" s="754"/>
      <c r="W518" s="754"/>
      <c r="X518" s="754"/>
      <c r="Y518" s="754"/>
      <c r="Z518" s="754"/>
      <c r="AA518" s="754"/>
      <c r="AB518" s="754"/>
      <c r="AC518" s="754"/>
      <c r="AD518" s="754"/>
      <c r="AE518" s="754"/>
      <c r="AF518" s="754"/>
      <c r="AG518" s="754"/>
      <c r="AH518" s="754"/>
      <c r="AI518" s="754"/>
      <c r="AJ518" s="754"/>
      <c r="AK518" s="754"/>
      <c r="AL518" s="754"/>
      <c r="AM518" s="754"/>
      <c r="AN518" s="754"/>
      <c r="AO518" s="754"/>
      <c r="AP518" s="545"/>
    </row>
    <row r="519" spans="1:42" ht="12.75" customHeight="1" x14ac:dyDescent="0.2">
      <c r="B519" s="171">
        <v>2</v>
      </c>
      <c r="C519" s="535"/>
      <c r="D519" s="754"/>
      <c r="E519" s="754"/>
      <c r="F519" s="754"/>
      <c r="G519" s="754"/>
      <c r="H519" s="754"/>
      <c r="I519" s="754"/>
      <c r="J519" s="754"/>
      <c r="K519" s="754"/>
      <c r="L519" s="754"/>
      <c r="M519" s="754"/>
      <c r="N519" s="754"/>
      <c r="O519" s="754"/>
      <c r="P519" s="754"/>
      <c r="Q519" s="754"/>
      <c r="R519" s="754"/>
      <c r="S519" s="754"/>
      <c r="T519" s="754"/>
      <c r="U519" s="754"/>
      <c r="V519" s="754"/>
      <c r="W519" s="754"/>
      <c r="X519" s="754"/>
      <c r="Y519" s="754"/>
      <c r="Z519" s="754"/>
      <c r="AA519" s="754"/>
      <c r="AB519" s="754"/>
      <c r="AC519" s="754"/>
      <c r="AD519" s="754"/>
      <c r="AE519" s="754"/>
      <c r="AF519" s="754"/>
      <c r="AG519" s="754"/>
      <c r="AH519" s="754"/>
      <c r="AI519" s="754"/>
      <c r="AJ519" s="754"/>
      <c r="AK519" s="754"/>
      <c r="AL519" s="754"/>
      <c r="AM519" s="754"/>
      <c r="AN519" s="754"/>
      <c r="AO519" s="754"/>
      <c r="AP519" s="545"/>
    </row>
    <row r="520" spans="1:42" ht="12.75" customHeight="1" x14ac:dyDescent="0.2">
      <c r="B520" s="171">
        <v>1</v>
      </c>
      <c r="C520" s="535"/>
      <c r="D520" s="754"/>
      <c r="E520" s="754"/>
      <c r="F520" s="754"/>
      <c r="G520" s="754"/>
      <c r="H520" s="754"/>
      <c r="I520" s="754"/>
      <c r="J520" s="754"/>
      <c r="K520" s="754"/>
      <c r="L520" s="754"/>
      <c r="M520" s="754"/>
      <c r="N520" s="754"/>
      <c r="O520" s="754"/>
      <c r="P520" s="754"/>
      <c r="Q520" s="754"/>
      <c r="R520" s="754"/>
      <c r="S520" s="754"/>
      <c r="T520" s="754"/>
      <c r="U520" s="754"/>
      <c r="V520" s="754"/>
      <c r="W520" s="754"/>
      <c r="X520" s="754"/>
      <c r="Y520" s="754"/>
      <c r="Z520" s="754"/>
      <c r="AA520" s="754"/>
      <c r="AB520" s="754"/>
      <c r="AC520" s="754"/>
      <c r="AD520" s="754"/>
      <c r="AE520" s="754"/>
      <c r="AF520" s="754"/>
      <c r="AG520" s="754"/>
      <c r="AH520" s="754"/>
      <c r="AI520" s="754"/>
      <c r="AJ520" s="754"/>
      <c r="AK520" s="754"/>
      <c r="AL520" s="754"/>
      <c r="AM520" s="754"/>
      <c r="AN520" s="754"/>
      <c r="AO520" s="754"/>
      <c r="AP520" s="545"/>
    </row>
    <row r="521" spans="1:42" ht="12.75" customHeight="1" x14ac:dyDescent="0.2">
      <c r="B521" s="171">
        <v>0.5</v>
      </c>
      <c r="C521" s="535"/>
      <c r="D521" s="754"/>
      <c r="E521" s="754"/>
      <c r="F521" s="754"/>
      <c r="G521" s="754"/>
      <c r="H521" s="754"/>
      <c r="I521" s="754"/>
      <c r="J521" s="754"/>
      <c r="K521" s="754"/>
      <c r="L521" s="754"/>
      <c r="M521" s="754"/>
      <c r="N521" s="754"/>
      <c r="O521" s="754"/>
      <c r="P521" s="754"/>
      <c r="Q521" s="754"/>
      <c r="R521" s="754"/>
      <c r="S521" s="754"/>
      <c r="T521" s="754"/>
      <c r="U521" s="754"/>
      <c r="V521" s="754"/>
      <c r="W521" s="754"/>
      <c r="X521" s="754"/>
      <c r="Y521" s="754"/>
      <c r="Z521" s="754"/>
      <c r="AA521" s="754"/>
      <c r="AB521" s="754"/>
      <c r="AC521" s="754"/>
      <c r="AD521" s="754"/>
      <c r="AE521" s="754"/>
      <c r="AF521" s="754"/>
      <c r="AG521" s="754"/>
      <c r="AH521" s="754"/>
      <c r="AI521" s="754"/>
      <c r="AJ521" s="754"/>
      <c r="AK521" s="754"/>
      <c r="AL521" s="754"/>
      <c r="AM521" s="754"/>
      <c r="AN521" s="754"/>
      <c r="AO521" s="754"/>
      <c r="AP521" s="545"/>
    </row>
    <row r="522" spans="1:42" ht="12.75" customHeight="1" x14ac:dyDescent="0.2">
      <c r="B522" s="172">
        <v>0.3</v>
      </c>
      <c r="C522" s="773"/>
      <c r="D522" s="774"/>
      <c r="E522" s="774"/>
      <c r="F522" s="774"/>
      <c r="G522" s="774"/>
      <c r="H522" s="774"/>
      <c r="I522" s="774"/>
      <c r="J522" s="774"/>
      <c r="K522" s="774"/>
      <c r="L522" s="774"/>
      <c r="M522" s="774"/>
      <c r="N522" s="774"/>
      <c r="O522" s="774"/>
      <c r="P522" s="774"/>
      <c r="Q522" s="774"/>
      <c r="R522" s="774"/>
      <c r="S522" s="774"/>
      <c r="T522" s="774"/>
      <c r="U522" s="774"/>
      <c r="V522" s="774"/>
      <c r="W522" s="774"/>
      <c r="X522" s="774"/>
      <c r="Y522" s="774"/>
      <c r="Z522" s="774"/>
      <c r="AA522" s="774"/>
      <c r="AB522" s="774"/>
      <c r="AC522" s="774"/>
      <c r="AD522" s="774"/>
      <c r="AE522" s="774"/>
      <c r="AF522" s="774"/>
      <c r="AG522" s="774"/>
      <c r="AH522" s="774"/>
      <c r="AI522" s="774"/>
      <c r="AJ522" s="774"/>
      <c r="AK522" s="774"/>
      <c r="AL522" s="774"/>
      <c r="AM522" s="774"/>
      <c r="AN522" s="774"/>
      <c r="AO522" s="774"/>
      <c r="AP522" s="545"/>
    </row>
    <row r="523" spans="1:42" ht="12.75" customHeight="1" thickBot="1" x14ac:dyDescent="0.25">
      <c r="B523" s="172">
        <v>0.1</v>
      </c>
      <c r="C523" s="741"/>
      <c r="D523" s="758"/>
      <c r="E523" s="758"/>
      <c r="F523" s="758"/>
      <c r="G523" s="758"/>
      <c r="H523" s="758"/>
      <c r="I523" s="758"/>
      <c r="J523" s="758"/>
      <c r="K523" s="758"/>
      <c r="L523" s="758"/>
      <c r="M523" s="758"/>
      <c r="N523" s="758"/>
      <c r="O523" s="758"/>
      <c r="P523" s="758"/>
      <c r="Q523" s="758"/>
      <c r="R523" s="758"/>
      <c r="S523" s="758"/>
      <c r="T523" s="758"/>
      <c r="U523" s="758"/>
      <c r="V523" s="758"/>
      <c r="W523" s="758"/>
      <c r="X523" s="758"/>
      <c r="Y523" s="758"/>
      <c r="Z523" s="758"/>
      <c r="AA523" s="758"/>
      <c r="AB523" s="758"/>
      <c r="AC523" s="758"/>
      <c r="AD523" s="758"/>
      <c r="AE523" s="758"/>
      <c r="AF523" s="758"/>
      <c r="AG523" s="758"/>
      <c r="AH523" s="758"/>
      <c r="AI523" s="758"/>
      <c r="AJ523" s="758"/>
      <c r="AK523" s="758"/>
      <c r="AL523" s="758"/>
      <c r="AM523" s="758"/>
      <c r="AN523" s="758"/>
      <c r="AO523" s="758"/>
      <c r="AP523" s="545"/>
    </row>
    <row r="524" spans="1:42" ht="12.75" customHeight="1" x14ac:dyDescent="0.2">
      <c r="B524" s="160" t="s">
        <v>27</v>
      </c>
      <c r="C524" s="692"/>
      <c r="D524" s="534"/>
      <c r="E524" s="534"/>
      <c r="F524" s="534"/>
      <c r="G524" s="534"/>
      <c r="H524" s="534"/>
      <c r="I524" s="534"/>
      <c r="J524" s="534"/>
      <c r="K524" s="534"/>
      <c r="L524" s="534"/>
      <c r="M524" s="534"/>
      <c r="N524" s="534"/>
      <c r="O524" s="534"/>
      <c r="P524" s="534"/>
      <c r="Q524" s="534"/>
      <c r="R524" s="534"/>
      <c r="S524" s="534"/>
      <c r="T524" s="534"/>
      <c r="U524" s="534"/>
      <c r="V524" s="534"/>
      <c r="W524" s="534"/>
      <c r="X524" s="760"/>
      <c r="Y524" s="760"/>
      <c r="Z524" s="760"/>
      <c r="AA524" s="760"/>
      <c r="AB524" s="760"/>
      <c r="AC524" s="760"/>
      <c r="AD524" s="760"/>
      <c r="AE524" s="760"/>
      <c r="AF524" s="760"/>
      <c r="AG524" s="760"/>
      <c r="AH524" s="760"/>
      <c r="AI524" s="760"/>
      <c r="AJ524" s="760"/>
      <c r="AK524" s="760"/>
      <c r="AL524" s="760"/>
      <c r="AM524" s="760"/>
      <c r="AN524" s="760"/>
      <c r="AO524" s="760"/>
      <c r="AP524" s="545"/>
    </row>
    <row r="525" spans="1:42" ht="12.75" customHeight="1" x14ac:dyDescent="0.2">
      <c r="B525" s="53"/>
      <c r="C525" s="535"/>
      <c r="D525" s="696"/>
      <c r="E525" s="696"/>
      <c r="F525" s="696"/>
      <c r="G525" s="696"/>
      <c r="H525" s="696"/>
      <c r="I525" s="696"/>
      <c r="J525" s="696"/>
      <c r="K525" s="696"/>
      <c r="L525" s="696"/>
      <c r="M525" s="696"/>
      <c r="N525" s="696"/>
      <c r="O525" s="696"/>
      <c r="P525" s="696"/>
      <c r="Q525" s="696"/>
      <c r="R525" s="696"/>
      <c r="S525" s="696"/>
      <c r="T525" s="696"/>
      <c r="U525" s="696"/>
      <c r="V525" s="696"/>
      <c r="W525" s="696"/>
      <c r="X525" s="696"/>
      <c r="Y525" s="696"/>
      <c r="Z525" s="696"/>
      <c r="AA525" s="696"/>
      <c r="AB525" s="696"/>
      <c r="AC525" s="696"/>
      <c r="AD525" s="696"/>
      <c r="AE525" s="696"/>
      <c r="AF525" s="696"/>
      <c r="AG525" s="696"/>
      <c r="AH525" s="696"/>
      <c r="AI525" s="696"/>
      <c r="AJ525" s="696"/>
      <c r="AK525" s="696"/>
      <c r="AL525" s="696"/>
      <c r="AM525" s="696"/>
      <c r="AN525" s="696"/>
      <c r="AO525" s="696"/>
      <c r="AP525" s="545"/>
    </row>
    <row r="526" spans="1:42" s="827" customFormat="1" ht="12.75" customHeight="1" x14ac:dyDescent="0.2">
      <c r="A526" s="2"/>
      <c r="B526" s="14" t="s">
        <v>384</v>
      </c>
      <c r="C526" s="761"/>
      <c r="D526" s="857"/>
      <c r="E526" s="749"/>
      <c r="F526" s="749"/>
      <c r="G526" s="749"/>
      <c r="H526" s="749"/>
      <c r="I526" s="749"/>
      <c r="J526" s="749"/>
      <c r="K526" s="749"/>
      <c r="L526" s="749"/>
      <c r="M526" s="749"/>
      <c r="N526" s="749"/>
      <c r="O526" s="749"/>
      <c r="P526" s="749"/>
      <c r="Q526" s="749"/>
      <c r="R526" s="749"/>
      <c r="S526" s="749"/>
      <c r="T526" s="749"/>
      <c r="U526" s="749"/>
      <c r="V526" s="749"/>
      <c r="W526" s="749"/>
      <c r="X526" s="749"/>
      <c r="Y526" s="749"/>
      <c r="Z526" s="749"/>
      <c r="AA526" s="749"/>
      <c r="AB526" s="749"/>
      <c r="AC526" s="749"/>
      <c r="AD526" s="749"/>
      <c r="AE526" s="749"/>
      <c r="AF526" s="749"/>
      <c r="AG526" s="749"/>
      <c r="AH526" s="749"/>
      <c r="AI526" s="749"/>
      <c r="AJ526" s="749"/>
      <c r="AK526" s="749"/>
      <c r="AL526" s="749"/>
      <c r="AM526" s="749"/>
      <c r="AN526" s="749"/>
      <c r="AO526" s="749"/>
      <c r="AP526" s="709"/>
    </row>
    <row r="527" spans="1:42" s="827" customFormat="1" ht="12.75" customHeight="1" x14ac:dyDescent="0.2">
      <c r="A527" s="2"/>
      <c r="B527" s="164" t="str">
        <f t="shared" ref="B527:B535" si="5">+B515&amp;" kW"</f>
        <v>10 kW</v>
      </c>
      <c r="C527" s="688"/>
      <c r="D527" s="763"/>
      <c r="E527" s="763"/>
      <c r="F527" s="763"/>
      <c r="G527" s="763"/>
      <c r="H527" s="763"/>
      <c r="I527" s="763"/>
      <c r="J527" s="763"/>
      <c r="K527" s="763"/>
      <c r="L527" s="763"/>
      <c r="M527" s="763"/>
      <c r="N527" s="763"/>
      <c r="O527" s="763"/>
      <c r="P527" s="763"/>
      <c r="Q527" s="763"/>
      <c r="R527" s="763"/>
      <c r="S527" s="763"/>
      <c r="T527" s="763"/>
      <c r="U527" s="763"/>
      <c r="V527" s="763"/>
      <c r="W527" s="763"/>
      <c r="X527" s="763"/>
      <c r="Y527" s="763"/>
      <c r="Z527" s="763"/>
      <c r="AA527" s="763"/>
      <c r="AB527" s="763"/>
      <c r="AC527" s="763"/>
      <c r="AD527" s="763"/>
      <c r="AE527" s="763"/>
      <c r="AF527" s="763"/>
      <c r="AG527" s="763"/>
      <c r="AH527" s="763"/>
      <c r="AI527" s="763"/>
      <c r="AJ527" s="763"/>
      <c r="AK527" s="763"/>
      <c r="AL527" s="763"/>
      <c r="AM527" s="763"/>
      <c r="AN527" s="763"/>
      <c r="AO527" s="763"/>
      <c r="AP527" s="709"/>
    </row>
    <row r="528" spans="1:42" s="827" customFormat="1" ht="12.75" customHeight="1" x14ac:dyDescent="0.2">
      <c r="A528" s="2"/>
      <c r="B528" s="164" t="str">
        <f t="shared" si="5"/>
        <v>5 kW</v>
      </c>
      <c r="C528" s="688"/>
      <c r="D528" s="763"/>
      <c r="E528" s="763"/>
      <c r="F528" s="763"/>
      <c r="G528" s="763"/>
      <c r="H528" s="763"/>
      <c r="I528" s="763"/>
      <c r="J528" s="763"/>
      <c r="K528" s="763"/>
      <c r="L528" s="763"/>
      <c r="M528" s="763"/>
      <c r="N528" s="763"/>
      <c r="O528" s="763"/>
      <c r="P528" s="763"/>
      <c r="Q528" s="763"/>
      <c r="R528" s="763"/>
      <c r="S528" s="763"/>
      <c r="T528" s="763"/>
      <c r="U528" s="763"/>
      <c r="V528" s="763"/>
      <c r="W528" s="763"/>
      <c r="X528" s="763"/>
      <c r="Y528" s="763"/>
      <c r="Z528" s="763"/>
      <c r="AA528" s="763"/>
      <c r="AB528" s="763"/>
      <c r="AC528" s="763"/>
      <c r="AD528" s="763"/>
      <c r="AE528" s="763"/>
      <c r="AF528" s="763"/>
      <c r="AG528" s="763"/>
      <c r="AH528" s="763"/>
      <c r="AI528" s="763"/>
      <c r="AJ528" s="763"/>
      <c r="AK528" s="763"/>
      <c r="AL528" s="763"/>
      <c r="AM528" s="763"/>
      <c r="AN528" s="763"/>
      <c r="AO528" s="763"/>
      <c r="AP528" s="709"/>
    </row>
    <row r="529" spans="1:42" s="827" customFormat="1" ht="12.75" customHeight="1" x14ac:dyDescent="0.2">
      <c r="A529" s="2"/>
      <c r="B529" s="164" t="str">
        <f t="shared" si="5"/>
        <v>3 kW</v>
      </c>
      <c r="C529" s="688"/>
      <c r="D529" s="763"/>
      <c r="E529" s="763"/>
      <c r="F529" s="763"/>
      <c r="G529" s="763"/>
      <c r="H529" s="763"/>
      <c r="I529" s="763"/>
      <c r="J529" s="763"/>
      <c r="K529" s="763"/>
      <c r="L529" s="763"/>
      <c r="M529" s="763"/>
      <c r="N529" s="763"/>
      <c r="O529" s="763"/>
      <c r="P529" s="763"/>
      <c r="Q529" s="763"/>
      <c r="R529" s="763"/>
      <c r="S529" s="763"/>
      <c r="T529" s="763"/>
      <c r="U529" s="763"/>
      <c r="V529" s="763"/>
      <c r="W529" s="763"/>
      <c r="X529" s="763"/>
      <c r="Y529" s="763"/>
      <c r="Z529" s="763"/>
      <c r="AA529" s="763"/>
      <c r="AB529" s="763"/>
      <c r="AC529" s="763"/>
      <c r="AD529" s="763"/>
      <c r="AE529" s="763"/>
      <c r="AF529" s="763"/>
      <c r="AG529" s="763"/>
      <c r="AH529" s="763"/>
      <c r="AI529" s="763"/>
      <c r="AJ529" s="763"/>
      <c r="AK529" s="763"/>
      <c r="AL529" s="763"/>
      <c r="AM529" s="763"/>
      <c r="AN529" s="763"/>
      <c r="AO529" s="763"/>
      <c r="AP529" s="709"/>
    </row>
    <row r="530" spans="1:42" s="827" customFormat="1" ht="12.75" customHeight="1" x14ac:dyDescent="0.2">
      <c r="A530" s="2"/>
      <c r="B530" s="164" t="str">
        <f t="shared" si="5"/>
        <v>2,5 kW</v>
      </c>
      <c r="C530" s="688"/>
      <c r="D530" s="763"/>
      <c r="E530" s="763"/>
      <c r="F530" s="763"/>
      <c r="G530" s="763"/>
      <c r="H530" s="763"/>
      <c r="I530" s="763"/>
      <c r="J530" s="763"/>
      <c r="K530" s="763"/>
      <c r="L530" s="763"/>
      <c r="M530" s="763"/>
      <c r="N530" s="763"/>
      <c r="O530" s="763"/>
      <c r="P530" s="763"/>
      <c r="Q530" s="763"/>
      <c r="R530" s="763"/>
      <c r="S530" s="763"/>
      <c r="T530" s="763"/>
      <c r="U530" s="763"/>
      <c r="V530" s="763"/>
      <c r="W530" s="763"/>
      <c r="X530" s="763"/>
      <c r="Y530" s="763"/>
      <c r="Z530" s="763"/>
      <c r="AA530" s="763"/>
      <c r="AB530" s="763"/>
      <c r="AC530" s="763"/>
      <c r="AD530" s="763"/>
      <c r="AE530" s="763"/>
      <c r="AF530" s="763"/>
      <c r="AG530" s="763"/>
      <c r="AH530" s="763"/>
      <c r="AI530" s="763"/>
      <c r="AJ530" s="763"/>
      <c r="AK530" s="763"/>
      <c r="AL530" s="763"/>
      <c r="AM530" s="763"/>
      <c r="AN530" s="763"/>
      <c r="AO530" s="763"/>
      <c r="AP530" s="709"/>
    </row>
    <row r="531" spans="1:42" s="827" customFormat="1" ht="12.75" customHeight="1" x14ac:dyDescent="0.2">
      <c r="A531" s="2"/>
      <c r="B531" s="164" t="str">
        <f t="shared" si="5"/>
        <v>2 kW</v>
      </c>
      <c r="C531" s="688"/>
      <c r="D531" s="763"/>
      <c r="E531" s="763"/>
      <c r="F531" s="763"/>
      <c r="G531" s="763"/>
      <c r="H531" s="763"/>
      <c r="I531" s="763"/>
      <c r="J531" s="763"/>
      <c r="K531" s="763"/>
      <c r="L531" s="763"/>
      <c r="M531" s="763"/>
      <c r="N531" s="763"/>
      <c r="O531" s="763"/>
      <c r="P531" s="763"/>
      <c r="Q531" s="763"/>
      <c r="R531" s="763"/>
      <c r="S531" s="763"/>
      <c r="T531" s="763"/>
      <c r="U531" s="763"/>
      <c r="V531" s="763"/>
      <c r="W531" s="763"/>
      <c r="X531" s="763"/>
      <c r="Y531" s="763"/>
      <c r="Z531" s="763"/>
      <c r="AA531" s="763"/>
      <c r="AB531" s="763"/>
      <c r="AC531" s="763"/>
      <c r="AD531" s="763"/>
      <c r="AE531" s="763"/>
      <c r="AF531" s="763"/>
      <c r="AG531" s="763"/>
      <c r="AH531" s="763"/>
      <c r="AI531" s="763"/>
      <c r="AJ531" s="763"/>
      <c r="AK531" s="763"/>
      <c r="AL531" s="763"/>
      <c r="AM531" s="763"/>
      <c r="AN531" s="763"/>
      <c r="AO531" s="763"/>
      <c r="AP531" s="709"/>
    </row>
    <row r="532" spans="1:42" s="827" customFormat="1" ht="12.75" customHeight="1" x14ac:dyDescent="0.2">
      <c r="A532" s="2"/>
      <c r="B532" s="164" t="str">
        <f t="shared" si="5"/>
        <v>1 kW</v>
      </c>
      <c r="C532" s="688"/>
      <c r="D532" s="763"/>
      <c r="E532" s="763"/>
      <c r="F532" s="763"/>
      <c r="G532" s="763"/>
      <c r="H532" s="763"/>
      <c r="I532" s="763"/>
      <c r="J532" s="763"/>
      <c r="K532" s="763"/>
      <c r="L532" s="763"/>
      <c r="M532" s="763"/>
      <c r="N532" s="763"/>
      <c r="O532" s="763"/>
      <c r="P532" s="763"/>
      <c r="Q532" s="763"/>
      <c r="R532" s="763"/>
      <c r="S532" s="763"/>
      <c r="T532" s="763"/>
      <c r="U532" s="763"/>
      <c r="V532" s="763"/>
      <c r="W532" s="763"/>
      <c r="X532" s="763"/>
      <c r="Y532" s="763"/>
      <c r="Z532" s="763"/>
      <c r="AA532" s="763"/>
      <c r="AB532" s="763"/>
      <c r="AC532" s="763"/>
      <c r="AD532" s="763"/>
      <c r="AE532" s="763"/>
      <c r="AF532" s="763"/>
      <c r="AG532" s="763"/>
      <c r="AH532" s="763"/>
      <c r="AI532" s="763"/>
      <c r="AJ532" s="763"/>
      <c r="AK532" s="763"/>
      <c r="AL532" s="763"/>
      <c r="AM532" s="763"/>
      <c r="AN532" s="763"/>
      <c r="AO532" s="763"/>
      <c r="AP532" s="709"/>
    </row>
    <row r="533" spans="1:42" s="827" customFormat="1" ht="12.75" customHeight="1" x14ac:dyDescent="0.2">
      <c r="A533" s="2"/>
      <c r="B533" s="164" t="str">
        <f t="shared" si="5"/>
        <v>0,5 kW</v>
      </c>
      <c r="C533" s="688"/>
      <c r="D533" s="763"/>
      <c r="E533" s="763"/>
      <c r="F533" s="763"/>
      <c r="G533" s="763"/>
      <c r="H533" s="763"/>
      <c r="I533" s="763"/>
      <c r="J533" s="763"/>
      <c r="K533" s="763"/>
      <c r="L533" s="763"/>
      <c r="M533" s="763"/>
      <c r="N533" s="763"/>
      <c r="O533" s="763"/>
      <c r="P533" s="763"/>
      <c r="Q533" s="763"/>
      <c r="R533" s="763"/>
      <c r="S533" s="763"/>
      <c r="T533" s="763"/>
      <c r="U533" s="763"/>
      <c r="V533" s="763"/>
      <c r="W533" s="763"/>
      <c r="X533" s="763"/>
      <c r="Y533" s="763"/>
      <c r="Z533" s="763"/>
      <c r="AA533" s="763"/>
      <c r="AB533" s="763"/>
      <c r="AC533" s="763"/>
      <c r="AD533" s="763"/>
      <c r="AE533" s="763"/>
      <c r="AF533" s="763"/>
      <c r="AG533" s="763"/>
      <c r="AH533" s="763"/>
      <c r="AI533" s="763"/>
      <c r="AJ533" s="763"/>
      <c r="AK533" s="763"/>
      <c r="AL533" s="763"/>
      <c r="AM533" s="763"/>
      <c r="AN533" s="763"/>
      <c r="AO533" s="763"/>
      <c r="AP533" s="709"/>
    </row>
    <row r="534" spans="1:42" s="827" customFormat="1" ht="12.75" customHeight="1" x14ac:dyDescent="0.2">
      <c r="A534" s="2"/>
      <c r="B534" s="164" t="str">
        <f t="shared" si="5"/>
        <v>0,3 kW</v>
      </c>
      <c r="C534" s="742"/>
      <c r="D534" s="763"/>
      <c r="E534" s="763"/>
      <c r="F534" s="763"/>
      <c r="G534" s="763"/>
      <c r="H534" s="763"/>
      <c r="I534" s="763"/>
      <c r="J534" s="763"/>
      <c r="K534" s="763"/>
      <c r="L534" s="763"/>
      <c r="M534" s="763"/>
      <c r="N534" s="763"/>
      <c r="O534" s="763"/>
      <c r="P534" s="763"/>
      <c r="Q534" s="763"/>
      <c r="R534" s="763"/>
      <c r="S534" s="763"/>
      <c r="T534" s="763"/>
      <c r="U534" s="763"/>
      <c r="V534" s="763"/>
      <c r="W534" s="763"/>
      <c r="X534" s="763"/>
      <c r="Y534" s="763"/>
      <c r="Z534" s="763"/>
      <c r="AA534" s="763"/>
      <c r="AB534" s="763"/>
      <c r="AC534" s="763"/>
      <c r="AD534" s="763"/>
      <c r="AE534" s="763"/>
      <c r="AF534" s="763"/>
      <c r="AG534" s="763"/>
      <c r="AH534" s="763"/>
      <c r="AI534" s="763"/>
      <c r="AJ534" s="763"/>
      <c r="AK534" s="763"/>
      <c r="AL534" s="763"/>
      <c r="AM534" s="763"/>
      <c r="AN534" s="763"/>
      <c r="AO534" s="763"/>
      <c r="AP534" s="709"/>
    </row>
    <row r="535" spans="1:42" s="827" customFormat="1" ht="12.75" customHeight="1" x14ac:dyDescent="0.2">
      <c r="A535" s="2"/>
      <c r="B535" s="164" t="str">
        <f t="shared" si="5"/>
        <v>0,1 kW</v>
      </c>
      <c r="C535" s="742"/>
      <c r="D535" s="763"/>
      <c r="E535" s="763"/>
      <c r="F535" s="763"/>
      <c r="G535" s="763"/>
      <c r="H535" s="763"/>
      <c r="I535" s="763"/>
      <c r="J535" s="763"/>
      <c r="K535" s="763"/>
      <c r="L535" s="763"/>
      <c r="M535" s="763"/>
      <c r="N535" s="763"/>
      <c r="O535" s="763"/>
      <c r="P535" s="763"/>
      <c r="Q535" s="763"/>
      <c r="R535" s="763"/>
      <c r="S535" s="763"/>
      <c r="T535" s="763"/>
      <c r="U535" s="763"/>
      <c r="V535" s="763"/>
      <c r="W535" s="763"/>
      <c r="X535" s="763"/>
      <c r="Y535" s="763"/>
      <c r="Z535" s="763"/>
      <c r="AA535" s="763"/>
      <c r="AB535" s="763"/>
      <c r="AC535" s="763"/>
      <c r="AD535" s="763"/>
      <c r="AE535" s="763"/>
      <c r="AF535" s="763"/>
      <c r="AG535" s="763"/>
      <c r="AH535" s="763"/>
      <c r="AI535" s="763"/>
      <c r="AJ535" s="763"/>
      <c r="AK535" s="763"/>
      <c r="AL535" s="763"/>
      <c r="AM535" s="763"/>
      <c r="AN535" s="763"/>
      <c r="AO535" s="763"/>
      <c r="AP535" s="709"/>
    </row>
    <row r="536" spans="1:42" s="827" customFormat="1" ht="12.75" customHeight="1" x14ac:dyDescent="0.2">
      <c r="A536" s="2"/>
      <c r="B536" s="164"/>
      <c r="C536" s="742"/>
      <c r="D536" s="770"/>
      <c r="E536" s="770"/>
      <c r="F536" s="770"/>
      <c r="G536" s="770"/>
      <c r="H536" s="770"/>
      <c r="I536" s="770"/>
      <c r="J536" s="770"/>
      <c r="K536" s="770"/>
      <c r="L536" s="770"/>
      <c r="M536" s="770"/>
      <c r="N536" s="770"/>
      <c r="O536" s="770"/>
      <c r="P536" s="770"/>
      <c r="Q536" s="770"/>
      <c r="R536" s="770"/>
      <c r="S536" s="770"/>
      <c r="T536" s="770"/>
      <c r="U536" s="770"/>
      <c r="V536" s="770"/>
      <c r="W536" s="770"/>
      <c r="X536" s="770"/>
      <c r="Y536" s="770"/>
      <c r="Z536" s="770"/>
      <c r="AA536" s="770"/>
      <c r="AB536" s="770"/>
      <c r="AC536" s="770"/>
      <c r="AD536" s="770"/>
      <c r="AE536" s="770"/>
      <c r="AF536" s="770"/>
      <c r="AG536" s="770"/>
      <c r="AH536" s="770"/>
      <c r="AI536" s="770"/>
      <c r="AJ536" s="770"/>
      <c r="AK536" s="770"/>
      <c r="AL536" s="770"/>
      <c r="AM536" s="770"/>
      <c r="AN536" s="770"/>
      <c r="AO536" s="770"/>
      <c r="AP536" s="709"/>
    </row>
    <row r="537" spans="1:42" ht="12.75" customHeight="1" x14ac:dyDescent="0.2">
      <c r="B537" s="168" t="s">
        <v>385</v>
      </c>
      <c r="C537" s="535"/>
      <c r="D537" s="752"/>
      <c r="E537" s="752"/>
      <c r="F537" s="752"/>
      <c r="G537" s="752"/>
      <c r="H537" s="752"/>
      <c r="I537" s="752"/>
      <c r="J537" s="752"/>
      <c r="K537" s="752"/>
      <c r="L537" s="752"/>
      <c r="M537" s="752"/>
      <c r="N537" s="752"/>
      <c r="O537" s="752"/>
      <c r="P537" s="752"/>
      <c r="Q537" s="752"/>
      <c r="R537" s="752"/>
      <c r="S537" s="752"/>
      <c r="T537" s="752"/>
      <c r="U537" s="752"/>
      <c r="V537" s="752"/>
      <c r="W537" s="752"/>
      <c r="X537" s="752"/>
      <c r="Y537" s="752"/>
      <c r="Z537" s="752"/>
      <c r="AA537" s="752"/>
      <c r="AB537" s="752"/>
      <c r="AC537" s="752"/>
      <c r="AD537" s="752"/>
      <c r="AE537" s="752"/>
      <c r="AF537" s="752"/>
      <c r="AG537" s="752"/>
      <c r="AH537" s="752"/>
      <c r="AI537" s="752"/>
      <c r="AJ537" s="752"/>
      <c r="AK537" s="752"/>
      <c r="AL537" s="752"/>
      <c r="AM537" s="752"/>
      <c r="AN537" s="752"/>
      <c r="AO537" s="752"/>
      <c r="AP537" s="545"/>
    </row>
    <row r="538" spans="1:42" ht="12.75" customHeight="1" x14ac:dyDescent="0.2">
      <c r="B538" s="53" t="s">
        <v>386</v>
      </c>
      <c r="C538" s="535"/>
      <c r="D538" s="696"/>
      <c r="E538" s="696"/>
      <c r="F538" s="696"/>
      <c r="G538" s="696"/>
      <c r="H538" s="696"/>
      <c r="I538" s="696"/>
      <c r="J538" s="696"/>
      <c r="K538" s="696"/>
      <c r="L538" s="696"/>
      <c r="M538" s="696"/>
      <c r="N538" s="696"/>
      <c r="O538" s="696"/>
      <c r="P538" s="696"/>
      <c r="Q538" s="696"/>
      <c r="R538" s="696"/>
      <c r="S538" s="696"/>
      <c r="T538" s="696"/>
      <c r="U538" s="696"/>
      <c r="V538" s="696"/>
      <c r="W538" s="696"/>
      <c r="X538" s="696"/>
      <c r="Y538" s="696"/>
      <c r="Z538" s="696"/>
      <c r="AA538" s="696"/>
      <c r="AB538" s="696"/>
      <c r="AC538" s="696"/>
      <c r="AD538" s="696"/>
      <c r="AE538" s="696"/>
      <c r="AF538" s="696"/>
      <c r="AG538" s="696"/>
      <c r="AH538" s="696"/>
      <c r="AI538" s="696"/>
      <c r="AJ538" s="696"/>
      <c r="AK538" s="696"/>
      <c r="AL538" s="696"/>
      <c r="AM538" s="696"/>
      <c r="AN538" s="696"/>
      <c r="AO538" s="696"/>
      <c r="AP538" s="545"/>
    </row>
    <row r="539" spans="1:42" ht="12.75" customHeight="1" x14ac:dyDescent="0.2">
      <c r="B539" s="53" t="s">
        <v>374</v>
      </c>
      <c r="C539" s="535"/>
      <c r="D539" s="696"/>
      <c r="E539" s="696"/>
      <c r="F539" s="696"/>
      <c r="G539" s="696"/>
      <c r="H539" s="696"/>
      <c r="I539" s="696"/>
      <c r="J539" s="696"/>
      <c r="K539" s="696"/>
      <c r="L539" s="696"/>
      <c r="M539" s="696"/>
      <c r="N539" s="696"/>
      <c r="O539" s="696"/>
      <c r="P539" s="696"/>
      <c r="Q539" s="696"/>
      <c r="R539" s="696"/>
      <c r="S539" s="696"/>
      <c r="T539" s="696"/>
      <c r="U539" s="696"/>
      <c r="V539" s="696"/>
      <c r="W539" s="696"/>
      <c r="X539" s="696"/>
      <c r="Y539" s="696"/>
      <c r="Z539" s="696"/>
      <c r="AA539" s="696"/>
      <c r="AB539" s="696"/>
      <c r="AC539" s="696"/>
      <c r="AD539" s="696"/>
      <c r="AE539" s="696"/>
      <c r="AF539" s="696"/>
      <c r="AG539" s="696"/>
      <c r="AH539" s="696"/>
      <c r="AI539" s="696"/>
      <c r="AJ539" s="696"/>
      <c r="AK539" s="696"/>
      <c r="AL539" s="696"/>
      <c r="AM539" s="696"/>
      <c r="AN539" s="696"/>
      <c r="AO539" s="696"/>
      <c r="AP539" s="545"/>
    </row>
    <row r="540" spans="1:42" ht="12.75" customHeight="1" x14ac:dyDescent="0.2">
      <c r="B540" s="53"/>
      <c r="C540" s="535"/>
      <c r="D540" s="696"/>
      <c r="E540" s="696"/>
      <c r="F540" s="696"/>
      <c r="G540" s="696"/>
      <c r="H540" s="696"/>
      <c r="I540" s="696"/>
      <c r="J540" s="696"/>
      <c r="K540" s="696"/>
      <c r="L540" s="696"/>
      <c r="M540" s="696"/>
      <c r="N540" s="696"/>
      <c r="O540" s="696"/>
      <c r="P540" s="696"/>
      <c r="Q540" s="696"/>
      <c r="R540" s="696"/>
      <c r="S540" s="696"/>
      <c r="T540" s="696"/>
      <c r="U540" s="696"/>
      <c r="V540" s="696"/>
      <c r="W540" s="696"/>
      <c r="X540" s="696"/>
      <c r="Y540" s="696"/>
      <c r="Z540" s="696"/>
      <c r="AA540" s="696"/>
      <c r="AB540" s="696"/>
      <c r="AC540" s="696"/>
      <c r="AD540" s="696"/>
      <c r="AE540" s="696"/>
      <c r="AF540" s="696"/>
      <c r="AG540" s="696"/>
      <c r="AH540" s="696"/>
      <c r="AI540" s="696"/>
      <c r="AJ540" s="696"/>
      <c r="AK540" s="696"/>
      <c r="AL540" s="696"/>
      <c r="AM540" s="696"/>
      <c r="AN540" s="696"/>
      <c r="AO540" s="696"/>
      <c r="AP540" s="545"/>
    </row>
    <row r="541" spans="1:42" ht="12.75" customHeight="1" x14ac:dyDescent="0.2">
      <c r="B541" s="53" t="s">
        <v>387</v>
      </c>
      <c r="C541" s="535"/>
      <c r="D541" s="754"/>
      <c r="E541" s="754"/>
      <c r="F541" s="754"/>
      <c r="G541" s="754"/>
      <c r="H541" s="754"/>
      <c r="I541" s="754"/>
      <c r="J541" s="754"/>
      <c r="K541" s="754"/>
      <c r="L541" s="754"/>
      <c r="M541" s="754"/>
      <c r="N541" s="754"/>
      <c r="O541" s="754"/>
      <c r="P541" s="754"/>
      <c r="Q541" s="754"/>
      <c r="R541" s="754"/>
      <c r="S541" s="754"/>
      <c r="T541" s="754"/>
      <c r="U541" s="754"/>
      <c r="V541" s="754"/>
      <c r="W541" s="754"/>
      <c r="X541" s="754"/>
      <c r="Y541" s="754"/>
      <c r="Z541" s="754"/>
      <c r="AA541" s="754"/>
      <c r="AB541" s="754"/>
      <c r="AC541" s="754"/>
      <c r="AD541" s="754"/>
      <c r="AE541" s="754"/>
      <c r="AF541" s="754"/>
      <c r="AG541" s="754"/>
      <c r="AH541" s="754"/>
      <c r="AI541" s="754"/>
      <c r="AJ541" s="754"/>
      <c r="AK541" s="754"/>
      <c r="AL541" s="754"/>
      <c r="AM541" s="754"/>
      <c r="AN541" s="754"/>
      <c r="AO541" s="754"/>
      <c r="AP541" s="545"/>
    </row>
    <row r="542" spans="1:42" ht="12.75" customHeight="1" x14ac:dyDescent="0.2">
      <c r="B542" s="53" t="s">
        <v>388</v>
      </c>
      <c r="C542" s="535"/>
      <c r="D542" s="696"/>
      <c r="E542" s="696"/>
      <c r="F542" s="696"/>
      <c r="G542" s="696"/>
      <c r="H542" s="696"/>
      <c r="I542" s="696"/>
      <c r="J542" s="696"/>
      <c r="K542" s="696"/>
      <c r="L542" s="696"/>
      <c r="M542" s="696"/>
      <c r="N542" s="696"/>
      <c r="O542" s="696"/>
      <c r="P542" s="696"/>
      <c r="Q542" s="696"/>
      <c r="R542" s="696"/>
      <c r="S542" s="696"/>
      <c r="T542" s="696"/>
      <c r="U542" s="696"/>
      <c r="V542" s="696"/>
      <c r="W542" s="696"/>
      <c r="X542" s="696"/>
      <c r="Y542" s="696"/>
      <c r="Z542" s="696"/>
      <c r="AA542" s="696"/>
      <c r="AB542" s="696"/>
      <c r="AC542" s="696"/>
      <c r="AD542" s="696"/>
      <c r="AE542" s="696"/>
      <c r="AF542" s="696"/>
      <c r="AG542" s="696"/>
      <c r="AH542" s="696"/>
      <c r="AI542" s="696"/>
      <c r="AJ542" s="696"/>
      <c r="AK542" s="696"/>
      <c r="AL542" s="696"/>
      <c r="AM542" s="696"/>
      <c r="AN542" s="696"/>
      <c r="AO542" s="696"/>
      <c r="AP542" s="545"/>
    </row>
    <row r="543" spans="1:42" ht="12.75" customHeight="1" x14ac:dyDescent="0.2">
      <c r="B543" s="53" t="s">
        <v>389</v>
      </c>
      <c r="C543" s="535"/>
      <c r="D543" s="696"/>
      <c r="E543" s="696"/>
      <c r="F543" s="696"/>
      <c r="G543" s="696"/>
      <c r="H543" s="696"/>
      <c r="I543" s="696"/>
      <c r="J543" s="696"/>
      <c r="K543" s="696"/>
      <c r="L543" s="696"/>
      <c r="M543" s="696"/>
      <c r="N543" s="696"/>
      <c r="O543" s="696"/>
      <c r="P543" s="696"/>
      <c r="Q543" s="696"/>
      <c r="R543" s="696"/>
      <c r="S543" s="696"/>
      <c r="T543" s="696"/>
      <c r="U543" s="696"/>
      <c r="V543" s="696"/>
      <c r="W543" s="696"/>
      <c r="X543" s="696"/>
      <c r="Y543" s="696"/>
      <c r="Z543" s="696"/>
      <c r="AA543" s="696"/>
      <c r="AB543" s="696"/>
      <c r="AC543" s="696"/>
      <c r="AD543" s="696"/>
      <c r="AE543" s="696"/>
      <c r="AF543" s="696"/>
      <c r="AG543" s="696"/>
      <c r="AH543" s="696"/>
      <c r="AI543" s="696"/>
      <c r="AJ543" s="696"/>
      <c r="AK543" s="696"/>
      <c r="AL543" s="696"/>
      <c r="AM543" s="696"/>
      <c r="AN543" s="696"/>
      <c r="AO543" s="696"/>
      <c r="AP543" s="545"/>
    </row>
    <row r="544" spans="1:42" ht="12.75" customHeight="1" x14ac:dyDescent="0.2">
      <c r="B544" s="159">
        <v>5</v>
      </c>
      <c r="C544" s="535"/>
      <c r="D544" s="754"/>
      <c r="E544" s="754"/>
      <c r="F544" s="754"/>
      <c r="G544" s="754"/>
      <c r="H544" s="754"/>
      <c r="I544" s="754"/>
      <c r="J544" s="754"/>
      <c r="K544" s="754"/>
      <c r="L544" s="754"/>
      <c r="M544" s="754"/>
      <c r="N544" s="754"/>
      <c r="O544" s="754"/>
      <c r="P544" s="754"/>
      <c r="Q544" s="754"/>
      <c r="R544" s="754"/>
      <c r="S544" s="754"/>
      <c r="T544" s="754"/>
      <c r="U544" s="754"/>
      <c r="V544" s="754"/>
      <c r="W544" s="754"/>
      <c r="X544" s="754"/>
      <c r="Y544" s="754"/>
      <c r="Z544" s="754"/>
      <c r="AA544" s="754"/>
      <c r="AB544" s="754"/>
      <c r="AC544" s="754"/>
      <c r="AD544" s="754"/>
      <c r="AE544" s="754"/>
      <c r="AF544" s="754"/>
      <c r="AG544" s="754"/>
      <c r="AH544" s="754"/>
      <c r="AI544" s="754"/>
      <c r="AJ544" s="754"/>
      <c r="AK544" s="754"/>
      <c r="AL544" s="754"/>
      <c r="AM544" s="754"/>
      <c r="AN544" s="754"/>
      <c r="AO544" s="754"/>
      <c r="AP544" s="545"/>
    </row>
    <row r="545" spans="1:42" ht="12.75" customHeight="1" x14ac:dyDescent="0.2">
      <c r="B545" s="159">
        <v>3</v>
      </c>
      <c r="C545" s="535"/>
      <c r="D545" s="754"/>
      <c r="E545" s="754"/>
      <c r="F545" s="754"/>
      <c r="G545" s="754"/>
      <c r="H545" s="754"/>
      <c r="I545" s="754"/>
      <c r="J545" s="754"/>
      <c r="K545" s="754"/>
      <c r="L545" s="754"/>
      <c r="M545" s="754"/>
      <c r="N545" s="754"/>
      <c r="O545" s="754"/>
      <c r="P545" s="754"/>
      <c r="Q545" s="754"/>
      <c r="R545" s="754"/>
      <c r="S545" s="754"/>
      <c r="T545" s="754"/>
      <c r="U545" s="754"/>
      <c r="V545" s="754"/>
      <c r="W545" s="754"/>
      <c r="X545" s="754"/>
      <c r="Y545" s="754"/>
      <c r="Z545" s="754"/>
      <c r="AA545" s="754"/>
      <c r="AB545" s="754"/>
      <c r="AC545" s="754"/>
      <c r="AD545" s="754"/>
      <c r="AE545" s="754"/>
      <c r="AF545" s="754"/>
      <c r="AG545" s="754"/>
      <c r="AH545" s="754"/>
      <c r="AI545" s="754"/>
      <c r="AJ545" s="754"/>
      <c r="AK545" s="754"/>
      <c r="AL545" s="754"/>
      <c r="AM545" s="754"/>
      <c r="AN545" s="754"/>
      <c r="AO545" s="754"/>
      <c r="AP545" s="545"/>
    </row>
    <row r="546" spans="1:42" ht="12.75" customHeight="1" x14ac:dyDescent="0.2">
      <c r="B546" s="159">
        <v>2.5</v>
      </c>
      <c r="C546" s="535"/>
      <c r="D546" s="754"/>
      <c r="E546" s="754"/>
      <c r="F546" s="754"/>
      <c r="G546" s="754"/>
      <c r="H546" s="754"/>
      <c r="I546" s="754"/>
      <c r="J546" s="754"/>
      <c r="K546" s="754"/>
      <c r="L546" s="754"/>
      <c r="M546" s="754"/>
      <c r="N546" s="754"/>
      <c r="O546" s="754"/>
      <c r="P546" s="754"/>
      <c r="Q546" s="754"/>
      <c r="R546" s="754"/>
      <c r="S546" s="754"/>
      <c r="T546" s="754"/>
      <c r="U546" s="754"/>
      <c r="V546" s="754"/>
      <c r="W546" s="754"/>
      <c r="X546" s="754"/>
      <c r="Y546" s="754"/>
      <c r="Z546" s="754"/>
      <c r="AA546" s="754"/>
      <c r="AB546" s="754"/>
      <c r="AC546" s="754"/>
      <c r="AD546" s="754"/>
      <c r="AE546" s="754"/>
      <c r="AF546" s="754"/>
      <c r="AG546" s="754"/>
      <c r="AH546" s="754"/>
      <c r="AI546" s="754"/>
      <c r="AJ546" s="754"/>
      <c r="AK546" s="754"/>
      <c r="AL546" s="754"/>
      <c r="AM546" s="754"/>
      <c r="AN546" s="754"/>
      <c r="AO546" s="754"/>
      <c r="AP546" s="545"/>
    </row>
    <row r="547" spans="1:42" ht="12.75" customHeight="1" x14ac:dyDescent="0.2">
      <c r="B547" s="159">
        <v>2</v>
      </c>
      <c r="C547" s="535"/>
      <c r="D547" s="754"/>
      <c r="E547" s="754"/>
      <c r="F547" s="754"/>
      <c r="G547" s="754"/>
      <c r="H547" s="754"/>
      <c r="I547" s="754"/>
      <c r="J547" s="754"/>
      <c r="K547" s="754"/>
      <c r="L547" s="754"/>
      <c r="M547" s="754"/>
      <c r="N547" s="754"/>
      <c r="O547" s="754"/>
      <c r="P547" s="754"/>
      <c r="Q547" s="754"/>
      <c r="R547" s="754"/>
      <c r="S547" s="754"/>
      <c r="T547" s="754"/>
      <c r="U547" s="754"/>
      <c r="V547" s="754"/>
      <c r="W547" s="754"/>
      <c r="X547" s="754"/>
      <c r="Y547" s="754"/>
      <c r="Z547" s="754"/>
      <c r="AA547" s="754"/>
      <c r="AB547" s="754"/>
      <c r="AC547" s="754"/>
      <c r="AD547" s="754"/>
      <c r="AE547" s="754"/>
      <c r="AF547" s="754"/>
      <c r="AG547" s="754"/>
      <c r="AH547" s="754"/>
      <c r="AI547" s="754"/>
      <c r="AJ547" s="754"/>
      <c r="AK547" s="754"/>
      <c r="AL547" s="754"/>
      <c r="AM547" s="754"/>
      <c r="AN547" s="754"/>
      <c r="AO547" s="754"/>
      <c r="AP547" s="545"/>
    </row>
    <row r="548" spans="1:42" ht="12.75" customHeight="1" x14ac:dyDescent="0.2">
      <c r="B548" s="159">
        <v>1</v>
      </c>
      <c r="C548" s="535"/>
      <c r="D548" s="754"/>
      <c r="E548" s="754"/>
      <c r="F548" s="754"/>
      <c r="G548" s="754"/>
      <c r="H548" s="754"/>
      <c r="I548" s="754"/>
      <c r="J548" s="754"/>
      <c r="K548" s="754"/>
      <c r="L548" s="754"/>
      <c r="M548" s="754"/>
      <c r="N548" s="754"/>
      <c r="O548" s="754"/>
      <c r="P548" s="754"/>
      <c r="Q548" s="754"/>
      <c r="R548" s="754"/>
      <c r="S548" s="754"/>
      <c r="T548" s="754"/>
      <c r="U548" s="754"/>
      <c r="V548" s="754"/>
      <c r="W548" s="754"/>
      <c r="X548" s="754"/>
      <c r="Y548" s="754"/>
      <c r="Z548" s="754"/>
      <c r="AA548" s="754"/>
      <c r="AB548" s="754"/>
      <c r="AC548" s="754"/>
      <c r="AD548" s="754"/>
      <c r="AE548" s="754"/>
      <c r="AF548" s="754"/>
      <c r="AG548" s="754"/>
      <c r="AH548" s="754"/>
      <c r="AI548" s="754"/>
      <c r="AJ548" s="754"/>
      <c r="AK548" s="754"/>
      <c r="AL548" s="754"/>
      <c r="AM548" s="754"/>
      <c r="AN548" s="754"/>
      <c r="AO548" s="754"/>
      <c r="AP548" s="545"/>
    </row>
    <row r="549" spans="1:42" ht="12.75" customHeight="1" x14ac:dyDescent="0.2">
      <c r="B549" s="159">
        <v>0.5</v>
      </c>
      <c r="C549" s="535"/>
      <c r="D549" s="754"/>
      <c r="E549" s="754"/>
      <c r="F549" s="754"/>
      <c r="G549" s="754"/>
      <c r="H549" s="754"/>
      <c r="I549" s="754"/>
      <c r="J549" s="754"/>
      <c r="K549" s="754"/>
      <c r="L549" s="754"/>
      <c r="M549" s="754"/>
      <c r="N549" s="754"/>
      <c r="O549" s="754"/>
      <c r="P549" s="754"/>
      <c r="Q549" s="754"/>
      <c r="R549" s="754"/>
      <c r="S549" s="754"/>
      <c r="T549" s="754"/>
      <c r="U549" s="754"/>
      <c r="V549" s="754"/>
      <c r="W549" s="754"/>
      <c r="X549" s="754"/>
      <c r="Y549" s="754"/>
      <c r="Z549" s="754"/>
      <c r="AA549" s="754"/>
      <c r="AB549" s="754"/>
      <c r="AC549" s="754"/>
      <c r="AD549" s="754"/>
      <c r="AE549" s="754"/>
      <c r="AF549" s="754"/>
      <c r="AG549" s="754"/>
      <c r="AH549" s="754"/>
      <c r="AI549" s="754"/>
      <c r="AJ549" s="754"/>
      <c r="AK549" s="754"/>
      <c r="AL549" s="754"/>
      <c r="AM549" s="754"/>
      <c r="AN549" s="754"/>
      <c r="AO549" s="754"/>
      <c r="AP549" s="545"/>
    </row>
    <row r="550" spans="1:42" ht="12.75" customHeight="1" thickBot="1" x14ac:dyDescent="0.25">
      <c r="B550" s="159">
        <v>0.3</v>
      </c>
      <c r="C550" s="741"/>
      <c r="D550" s="758"/>
      <c r="E550" s="758"/>
      <c r="F550" s="758"/>
      <c r="G550" s="758"/>
      <c r="H550" s="758"/>
      <c r="I550" s="758"/>
      <c r="J550" s="758"/>
      <c r="K550" s="758"/>
      <c r="L550" s="758"/>
      <c r="M550" s="758"/>
      <c r="N550" s="758"/>
      <c r="O550" s="758"/>
      <c r="P550" s="758"/>
      <c r="Q550" s="758"/>
      <c r="R550" s="758"/>
      <c r="S550" s="758"/>
      <c r="T550" s="758"/>
      <c r="U550" s="758"/>
      <c r="V550" s="758"/>
      <c r="W550" s="758"/>
      <c r="X550" s="758"/>
      <c r="Y550" s="758"/>
      <c r="Z550" s="758"/>
      <c r="AA550" s="758"/>
      <c r="AB550" s="758"/>
      <c r="AC550" s="758"/>
      <c r="AD550" s="758"/>
      <c r="AE550" s="758"/>
      <c r="AF550" s="758"/>
      <c r="AG550" s="758"/>
      <c r="AH550" s="758"/>
      <c r="AI550" s="758"/>
      <c r="AJ550" s="758"/>
      <c r="AK550" s="758"/>
      <c r="AL550" s="758"/>
      <c r="AM550" s="758"/>
      <c r="AN550" s="758"/>
      <c r="AO550" s="758"/>
      <c r="AP550" s="545"/>
    </row>
    <row r="551" spans="1:42" ht="12.75" customHeight="1" x14ac:dyDescent="0.2">
      <c r="B551" s="160" t="s">
        <v>27</v>
      </c>
      <c r="C551" s="692"/>
      <c r="D551" s="534"/>
      <c r="E551" s="534"/>
      <c r="F551" s="534"/>
      <c r="G551" s="534"/>
      <c r="H551" s="534"/>
      <c r="I551" s="534"/>
      <c r="J551" s="534"/>
      <c r="K551" s="534"/>
      <c r="L551" s="534"/>
      <c r="M551" s="534"/>
      <c r="N551" s="534"/>
      <c r="O551" s="534"/>
      <c r="P551" s="534"/>
      <c r="Q551" s="534"/>
      <c r="R551" s="534"/>
      <c r="S551" s="534"/>
      <c r="T551" s="534"/>
      <c r="U551" s="534"/>
      <c r="V551" s="534"/>
      <c r="W551" s="534"/>
      <c r="X551" s="760"/>
      <c r="Y551" s="760"/>
      <c r="Z551" s="760"/>
      <c r="AA551" s="760"/>
      <c r="AB551" s="760"/>
      <c r="AC551" s="760"/>
      <c r="AD551" s="760"/>
      <c r="AE551" s="760"/>
      <c r="AF551" s="760"/>
      <c r="AG551" s="760"/>
      <c r="AH551" s="760"/>
      <c r="AI551" s="760"/>
      <c r="AJ551" s="760"/>
      <c r="AK551" s="760"/>
      <c r="AL551" s="760"/>
      <c r="AM551" s="760"/>
      <c r="AN551" s="760"/>
      <c r="AO551" s="760"/>
      <c r="AP551" s="545"/>
    </row>
    <row r="552" spans="1:42" ht="12.75" customHeight="1" x14ac:dyDescent="0.2">
      <c r="B552" s="53"/>
      <c r="C552" s="535"/>
      <c r="D552" s="696"/>
      <c r="E552" s="696"/>
      <c r="F552" s="696"/>
      <c r="G552" s="696"/>
      <c r="H552" s="696"/>
      <c r="I552" s="696"/>
      <c r="J552" s="696"/>
      <c r="K552" s="696"/>
      <c r="L552" s="696"/>
      <c r="M552" s="696"/>
      <c r="N552" s="696"/>
      <c r="O552" s="696"/>
      <c r="P552" s="696"/>
      <c r="Q552" s="696"/>
      <c r="R552" s="696"/>
      <c r="S552" s="696"/>
      <c r="T552" s="696"/>
      <c r="U552" s="696"/>
      <c r="V552" s="696"/>
      <c r="W552" s="696"/>
      <c r="X552" s="696"/>
      <c r="Y552" s="696"/>
      <c r="Z552" s="696"/>
      <c r="AA552" s="696"/>
      <c r="AB552" s="696"/>
      <c r="AC552" s="696"/>
      <c r="AD552" s="696"/>
      <c r="AE552" s="696"/>
      <c r="AF552" s="696"/>
      <c r="AG552" s="696"/>
      <c r="AH552" s="696"/>
      <c r="AI552" s="696"/>
      <c r="AJ552" s="696"/>
      <c r="AK552" s="696"/>
      <c r="AL552" s="696"/>
      <c r="AM552" s="696"/>
      <c r="AN552" s="696"/>
      <c r="AO552" s="696"/>
      <c r="AP552" s="545"/>
    </row>
    <row r="553" spans="1:42" s="827" customFormat="1" ht="12.75" customHeight="1" x14ac:dyDescent="0.2">
      <c r="A553" s="2"/>
      <c r="B553" s="14" t="s">
        <v>390</v>
      </c>
      <c r="C553" s="761"/>
      <c r="D553" s="857"/>
      <c r="E553" s="749"/>
      <c r="F553" s="749"/>
      <c r="G553" s="749"/>
      <c r="H553" s="749"/>
      <c r="I553" s="749"/>
      <c r="J553" s="749"/>
      <c r="K553" s="749"/>
      <c r="L553" s="749"/>
      <c r="M553" s="749"/>
      <c r="N553" s="749"/>
      <c r="O553" s="749"/>
      <c r="P553" s="749"/>
      <c r="Q553" s="749"/>
      <c r="R553" s="749"/>
      <c r="S553" s="749"/>
      <c r="T553" s="749"/>
      <c r="U553" s="749"/>
      <c r="V553" s="749"/>
      <c r="W553" s="749"/>
      <c r="X553" s="749"/>
      <c r="Y553" s="749"/>
      <c r="Z553" s="749"/>
      <c r="AA553" s="749"/>
      <c r="AB553" s="749"/>
      <c r="AC553" s="749"/>
      <c r="AD553" s="749"/>
      <c r="AE553" s="749"/>
      <c r="AF553" s="749"/>
      <c r="AG553" s="749"/>
      <c r="AH553" s="749"/>
      <c r="AI553" s="749"/>
      <c r="AJ553" s="749"/>
      <c r="AK553" s="749"/>
      <c r="AL553" s="749"/>
      <c r="AM553" s="749"/>
      <c r="AN553" s="749"/>
      <c r="AO553" s="749"/>
      <c r="AP553" s="709"/>
    </row>
    <row r="554" spans="1:42" s="827" customFormat="1" ht="12.75" customHeight="1" x14ac:dyDescent="0.2">
      <c r="A554" s="2"/>
      <c r="B554" s="164" t="str">
        <f>+B544&amp;" kW"</f>
        <v>5 kW</v>
      </c>
      <c r="C554" s="688"/>
      <c r="D554" s="763"/>
      <c r="E554" s="763"/>
      <c r="F554" s="763"/>
      <c r="G554" s="763"/>
      <c r="H554" s="763"/>
      <c r="I554" s="763"/>
      <c r="J554" s="763"/>
      <c r="K554" s="763"/>
      <c r="L554" s="763"/>
      <c r="M554" s="763"/>
      <c r="N554" s="763"/>
      <c r="O554" s="763"/>
      <c r="P554" s="763"/>
      <c r="Q554" s="763"/>
      <c r="R554" s="763"/>
      <c r="S554" s="763"/>
      <c r="T554" s="763"/>
      <c r="U554" s="763"/>
      <c r="V554" s="763"/>
      <c r="W554" s="763"/>
      <c r="X554" s="763"/>
      <c r="Y554" s="763"/>
      <c r="Z554" s="763"/>
      <c r="AA554" s="763"/>
      <c r="AB554" s="763"/>
      <c r="AC554" s="763"/>
      <c r="AD554" s="763"/>
      <c r="AE554" s="763"/>
      <c r="AF554" s="763"/>
      <c r="AG554" s="763"/>
      <c r="AH554" s="763"/>
      <c r="AI554" s="763"/>
      <c r="AJ554" s="763"/>
      <c r="AK554" s="763"/>
      <c r="AL554" s="763"/>
      <c r="AM554" s="763"/>
      <c r="AN554" s="763"/>
      <c r="AO554" s="763"/>
      <c r="AP554" s="709"/>
    </row>
    <row r="555" spans="1:42" s="827" customFormat="1" ht="12.75" customHeight="1" x14ac:dyDescent="0.2">
      <c r="A555" s="2"/>
      <c r="B555" s="164" t="str">
        <f t="shared" ref="B555:B560" si="6">+B545&amp;" kW"</f>
        <v>3 kW</v>
      </c>
      <c r="C555" s="688"/>
      <c r="D555" s="763"/>
      <c r="E555" s="763"/>
      <c r="F555" s="763"/>
      <c r="G555" s="763"/>
      <c r="H555" s="763"/>
      <c r="I555" s="763"/>
      <c r="J555" s="763"/>
      <c r="K555" s="763"/>
      <c r="L555" s="763"/>
      <c r="M555" s="763"/>
      <c r="N555" s="763"/>
      <c r="O555" s="763"/>
      <c r="P555" s="763"/>
      <c r="Q555" s="763"/>
      <c r="R555" s="763"/>
      <c r="S555" s="763"/>
      <c r="T555" s="763"/>
      <c r="U555" s="763"/>
      <c r="V555" s="763"/>
      <c r="W555" s="763"/>
      <c r="X555" s="763"/>
      <c r="Y555" s="763"/>
      <c r="Z555" s="763"/>
      <c r="AA555" s="763"/>
      <c r="AB555" s="763"/>
      <c r="AC555" s="763"/>
      <c r="AD555" s="763"/>
      <c r="AE555" s="763"/>
      <c r="AF555" s="763"/>
      <c r="AG555" s="763"/>
      <c r="AH555" s="763"/>
      <c r="AI555" s="763"/>
      <c r="AJ555" s="763"/>
      <c r="AK555" s="763"/>
      <c r="AL555" s="763"/>
      <c r="AM555" s="763"/>
      <c r="AN555" s="763"/>
      <c r="AO555" s="763"/>
      <c r="AP555" s="709"/>
    </row>
    <row r="556" spans="1:42" s="827" customFormat="1" ht="12.75" customHeight="1" x14ac:dyDescent="0.2">
      <c r="A556" s="2"/>
      <c r="B556" s="164" t="str">
        <f t="shared" si="6"/>
        <v>2,5 kW</v>
      </c>
      <c r="C556" s="688"/>
      <c r="D556" s="763"/>
      <c r="E556" s="763"/>
      <c r="F556" s="763"/>
      <c r="G556" s="763"/>
      <c r="H556" s="763"/>
      <c r="I556" s="763"/>
      <c r="J556" s="763"/>
      <c r="K556" s="763"/>
      <c r="L556" s="763"/>
      <c r="M556" s="763"/>
      <c r="N556" s="763"/>
      <c r="O556" s="763"/>
      <c r="P556" s="763"/>
      <c r="Q556" s="763"/>
      <c r="R556" s="763"/>
      <c r="S556" s="763"/>
      <c r="T556" s="763"/>
      <c r="U556" s="763"/>
      <c r="V556" s="763"/>
      <c r="W556" s="763"/>
      <c r="X556" s="763"/>
      <c r="Y556" s="763"/>
      <c r="Z556" s="763"/>
      <c r="AA556" s="763"/>
      <c r="AB556" s="763"/>
      <c r="AC556" s="763"/>
      <c r="AD556" s="763"/>
      <c r="AE556" s="763"/>
      <c r="AF556" s="763"/>
      <c r="AG556" s="763"/>
      <c r="AH556" s="763"/>
      <c r="AI556" s="763"/>
      <c r="AJ556" s="763"/>
      <c r="AK556" s="763"/>
      <c r="AL556" s="763"/>
      <c r="AM556" s="763"/>
      <c r="AN556" s="763"/>
      <c r="AO556" s="763"/>
      <c r="AP556" s="709"/>
    </row>
    <row r="557" spans="1:42" s="827" customFormat="1" ht="12.75" customHeight="1" x14ac:dyDescent="0.2">
      <c r="A557" s="2"/>
      <c r="B557" s="164" t="str">
        <f t="shared" si="6"/>
        <v>2 kW</v>
      </c>
      <c r="C557" s="688"/>
      <c r="D557" s="763"/>
      <c r="E557" s="763"/>
      <c r="F557" s="763"/>
      <c r="G557" s="763"/>
      <c r="H557" s="763"/>
      <c r="I557" s="763"/>
      <c r="J557" s="763"/>
      <c r="K557" s="763"/>
      <c r="L557" s="763"/>
      <c r="M557" s="763"/>
      <c r="N557" s="763"/>
      <c r="O557" s="763"/>
      <c r="P557" s="763"/>
      <c r="Q557" s="763"/>
      <c r="R557" s="763"/>
      <c r="S557" s="763"/>
      <c r="T557" s="763"/>
      <c r="U557" s="763"/>
      <c r="V557" s="763"/>
      <c r="W557" s="763"/>
      <c r="X557" s="763"/>
      <c r="Y557" s="763"/>
      <c r="Z557" s="763"/>
      <c r="AA557" s="763"/>
      <c r="AB557" s="763"/>
      <c r="AC557" s="763"/>
      <c r="AD557" s="763"/>
      <c r="AE557" s="763"/>
      <c r="AF557" s="763"/>
      <c r="AG557" s="763"/>
      <c r="AH557" s="763"/>
      <c r="AI557" s="763"/>
      <c r="AJ557" s="763"/>
      <c r="AK557" s="763"/>
      <c r="AL557" s="763"/>
      <c r="AM557" s="763"/>
      <c r="AN557" s="763"/>
      <c r="AO557" s="763"/>
      <c r="AP557" s="709"/>
    </row>
    <row r="558" spans="1:42" s="827" customFormat="1" ht="12.75" customHeight="1" x14ac:dyDescent="0.2">
      <c r="A558" s="2"/>
      <c r="B558" s="164" t="str">
        <f t="shared" si="6"/>
        <v>1 kW</v>
      </c>
      <c r="C558" s="688"/>
      <c r="D558" s="763"/>
      <c r="E558" s="763"/>
      <c r="F558" s="763"/>
      <c r="G558" s="763"/>
      <c r="H558" s="763"/>
      <c r="I558" s="763"/>
      <c r="J558" s="763"/>
      <c r="K558" s="763"/>
      <c r="L558" s="763"/>
      <c r="M558" s="763"/>
      <c r="N558" s="763"/>
      <c r="O558" s="763"/>
      <c r="P558" s="763"/>
      <c r="Q558" s="763"/>
      <c r="R558" s="763"/>
      <c r="S558" s="763"/>
      <c r="T558" s="763"/>
      <c r="U558" s="763"/>
      <c r="V558" s="763"/>
      <c r="W558" s="763"/>
      <c r="X558" s="763"/>
      <c r="Y558" s="763"/>
      <c r="Z558" s="763"/>
      <c r="AA558" s="763"/>
      <c r="AB558" s="763"/>
      <c r="AC558" s="763"/>
      <c r="AD558" s="763"/>
      <c r="AE558" s="763"/>
      <c r="AF558" s="763"/>
      <c r="AG558" s="763"/>
      <c r="AH558" s="763"/>
      <c r="AI558" s="763"/>
      <c r="AJ558" s="763"/>
      <c r="AK558" s="763"/>
      <c r="AL558" s="763"/>
      <c r="AM558" s="763"/>
      <c r="AN558" s="763"/>
      <c r="AO558" s="763"/>
      <c r="AP558" s="709"/>
    </row>
    <row r="559" spans="1:42" s="827" customFormat="1" ht="12.75" customHeight="1" x14ac:dyDescent="0.2">
      <c r="A559" s="2"/>
      <c r="B559" s="164" t="str">
        <f t="shared" si="6"/>
        <v>0,5 kW</v>
      </c>
      <c r="C559" s="688"/>
      <c r="D559" s="763"/>
      <c r="E559" s="763"/>
      <c r="F559" s="763"/>
      <c r="G559" s="763"/>
      <c r="H559" s="763"/>
      <c r="I559" s="763"/>
      <c r="J559" s="763"/>
      <c r="K559" s="763"/>
      <c r="L559" s="763"/>
      <c r="M559" s="763"/>
      <c r="N559" s="763"/>
      <c r="O559" s="763"/>
      <c r="P559" s="763"/>
      <c r="Q559" s="763"/>
      <c r="R559" s="763"/>
      <c r="S559" s="763"/>
      <c r="T559" s="763"/>
      <c r="U559" s="763"/>
      <c r="V559" s="763"/>
      <c r="W559" s="763"/>
      <c r="X559" s="763"/>
      <c r="Y559" s="763"/>
      <c r="Z559" s="763"/>
      <c r="AA559" s="763"/>
      <c r="AB559" s="763"/>
      <c r="AC559" s="763"/>
      <c r="AD559" s="763"/>
      <c r="AE559" s="763"/>
      <c r="AF559" s="763"/>
      <c r="AG559" s="763"/>
      <c r="AH559" s="763"/>
      <c r="AI559" s="763"/>
      <c r="AJ559" s="763"/>
      <c r="AK559" s="763"/>
      <c r="AL559" s="763"/>
      <c r="AM559" s="763"/>
      <c r="AN559" s="763"/>
      <c r="AO559" s="763"/>
      <c r="AP559" s="709"/>
    </row>
    <row r="560" spans="1:42" s="827" customFormat="1" ht="12.75" customHeight="1" x14ac:dyDescent="0.2">
      <c r="A560" s="2"/>
      <c r="B560" s="164" t="str">
        <f t="shared" si="6"/>
        <v>0,3 kW</v>
      </c>
      <c r="C560" s="688"/>
      <c r="D560" s="763"/>
      <c r="E560" s="763"/>
      <c r="F560" s="763"/>
      <c r="G560" s="763"/>
      <c r="H560" s="763"/>
      <c r="I560" s="763"/>
      <c r="J560" s="763"/>
      <c r="K560" s="763"/>
      <c r="L560" s="763"/>
      <c r="M560" s="763"/>
      <c r="N560" s="763"/>
      <c r="O560" s="763"/>
      <c r="P560" s="763"/>
      <c r="Q560" s="763"/>
      <c r="R560" s="763"/>
      <c r="S560" s="763"/>
      <c r="T560" s="763"/>
      <c r="U560" s="763"/>
      <c r="V560" s="763"/>
      <c r="W560" s="763"/>
      <c r="X560" s="763"/>
      <c r="Y560" s="763"/>
      <c r="Z560" s="763"/>
      <c r="AA560" s="763"/>
      <c r="AB560" s="763"/>
      <c r="AC560" s="763"/>
      <c r="AD560" s="763"/>
      <c r="AE560" s="763"/>
      <c r="AF560" s="763"/>
      <c r="AG560" s="763"/>
      <c r="AH560" s="763"/>
      <c r="AI560" s="763"/>
      <c r="AJ560" s="763"/>
      <c r="AK560" s="763"/>
      <c r="AL560" s="763"/>
      <c r="AM560" s="763"/>
      <c r="AN560" s="763"/>
      <c r="AO560" s="763"/>
      <c r="AP560" s="709"/>
    </row>
    <row r="561" spans="1:42" s="827" customFormat="1" ht="12.75" customHeight="1" x14ac:dyDescent="0.2">
      <c r="A561" s="2"/>
      <c r="B561" s="164"/>
      <c r="C561" s="742"/>
      <c r="D561" s="742"/>
      <c r="E561" s="742"/>
      <c r="F561" s="770"/>
      <c r="G561" s="770"/>
      <c r="H561" s="770"/>
      <c r="I561" s="770"/>
      <c r="J561" s="770"/>
      <c r="K561" s="770"/>
      <c r="L561" s="770"/>
      <c r="M561" s="770"/>
      <c r="N561" s="770"/>
      <c r="O561" s="770"/>
      <c r="P561" s="770"/>
      <c r="Q561" s="770"/>
      <c r="R561" s="770"/>
      <c r="S561" s="770"/>
      <c r="T561" s="770"/>
      <c r="U561" s="770"/>
      <c r="V561" s="770"/>
      <c r="W561" s="770"/>
      <c r="X561" s="770"/>
      <c r="Y561" s="770"/>
      <c r="Z561" s="770"/>
      <c r="AA561" s="770"/>
      <c r="AB561" s="770"/>
      <c r="AC561" s="770"/>
      <c r="AD561" s="770"/>
      <c r="AE561" s="770"/>
      <c r="AF561" s="770"/>
      <c r="AG561" s="770"/>
      <c r="AH561" s="770"/>
      <c r="AI561" s="770"/>
      <c r="AJ561" s="770"/>
      <c r="AK561" s="770"/>
      <c r="AL561" s="770"/>
      <c r="AM561" s="770"/>
      <c r="AN561" s="770"/>
      <c r="AO561" s="770"/>
      <c r="AP561" s="709"/>
    </row>
    <row r="562" spans="1:42" ht="12.75" customHeight="1" x14ac:dyDescent="0.2">
      <c r="B562" s="53"/>
      <c r="C562" s="692"/>
      <c r="D562" s="534"/>
      <c r="E562" s="534"/>
      <c r="F562" s="534"/>
      <c r="G562" s="534"/>
      <c r="H562" s="534"/>
      <c r="I562" s="534"/>
      <c r="J562" s="534"/>
      <c r="K562" s="534"/>
      <c r="L562" s="534"/>
      <c r="M562" s="534"/>
      <c r="N562" s="534"/>
      <c r="O562" s="534"/>
      <c r="P562" s="534"/>
      <c r="Q562" s="534"/>
      <c r="R562" s="534"/>
      <c r="S562" s="534"/>
      <c r="T562" s="534"/>
      <c r="U562" s="534"/>
      <c r="V562" s="534"/>
      <c r="W562" s="534"/>
      <c r="X562" s="534"/>
      <c r="Y562" s="534"/>
      <c r="Z562" s="534"/>
      <c r="AA562" s="534"/>
      <c r="AB562" s="534"/>
      <c r="AC562" s="534"/>
      <c r="AD562" s="534"/>
      <c r="AE562" s="534"/>
      <c r="AF562" s="534"/>
      <c r="AG562" s="534"/>
      <c r="AH562" s="534"/>
      <c r="AI562" s="534"/>
      <c r="AJ562" s="534"/>
      <c r="AK562" s="534"/>
      <c r="AL562" s="534"/>
      <c r="AM562" s="534"/>
      <c r="AN562" s="534"/>
      <c r="AO562" s="534"/>
      <c r="AP562" s="545"/>
    </row>
    <row r="563" spans="1:42" ht="12.75" customHeight="1" x14ac:dyDescent="0.2">
      <c r="B563" s="168" t="s">
        <v>391</v>
      </c>
      <c r="C563" s="535"/>
      <c r="D563" s="752"/>
      <c r="E563" s="752"/>
      <c r="F563" s="752"/>
      <c r="G563" s="752"/>
      <c r="H563" s="752"/>
      <c r="I563" s="752"/>
      <c r="J563" s="752"/>
      <c r="K563" s="752"/>
      <c r="L563" s="752"/>
      <c r="M563" s="752"/>
      <c r="N563" s="752"/>
      <c r="O563" s="752"/>
      <c r="P563" s="752"/>
      <c r="Q563" s="752"/>
      <c r="R563" s="752"/>
      <c r="S563" s="752"/>
      <c r="T563" s="767"/>
      <c r="U563" s="752"/>
      <c r="V563" s="752"/>
      <c r="W563" s="752"/>
      <c r="X563" s="752"/>
      <c r="Y563" s="752"/>
      <c r="Z563" s="752"/>
      <c r="AA563" s="752"/>
      <c r="AB563" s="752"/>
      <c r="AC563" s="752"/>
      <c r="AD563" s="752"/>
      <c r="AE563" s="752"/>
      <c r="AF563" s="752"/>
      <c r="AG563" s="752"/>
      <c r="AH563" s="752"/>
      <c r="AI563" s="752"/>
      <c r="AJ563" s="752"/>
      <c r="AK563" s="752"/>
      <c r="AL563" s="752"/>
      <c r="AM563" s="752"/>
      <c r="AN563" s="752"/>
      <c r="AO563" s="752"/>
      <c r="AP563" s="545"/>
    </row>
    <row r="564" spans="1:42" ht="12.75" customHeight="1" x14ac:dyDescent="0.2">
      <c r="B564" s="53" t="s">
        <v>392</v>
      </c>
      <c r="C564" s="535"/>
      <c r="D564" s="696"/>
      <c r="E564" s="696"/>
      <c r="F564" s="696"/>
      <c r="G564" s="696"/>
      <c r="H564" s="696"/>
      <c r="I564" s="696"/>
      <c r="J564" s="696"/>
      <c r="K564" s="696"/>
      <c r="L564" s="696"/>
      <c r="M564" s="696"/>
      <c r="N564" s="696"/>
      <c r="O564" s="696"/>
      <c r="P564" s="696"/>
      <c r="Q564" s="696"/>
      <c r="R564" s="696"/>
      <c r="S564" s="696"/>
      <c r="T564" s="696"/>
      <c r="U564" s="696"/>
      <c r="V564" s="696"/>
      <c r="W564" s="696"/>
      <c r="X564" s="696"/>
      <c r="Y564" s="696"/>
      <c r="Z564" s="696"/>
      <c r="AA564" s="696"/>
      <c r="AB564" s="696"/>
      <c r="AC564" s="696"/>
      <c r="AD564" s="696"/>
      <c r="AE564" s="696"/>
      <c r="AF564" s="696"/>
      <c r="AG564" s="696"/>
      <c r="AH564" s="696"/>
      <c r="AI564" s="696"/>
      <c r="AJ564" s="696"/>
      <c r="AK564" s="696"/>
      <c r="AL564" s="696"/>
      <c r="AM564" s="696"/>
      <c r="AN564" s="696"/>
      <c r="AO564" s="696"/>
      <c r="AP564" s="545"/>
    </row>
    <row r="565" spans="1:42" ht="12.75" customHeight="1" x14ac:dyDescent="0.2">
      <c r="B565" s="53" t="s">
        <v>374</v>
      </c>
      <c r="C565" s="535"/>
      <c r="D565" s="696"/>
      <c r="E565" s="696"/>
      <c r="F565" s="696"/>
      <c r="G565" s="696"/>
      <c r="H565" s="696"/>
      <c r="I565" s="696"/>
      <c r="J565" s="696"/>
      <c r="K565" s="696"/>
      <c r="L565" s="696"/>
      <c r="M565" s="696"/>
      <c r="N565" s="696"/>
      <c r="O565" s="696"/>
      <c r="P565" s="696"/>
      <c r="Q565" s="696"/>
      <c r="R565" s="696"/>
      <c r="S565" s="696"/>
      <c r="T565" s="696"/>
      <c r="U565" s="696"/>
      <c r="V565" s="696"/>
      <c r="W565" s="696"/>
      <c r="X565" s="696"/>
      <c r="Y565" s="696"/>
      <c r="Z565" s="696"/>
      <c r="AA565" s="696"/>
      <c r="AB565" s="696"/>
      <c r="AC565" s="696"/>
      <c r="AD565" s="696"/>
      <c r="AE565" s="696"/>
      <c r="AF565" s="696"/>
      <c r="AG565" s="696"/>
      <c r="AH565" s="696"/>
      <c r="AI565" s="696"/>
      <c r="AJ565" s="696"/>
      <c r="AK565" s="696"/>
      <c r="AL565" s="696"/>
      <c r="AM565" s="696"/>
      <c r="AN565" s="696"/>
      <c r="AO565" s="696"/>
      <c r="AP565" s="545"/>
    </row>
    <row r="566" spans="1:42" ht="12.75" customHeight="1" x14ac:dyDescent="0.2">
      <c r="B566" s="53"/>
      <c r="C566" s="535"/>
      <c r="D566" s="696"/>
      <c r="E566" s="696"/>
      <c r="F566" s="696"/>
      <c r="G566" s="696"/>
      <c r="H566" s="696"/>
      <c r="I566" s="696"/>
      <c r="J566" s="696"/>
      <c r="K566" s="696"/>
      <c r="L566" s="696"/>
      <c r="M566" s="696"/>
      <c r="N566" s="696"/>
      <c r="O566" s="696"/>
      <c r="P566" s="696"/>
      <c r="Q566" s="696"/>
      <c r="R566" s="696"/>
      <c r="S566" s="696"/>
      <c r="T566" s="775"/>
      <c r="U566" s="696"/>
      <c r="V566" s="696"/>
      <c r="W566" s="696"/>
      <c r="X566" s="696"/>
      <c r="Y566" s="696"/>
      <c r="Z566" s="696"/>
      <c r="AA566" s="696"/>
      <c r="AB566" s="696"/>
      <c r="AC566" s="696"/>
      <c r="AD566" s="696"/>
      <c r="AE566" s="696"/>
      <c r="AF566" s="696"/>
      <c r="AG566" s="696"/>
      <c r="AH566" s="696"/>
      <c r="AI566" s="696"/>
      <c r="AJ566" s="696"/>
      <c r="AK566" s="696"/>
      <c r="AL566" s="696"/>
      <c r="AM566" s="696"/>
      <c r="AN566" s="696"/>
      <c r="AO566" s="696"/>
      <c r="AP566" s="545"/>
    </row>
    <row r="567" spans="1:42" ht="12.75" customHeight="1" x14ac:dyDescent="0.2">
      <c r="B567" s="53" t="s">
        <v>393</v>
      </c>
      <c r="C567" s="535"/>
      <c r="D567" s="754"/>
      <c r="E567" s="754"/>
      <c r="F567" s="754"/>
      <c r="G567" s="754"/>
      <c r="H567" s="754"/>
      <c r="I567" s="754"/>
      <c r="J567" s="754"/>
      <c r="K567" s="754"/>
      <c r="L567" s="754"/>
      <c r="M567" s="754"/>
      <c r="N567" s="754"/>
      <c r="O567" s="754"/>
      <c r="P567" s="754"/>
      <c r="Q567" s="754"/>
      <c r="R567" s="754"/>
      <c r="S567" s="754"/>
      <c r="T567" s="754"/>
      <c r="U567" s="754"/>
      <c r="V567" s="754"/>
      <c r="W567" s="754"/>
      <c r="X567" s="754"/>
      <c r="Y567" s="754"/>
      <c r="Z567" s="754"/>
      <c r="AA567" s="754"/>
      <c r="AB567" s="754"/>
      <c r="AC567" s="754"/>
      <c r="AD567" s="754"/>
      <c r="AE567" s="754"/>
      <c r="AF567" s="754"/>
      <c r="AG567" s="754"/>
      <c r="AH567" s="754"/>
      <c r="AI567" s="754"/>
      <c r="AJ567" s="754"/>
      <c r="AK567" s="754"/>
      <c r="AL567" s="754"/>
      <c r="AM567" s="754"/>
      <c r="AN567" s="754"/>
      <c r="AO567" s="754"/>
      <c r="AP567" s="545"/>
    </row>
    <row r="568" spans="1:42" ht="12.75" customHeight="1" x14ac:dyDescent="0.2">
      <c r="B568" s="53" t="s">
        <v>394</v>
      </c>
      <c r="C568" s="535"/>
      <c r="D568" s="696"/>
      <c r="E568" s="696"/>
      <c r="F568" s="696"/>
      <c r="G568" s="696"/>
      <c r="H568" s="696"/>
      <c r="I568" s="696"/>
      <c r="J568" s="696"/>
      <c r="K568" s="696"/>
      <c r="L568" s="696"/>
      <c r="M568" s="696"/>
      <c r="N568" s="696"/>
      <c r="O568" s="696"/>
      <c r="P568" s="696"/>
      <c r="Q568" s="696"/>
      <c r="R568" s="696"/>
      <c r="S568" s="696"/>
      <c r="T568" s="696"/>
      <c r="U568" s="696"/>
      <c r="V568" s="696"/>
      <c r="W568" s="696"/>
      <c r="X568" s="696"/>
      <c r="Y568" s="696"/>
      <c r="Z568" s="696"/>
      <c r="AA568" s="696"/>
      <c r="AB568" s="696"/>
      <c r="AC568" s="696"/>
      <c r="AD568" s="696"/>
      <c r="AE568" s="696"/>
      <c r="AF568" s="696"/>
      <c r="AG568" s="696"/>
      <c r="AH568" s="696"/>
      <c r="AI568" s="696"/>
      <c r="AJ568" s="696"/>
      <c r="AK568" s="696"/>
      <c r="AL568" s="696"/>
      <c r="AM568" s="696"/>
      <c r="AN568" s="696"/>
      <c r="AO568" s="696"/>
      <c r="AP568" s="545"/>
    </row>
    <row r="569" spans="1:42" ht="12.75" customHeight="1" x14ac:dyDescent="0.2">
      <c r="B569" s="53" t="s">
        <v>395</v>
      </c>
      <c r="C569" s="535"/>
      <c r="D569" s="696"/>
      <c r="E569" s="696"/>
      <c r="F569" s="696"/>
      <c r="G569" s="696"/>
      <c r="H569" s="696"/>
      <c r="I569" s="696"/>
      <c r="J569" s="696"/>
      <c r="K569" s="696"/>
      <c r="L569" s="696"/>
      <c r="M569" s="696"/>
      <c r="N569" s="696"/>
      <c r="O569" s="696"/>
      <c r="P569" s="696"/>
      <c r="Q569" s="696"/>
      <c r="R569" s="696"/>
      <c r="S569" s="696"/>
      <c r="T569" s="775"/>
      <c r="U569" s="696"/>
      <c r="V569" s="696"/>
      <c r="W569" s="696"/>
      <c r="X569" s="696"/>
      <c r="Y569" s="696"/>
      <c r="Z569" s="696"/>
      <c r="AA569" s="696"/>
      <c r="AB569" s="696"/>
      <c r="AC569" s="696"/>
      <c r="AD569" s="696"/>
      <c r="AE569" s="696"/>
      <c r="AF569" s="696"/>
      <c r="AG569" s="696"/>
      <c r="AH569" s="696"/>
      <c r="AI569" s="696"/>
      <c r="AJ569" s="696"/>
      <c r="AK569" s="696"/>
      <c r="AL569" s="696"/>
      <c r="AM569" s="696"/>
      <c r="AN569" s="696"/>
      <c r="AO569" s="696"/>
      <c r="AP569" s="545"/>
    </row>
    <row r="570" spans="1:42" ht="12.75" customHeight="1" x14ac:dyDescent="0.2">
      <c r="B570" s="159">
        <v>3</v>
      </c>
      <c r="C570" s="535"/>
      <c r="D570" s="754"/>
      <c r="E570" s="754"/>
      <c r="F570" s="754"/>
      <c r="G570" s="754"/>
      <c r="H570" s="754"/>
      <c r="I570" s="754"/>
      <c r="J570" s="754"/>
      <c r="K570" s="754"/>
      <c r="L570" s="754"/>
      <c r="M570" s="754"/>
      <c r="N570" s="754"/>
      <c r="O570" s="754"/>
      <c r="P570" s="754"/>
      <c r="Q570" s="754"/>
      <c r="R570" s="754"/>
      <c r="S570" s="754"/>
      <c r="T570" s="754"/>
      <c r="U570" s="754"/>
      <c r="V570" s="754"/>
      <c r="W570" s="754"/>
      <c r="X570" s="754"/>
      <c r="Y570" s="754"/>
      <c r="Z570" s="754"/>
      <c r="AA570" s="754"/>
      <c r="AB570" s="754"/>
      <c r="AC570" s="754"/>
      <c r="AD570" s="754"/>
      <c r="AE570" s="754"/>
      <c r="AF570" s="754"/>
      <c r="AG570" s="754"/>
      <c r="AH570" s="754"/>
      <c r="AI570" s="754"/>
      <c r="AJ570" s="754"/>
      <c r="AK570" s="754"/>
      <c r="AL570" s="754"/>
      <c r="AM570" s="754"/>
      <c r="AN570" s="754"/>
      <c r="AO570" s="754"/>
      <c r="AP570" s="545"/>
    </row>
    <row r="571" spans="1:42" ht="12.75" customHeight="1" x14ac:dyDescent="0.2">
      <c r="B571" s="159">
        <v>2.5</v>
      </c>
      <c r="C571" s="535"/>
      <c r="D571" s="754"/>
      <c r="E571" s="754"/>
      <c r="F571" s="754"/>
      <c r="G571" s="754"/>
      <c r="H571" s="754"/>
      <c r="I571" s="754"/>
      <c r="J571" s="754"/>
      <c r="K571" s="754"/>
      <c r="L571" s="754"/>
      <c r="M571" s="754"/>
      <c r="N571" s="754"/>
      <c r="O571" s="754"/>
      <c r="P571" s="754"/>
      <c r="Q571" s="754"/>
      <c r="R571" s="754"/>
      <c r="S571" s="754"/>
      <c r="T571" s="754"/>
      <c r="U571" s="754"/>
      <c r="V571" s="754"/>
      <c r="W571" s="754"/>
      <c r="X571" s="754"/>
      <c r="Y571" s="754"/>
      <c r="Z571" s="754"/>
      <c r="AA571" s="754"/>
      <c r="AB571" s="754"/>
      <c r="AC571" s="754"/>
      <c r="AD571" s="754"/>
      <c r="AE571" s="754"/>
      <c r="AF571" s="754"/>
      <c r="AG571" s="754"/>
      <c r="AH571" s="754"/>
      <c r="AI571" s="754"/>
      <c r="AJ571" s="754"/>
      <c r="AK571" s="754"/>
      <c r="AL571" s="754"/>
      <c r="AM571" s="754"/>
      <c r="AN571" s="754"/>
      <c r="AO571" s="754"/>
      <c r="AP571" s="545"/>
    </row>
    <row r="572" spans="1:42" ht="12.75" customHeight="1" x14ac:dyDescent="0.2">
      <c r="B572" s="159">
        <v>2</v>
      </c>
      <c r="C572" s="535"/>
      <c r="D572" s="754"/>
      <c r="E572" s="754"/>
      <c r="F572" s="754"/>
      <c r="G572" s="754"/>
      <c r="H572" s="754"/>
      <c r="I572" s="754"/>
      <c r="J572" s="754"/>
      <c r="K572" s="754"/>
      <c r="L572" s="754"/>
      <c r="M572" s="754"/>
      <c r="N572" s="754"/>
      <c r="O572" s="754"/>
      <c r="P572" s="754"/>
      <c r="Q572" s="754"/>
      <c r="R572" s="754"/>
      <c r="S572" s="754"/>
      <c r="T572" s="754"/>
      <c r="U572" s="754"/>
      <c r="V572" s="754"/>
      <c r="W572" s="754"/>
      <c r="X572" s="754"/>
      <c r="Y572" s="754"/>
      <c r="Z572" s="754"/>
      <c r="AA572" s="754"/>
      <c r="AB572" s="754"/>
      <c r="AC572" s="754"/>
      <c r="AD572" s="754"/>
      <c r="AE572" s="754"/>
      <c r="AF572" s="754"/>
      <c r="AG572" s="754"/>
      <c r="AH572" s="754"/>
      <c r="AI572" s="754"/>
      <c r="AJ572" s="754"/>
      <c r="AK572" s="754"/>
      <c r="AL572" s="754"/>
      <c r="AM572" s="754"/>
      <c r="AN572" s="754"/>
      <c r="AO572" s="754"/>
      <c r="AP572" s="545"/>
    </row>
    <row r="573" spans="1:42" ht="12.75" customHeight="1" x14ac:dyDescent="0.2">
      <c r="B573" s="159">
        <v>1</v>
      </c>
      <c r="C573" s="768"/>
      <c r="D573" s="769"/>
      <c r="E573" s="769"/>
      <c r="F573" s="769"/>
      <c r="G573" s="769"/>
      <c r="H573" s="769"/>
      <c r="I573" s="769"/>
      <c r="J573" s="769"/>
      <c r="K573" s="769"/>
      <c r="L573" s="769"/>
      <c r="M573" s="769"/>
      <c r="N573" s="769"/>
      <c r="O573" s="769"/>
      <c r="P573" s="769"/>
      <c r="Q573" s="769"/>
      <c r="R573" s="769"/>
      <c r="S573" s="769"/>
      <c r="T573" s="769"/>
      <c r="U573" s="769"/>
      <c r="V573" s="769"/>
      <c r="W573" s="769"/>
      <c r="X573" s="769"/>
      <c r="Y573" s="769"/>
      <c r="Z573" s="769"/>
      <c r="AA573" s="769"/>
      <c r="AB573" s="769"/>
      <c r="AC573" s="769"/>
      <c r="AD573" s="769"/>
      <c r="AE573" s="769"/>
      <c r="AF573" s="769"/>
      <c r="AG573" s="769"/>
      <c r="AH573" s="769"/>
      <c r="AI573" s="769"/>
      <c r="AJ573" s="769"/>
      <c r="AK573" s="769"/>
      <c r="AL573" s="769"/>
      <c r="AM573" s="769"/>
      <c r="AN573" s="769"/>
      <c r="AO573" s="769"/>
      <c r="AP573" s="545"/>
    </row>
    <row r="574" spans="1:42" ht="12.75" customHeight="1" thickBot="1" x14ac:dyDescent="0.25">
      <c r="B574" s="175">
        <v>0.5</v>
      </c>
      <c r="C574" s="741"/>
      <c r="D574" s="758"/>
      <c r="E574" s="758"/>
      <c r="F574" s="758"/>
      <c r="G574" s="758"/>
      <c r="H574" s="758"/>
      <c r="I574" s="758"/>
      <c r="J574" s="758"/>
      <c r="K574" s="758"/>
      <c r="L574" s="758"/>
      <c r="M574" s="758"/>
      <c r="N574" s="758"/>
      <c r="O574" s="758"/>
      <c r="P574" s="758"/>
      <c r="Q574" s="758"/>
      <c r="R574" s="758"/>
      <c r="S574" s="758"/>
      <c r="T574" s="758"/>
      <c r="U574" s="758"/>
      <c r="V574" s="758"/>
      <c r="W574" s="758"/>
      <c r="X574" s="758"/>
      <c r="Y574" s="758"/>
      <c r="Z574" s="758"/>
      <c r="AA574" s="758"/>
      <c r="AB574" s="758"/>
      <c r="AC574" s="758"/>
      <c r="AD574" s="758"/>
      <c r="AE574" s="758"/>
      <c r="AF574" s="758"/>
      <c r="AG574" s="758"/>
      <c r="AH574" s="758"/>
      <c r="AI574" s="758"/>
      <c r="AJ574" s="758"/>
      <c r="AK574" s="758"/>
      <c r="AL574" s="758"/>
      <c r="AM574" s="758"/>
      <c r="AN574" s="758"/>
      <c r="AO574" s="758"/>
      <c r="AP574" s="545"/>
    </row>
    <row r="575" spans="1:42" ht="12.75" customHeight="1" x14ac:dyDescent="0.2">
      <c r="B575" s="160" t="s">
        <v>27</v>
      </c>
      <c r="C575" s="692"/>
      <c r="D575" s="534"/>
      <c r="E575" s="534"/>
      <c r="F575" s="534"/>
      <c r="G575" s="534"/>
      <c r="H575" s="534"/>
      <c r="I575" s="534"/>
      <c r="J575" s="534"/>
      <c r="K575" s="534"/>
      <c r="L575" s="534"/>
      <c r="M575" s="534"/>
      <c r="N575" s="534"/>
      <c r="O575" s="534"/>
      <c r="P575" s="534"/>
      <c r="Q575" s="534"/>
      <c r="R575" s="534"/>
      <c r="S575" s="534"/>
      <c r="T575" s="534"/>
      <c r="U575" s="534"/>
      <c r="V575" s="534"/>
      <c r="W575" s="534"/>
      <c r="X575" s="760"/>
      <c r="Y575" s="760"/>
      <c r="Z575" s="760"/>
      <c r="AA575" s="760"/>
      <c r="AB575" s="760"/>
      <c r="AC575" s="760"/>
      <c r="AD575" s="760"/>
      <c r="AE575" s="760"/>
      <c r="AF575" s="760"/>
      <c r="AG575" s="760"/>
      <c r="AH575" s="760"/>
      <c r="AI575" s="760"/>
      <c r="AJ575" s="760"/>
      <c r="AK575" s="760"/>
      <c r="AL575" s="760"/>
      <c r="AM575" s="760"/>
      <c r="AN575" s="760"/>
      <c r="AO575" s="760"/>
      <c r="AP575" s="545"/>
    </row>
    <row r="576" spans="1:42" ht="12.75" customHeight="1" x14ac:dyDescent="0.2">
      <c r="B576" s="53"/>
      <c r="C576" s="535"/>
      <c r="D576" s="696"/>
      <c r="E576" s="696"/>
      <c r="F576" s="696"/>
      <c r="G576" s="696"/>
      <c r="H576" s="696"/>
      <c r="I576" s="696"/>
      <c r="J576" s="696"/>
      <c r="K576" s="696"/>
      <c r="L576" s="696"/>
      <c r="M576" s="696"/>
      <c r="N576" s="696"/>
      <c r="O576" s="696"/>
      <c r="P576" s="696"/>
      <c r="Q576" s="696"/>
      <c r="R576" s="696"/>
      <c r="S576" s="696"/>
      <c r="T576" s="696"/>
      <c r="U576" s="696"/>
      <c r="V576" s="696"/>
      <c r="W576" s="696"/>
      <c r="X576" s="696"/>
      <c r="Y576" s="696"/>
      <c r="Z576" s="696"/>
      <c r="AA576" s="696"/>
      <c r="AB576" s="696"/>
      <c r="AC576" s="696"/>
      <c r="AD576" s="696"/>
      <c r="AE576" s="696"/>
      <c r="AF576" s="696"/>
      <c r="AG576" s="696"/>
      <c r="AH576" s="696"/>
      <c r="AI576" s="696"/>
      <c r="AJ576" s="696"/>
      <c r="AK576" s="696"/>
      <c r="AL576" s="696"/>
      <c r="AM576" s="696"/>
      <c r="AN576" s="696"/>
      <c r="AO576" s="696"/>
      <c r="AP576" s="545"/>
    </row>
    <row r="577" spans="1:42" s="827" customFormat="1" ht="12.75" customHeight="1" x14ac:dyDescent="0.2">
      <c r="A577" s="2"/>
      <c r="B577" s="14" t="s">
        <v>396</v>
      </c>
      <c r="C577" s="761"/>
      <c r="D577" s="857"/>
      <c r="E577" s="749"/>
      <c r="F577" s="749"/>
      <c r="G577" s="749"/>
      <c r="H577" s="749"/>
      <c r="I577" s="749"/>
      <c r="J577" s="749"/>
      <c r="K577" s="749"/>
      <c r="L577" s="749"/>
      <c r="M577" s="749"/>
      <c r="N577" s="749"/>
      <c r="O577" s="749"/>
      <c r="P577" s="749"/>
      <c r="Q577" s="749"/>
      <c r="R577" s="749"/>
      <c r="S577" s="749"/>
      <c r="T577" s="749"/>
      <c r="U577" s="749"/>
      <c r="V577" s="749"/>
      <c r="W577" s="749"/>
      <c r="X577" s="749"/>
      <c r="Y577" s="749"/>
      <c r="Z577" s="749"/>
      <c r="AA577" s="749"/>
      <c r="AB577" s="749"/>
      <c r="AC577" s="749"/>
      <c r="AD577" s="749"/>
      <c r="AE577" s="749"/>
      <c r="AF577" s="749"/>
      <c r="AG577" s="749"/>
      <c r="AH577" s="749"/>
      <c r="AI577" s="749"/>
      <c r="AJ577" s="749"/>
      <c r="AK577" s="749"/>
      <c r="AL577" s="749"/>
      <c r="AM577" s="749"/>
      <c r="AN577" s="749"/>
      <c r="AO577" s="749"/>
      <c r="AP577" s="709"/>
    </row>
    <row r="578" spans="1:42" s="827" customFormat="1" ht="12.75" customHeight="1" x14ac:dyDescent="0.2">
      <c r="A578" s="2"/>
      <c r="B578" s="164" t="str">
        <f>+B570&amp;" kW"</f>
        <v>3 kW</v>
      </c>
      <c r="C578" s="688"/>
      <c r="D578" s="763"/>
      <c r="E578" s="763"/>
      <c r="F578" s="763"/>
      <c r="G578" s="763"/>
      <c r="H578" s="763"/>
      <c r="I578" s="763"/>
      <c r="J578" s="763"/>
      <c r="K578" s="763"/>
      <c r="L578" s="763"/>
      <c r="M578" s="763"/>
      <c r="N578" s="763"/>
      <c r="O578" s="763"/>
      <c r="P578" s="763"/>
      <c r="Q578" s="763"/>
      <c r="R578" s="763"/>
      <c r="S578" s="763"/>
      <c r="T578" s="763"/>
      <c r="U578" s="763"/>
      <c r="V578" s="763"/>
      <c r="W578" s="763"/>
      <c r="X578" s="763"/>
      <c r="Y578" s="763"/>
      <c r="Z578" s="763"/>
      <c r="AA578" s="763"/>
      <c r="AB578" s="763"/>
      <c r="AC578" s="763"/>
      <c r="AD578" s="763"/>
      <c r="AE578" s="763"/>
      <c r="AF578" s="763"/>
      <c r="AG578" s="763"/>
      <c r="AH578" s="763"/>
      <c r="AI578" s="763"/>
      <c r="AJ578" s="763"/>
      <c r="AK578" s="763"/>
      <c r="AL578" s="763"/>
      <c r="AM578" s="763"/>
      <c r="AN578" s="763"/>
      <c r="AO578" s="763"/>
      <c r="AP578" s="709"/>
    </row>
    <row r="579" spans="1:42" s="827" customFormat="1" ht="12.75" customHeight="1" x14ac:dyDescent="0.2">
      <c r="A579" s="2"/>
      <c r="B579" s="164" t="str">
        <f>+B571&amp;" kW"</f>
        <v>2,5 kW</v>
      </c>
      <c r="C579" s="688"/>
      <c r="D579" s="763"/>
      <c r="E579" s="763"/>
      <c r="F579" s="763"/>
      <c r="G579" s="763"/>
      <c r="H579" s="763"/>
      <c r="I579" s="763"/>
      <c r="J579" s="763"/>
      <c r="K579" s="763"/>
      <c r="L579" s="763"/>
      <c r="M579" s="763"/>
      <c r="N579" s="763"/>
      <c r="O579" s="763"/>
      <c r="P579" s="763"/>
      <c r="Q579" s="763"/>
      <c r="R579" s="763"/>
      <c r="S579" s="763"/>
      <c r="T579" s="763"/>
      <c r="U579" s="763"/>
      <c r="V579" s="763"/>
      <c r="W579" s="763"/>
      <c r="X579" s="763"/>
      <c r="Y579" s="763"/>
      <c r="Z579" s="763"/>
      <c r="AA579" s="763"/>
      <c r="AB579" s="763"/>
      <c r="AC579" s="763"/>
      <c r="AD579" s="763"/>
      <c r="AE579" s="763"/>
      <c r="AF579" s="763"/>
      <c r="AG579" s="763"/>
      <c r="AH579" s="763"/>
      <c r="AI579" s="763"/>
      <c r="AJ579" s="763"/>
      <c r="AK579" s="763"/>
      <c r="AL579" s="763"/>
      <c r="AM579" s="763"/>
      <c r="AN579" s="763"/>
      <c r="AO579" s="763"/>
      <c r="AP579" s="709"/>
    </row>
    <row r="580" spans="1:42" s="827" customFormat="1" ht="12.75" customHeight="1" x14ac:dyDescent="0.2">
      <c r="A580" s="2"/>
      <c r="B580" s="164" t="str">
        <f>+B572&amp;" kW"</f>
        <v>2 kW</v>
      </c>
      <c r="C580" s="688"/>
      <c r="D580" s="763"/>
      <c r="E580" s="763"/>
      <c r="F580" s="763"/>
      <c r="G580" s="763"/>
      <c r="H580" s="763"/>
      <c r="I580" s="763"/>
      <c r="J580" s="763"/>
      <c r="K580" s="763"/>
      <c r="L580" s="763"/>
      <c r="M580" s="763"/>
      <c r="N580" s="763"/>
      <c r="O580" s="763"/>
      <c r="P580" s="763"/>
      <c r="Q580" s="763"/>
      <c r="R580" s="763"/>
      <c r="S580" s="763"/>
      <c r="T580" s="763"/>
      <c r="U580" s="763"/>
      <c r="V580" s="763"/>
      <c r="W580" s="763"/>
      <c r="X580" s="763"/>
      <c r="Y580" s="763"/>
      <c r="Z580" s="763"/>
      <c r="AA580" s="763"/>
      <c r="AB580" s="763"/>
      <c r="AC580" s="763"/>
      <c r="AD580" s="763"/>
      <c r="AE580" s="763"/>
      <c r="AF580" s="763"/>
      <c r="AG580" s="763"/>
      <c r="AH580" s="763"/>
      <c r="AI580" s="763"/>
      <c r="AJ580" s="763"/>
      <c r="AK580" s="763"/>
      <c r="AL580" s="763"/>
      <c r="AM580" s="763"/>
      <c r="AN580" s="763"/>
      <c r="AO580" s="763"/>
      <c r="AP580" s="709"/>
    </row>
    <row r="581" spans="1:42" s="827" customFormat="1" ht="12.75" customHeight="1" x14ac:dyDescent="0.2">
      <c r="A581" s="2"/>
      <c r="B581" s="164" t="str">
        <f>+B573&amp;" kW"</f>
        <v>1 kW</v>
      </c>
      <c r="C581" s="688"/>
      <c r="D581" s="763"/>
      <c r="E581" s="763"/>
      <c r="F581" s="763"/>
      <c r="G581" s="763"/>
      <c r="H581" s="763"/>
      <c r="I581" s="763"/>
      <c r="J581" s="763"/>
      <c r="K581" s="763"/>
      <c r="L581" s="763"/>
      <c r="M581" s="763"/>
      <c r="N581" s="763"/>
      <c r="O581" s="763"/>
      <c r="P581" s="763"/>
      <c r="Q581" s="763"/>
      <c r="R581" s="763"/>
      <c r="S581" s="763"/>
      <c r="T581" s="763"/>
      <c r="U581" s="763"/>
      <c r="V581" s="763"/>
      <c r="W581" s="763"/>
      <c r="X581" s="763"/>
      <c r="Y581" s="763"/>
      <c r="Z581" s="763"/>
      <c r="AA581" s="763"/>
      <c r="AB581" s="763"/>
      <c r="AC581" s="763"/>
      <c r="AD581" s="763"/>
      <c r="AE581" s="763"/>
      <c r="AF581" s="763"/>
      <c r="AG581" s="763"/>
      <c r="AH581" s="763"/>
      <c r="AI581" s="763"/>
      <c r="AJ581" s="763"/>
      <c r="AK581" s="763"/>
      <c r="AL581" s="763"/>
      <c r="AM581" s="763"/>
      <c r="AN581" s="763"/>
      <c r="AO581" s="763"/>
      <c r="AP581" s="709"/>
    </row>
    <row r="582" spans="1:42" s="827" customFormat="1" ht="12.75" customHeight="1" x14ac:dyDescent="0.2">
      <c r="A582" s="2"/>
      <c r="B582" s="164" t="str">
        <f>+B574&amp;" kW"</f>
        <v>0,5 kW</v>
      </c>
      <c r="C582" s="742"/>
      <c r="D582" s="763"/>
      <c r="E582" s="763"/>
      <c r="F582" s="763"/>
      <c r="G582" s="763"/>
      <c r="H582" s="763"/>
      <c r="I582" s="763"/>
      <c r="J582" s="763"/>
      <c r="K582" s="763"/>
      <c r="L582" s="763"/>
      <c r="M582" s="763"/>
      <c r="N582" s="763"/>
      <c r="O582" s="763"/>
      <c r="P582" s="763"/>
      <c r="Q582" s="763"/>
      <c r="R582" s="763"/>
      <c r="S582" s="763"/>
      <c r="T582" s="763"/>
      <c r="U582" s="763"/>
      <c r="V582" s="763"/>
      <c r="W582" s="763"/>
      <c r="X582" s="763"/>
      <c r="Y582" s="763"/>
      <c r="Z582" s="763"/>
      <c r="AA582" s="763"/>
      <c r="AB582" s="763"/>
      <c r="AC582" s="763"/>
      <c r="AD582" s="763"/>
      <c r="AE582" s="763"/>
      <c r="AF582" s="763"/>
      <c r="AG582" s="763"/>
      <c r="AH582" s="763"/>
      <c r="AI582" s="763"/>
      <c r="AJ582" s="763"/>
      <c r="AK582" s="763"/>
      <c r="AL582" s="763"/>
      <c r="AM582" s="763"/>
      <c r="AN582" s="763"/>
      <c r="AO582" s="763"/>
      <c r="AP582" s="709"/>
    </row>
    <row r="583" spans="1:42" s="827" customFormat="1" ht="12.75" customHeight="1" x14ac:dyDescent="0.2">
      <c r="A583" s="2"/>
      <c r="B583" s="164"/>
      <c r="C583" s="742"/>
      <c r="D583" s="777"/>
      <c r="E583" s="777"/>
      <c r="F583" s="777"/>
      <c r="G583" s="777"/>
      <c r="H583" s="777"/>
      <c r="I583" s="777"/>
      <c r="J583" s="777"/>
      <c r="K583" s="777"/>
      <c r="L583" s="777"/>
      <c r="M583" s="777"/>
      <c r="N583" s="777"/>
      <c r="O583" s="777"/>
      <c r="P583" s="777"/>
      <c r="Q583" s="777"/>
      <c r="R583" s="777"/>
      <c r="S583" s="777"/>
      <c r="T583" s="777"/>
      <c r="U583" s="777"/>
      <c r="V583" s="777"/>
      <c r="W583" s="777"/>
      <c r="X583" s="777"/>
      <c r="Y583" s="777"/>
      <c r="Z583" s="777"/>
      <c r="AA583" s="777"/>
      <c r="AB583" s="777"/>
      <c r="AC583" s="777"/>
      <c r="AD583" s="777"/>
      <c r="AE583" s="777"/>
      <c r="AF583" s="777"/>
      <c r="AG583" s="777"/>
      <c r="AH583" s="777"/>
      <c r="AI583" s="777"/>
      <c r="AJ583" s="777"/>
      <c r="AK583" s="777"/>
      <c r="AL583" s="777"/>
      <c r="AM583" s="777"/>
      <c r="AN583" s="777"/>
      <c r="AO583" s="777"/>
      <c r="AP583" s="709"/>
    </row>
    <row r="584" spans="1:42" ht="12.75" customHeight="1" x14ac:dyDescent="0.2">
      <c r="B584" s="168" t="s">
        <v>397</v>
      </c>
      <c r="C584" s="535"/>
      <c r="D584" s="752"/>
      <c r="E584" s="752"/>
      <c r="F584" s="752"/>
      <c r="G584" s="752"/>
      <c r="H584" s="752"/>
      <c r="I584" s="752"/>
      <c r="J584" s="752"/>
      <c r="K584" s="752"/>
      <c r="L584" s="752"/>
      <c r="M584" s="752"/>
      <c r="N584" s="752"/>
      <c r="O584" s="752"/>
      <c r="P584" s="752"/>
      <c r="Q584" s="752"/>
      <c r="R584" s="752"/>
      <c r="S584" s="752"/>
      <c r="T584" s="752"/>
      <c r="U584" s="752"/>
      <c r="V584" s="752"/>
      <c r="W584" s="752"/>
      <c r="X584" s="752"/>
      <c r="Y584" s="752"/>
      <c r="Z584" s="752"/>
      <c r="AA584" s="752"/>
      <c r="AB584" s="752"/>
      <c r="AC584" s="752"/>
      <c r="AD584" s="752"/>
      <c r="AE584" s="752"/>
      <c r="AF584" s="752"/>
      <c r="AG584" s="752"/>
      <c r="AH584" s="752"/>
      <c r="AI584" s="752"/>
      <c r="AJ584" s="752"/>
      <c r="AK584" s="752"/>
      <c r="AL584" s="752"/>
      <c r="AM584" s="752"/>
      <c r="AN584" s="752"/>
      <c r="AO584" s="752"/>
      <c r="AP584" s="545"/>
    </row>
    <row r="585" spans="1:42" ht="12.75" customHeight="1" x14ac:dyDescent="0.2">
      <c r="B585" s="53" t="s">
        <v>398</v>
      </c>
      <c r="C585" s="535"/>
      <c r="D585" s="696"/>
      <c r="E585" s="696"/>
      <c r="F585" s="696"/>
      <c r="G585" s="696"/>
      <c r="H585" s="696"/>
      <c r="I585" s="696"/>
      <c r="J585" s="696"/>
      <c r="K585" s="696"/>
      <c r="L585" s="696"/>
      <c r="M585" s="696"/>
      <c r="N585" s="696"/>
      <c r="O585" s="696"/>
      <c r="P585" s="696"/>
      <c r="Q585" s="696"/>
      <c r="R585" s="696"/>
      <c r="S585" s="696"/>
      <c r="T585" s="696"/>
      <c r="U585" s="696"/>
      <c r="V585" s="696"/>
      <c r="W585" s="696"/>
      <c r="X585" s="696"/>
      <c r="Y585" s="696"/>
      <c r="Z585" s="696"/>
      <c r="AA585" s="696"/>
      <c r="AB585" s="696"/>
      <c r="AC585" s="696"/>
      <c r="AD585" s="696"/>
      <c r="AE585" s="696"/>
      <c r="AF585" s="696"/>
      <c r="AG585" s="696"/>
      <c r="AH585" s="696"/>
      <c r="AI585" s="696"/>
      <c r="AJ585" s="696"/>
      <c r="AK585" s="696"/>
      <c r="AL585" s="696"/>
      <c r="AM585" s="696"/>
      <c r="AN585" s="696"/>
      <c r="AO585" s="696"/>
      <c r="AP585" s="545"/>
    </row>
    <row r="586" spans="1:42" ht="12.75" customHeight="1" x14ac:dyDescent="0.2">
      <c r="B586" s="53" t="s">
        <v>374</v>
      </c>
      <c r="C586" s="535"/>
      <c r="D586" s="696"/>
      <c r="E586" s="696"/>
      <c r="F586" s="696"/>
      <c r="G586" s="696"/>
      <c r="H586" s="696"/>
      <c r="I586" s="696"/>
      <c r="J586" s="696"/>
      <c r="K586" s="696"/>
      <c r="L586" s="696"/>
      <c r="M586" s="696"/>
      <c r="N586" s="696"/>
      <c r="O586" s="696"/>
      <c r="P586" s="696"/>
      <c r="Q586" s="696"/>
      <c r="R586" s="696"/>
      <c r="S586" s="696"/>
      <c r="T586" s="696"/>
      <c r="U586" s="696"/>
      <c r="V586" s="696"/>
      <c r="W586" s="696"/>
      <c r="X586" s="696"/>
      <c r="Y586" s="696"/>
      <c r="Z586" s="696"/>
      <c r="AA586" s="696"/>
      <c r="AB586" s="696"/>
      <c r="AC586" s="696"/>
      <c r="AD586" s="696"/>
      <c r="AE586" s="696"/>
      <c r="AF586" s="696"/>
      <c r="AG586" s="696"/>
      <c r="AH586" s="696"/>
      <c r="AI586" s="696"/>
      <c r="AJ586" s="696"/>
      <c r="AK586" s="696"/>
      <c r="AL586" s="696"/>
      <c r="AM586" s="696"/>
      <c r="AN586" s="696"/>
      <c r="AO586" s="696"/>
      <c r="AP586" s="545"/>
    </row>
    <row r="587" spans="1:42" ht="12.75" customHeight="1" x14ac:dyDescent="0.2">
      <c r="B587" s="53"/>
      <c r="C587" s="535"/>
      <c r="D587" s="696"/>
      <c r="E587" s="696"/>
      <c r="F587" s="696"/>
      <c r="G587" s="696"/>
      <c r="H587" s="696"/>
      <c r="I587" s="696"/>
      <c r="J587" s="696"/>
      <c r="K587" s="696"/>
      <c r="L587" s="696"/>
      <c r="M587" s="696"/>
      <c r="N587" s="696"/>
      <c r="O587" s="696"/>
      <c r="P587" s="696"/>
      <c r="Q587" s="696"/>
      <c r="R587" s="696"/>
      <c r="S587" s="696"/>
      <c r="T587" s="696"/>
      <c r="U587" s="696"/>
      <c r="V587" s="696"/>
      <c r="W587" s="696"/>
      <c r="X587" s="696"/>
      <c r="Y587" s="696"/>
      <c r="Z587" s="696"/>
      <c r="AA587" s="696"/>
      <c r="AB587" s="696"/>
      <c r="AC587" s="696"/>
      <c r="AD587" s="696"/>
      <c r="AE587" s="696"/>
      <c r="AF587" s="696"/>
      <c r="AG587" s="696"/>
      <c r="AH587" s="696"/>
      <c r="AI587" s="696"/>
      <c r="AJ587" s="696"/>
      <c r="AK587" s="696"/>
      <c r="AL587" s="696"/>
      <c r="AM587" s="696"/>
      <c r="AN587" s="696"/>
      <c r="AO587" s="696"/>
      <c r="AP587" s="545"/>
    </row>
    <row r="588" spans="1:42" ht="12.75" customHeight="1" x14ac:dyDescent="0.2">
      <c r="B588" s="53" t="s">
        <v>399</v>
      </c>
      <c r="C588" s="535"/>
      <c r="D588" s="754"/>
      <c r="E588" s="754"/>
      <c r="F588" s="754"/>
      <c r="G588" s="754"/>
      <c r="H588" s="754"/>
      <c r="I588" s="754"/>
      <c r="J588" s="754"/>
      <c r="K588" s="754"/>
      <c r="L588" s="754"/>
      <c r="M588" s="754"/>
      <c r="N588" s="754"/>
      <c r="O588" s="754"/>
      <c r="P588" s="754"/>
      <c r="Q588" s="754"/>
      <c r="R588" s="754"/>
      <c r="S588" s="754"/>
      <c r="T588" s="754"/>
      <c r="U588" s="754"/>
      <c r="V588" s="754"/>
      <c r="W588" s="754"/>
      <c r="X588" s="754"/>
      <c r="Y588" s="754"/>
      <c r="Z588" s="754"/>
      <c r="AA588" s="754"/>
      <c r="AB588" s="754"/>
      <c r="AC588" s="754"/>
      <c r="AD588" s="754"/>
      <c r="AE588" s="754"/>
      <c r="AF588" s="754"/>
      <c r="AG588" s="754"/>
      <c r="AH588" s="754"/>
      <c r="AI588" s="754"/>
      <c r="AJ588" s="754"/>
      <c r="AK588" s="754"/>
      <c r="AL588" s="754"/>
      <c r="AM588" s="754"/>
      <c r="AN588" s="754"/>
      <c r="AO588" s="754"/>
      <c r="AP588" s="545"/>
    </row>
    <row r="589" spans="1:42" ht="12.75" customHeight="1" x14ac:dyDescent="0.2">
      <c r="B589" s="53" t="s">
        <v>400</v>
      </c>
      <c r="C589" s="535"/>
      <c r="D589" s="696"/>
      <c r="E589" s="696"/>
      <c r="F589" s="696"/>
      <c r="G589" s="696"/>
      <c r="H589" s="696"/>
      <c r="I589" s="696"/>
      <c r="J589" s="696"/>
      <c r="K589" s="696"/>
      <c r="L589" s="696"/>
      <c r="M589" s="696"/>
      <c r="N589" s="696"/>
      <c r="O589" s="696"/>
      <c r="P589" s="696"/>
      <c r="Q589" s="696"/>
      <c r="R589" s="696"/>
      <c r="S589" s="696"/>
      <c r="T589" s="696"/>
      <c r="U589" s="696"/>
      <c r="V589" s="696"/>
      <c r="W589" s="696"/>
      <c r="X589" s="696"/>
      <c r="Y589" s="696"/>
      <c r="Z589" s="696"/>
      <c r="AA589" s="696"/>
      <c r="AB589" s="696"/>
      <c r="AC589" s="696"/>
      <c r="AD589" s="696"/>
      <c r="AE589" s="696"/>
      <c r="AF589" s="696"/>
      <c r="AG589" s="696"/>
      <c r="AH589" s="696"/>
      <c r="AI589" s="696"/>
      <c r="AJ589" s="696"/>
      <c r="AK589" s="696"/>
      <c r="AL589" s="696"/>
      <c r="AM589" s="696"/>
      <c r="AN589" s="696"/>
      <c r="AO589" s="696"/>
      <c r="AP589" s="545"/>
    </row>
    <row r="590" spans="1:42" ht="12.75" customHeight="1" x14ac:dyDescent="0.2">
      <c r="B590" s="53" t="s">
        <v>401</v>
      </c>
      <c r="C590" s="535"/>
      <c r="D590" s="696"/>
      <c r="E590" s="696"/>
      <c r="F590" s="696"/>
      <c r="G590" s="696"/>
      <c r="H590" s="696"/>
      <c r="I590" s="696"/>
      <c r="J590" s="696"/>
      <c r="K590" s="696"/>
      <c r="L590" s="696"/>
      <c r="M590" s="696"/>
      <c r="N590" s="696"/>
      <c r="O590" s="696"/>
      <c r="P590" s="696"/>
      <c r="Q590" s="696"/>
      <c r="R590" s="696"/>
      <c r="S590" s="696"/>
      <c r="T590" s="696"/>
      <c r="U590" s="696"/>
      <c r="V590" s="696"/>
      <c r="W590" s="696"/>
      <c r="X590" s="696"/>
      <c r="Y590" s="696"/>
      <c r="Z590" s="696"/>
      <c r="AA590" s="696"/>
      <c r="AB590" s="696"/>
      <c r="AC590" s="696"/>
      <c r="AD590" s="696"/>
      <c r="AE590" s="696"/>
      <c r="AF590" s="696"/>
      <c r="AG590" s="696"/>
      <c r="AH590" s="696"/>
      <c r="AI590" s="696"/>
      <c r="AJ590" s="696"/>
      <c r="AK590" s="696"/>
      <c r="AL590" s="696"/>
      <c r="AM590" s="696"/>
      <c r="AN590" s="696"/>
      <c r="AO590" s="696"/>
      <c r="AP590" s="545"/>
    </row>
    <row r="591" spans="1:42" ht="12.75" customHeight="1" x14ac:dyDescent="0.2">
      <c r="B591" s="159">
        <v>3</v>
      </c>
      <c r="C591" s="535"/>
      <c r="D591" s="754"/>
      <c r="E591" s="754"/>
      <c r="F591" s="754"/>
      <c r="G591" s="754"/>
      <c r="H591" s="754"/>
      <c r="I591" s="754"/>
      <c r="J591" s="754"/>
      <c r="K591" s="754"/>
      <c r="L591" s="754"/>
      <c r="M591" s="754"/>
      <c r="N591" s="754"/>
      <c r="O591" s="754"/>
      <c r="P591" s="754"/>
      <c r="Q591" s="754"/>
      <c r="R591" s="754"/>
      <c r="S591" s="754"/>
      <c r="T591" s="754"/>
      <c r="U591" s="754"/>
      <c r="V591" s="754"/>
      <c r="W591" s="754"/>
      <c r="X591" s="754"/>
      <c r="Y591" s="754"/>
      <c r="Z591" s="754"/>
      <c r="AA591" s="754"/>
      <c r="AB591" s="754"/>
      <c r="AC591" s="754"/>
      <c r="AD591" s="754"/>
      <c r="AE591" s="754"/>
      <c r="AF591" s="754"/>
      <c r="AG591" s="754"/>
      <c r="AH591" s="754"/>
      <c r="AI591" s="754"/>
      <c r="AJ591" s="754"/>
      <c r="AK591" s="754"/>
      <c r="AL591" s="754"/>
      <c r="AM591" s="754"/>
      <c r="AN591" s="754"/>
      <c r="AO591" s="754"/>
      <c r="AP591" s="545"/>
    </row>
    <row r="592" spans="1:42" ht="12.75" customHeight="1" x14ac:dyDescent="0.2">
      <c r="B592" s="159">
        <v>2.5</v>
      </c>
      <c r="C592" s="768"/>
      <c r="D592" s="769"/>
      <c r="E592" s="769"/>
      <c r="F592" s="769"/>
      <c r="G592" s="769"/>
      <c r="H592" s="769"/>
      <c r="I592" s="769"/>
      <c r="J592" s="769"/>
      <c r="K592" s="769"/>
      <c r="L592" s="769"/>
      <c r="M592" s="769"/>
      <c r="N592" s="769"/>
      <c r="O592" s="769"/>
      <c r="P592" s="769"/>
      <c r="Q592" s="769"/>
      <c r="R592" s="769"/>
      <c r="S592" s="769"/>
      <c r="T592" s="769"/>
      <c r="U592" s="769"/>
      <c r="V592" s="769"/>
      <c r="W592" s="769"/>
      <c r="X592" s="769"/>
      <c r="Y592" s="769"/>
      <c r="Z592" s="769"/>
      <c r="AA592" s="769"/>
      <c r="AB592" s="769"/>
      <c r="AC592" s="769"/>
      <c r="AD592" s="769"/>
      <c r="AE592" s="769"/>
      <c r="AF592" s="769"/>
      <c r="AG592" s="769"/>
      <c r="AH592" s="769"/>
      <c r="AI592" s="769"/>
      <c r="AJ592" s="769"/>
      <c r="AK592" s="769"/>
      <c r="AL592" s="769"/>
      <c r="AM592" s="769"/>
      <c r="AN592" s="769"/>
      <c r="AO592" s="769"/>
      <c r="AP592" s="545"/>
    </row>
    <row r="593" spans="1:42" ht="12.75" customHeight="1" x14ac:dyDescent="0.2">
      <c r="B593" s="159">
        <v>0.5</v>
      </c>
      <c r="C593" s="768"/>
      <c r="D593" s="769"/>
      <c r="E593" s="769"/>
      <c r="F593" s="769"/>
      <c r="G593" s="769"/>
      <c r="H593" s="769"/>
      <c r="I593" s="769"/>
      <c r="J593" s="769"/>
      <c r="K593" s="769"/>
      <c r="L593" s="769"/>
      <c r="M593" s="769"/>
      <c r="N593" s="769"/>
      <c r="O593" s="769"/>
      <c r="P593" s="769"/>
      <c r="Q593" s="769"/>
      <c r="R593" s="769"/>
      <c r="S593" s="769"/>
      <c r="T593" s="769"/>
      <c r="U593" s="769"/>
      <c r="V593" s="769"/>
      <c r="W593" s="769"/>
      <c r="X593" s="769"/>
      <c r="Y593" s="769"/>
      <c r="Z593" s="769"/>
      <c r="AA593" s="769"/>
      <c r="AB593" s="769"/>
      <c r="AC593" s="769"/>
      <c r="AD593" s="769"/>
      <c r="AE593" s="769"/>
      <c r="AF593" s="769"/>
      <c r="AG593" s="769"/>
      <c r="AH593" s="769"/>
      <c r="AI593" s="769"/>
      <c r="AJ593" s="769"/>
      <c r="AK593" s="769"/>
      <c r="AL593" s="769"/>
      <c r="AM593" s="769"/>
      <c r="AN593" s="769"/>
      <c r="AO593" s="769"/>
      <c r="AP593" s="545"/>
    </row>
    <row r="594" spans="1:42" ht="12.75" customHeight="1" thickBot="1" x14ac:dyDescent="0.25">
      <c r="B594" s="159">
        <v>0.3</v>
      </c>
      <c r="C594" s="741"/>
      <c r="D594" s="758"/>
      <c r="E594" s="758"/>
      <c r="F594" s="758"/>
      <c r="G594" s="758"/>
      <c r="H594" s="758"/>
      <c r="I594" s="758"/>
      <c r="J594" s="758"/>
      <c r="K594" s="758"/>
      <c r="L594" s="758"/>
      <c r="M594" s="758"/>
      <c r="N594" s="758"/>
      <c r="O594" s="758"/>
      <c r="P594" s="758"/>
      <c r="Q594" s="758"/>
      <c r="R594" s="758"/>
      <c r="S594" s="758"/>
      <c r="T594" s="758"/>
      <c r="U594" s="758"/>
      <c r="V594" s="758"/>
      <c r="W594" s="758"/>
      <c r="X594" s="758"/>
      <c r="Y594" s="758"/>
      <c r="Z594" s="758"/>
      <c r="AA594" s="758"/>
      <c r="AB594" s="758"/>
      <c r="AC594" s="758"/>
      <c r="AD594" s="758"/>
      <c r="AE594" s="758"/>
      <c r="AF594" s="758"/>
      <c r="AG594" s="758"/>
      <c r="AH594" s="758"/>
      <c r="AI594" s="758"/>
      <c r="AJ594" s="758"/>
      <c r="AK594" s="758"/>
      <c r="AL594" s="758"/>
      <c r="AM594" s="758"/>
      <c r="AN594" s="758"/>
      <c r="AO594" s="758"/>
      <c r="AP594" s="545"/>
    </row>
    <row r="595" spans="1:42" ht="12.75" customHeight="1" x14ac:dyDescent="0.2">
      <c r="B595" s="160" t="s">
        <v>27</v>
      </c>
      <c r="C595" s="692"/>
      <c r="D595" s="534"/>
      <c r="E595" s="534"/>
      <c r="F595" s="534"/>
      <c r="G595" s="534"/>
      <c r="H595" s="534"/>
      <c r="I595" s="534"/>
      <c r="J595" s="534"/>
      <c r="K595" s="534"/>
      <c r="L595" s="534"/>
      <c r="M595" s="534"/>
      <c r="N595" s="534"/>
      <c r="O595" s="534"/>
      <c r="P595" s="534"/>
      <c r="Q595" s="534"/>
      <c r="R595" s="534"/>
      <c r="S595" s="534"/>
      <c r="T595" s="534"/>
      <c r="U595" s="534"/>
      <c r="V595" s="534"/>
      <c r="W595" s="534"/>
      <c r="X595" s="760"/>
      <c r="Y595" s="760"/>
      <c r="Z595" s="760"/>
      <c r="AA595" s="760"/>
      <c r="AB595" s="760"/>
      <c r="AC595" s="760"/>
      <c r="AD595" s="760"/>
      <c r="AE595" s="760"/>
      <c r="AF595" s="760"/>
      <c r="AG595" s="760"/>
      <c r="AH595" s="760"/>
      <c r="AI595" s="760"/>
      <c r="AJ595" s="760"/>
      <c r="AK595" s="760"/>
      <c r="AL595" s="760"/>
      <c r="AM595" s="760"/>
      <c r="AN595" s="760"/>
      <c r="AO595" s="760"/>
      <c r="AP595" s="545"/>
    </row>
    <row r="596" spans="1:42" ht="12.75" customHeight="1" x14ac:dyDescent="0.2">
      <c r="B596" s="53"/>
      <c r="C596" s="535"/>
      <c r="D596" s="696"/>
      <c r="E596" s="696"/>
      <c r="F596" s="696"/>
      <c r="G596" s="696"/>
      <c r="H596" s="696"/>
      <c r="I596" s="696"/>
      <c r="J596" s="696"/>
      <c r="K596" s="696"/>
      <c r="L596" s="696"/>
      <c r="M596" s="696"/>
      <c r="N596" s="696"/>
      <c r="O596" s="696"/>
      <c r="P596" s="696"/>
      <c r="Q596" s="696"/>
      <c r="R596" s="696"/>
      <c r="S596" s="696"/>
      <c r="T596" s="696"/>
      <c r="U596" s="696"/>
      <c r="V596" s="696"/>
      <c r="W596" s="696"/>
      <c r="X596" s="696"/>
      <c r="Y596" s="696"/>
      <c r="Z596" s="696"/>
      <c r="AA596" s="696"/>
      <c r="AB596" s="696"/>
      <c r="AC596" s="696"/>
      <c r="AD596" s="696"/>
      <c r="AE596" s="696"/>
      <c r="AF596" s="696"/>
      <c r="AG596" s="696"/>
      <c r="AH596" s="696"/>
      <c r="AI596" s="696"/>
      <c r="AJ596" s="696"/>
      <c r="AK596" s="696"/>
      <c r="AL596" s="696"/>
      <c r="AM596" s="696"/>
      <c r="AN596" s="696"/>
      <c r="AO596" s="696"/>
      <c r="AP596" s="545"/>
    </row>
    <row r="597" spans="1:42" s="827" customFormat="1" ht="12.75" customHeight="1" x14ac:dyDescent="0.2">
      <c r="A597" s="2"/>
      <c r="B597" s="14" t="s">
        <v>402</v>
      </c>
      <c r="C597" s="761"/>
      <c r="D597" s="857"/>
      <c r="E597" s="749"/>
      <c r="F597" s="749"/>
      <c r="G597" s="749"/>
      <c r="H597" s="749"/>
      <c r="I597" s="749"/>
      <c r="J597" s="749"/>
      <c r="K597" s="749"/>
      <c r="L597" s="749"/>
      <c r="M597" s="749"/>
      <c r="N597" s="749"/>
      <c r="O597" s="749"/>
      <c r="P597" s="749"/>
      <c r="Q597" s="749"/>
      <c r="R597" s="749"/>
      <c r="S597" s="749"/>
      <c r="T597" s="749"/>
      <c r="U597" s="749"/>
      <c r="V597" s="749"/>
      <c r="W597" s="749"/>
      <c r="X597" s="749"/>
      <c r="Y597" s="749"/>
      <c r="Z597" s="749"/>
      <c r="AA597" s="749"/>
      <c r="AB597" s="749"/>
      <c r="AC597" s="749"/>
      <c r="AD597" s="749"/>
      <c r="AE597" s="749"/>
      <c r="AF597" s="749"/>
      <c r="AG597" s="749"/>
      <c r="AH597" s="749"/>
      <c r="AI597" s="749"/>
      <c r="AJ597" s="749"/>
      <c r="AK597" s="749"/>
      <c r="AL597" s="749"/>
      <c r="AM597" s="749"/>
      <c r="AN597" s="749"/>
      <c r="AO597" s="749"/>
      <c r="AP597" s="709"/>
    </row>
    <row r="598" spans="1:42" s="827" customFormat="1" ht="12.75" customHeight="1" x14ac:dyDescent="0.2">
      <c r="A598" s="2"/>
      <c r="B598" s="164" t="str">
        <f>+B591&amp;" kW"</f>
        <v>3 kW</v>
      </c>
      <c r="C598" s="688"/>
      <c r="D598" s="763"/>
      <c r="E598" s="763"/>
      <c r="F598" s="763"/>
      <c r="G598" s="763"/>
      <c r="H598" s="763"/>
      <c r="I598" s="763"/>
      <c r="J598" s="763"/>
      <c r="K598" s="763"/>
      <c r="L598" s="763"/>
      <c r="M598" s="763"/>
      <c r="N598" s="763"/>
      <c r="O598" s="763"/>
      <c r="P598" s="763"/>
      <c r="Q598" s="763"/>
      <c r="R598" s="763"/>
      <c r="S598" s="763"/>
      <c r="T598" s="763"/>
      <c r="U598" s="763"/>
      <c r="V598" s="763"/>
      <c r="W598" s="763"/>
      <c r="X598" s="763"/>
      <c r="Y598" s="763"/>
      <c r="Z598" s="763"/>
      <c r="AA598" s="763"/>
      <c r="AB598" s="763"/>
      <c r="AC598" s="763"/>
      <c r="AD598" s="763"/>
      <c r="AE598" s="763"/>
      <c r="AF598" s="763"/>
      <c r="AG598" s="763"/>
      <c r="AH598" s="763"/>
      <c r="AI598" s="763"/>
      <c r="AJ598" s="763"/>
      <c r="AK598" s="763"/>
      <c r="AL598" s="763"/>
      <c r="AM598" s="763"/>
      <c r="AN598" s="763"/>
      <c r="AO598" s="763"/>
      <c r="AP598" s="709"/>
    </row>
    <row r="599" spans="1:42" s="827" customFormat="1" ht="12.75" customHeight="1" x14ac:dyDescent="0.2">
      <c r="A599" s="2"/>
      <c r="B599" s="164" t="str">
        <f>+B592&amp;" kW"</f>
        <v>2,5 kW</v>
      </c>
      <c r="C599" s="688"/>
      <c r="D599" s="763"/>
      <c r="E599" s="763"/>
      <c r="F599" s="763"/>
      <c r="G599" s="763"/>
      <c r="H599" s="763"/>
      <c r="I599" s="763"/>
      <c r="J599" s="763"/>
      <c r="K599" s="763"/>
      <c r="L599" s="763"/>
      <c r="M599" s="763"/>
      <c r="N599" s="763"/>
      <c r="O599" s="763"/>
      <c r="P599" s="763"/>
      <c r="Q599" s="763"/>
      <c r="R599" s="763"/>
      <c r="S599" s="763"/>
      <c r="T599" s="763"/>
      <c r="U599" s="763"/>
      <c r="V599" s="763"/>
      <c r="W599" s="763"/>
      <c r="X599" s="763"/>
      <c r="Y599" s="763"/>
      <c r="Z599" s="763"/>
      <c r="AA599" s="763"/>
      <c r="AB599" s="763"/>
      <c r="AC599" s="763"/>
      <c r="AD599" s="763"/>
      <c r="AE599" s="763"/>
      <c r="AF599" s="763"/>
      <c r="AG599" s="763"/>
      <c r="AH599" s="763"/>
      <c r="AI599" s="763"/>
      <c r="AJ599" s="763"/>
      <c r="AK599" s="763"/>
      <c r="AL599" s="763"/>
      <c r="AM599" s="763"/>
      <c r="AN599" s="763"/>
      <c r="AO599" s="763"/>
      <c r="AP599" s="709"/>
    </row>
    <row r="600" spans="1:42" s="827" customFormat="1" ht="12.75" customHeight="1" x14ac:dyDescent="0.2">
      <c r="A600" s="2"/>
      <c r="B600" s="164" t="str">
        <f>+B593&amp;" kW"</f>
        <v>0,5 kW</v>
      </c>
      <c r="C600" s="688"/>
      <c r="D600" s="763"/>
      <c r="E600" s="763"/>
      <c r="F600" s="763"/>
      <c r="G600" s="763"/>
      <c r="H600" s="763"/>
      <c r="I600" s="763"/>
      <c r="J600" s="763"/>
      <c r="K600" s="763"/>
      <c r="L600" s="763"/>
      <c r="M600" s="763"/>
      <c r="N600" s="763"/>
      <c r="O600" s="763"/>
      <c r="P600" s="763"/>
      <c r="Q600" s="763"/>
      <c r="R600" s="763"/>
      <c r="S600" s="763"/>
      <c r="T600" s="763"/>
      <c r="U600" s="763"/>
      <c r="V600" s="763"/>
      <c r="W600" s="763"/>
      <c r="X600" s="763"/>
      <c r="Y600" s="763"/>
      <c r="Z600" s="763"/>
      <c r="AA600" s="763"/>
      <c r="AB600" s="763"/>
      <c r="AC600" s="763"/>
      <c r="AD600" s="763"/>
      <c r="AE600" s="763"/>
      <c r="AF600" s="763"/>
      <c r="AG600" s="763"/>
      <c r="AH600" s="763"/>
      <c r="AI600" s="763"/>
      <c r="AJ600" s="763"/>
      <c r="AK600" s="763"/>
      <c r="AL600" s="763"/>
      <c r="AM600" s="763"/>
      <c r="AN600" s="763"/>
      <c r="AO600" s="763"/>
      <c r="AP600" s="709"/>
    </row>
    <row r="601" spans="1:42" s="827" customFormat="1" ht="12.75" customHeight="1" x14ac:dyDescent="0.2">
      <c r="A601" s="2"/>
      <c r="B601" s="164" t="str">
        <f>+B594&amp;" kW"</f>
        <v>0,3 kW</v>
      </c>
      <c r="C601" s="688"/>
      <c r="D601" s="763"/>
      <c r="E601" s="763"/>
      <c r="F601" s="763"/>
      <c r="G601" s="763"/>
      <c r="H601" s="763"/>
      <c r="I601" s="763"/>
      <c r="J601" s="763"/>
      <c r="K601" s="763"/>
      <c r="L601" s="763"/>
      <c r="M601" s="763"/>
      <c r="N601" s="763"/>
      <c r="O601" s="763"/>
      <c r="P601" s="763"/>
      <c r="Q601" s="763"/>
      <c r="R601" s="763"/>
      <c r="S601" s="763"/>
      <c r="T601" s="763"/>
      <c r="U601" s="763"/>
      <c r="V601" s="763"/>
      <c r="W601" s="763"/>
      <c r="X601" s="763"/>
      <c r="Y601" s="763"/>
      <c r="Z601" s="763"/>
      <c r="AA601" s="763"/>
      <c r="AB601" s="763"/>
      <c r="AC601" s="763"/>
      <c r="AD601" s="763"/>
      <c r="AE601" s="763"/>
      <c r="AF601" s="763"/>
      <c r="AG601" s="763"/>
      <c r="AH601" s="763"/>
      <c r="AI601" s="763"/>
      <c r="AJ601" s="763"/>
      <c r="AK601" s="763"/>
      <c r="AL601" s="763"/>
      <c r="AM601" s="763"/>
      <c r="AN601" s="763"/>
      <c r="AO601" s="763"/>
      <c r="AP601" s="709"/>
    </row>
    <row r="602" spans="1:42" s="827" customFormat="1" ht="12.75" customHeight="1" x14ac:dyDescent="0.2">
      <c r="A602" s="2"/>
      <c r="B602" s="164"/>
      <c r="C602" s="742"/>
      <c r="D602" s="770"/>
      <c r="E602" s="770"/>
      <c r="F602" s="770"/>
      <c r="G602" s="770"/>
      <c r="H602" s="770"/>
      <c r="I602" s="770"/>
      <c r="J602" s="770"/>
      <c r="K602" s="770"/>
      <c r="L602" s="770"/>
      <c r="M602" s="770"/>
      <c r="N602" s="770"/>
      <c r="O602" s="770"/>
      <c r="P602" s="770"/>
      <c r="Q602" s="770"/>
      <c r="R602" s="770"/>
      <c r="S602" s="770"/>
      <c r="T602" s="770"/>
      <c r="U602" s="770"/>
      <c r="V602" s="770"/>
      <c r="W602" s="770"/>
      <c r="X602" s="770"/>
      <c r="Y602" s="770"/>
      <c r="Z602" s="770"/>
      <c r="AA602" s="770"/>
      <c r="AB602" s="770"/>
      <c r="AC602" s="770"/>
      <c r="AD602" s="770"/>
      <c r="AE602" s="770"/>
      <c r="AF602" s="770"/>
      <c r="AG602" s="770"/>
      <c r="AH602" s="770"/>
      <c r="AI602" s="770"/>
      <c r="AJ602" s="770"/>
      <c r="AK602" s="770"/>
      <c r="AL602" s="770"/>
      <c r="AM602" s="770"/>
      <c r="AN602" s="770"/>
      <c r="AO602" s="770"/>
      <c r="AP602" s="709"/>
    </row>
    <row r="603" spans="1:42" s="827" customFormat="1" ht="12.75" customHeight="1" x14ac:dyDescent="0.2">
      <c r="A603" s="2"/>
      <c r="B603" s="168" t="s">
        <v>403</v>
      </c>
      <c r="C603" s="742"/>
      <c r="D603" s="688"/>
      <c r="E603" s="688"/>
      <c r="F603" s="688"/>
      <c r="G603" s="688"/>
      <c r="H603" s="688"/>
      <c r="I603" s="688"/>
      <c r="J603" s="688"/>
      <c r="K603" s="688"/>
      <c r="L603" s="688"/>
      <c r="M603" s="688"/>
      <c r="N603" s="688"/>
      <c r="O603" s="688"/>
      <c r="P603" s="688"/>
      <c r="Q603" s="688"/>
      <c r="R603" s="688"/>
      <c r="S603" s="688"/>
      <c r="T603" s="688"/>
      <c r="U603" s="688"/>
      <c r="V603" s="688"/>
      <c r="W603" s="688"/>
      <c r="X603" s="688"/>
      <c r="Y603" s="688"/>
      <c r="Z603" s="688"/>
      <c r="AA603" s="688"/>
      <c r="AB603" s="688"/>
      <c r="AC603" s="688"/>
      <c r="AD603" s="688"/>
      <c r="AE603" s="688"/>
      <c r="AF603" s="688"/>
      <c r="AG603" s="688"/>
      <c r="AH603" s="688"/>
      <c r="AI603" s="688"/>
      <c r="AJ603" s="688"/>
      <c r="AK603" s="688"/>
      <c r="AL603" s="688"/>
      <c r="AM603" s="688"/>
      <c r="AN603" s="688"/>
      <c r="AO603" s="688"/>
      <c r="AP603" s="709"/>
    </row>
    <row r="604" spans="1:42" s="827" customFormat="1" ht="12.75" customHeight="1" x14ac:dyDescent="0.2">
      <c r="A604" s="2"/>
      <c r="B604" s="53" t="s">
        <v>404</v>
      </c>
      <c r="C604" s="742"/>
      <c r="D604" s="770"/>
      <c r="E604" s="770"/>
      <c r="F604" s="770"/>
      <c r="G604" s="770"/>
      <c r="H604" s="770"/>
      <c r="I604" s="770"/>
      <c r="J604" s="770"/>
      <c r="K604" s="770"/>
      <c r="L604" s="770"/>
      <c r="M604" s="770"/>
      <c r="N604" s="770"/>
      <c r="O604" s="770"/>
      <c r="P604" s="770"/>
      <c r="Q604" s="770"/>
      <c r="R604" s="770"/>
      <c r="S604" s="770"/>
      <c r="T604" s="770"/>
      <c r="U604" s="770"/>
      <c r="V604" s="770"/>
      <c r="W604" s="770"/>
      <c r="X604" s="770"/>
      <c r="Y604" s="770"/>
      <c r="Z604" s="770"/>
      <c r="AA604" s="770"/>
      <c r="AB604" s="770"/>
      <c r="AC604" s="770"/>
      <c r="AD604" s="770"/>
      <c r="AE604" s="770"/>
      <c r="AF604" s="770"/>
      <c r="AG604" s="770"/>
      <c r="AH604" s="770"/>
      <c r="AI604" s="770"/>
      <c r="AJ604" s="770"/>
      <c r="AK604" s="770"/>
      <c r="AL604" s="770"/>
      <c r="AM604" s="770"/>
      <c r="AN604" s="770"/>
      <c r="AO604" s="770"/>
      <c r="AP604" s="709"/>
    </row>
    <row r="605" spans="1:42" s="827" customFormat="1" ht="12.75" customHeight="1" x14ac:dyDescent="0.2">
      <c r="A605" s="2"/>
      <c r="B605" s="53" t="s">
        <v>374</v>
      </c>
      <c r="C605" s="742"/>
      <c r="D605" s="696"/>
      <c r="E605" s="696"/>
      <c r="F605" s="696"/>
      <c r="G605" s="696"/>
      <c r="H605" s="696"/>
      <c r="I605" s="696"/>
      <c r="J605" s="696"/>
      <c r="K605" s="696"/>
      <c r="L605" s="696"/>
      <c r="M605" s="696"/>
      <c r="N605" s="696"/>
      <c r="O605" s="696"/>
      <c r="P605" s="696"/>
      <c r="Q605" s="696"/>
      <c r="R605" s="696"/>
      <c r="S605" s="696"/>
      <c r="T605" s="696"/>
      <c r="U605" s="696"/>
      <c r="V605" s="696"/>
      <c r="W605" s="696"/>
      <c r="X605" s="696"/>
      <c r="Y605" s="696"/>
      <c r="Z605" s="696"/>
      <c r="AA605" s="696"/>
      <c r="AB605" s="696"/>
      <c r="AC605" s="696"/>
      <c r="AD605" s="696"/>
      <c r="AE605" s="696"/>
      <c r="AF605" s="696"/>
      <c r="AG605" s="696"/>
      <c r="AH605" s="696"/>
      <c r="AI605" s="696"/>
      <c r="AJ605" s="696"/>
      <c r="AK605" s="696"/>
      <c r="AL605" s="696"/>
      <c r="AM605" s="696"/>
      <c r="AN605" s="696"/>
      <c r="AO605" s="696"/>
      <c r="AP605" s="709"/>
    </row>
    <row r="606" spans="1:42" s="827" customFormat="1" ht="12.75" customHeight="1" x14ac:dyDescent="0.2">
      <c r="A606" s="2"/>
      <c r="B606" s="53"/>
      <c r="C606" s="742"/>
      <c r="D606" s="696"/>
      <c r="E606" s="696"/>
      <c r="F606" s="696"/>
      <c r="G606" s="696"/>
      <c r="H606" s="696"/>
      <c r="I606" s="696"/>
      <c r="J606" s="696"/>
      <c r="K606" s="696"/>
      <c r="L606" s="696"/>
      <c r="M606" s="696"/>
      <c r="N606" s="696"/>
      <c r="O606" s="696"/>
      <c r="P606" s="696"/>
      <c r="Q606" s="696"/>
      <c r="R606" s="696"/>
      <c r="S606" s="696"/>
      <c r="T606" s="696"/>
      <c r="U606" s="696"/>
      <c r="V606" s="696"/>
      <c r="W606" s="696"/>
      <c r="X606" s="696"/>
      <c r="Y606" s="696"/>
      <c r="Z606" s="696"/>
      <c r="AA606" s="696"/>
      <c r="AB606" s="696"/>
      <c r="AC606" s="696"/>
      <c r="AD606" s="696"/>
      <c r="AE606" s="696"/>
      <c r="AF606" s="696"/>
      <c r="AG606" s="696"/>
      <c r="AH606" s="696"/>
      <c r="AI606" s="696"/>
      <c r="AJ606" s="696"/>
      <c r="AK606" s="696"/>
      <c r="AL606" s="696"/>
      <c r="AM606" s="696"/>
      <c r="AN606" s="696"/>
      <c r="AO606" s="696"/>
      <c r="AP606" s="709"/>
    </row>
    <row r="607" spans="1:42" s="827" customFormat="1" ht="12.75" customHeight="1" x14ac:dyDescent="0.2">
      <c r="A607" s="2"/>
      <c r="B607" s="53" t="s">
        <v>405</v>
      </c>
      <c r="C607" s="742"/>
      <c r="D607" s="770"/>
      <c r="E607" s="770"/>
      <c r="F607" s="770"/>
      <c r="G607" s="770"/>
      <c r="H607" s="770"/>
      <c r="I607" s="770"/>
      <c r="J607" s="770"/>
      <c r="K607" s="770"/>
      <c r="L607" s="770"/>
      <c r="M607" s="770"/>
      <c r="N607" s="770"/>
      <c r="O607" s="770"/>
      <c r="P607" s="770"/>
      <c r="Q607" s="770"/>
      <c r="R607" s="770"/>
      <c r="S607" s="770"/>
      <c r="T607" s="770"/>
      <c r="U607" s="770"/>
      <c r="V607" s="770"/>
      <c r="W607" s="770"/>
      <c r="X607" s="770"/>
      <c r="Y607" s="770"/>
      <c r="Z607" s="770"/>
      <c r="AA607" s="770"/>
      <c r="AB607" s="770"/>
      <c r="AC607" s="770"/>
      <c r="AD607" s="770"/>
      <c r="AE607" s="770"/>
      <c r="AF607" s="770"/>
      <c r="AG607" s="770"/>
      <c r="AH607" s="770"/>
      <c r="AI607" s="770"/>
      <c r="AJ607" s="770"/>
      <c r="AK607" s="770"/>
      <c r="AL607" s="770"/>
      <c r="AM607" s="770"/>
      <c r="AN607" s="770"/>
      <c r="AO607" s="770"/>
      <c r="AP607" s="709"/>
    </row>
    <row r="608" spans="1:42" s="827" customFormat="1" ht="12.75" customHeight="1" x14ac:dyDescent="0.2">
      <c r="A608" s="2"/>
      <c r="B608" s="53" t="s">
        <v>406</v>
      </c>
      <c r="C608" s="742"/>
      <c r="D608" s="770"/>
      <c r="E608" s="770"/>
      <c r="F608" s="770"/>
      <c r="G608" s="770"/>
      <c r="H608" s="770"/>
      <c r="I608" s="770"/>
      <c r="J608" s="770"/>
      <c r="K608" s="770"/>
      <c r="L608" s="770"/>
      <c r="M608" s="770"/>
      <c r="N608" s="770"/>
      <c r="O608" s="770"/>
      <c r="P608" s="770"/>
      <c r="Q608" s="770"/>
      <c r="R608" s="770"/>
      <c r="S608" s="770"/>
      <c r="T608" s="770"/>
      <c r="U608" s="770"/>
      <c r="V608" s="770"/>
      <c r="W608" s="770"/>
      <c r="X608" s="770"/>
      <c r="Y608" s="770"/>
      <c r="Z608" s="770"/>
      <c r="AA608" s="770"/>
      <c r="AB608" s="770"/>
      <c r="AC608" s="770"/>
      <c r="AD608" s="770"/>
      <c r="AE608" s="770"/>
      <c r="AF608" s="770"/>
      <c r="AG608" s="770"/>
      <c r="AH608" s="770"/>
      <c r="AI608" s="770"/>
      <c r="AJ608" s="770"/>
      <c r="AK608" s="770"/>
      <c r="AL608" s="770"/>
      <c r="AM608" s="770"/>
      <c r="AN608" s="770"/>
      <c r="AO608" s="770"/>
      <c r="AP608" s="709"/>
    </row>
    <row r="609" spans="1:42" s="827" customFormat="1" ht="12.75" customHeight="1" x14ac:dyDescent="0.2">
      <c r="A609" s="2"/>
      <c r="B609" s="53" t="s">
        <v>407</v>
      </c>
      <c r="C609" s="742"/>
      <c r="D609" s="770"/>
      <c r="E609" s="770"/>
      <c r="F609" s="770"/>
      <c r="G609" s="770"/>
      <c r="H609" s="770"/>
      <c r="I609" s="770"/>
      <c r="J609" s="770"/>
      <c r="K609" s="770"/>
      <c r="L609" s="770"/>
      <c r="M609" s="770"/>
      <c r="N609" s="770"/>
      <c r="O609" s="770"/>
      <c r="P609" s="770"/>
      <c r="Q609" s="770"/>
      <c r="R609" s="770"/>
      <c r="S609" s="770"/>
      <c r="T609" s="770"/>
      <c r="U609" s="770"/>
      <c r="V609" s="770"/>
      <c r="W609" s="770"/>
      <c r="X609" s="770"/>
      <c r="Y609" s="770"/>
      <c r="Z609" s="770"/>
      <c r="AA609" s="770"/>
      <c r="AB609" s="770"/>
      <c r="AC609" s="770"/>
      <c r="AD609" s="770"/>
      <c r="AE609" s="770"/>
      <c r="AF609" s="770"/>
      <c r="AG609" s="770"/>
      <c r="AH609" s="770"/>
      <c r="AI609" s="770"/>
      <c r="AJ609" s="770"/>
      <c r="AK609" s="770"/>
      <c r="AL609" s="770"/>
      <c r="AM609" s="770"/>
      <c r="AN609" s="770"/>
      <c r="AO609" s="770"/>
      <c r="AP609" s="709"/>
    </row>
    <row r="610" spans="1:42" s="827" customFormat="1" ht="12.75" customHeight="1" x14ac:dyDescent="0.2">
      <c r="A610" s="2"/>
      <c r="B610" s="159">
        <v>5</v>
      </c>
      <c r="C610" s="742"/>
      <c r="D610" s="770"/>
      <c r="E610" s="770"/>
      <c r="F610" s="770"/>
      <c r="G610" s="770"/>
      <c r="H610" s="770"/>
      <c r="I610" s="770"/>
      <c r="J610" s="770"/>
      <c r="K610" s="770"/>
      <c r="L610" s="770"/>
      <c r="M610" s="770"/>
      <c r="N610" s="770"/>
      <c r="O610" s="770"/>
      <c r="P610" s="770"/>
      <c r="Q610" s="770"/>
      <c r="R610" s="770"/>
      <c r="S610" s="770"/>
      <c r="T610" s="770"/>
      <c r="U610" s="770"/>
      <c r="V610" s="770"/>
      <c r="W610" s="770"/>
      <c r="X610" s="770"/>
      <c r="Y610" s="770"/>
      <c r="Z610" s="770"/>
      <c r="AA610" s="770"/>
      <c r="AB610" s="770"/>
      <c r="AC610" s="770"/>
      <c r="AD610" s="770"/>
      <c r="AE610" s="770"/>
      <c r="AF610" s="770"/>
      <c r="AG610" s="770"/>
      <c r="AH610" s="770"/>
      <c r="AI610" s="770"/>
      <c r="AJ610" s="770"/>
      <c r="AK610" s="770"/>
      <c r="AL610" s="770"/>
      <c r="AM610" s="770"/>
      <c r="AN610" s="770"/>
      <c r="AO610" s="770"/>
      <c r="AP610" s="709"/>
    </row>
    <row r="611" spans="1:42" s="827" customFormat="1" ht="12.75" customHeight="1" x14ac:dyDescent="0.2">
      <c r="A611" s="2"/>
      <c r="B611" s="160" t="s">
        <v>27</v>
      </c>
      <c r="C611" s="742"/>
      <c r="D611" s="770"/>
      <c r="E611" s="770"/>
      <c r="F611" s="770"/>
      <c r="G611" s="770"/>
      <c r="H611" s="770"/>
      <c r="I611" s="770"/>
      <c r="J611" s="770"/>
      <c r="K611" s="770"/>
      <c r="L611" s="770"/>
      <c r="M611" s="770"/>
      <c r="N611" s="770"/>
      <c r="O611" s="770"/>
      <c r="P611" s="770"/>
      <c r="Q611" s="770"/>
      <c r="R611" s="770"/>
      <c r="S611" s="770"/>
      <c r="T611" s="770"/>
      <c r="U611" s="770"/>
      <c r="V611" s="770"/>
      <c r="W611" s="770"/>
      <c r="X611" s="770"/>
      <c r="Y611" s="770"/>
      <c r="Z611" s="770"/>
      <c r="AA611" s="770"/>
      <c r="AB611" s="770"/>
      <c r="AC611" s="770"/>
      <c r="AD611" s="770"/>
      <c r="AE611" s="770"/>
      <c r="AF611" s="770"/>
      <c r="AG611" s="770"/>
      <c r="AH611" s="770"/>
      <c r="AI611" s="770"/>
      <c r="AJ611" s="770"/>
      <c r="AK611" s="770"/>
      <c r="AL611" s="770"/>
      <c r="AM611" s="770"/>
      <c r="AN611" s="770"/>
      <c r="AO611" s="770"/>
      <c r="AP611" s="709"/>
    </row>
    <row r="612" spans="1:42" s="827" customFormat="1" ht="12.75" customHeight="1" x14ac:dyDescent="0.2">
      <c r="A612" s="2"/>
      <c r="B612" s="53"/>
      <c r="C612" s="742"/>
      <c r="D612" s="770"/>
      <c r="E612" s="770"/>
      <c r="F612" s="770"/>
      <c r="G612" s="770"/>
      <c r="H612" s="770"/>
      <c r="I612" s="770"/>
      <c r="J612" s="770"/>
      <c r="K612" s="770"/>
      <c r="L612" s="770"/>
      <c r="M612" s="770"/>
      <c r="N612" s="770"/>
      <c r="O612" s="770"/>
      <c r="P612" s="770"/>
      <c r="Q612" s="770"/>
      <c r="R612" s="770"/>
      <c r="S612" s="770"/>
      <c r="T612" s="770"/>
      <c r="U612" s="770"/>
      <c r="V612" s="770"/>
      <c r="W612" s="770"/>
      <c r="X612" s="770"/>
      <c r="Y612" s="770"/>
      <c r="Z612" s="770"/>
      <c r="AA612" s="770"/>
      <c r="AB612" s="770"/>
      <c r="AC612" s="770"/>
      <c r="AD612" s="770"/>
      <c r="AE612" s="770"/>
      <c r="AF612" s="770"/>
      <c r="AG612" s="770"/>
      <c r="AH612" s="770"/>
      <c r="AI612" s="770"/>
      <c r="AJ612" s="770"/>
      <c r="AK612" s="770"/>
      <c r="AL612" s="770"/>
      <c r="AM612" s="770"/>
      <c r="AN612" s="770"/>
      <c r="AO612" s="770"/>
      <c r="AP612" s="709"/>
    </row>
    <row r="613" spans="1:42" s="827" customFormat="1" ht="12.75" customHeight="1" x14ac:dyDescent="0.2">
      <c r="A613" s="2"/>
      <c r="B613" s="14" t="s">
        <v>408</v>
      </c>
      <c r="C613" s="742"/>
      <c r="D613" s="857"/>
      <c r="E613" s="770"/>
      <c r="F613" s="770"/>
      <c r="G613" s="770"/>
      <c r="H613" s="770"/>
      <c r="I613" s="770"/>
      <c r="J613" s="770"/>
      <c r="K613" s="770"/>
      <c r="L613" s="770"/>
      <c r="M613" s="770"/>
      <c r="N613" s="770"/>
      <c r="O613" s="770"/>
      <c r="P613" s="770"/>
      <c r="Q613" s="770"/>
      <c r="R613" s="770"/>
      <c r="S613" s="770"/>
      <c r="T613" s="770"/>
      <c r="U613" s="770"/>
      <c r="V613" s="770"/>
      <c r="W613" s="770"/>
      <c r="X613" s="770"/>
      <c r="Y613" s="770"/>
      <c r="Z613" s="770"/>
      <c r="AA613" s="770"/>
      <c r="AB613" s="770"/>
      <c r="AC613" s="770"/>
      <c r="AD613" s="770"/>
      <c r="AE613" s="770"/>
      <c r="AF613" s="770"/>
      <c r="AG613" s="770"/>
      <c r="AH613" s="770"/>
      <c r="AI613" s="770"/>
      <c r="AJ613" s="770"/>
      <c r="AK613" s="770"/>
      <c r="AL613" s="770"/>
      <c r="AM613" s="770"/>
      <c r="AN613" s="770"/>
      <c r="AO613" s="770"/>
      <c r="AP613" s="709"/>
    </row>
    <row r="614" spans="1:42" s="827" customFormat="1" ht="12.75" customHeight="1" x14ac:dyDescent="0.2">
      <c r="A614" s="2"/>
      <c r="B614" s="164" t="str">
        <f>+B610&amp;" kW"</f>
        <v>5 kW</v>
      </c>
      <c r="C614" s="742"/>
      <c r="D614" s="763"/>
      <c r="E614" s="763"/>
      <c r="F614" s="763"/>
      <c r="G614" s="763"/>
      <c r="H614" s="763"/>
      <c r="I614" s="763"/>
      <c r="J614" s="763"/>
      <c r="K614" s="763"/>
      <c r="L614" s="763"/>
      <c r="M614" s="763"/>
      <c r="N614" s="763"/>
      <c r="O614" s="763"/>
      <c r="P614" s="763"/>
      <c r="Q614" s="763"/>
      <c r="R614" s="763"/>
      <c r="S614" s="763"/>
      <c r="T614" s="763"/>
      <c r="U614" s="763"/>
      <c r="V614" s="763"/>
      <c r="W614" s="763"/>
      <c r="X614" s="763"/>
      <c r="Y614" s="763"/>
      <c r="Z614" s="763"/>
      <c r="AA614" s="763"/>
      <c r="AB614" s="763"/>
      <c r="AC614" s="763"/>
      <c r="AD614" s="763"/>
      <c r="AE614" s="763"/>
      <c r="AF614" s="763"/>
      <c r="AG614" s="763"/>
      <c r="AH614" s="763"/>
      <c r="AI614" s="763"/>
      <c r="AJ614" s="763"/>
      <c r="AK614" s="763"/>
      <c r="AL614" s="763"/>
      <c r="AM614" s="763"/>
      <c r="AN614" s="763"/>
      <c r="AO614" s="763"/>
      <c r="AP614" s="709"/>
    </row>
    <row r="615" spans="1:42" s="827" customFormat="1" ht="12.75" customHeight="1" x14ac:dyDescent="0.2">
      <c r="A615" s="2"/>
      <c r="B615" s="164"/>
      <c r="C615" s="742"/>
      <c r="D615" s="770"/>
      <c r="E615" s="770"/>
      <c r="F615" s="770"/>
      <c r="G615" s="770"/>
      <c r="H615" s="770"/>
      <c r="I615" s="770"/>
      <c r="J615" s="770"/>
      <c r="K615" s="770"/>
      <c r="L615" s="770"/>
      <c r="M615" s="770"/>
      <c r="N615" s="770"/>
      <c r="O615" s="770"/>
      <c r="P615" s="770"/>
      <c r="Q615" s="770"/>
      <c r="R615" s="770"/>
      <c r="S615" s="770"/>
      <c r="T615" s="770"/>
      <c r="U615" s="770"/>
      <c r="V615" s="770"/>
      <c r="W615" s="770"/>
      <c r="X615" s="770"/>
      <c r="Y615" s="770"/>
      <c r="Z615" s="770"/>
      <c r="AA615" s="770"/>
      <c r="AB615" s="770"/>
      <c r="AC615" s="770"/>
      <c r="AD615" s="770"/>
      <c r="AE615" s="770"/>
      <c r="AF615" s="770"/>
      <c r="AG615" s="770"/>
      <c r="AH615" s="770"/>
      <c r="AI615" s="770"/>
      <c r="AJ615" s="770"/>
      <c r="AK615" s="770"/>
      <c r="AL615" s="770"/>
      <c r="AM615" s="770"/>
      <c r="AN615" s="770"/>
      <c r="AO615" s="770"/>
      <c r="AP615" s="709"/>
    </row>
    <row r="616" spans="1:42" s="827" customFormat="1" ht="12.75" customHeight="1" x14ac:dyDescent="0.2">
      <c r="A616" s="2"/>
      <c r="B616" s="164"/>
      <c r="C616" s="742"/>
      <c r="D616" s="770"/>
      <c r="E616" s="770"/>
      <c r="F616" s="770"/>
      <c r="G616" s="770"/>
      <c r="H616" s="770"/>
      <c r="I616" s="770"/>
      <c r="J616" s="770"/>
      <c r="K616" s="770"/>
      <c r="L616" s="770"/>
      <c r="M616" s="770"/>
      <c r="N616" s="770"/>
      <c r="O616" s="770"/>
      <c r="P616" s="770"/>
      <c r="Q616" s="770"/>
      <c r="R616" s="770"/>
      <c r="S616" s="770"/>
      <c r="T616" s="770"/>
      <c r="U616" s="770"/>
      <c r="V616" s="770"/>
      <c r="W616" s="770"/>
      <c r="X616" s="770"/>
      <c r="Y616" s="770"/>
      <c r="Z616" s="770"/>
      <c r="AA616" s="770"/>
      <c r="AB616" s="770"/>
      <c r="AC616" s="770"/>
      <c r="AD616" s="770"/>
      <c r="AE616" s="770"/>
      <c r="AF616" s="770"/>
      <c r="AG616" s="770"/>
      <c r="AH616" s="770"/>
      <c r="AI616" s="770"/>
      <c r="AJ616" s="770"/>
      <c r="AK616" s="770"/>
      <c r="AL616" s="770"/>
      <c r="AM616" s="770"/>
      <c r="AN616" s="770"/>
      <c r="AO616" s="770"/>
      <c r="AP616" s="709"/>
    </row>
    <row r="617" spans="1:42" ht="12.75" customHeight="1" x14ac:dyDescent="0.2">
      <c r="B617" s="53"/>
      <c r="C617" s="692"/>
      <c r="D617" s="534"/>
      <c r="E617" s="534"/>
      <c r="F617" s="534"/>
      <c r="G617" s="534"/>
      <c r="H617" s="534"/>
      <c r="I617" s="534"/>
      <c r="J617" s="534"/>
      <c r="K617" s="534"/>
      <c r="L617" s="534"/>
      <c r="M617" s="534"/>
      <c r="N617" s="534"/>
      <c r="O617" s="534"/>
      <c r="P617" s="534"/>
      <c r="Q617" s="534"/>
      <c r="R617" s="534"/>
      <c r="S617" s="534"/>
      <c r="T617" s="534"/>
      <c r="U617" s="534"/>
      <c r="V617" s="534"/>
      <c r="W617" s="534"/>
      <c r="X617" s="534"/>
      <c r="Y617" s="534"/>
      <c r="Z617" s="534"/>
      <c r="AA617" s="534"/>
      <c r="AB617" s="534"/>
      <c r="AC617" s="534"/>
      <c r="AD617" s="534"/>
      <c r="AE617" s="534"/>
      <c r="AF617" s="534"/>
      <c r="AG617" s="534"/>
      <c r="AH617" s="534"/>
      <c r="AI617" s="534"/>
      <c r="AJ617" s="534"/>
      <c r="AK617" s="534"/>
      <c r="AL617" s="534"/>
      <c r="AM617" s="534"/>
      <c r="AN617" s="534"/>
      <c r="AO617" s="534"/>
      <c r="AP617" s="545"/>
    </row>
    <row r="618" spans="1:42" ht="12.75" customHeight="1" x14ac:dyDescent="0.2">
      <c r="B618" s="14" t="s">
        <v>409</v>
      </c>
      <c r="C618" s="535"/>
      <c r="D618" s="696"/>
      <c r="E618" s="696"/>
      <c r="F618" s="696"/>
      <c r="G618" s="696"/>
      <c r="H618" s="696"/>
      <c r="I618" s="696"/>
      <c r="J618" s="696"/>
      <c r="K618" s="696"/>
      <c r="L618" s="696"/>
      <c r="M618" s="696"/>
      <c r="N618" s="696"/>
      <c r="O618" s="696"/>
      <c r="P618" s="696"/>
      <c r="Q618" s="696"/>
      <c r="R618" s="696"/>
      <c r="S618" s="696"/>
      <c r="T618" s="696"/>
      <c r="U618" s="696"/>
      <c r="V618" s="696"/>
      <c r="W618" s="696"/>
      <c r="X618" s="696"/>
      <c r="Y618" s="696"/>
      <c r="Z618" s="696"/>
      <c r="AA618" s="696"/>
      <c r="AB618" s="696"/>
      <c r="AC618" s="696"/>
      <c r="AD618" s="696"/>
      <c r="AE618" s="696"/>
      <c r="AF618" s="696"/>
      <c r="AG618" s="696"/>
      <c r="AH618" s="696"/>
      <c r="AI618" s="696"/>
      <c r="AJ618" s="696"/>
      <c r="AK618" s="696"/>
      <c r="AL618" s="696"/>
      <c r="AM618" s="696"/>
      <c r="AN618" s="696"/>
      <c r="AO618" s="696"/>
      <c r="AP618" s="545"/>
    </row>
    <row r="619" spans="1:42" ht="12.75" customHeight="1" x14ac:dyDescent="0.2">
      <c r="B619" s="14"/>
      <c r="C619" s="535"/>
      <c r="D619" s="696"/>
      <c r="E619" s="696"/>
      <c r="F619" s="696"/>
      <c r="G619" s="696"/>
      <c r="H619" s="696"/>
      <c r="I619" s="696"/>
      <c r="J619" s="696"/>
      <c r="K619" s="696"/>
      <c r="L619" s="696"/>
      <c r="M619" s="696"/>
      <c r="N619" s="696"/>
      <c r="O619" s="696"/>
      <c r="P619" s="696"/>
      <c r="Q619" s="696"/>
      <c r="R619" s="696"/>
      <c r="S619" s="696"/>
      <c r="T619" s="696"/>
      <c r="U619" s="696"/>
      <c r="V619" s="696"/>
      <c r="W619" s="696"/>
      <c r="X619" s="696"/>
      <c r="Y619" s="696"/>
      <c r="Z619" s="696"/>
      <c r="AA619" s="696"/>
      <c r="AB619" s="696"/>
      <c r="AC619" s="696"/>
      <c r="AD619" s="696"/>
      <c r="AE619" s="696"/>
      <c r="AF619" s="696"/>
      <c r="AG619" s="696"/>
      <c r="AH619" s="696"/>
      <c r="AI619" s="696"/>
      <c r="AJ619" s="696"/>
      <c r="AK619" s="696"/>
      <c r="AL619" s="696"/>
      <c r="AM619" s="696"/>
      <c r="AN619" s="696"/>
      <c r="AO619" s="696"/>
      <c r="AP619" s="545"/>
    </row>
    <row r="620" spans="1:42" ht="12.75" customHeight="1" x14ac:dyDescent="0.2">
      <c r="B620" s="53" t="s">
        <v>308</v>
      </c>
      <c r="C620" s="535"/>
      <c r="D620" s="696"/>
      <c r="E620" s="696"/>
      <c r="F620" s="696"/>
      <c r="G620" s="696"/>
      <c r="H620" s="696"/>
      <c r="I620" s="696"/>
      <c r="J620" s="696"/>
      <c r="K620" s="696"/>
      <c r="L620" s="696"/>
      <c r="M620" s="696"/>
      <c r="N620" s="696"/>
      <c r="O620" s="696"/>
      <c r="P620" s="696"/>
      <c r="Q620" s="696"/>
      <c r="R620" s="696"/>
      <c r="S620" s="696"/>
      <c r="T620" s="696"/>
      <c r="U620" s="696"/>
      <c r="V620" s="696"/>
      <c r="W620" s="696"/>
      <c r="X620" s="696"/>
      <c r="Y620" s="696"/>
      <c r="Z620" s="696"/>
      <c r="AA620" s="696"/>
      <c r="AB620" s="696"/>
      <c r="AC620" s="696"/>
      <c r="AD620" s="696"/>
      <c r="AE620" s="696"/>
      <c r="AF620" s="696"/>
      <c r="AG620" s="696"/>
      <c r="AH620" s="696"/>
      <c r="AI620" s="696"/>
      <c r="AJ620" s="696"/>
      <c r="AK620" s="696"/>
      <c r="AL620" s="696"/>
      <c r="AM620" s="696"/>
      <c r="AN620" s="696"/>
      <c r="AO620" s="696"/>
      <c r="AP620" s="545"/>
    </row>
    <row r="621" spans="1:42" ht="12.75" customHeight="1" x14ac:dyDescent="0.2">
      <c r="B621" s="53" t="s">
        <v>309</v>
      </c>
      <c r="C621" s="535"/>
      <c r="D621" s="696"/>
      <c r="E621" s="696"/>
      <c r="F621" s="696"/>
      <c r="G621" s="696"/>
      <c r="H621" s="696"/>
      <c r="I621" s="696"/>
      <c r="J621" s="696"/>
      <c r="K621" s="696"/>
      <c r="L621" s="696"/>
      <c r="M621" s="696"/>
      <c r="N621" s="696"/>
      <c r="O621" s="696"/>
      <c r="P621" s="696"/>
      <c r="Q621" s="696"/>
      <c r="R621" s="696"/>
      <c r="S621" s="696"/>
      <c r="T621" s="696"/>
      <c r="U621" s="696"/>
      <c r="V621" s="696"/>
      <c r="W621" s="696"/>
      <c r="X621" s="696"/>
      <c r="Y621" s="696"/>
      <c r="Z621" s="696"/>
      <c r="AA621" s="696"/>
      <c r="AB621" s="696"/>
      <c r="AC621" s="696"/>
      <c r="AD621" s="696"/>
      <c r="AE621" s="696"/>
      <c r="AF621" s="696"/>
      <c r="AG621" s="696"/>
      <c r="AH621" s="696"/>
      <c r="AI621" s="696"/>
      <c r="AJ621" s="696"/>
      <c r="AK621" s="696"/>
      <c r="AL621" s="696"/>
      <c r="AM621" s="696"/>
      <c r="AN621" s="696"/>
      <c r="AO621" s="696"/>
      <c r="AP621" s="545"/>
    </row>
    <row r="622" spans="1:42" ht="12.75" customHeight="1" x14ac:dyDescent="0.2">
      <c r="B622" s="53" t="s">
        <v>310</v>
      </c>
      <c r="C622" s="535"/>
      <c r="D622" s="696"/>
      <c r="E622" s="696"/>
      <c r="F622" s="696"/>
      <c r="G622" s="696"/>
      <c r="H622" s="696"/>
      <c r="I622" s="696"/>
      <c r="J622" s="696"/>
      <c r="K622" s="696"/>
      <c r="L622" s="696"/>
      <c r="M622" s="696"/>
      <c r="N622" s="696"/>
      <c r="O622" s="696"/>
      <c r="P622" s="696"/>
      <c r="Q622" s="696"/>
      <c r="R622" s="696"/>
      <c r="S622" s="696"/>
      <c r="T622" s="696"/>
      <c r="U622" s="696"/>
      <c r="V622" s="696"/>
      <c r="W622" s="696"/>
      <c r="X622" s="696"/>
      <c r="Y622" s="696"/>
      <c r="Z622" s="696"/>
      <c r="AA622" s="696"/>
      <c r="AB622" s="696"/>
      <c r="AC622" s="696"/>
      <c r="AD622" s="696"/>
      <c r="AE622" s="696"/>
      <c r="AF622" s="696"/>
      <c r="AG622" s="696"/>
      <c r="AH622" s="696"/>
      <c r="AI622" s="696"/>
      <c r="AJ622" s="696"/>
      <c r="AK622" s="696"/>
      <c r="AL622" s="696"/>
      <c r="AM622" s="696"/>
      <c r="AN622" s="696"/>
      <c r="AO622" s="696"/>
      <c r="AP622" s="545"/>
    </row>
    <row r="623" spans="1:42" ht="12.75" customHeight="1" x14ac:dyDescent="0.2">
      <c r="B623" s="53" t="s">
        <v>410</v>
      </c>
      <c r="C623" s="535"/>
      <c r="D623" s="696"/>
      <c r="E623" s="696"/>
      <c r="F623" s="696"/>
      <c r="G623" s="696"/>
      <c r="H623" s="696"/>
      <c r="I623" s="696"/>
      <c r="J623" s="696"/>
      <c r="K623" s="696"/>
      <c r="L623" s="696"/>
      <c r="M623" s="696"/>
      <c r="N623" s="696"/>
      <c r="O623" s="696"/>
      <c r="P623" s="696"/>
      <c r="Q623" s="696"/>
      <c r="R623" s="696"/>
      <c r="S623" s="696"/>
      <c r="T623" s="696"/>
      <c r="U623" s="696"/>
      <c r="V623" s="696"/>
      <c r="W623" s="696"/>
      <c r="X623" s="696"/>
      <c r="Y623" s="696"/>
      <c r="Z623" s="696"/>
      <c r="AA623" s="696"/>
      <c r="AB623" s="696"/>
      <c r="AC623" s="696"/>
      <c r="AD623" s="696"/>
      <c r="AE623" s="696"/>
      <c r="AF623" s="696"/>
      <c r="AG623" s="696"/>
      <c r="AH623" s="696"/>
      <c r="AI623" s="696"/>
      <c r="AJ623" s="696"/>
      <c r="AK623" s="696"/>
      <c r="AL623" s="696"/>
      <c r="AM623" s="696"/>
      <c r="AN623" s="696"/>
      <c r="AO623" s="696"/>
      <c r="AP623" s="545"/>
    </row>
    <row r="624" spans="1:42" ht="12.75" customHeight="1" x14ac:dyDescent="0.2">
      <c r="C624" s="545"/>
      <c r="D624" s="545"/>
      <c r="E624" s="545"/>
      <c r="F624" s="670"/>
      <c r="G624" s="670"/>
      <c r="H624" s="670"/>
      <c r="I624" s="670"/>
      <c r="J624" s="670"/>
      <c r="K624" s="670"/>
      <c r="L624" s="670"/>
      <c r="M624" s="670"/>
      <c r="N624" s="670"/>
      <c r="O624" s="670"/>
      <c r="P624" s="545"/>
      <c r="Q624" s="545"/>
      <c r="R624" s="545"/>
      <c r="S624" s="545"/>
      <c r="T624" s="545"/>
      <c r="U624" s="545"/>
      <c r="V624" s="545"/>
      <c r="W624" s="545"/>
      <c r="X624" s="545"/>
      <c r="Y624" s="545"/>
      <c r="Z624" s="545"/>
      <c r="AA624" s="545"/>
      <c r="AB624" s="545"/>
      <c r="AC624" s="545"/>
      <c r="AD624" s="545"/>
      <c r="AE624" s="545"/>
      <c r="AF624" s="545"/>
      <c r="AG624" s="545"/>
      <c r="AH624" s="545"/>
      <c r="AI624" s="545"/>
      <c r="AJ624" s="545"/>
      <c r="AK624" s="545"/>
      <c r="AL624" s="545"/>
      <c r="AM624" s="545"/>
      <c r="AN624" s="545"/>
      <c r="AO624" s="545"/>
      <c r="AP624" s="545"/>
    </row>
    <row r="625" spans="1:42" ht="12.75" customHeight="1" x14ac:dyDescent="0.2">
      <c r="C625" s="545"/>
      <c r="D625" s="545"/>
      <c r="E625" s="545"/>
      <c r="F625" s="670"/>
      <c r="G625" s="670"/>
      <c r="H625" s="670"/>
      <c r="I625" s="670"/>
      <c r="J625" s="670"/>
      <c r="K625" s="670"/>
      <c r="L625" s="670"/>
      <c r="M625" s="670"/>
      <c r="N625" s="670"/>
      <c r="O625" s="670"/>
      <c r="P625" s="545"/>
      <c r="Q625" s="545"/>
      <c r="R625" s="545"/>
      <c r="S625" s="545"/>
      <c r="T625" s="545"/>
      <c r="U625" s="545"/>
      <c r="V625" s="545"/>
      <c r="W625" s="545"/>
      <c r="X625" s="545"/>
      <c r="Y625" s="545"/>
      <c r="Z625" s="545"/>
      <c r="AA625" s="545"/>
      <c r="AB625" s="545"/>
      <c r="AC625" s="545"/>
      <c r="AD625" s="545"/>
      <c r="AE625" s="545"/>
      <c r="AF625" s="545"/>
      <c r="AG625" s="545"/>
      <c r="AH625" s="545"/>
      <c r="AI625" s="545"/>
      <c r="AJ625" s="545"/>
      <c r="AK625" s="545"/>
      <c r="AL625" s="545"/>
      <c r="AM625" s="545"/>
      <c r="AN625" s="545"/>
      <c r="AO625" s="545"/>
      <c r="AP625" s="545"/>
    </row>
    <row r="626" spans="1:42" s="827" customFormat="1" ht="12.75" customHeight="1" x14ac:dyDescent="0.2">
      <c r="A626" s="2"/>
      <c r="B626" s="14" t="s">
        <v>411</v>
      </c>
      <c r="C626" s="749"/>
      <c r="D626" s="749"/>
      <c r="E626" s="749"/>
      <c r="F626" s="749"/>
      <c r="G626" s="749"/>
      <c r="H626" s="749"/>
      <c r="I626" s="749"/>
      <c r="J626" s="749"/>
      <c r="K626" s="749"/>
      <c r="L626" s="749"/>
      <c r="M626" s="749"/>
      <c r="N626" s="749"/>
      <c r="O626" s="749"/>
      <c r="P626" s="749"/>
      <c r="Q626" s="749"/>
      <c r="R626" s="749"/>
      <c r="S626" s="749"/>
      <c r="T626" s="749"/>
      <c r="U626" s="749"/>
      <c r="V626" s="749"/>
      <c r="W626" s="749"/>
      <c r="X626" s="749"/>
      <c r="Y626" s="749"/>
      <c r="Z626" s="749"/>
      <c r="AA626" s="749"/>
      <c r="AB626" s="749"/>
      <c r="AC626" s="749"/>
      <c r="AD626" s="749"/>
      <c r="AE626" s="749"/>
      <c r="AF626" s="749"/>
      <c r="AG626" s="749"/>
      <c r="AH626" s="749"/>
      <c r="AI626" s="749"/>
      <c r="AJ626" s="749"/>
      <c r="AK626" s="749"/>
      <c r="AL626" s="749"/>
      <c r="AM626" s="749"/>
      <c r="AN626" s="749"/>
      <c r="AO626" s="749"/>
      <c r="AP626" s="709"/>
    </row>
    <row r="627" spans="1:42" ht="12.75" customHeight="1" x14ac:dyDescent="0.2"/>
    <row r="628" spans="1:42" ht="12.75" customHeight="1" x14ac:dyDescent="0.2">
      <c r="D628" s="27"/>
      <c r="E628" s="27"/>
      <c r="F628" s="329"/>
    </row>
    <row r="629" spans="1:42" ht="12.75" customHeight="1" x14ac:dyDescent="0.2"/>
    <row r="630" spans="1:42" ht="12.75" customHeight="1" x14ac:dyDescent="0.2"/>
  </sheetData>
  <mergeCells count="7">
    <mergeCell ref="D119:E119"/>
    <mergeCell ref="D113:E114"/>
    <mergeCell ref="F113:I113"/>
    <mergeCell ref="D115:E115"/>
    <mergeCell ref="D116:E116"/>
    <mergeCell ref="D117:E117"/>
    <mergeCell ref="D118:E118"/>
  </mergeCells>
  <pageMargins left="0.75" right="0.75" top="1" bottom="1" header="0.5" footer="0.5"/>
  <pageSetup paperSize="9" scale="30" orientation="portrait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3D8B08-6A97-4DC0-9B3B-39FBA1801BA3}">
  <sheetPr codeName="Sheet15">
    <tabColor rgb="FF92D050"/>
    <pageSetUpPr autoPageBreaks="0"/>
  </sheetPr>
  <dimension ref="A2:AP543"/>
  <sheetViews>
    <sheetView workbookViewId="0">
      <selection activeCell="E60" sqref="E60"/>
    </sheetView>
  </sheetViews>
  <sheetFormatPr defaultColWidth="0" defaultRowHeight="12.75" customHeight="1" x14ac:dyDescent="0.2"/>
  <cols>
    <col min="1" max="1" width="5.85546875" style="2" customWidth="1"/>
    <col min="2" max="2" width="43.85546875" style="2" customWidth="1"/>
    <col min="3" max="4" width="13" style="2" customWidth="1"/>
    <col min="5" max="7" width="13" style="3" customWidth="1"/>
    <col min="8" max="8" width="13" style="4" customWidth="1"/>
    <col min="9" max="14" width="13" style="3" customWidth="1"/>
    <col min="15" max="41" width="13" style="2" customWidth="1"/>
    <col min="42" max="42" width="8.85546875" style="2" customWidth="1"/>
    <col min="43" max="16384" width="8.85546875" style="2" hidden="1"/>
  </cols>
  <sheetData>
    <row r="2" spans="1:42" s="5" customFormat="1" ht="25.35" customHeight="1" x14ac:dyDescent="0.25">
      <c r="B2" s="6" t="s">
        <v>412</v>
      </c>
      <c r="E2" s="7"/>
      <c r="F2" s="7"/>
      <c r="G2" s="7"/>
      <c r="H2" s="8"/>
      <c r="I2" s="7"/>
      <c r="J2" s="7"/>
      <c r="K2" s="7"/>
      <c r="L2" s="7"/>
      <c r="M2" s="7"/>
      <c r="N2" s="7"/>
    </row>
    <row r="3" spans="1:42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4" spans="1:42" ht="12.75" customHeight="1" x14ac:dyDescent="0.2">
      <c r="C4" s="545"/>
      <c r="D4" s="545"/>
      <c r="E4" s="670"/>
      <c r="F4" s="670"/>
      <c r="G4" s="670"/>
    </row>
    <row r="5" spans="1:42" ht="12.75" customHeight="1" x14ac:dyDescent="0.2">
      <c r="B5" s="126" t="s">
        <v>413</v>
      </c>
      <c r="C5" s="863"/>
      <c r="D5" s="545"/>
      <c r="E5" s="794"/>
      <c r="F5" s="545"/>
      <c r="G5" s="545"/>
      <c r="H5" s="2"/>
      <c r="I5" s="2"/>
      <c r="J5" s="2"/>
      <c r="K5" s="2"/>
      <c r="L5" s="2"/>
      <c r="M5" s="2"/>
      <c r="N5" s="2"/>
    </row>
    <row r="6" spans="1:42" ht="12.75" customHeight="1" x14ac:dyDescent="0.2">
      <c r="B6" s="286"/>
      <c r="C6" s="545"/>
      <c r="D6" s="545"/>
      <c r="E6" s="794"/>
      <c r="F6" s="545"/>
      <c r="G6" s="545"/>
      <c r="H6" s="2"/>
      <c r="I6" s="2"/>
      <c r="J6" s="2"/>
      <c r="K6" s="2"/>
      <c r="L6" s="2"/>
      <c r="M6" s="2"/>
      <c r="N6" s="2"/>
    </row>
    <row r="7" spans="1:42" ht="12.75" customHeight="1" x14ac:dyDescent="0.2">
      <c r="C7" s="294" t="s">
        <v>27</v>
      </c>
      <c r="D7" s="294" t="s">
        <v>173</v>
      </c>
      <c r="E7" s="294" t="s">
        <v>174</v>
      </c>
      <c r="F7" s="294" t="s">
        <v>175</v>
      </c>
      <c r="G7" s="294" t="s">
        <v>176</v>
      </c>
      <c r="H7" s="294" t="s">
        <v>177</v>
      </c>
      <c r="I7" s="294" t="s">
        <v>178</v>
      </c>
      <c r="J7" s="294" t="s">
        <v>179</v>
      </c>
      <c r="K7" s="294" t="s">
        <v>180</v>
      </c>
      <c r="L7" s="294" t="s">
        <v>181</v>
      </c>
      <c r="M7" s="294" t="s">
        <v>182</v>
      </c>
      <c r="N7" s="294" t="s">
        <v>183</v>
      </c>
      <c r="O7" s="294" t="s">
        <v>184</v>
      </c>
      <c r="P7" s="294" t="s">
        <v>185</v>
      </c>
      <c r="Q7" s="294" t="s">
        <v>186</v>
      </c>
      <c r="R7" s="294" t="s">
        <v>187</v>
      </c>
      <c r="S7" s="294" t="s">
        <v>188</v>
      </c>
      <c r="T7" s="294" t="s">
        <v>189</v>
      </c>
      <c r="U7" s="294" t="s">
        <v>190</v>
      </c>
      <c r="V7" s="294" t="s">
        <v>191</v>
      </c>
      <c r="W7" s="294" t="s">
        <v>192</v>
      </c>
      <c r="X7" s="294" t="s">
        <v>193</v>
      </c>
      <c r="Y7" s="294" t="s">
        <v>194</v>
      </c>
      <c r="Z7" s="294" t="s">
        <v>195</v>
      </c>
      <c r="AA7" s="294" t="s">
        <v>196</v>
      </c>
      <c r="AB7" s="294" t="s">
        <v>197</v>
      </c>
      <c r="AC7" s="294" t="s">
        <v>198</v>
      </c>
      <c r="AD7" s="294" t="s">
        <v>199</v>
      </c>
      <c r="AE7" s="294" t="s">
        <v>200</v>
      </c>
      <c r="AF7" s="294" t="s">
        <v>201</v>
      </c>
      <c r="AG7" s="294" t="s">
        <v>202</v>
      </c>
      <c r="AH7" s="294" t="s">
        <v>203</v>
      </c>
      <c r="AI7" s="294" t="s">
        <v>204</v>
      </c>
      <c r="AJ7" s="294" t="s">
        <v>205</v>
      </c>
      <c r="AK7" s="294" t="s">
        <v>206</v>
      </c>
      <c r="AL7" s="294" t="s">
        <v>207</v>
      </c>
      <c r="AM7" s="294" t="s">
        <v>208</v>
      </c>
      <c r="AN7" s="294" t="s">
        <v>209</v>
      </c>
      <c r="AO7" s="294" t="s">
        <v>210</v>
      </c>
    </row>
    <row r="8" spans="1:42" s="126" customFormat="1" ht="12.75" customHeight="1" x14ac:dyDescent="0.2">
      <c r="A8" s="2"/>
      <c r="B8" s="14" t="s">
        <v>414</v>
      </c>
      <c r="C8" s="54"/>
      <c r="D8" s="62"/>
      <c r="E8" s="62"/>
      <c r="F8" s="62"/>
      <c r="G8" s="62"/>
      <c r="H8" s="62"/>
      <c r="I8" s="62"/>
      <c r="J8" s="62"/>
      <c r="K8" s="62"/>
      <c r="L8" s="62"/>
      <c r="M8" s="62"/>
      <c r="N8" s="62"/>
      <c r="O8" s="62"/>
      <c r="P8" s="62"/>
      <c r="Q8" s="62"/>
      <c r="R8" s="62"/>
      <c r="S8" s="62"/>
      <c r="T8" s="62"/>
      <c r="U8" s="62"/>
      <c r="V8" s="62"/>
      <c r="W8" s="62"/>
      <c r="X8" s="62"/>
      <c r="Y8" s="62"/>
      <c r="Z8" s="62"/>
      <c r="AA8" s="62"/>
      <c r="AB8" s="62"/>
      <c r="AC8" s="62"/>
      <c r="AD8" s="62"/>
      <c r="AE8" s="62"/>
      <c r="AF8" s="62"/>
      <c r="AG8" s="62"/>
      <c r="AH8" s="62"/>
      <c r="AI8" s="62"/>
      <c r="AJ8" s="62"/>
      <c r="AK8" s="62"/>
      <c r="AL8" s="62"/>
      <c r="AM8" s="62"/>
      <c r="AN8" s="62"/>
      <c r="AO8" s="62"/>
    </row>
    <row r="9" spans="1:42" ht="12.75" customHeight="1" x14ac:dyDescent="0.2">
      <c r="B9" s="15" t="s">
        <v>265</v>
      </c>
      <c r="C9" s="62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</row>
    <row r="10" spans="1:42" ht="12.75" customHeight="1" x14ac:dyDescent="0.2">
      <c r="B10" s="15" t="s">
        <v>415</v>
      </c>
      <c r="C10" s="62"/>
      <c r="D10" s="713"/>
      <c r="E10" s="713"/>
      <c r="F10" s="713"/>
      <c r="G10" s="713"/>
      <c r="H10" s="713"/>
      <c r="I10" s="713"/>
      <c r="J10" s="713"/>
      <c r="K10" s="713"/>
      <c r="L10" s="713"/>
      <c r="M10" s="713"/>
      <c r="N10" s="713"/>
      <c r="O10" s="713"/>
      <c r="P10" s="713"/>
      <c r="Q10" s="713"/>
      <c r="R10" s="713"/>
      <c r="S10" s="713"/>
      <c r="T10" s="713"/>
      <c r="U10" s="713"/>
      <c r="V10" s="713"/>
      <c r="W10" s="713"/>
      <c r="X10" s="713"/>
      <c r="Y10" s="713"/>
      <c r="Z10" s="713"/>
      <c r="AA10" s="713"/>
      <c r="AB10" s="713"/>
      <c r="AC10" s="713"/>
      <c r="AD10" s="713"/>
      <c r="AE10" s="713"/>
      <c r="AF10" s="713"/>
      <c r="AG10" s="713"/>
      <c r="AH10" s="713"/>
      <c r="AI10" s="713"/>
      <c r="AJ10" s="713"/>
      <c r="AK10" s="713"/>
      <c r="AL10" s="713"/>
      <c r="AM10" s="713"/>
      <c r="AN10" s="713"/>
      <c r="AO10" s="713"/>
      <c r="AP10" s="545"/>
    </row>
    <row r="11" spans="1:42" ht="12.75" customHeight="1" x14ac:dyDescent="0.2">
      <c r="B11" s="15" t="s">
        <v>416</v>
      </c>
      <c r="C11" s="62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</row>
    <row r="12" spans="1:42" ht="12.75" customHeight="1" x14ac:dyDescent="0.2">
      <c r="B12" s="745"/>
      <c r="C12" s="744"/>
      <c r="D12" s="752"/>
      <c r="E12" s="752"/>
      <c r="F12" s="752"/>
      <c r="G12" s="752"/>
      <c r="H12" s="752"/>
      <c r="I12" s="752"/>
      <c r="J12" s="752"/>
      <c r="K12" s="752"/>
      <c r="L12" s="752"/>
      <c r="M12" s="752"/>
      <c r="N12" s="752"/>
      <c r="O12" s="752"/>
      <c r="P12" s="752"/>
      <c r="Q12" s="752"/>
      <c r="R12" s="752"/>
      <c r="S12" s="752"/>
      <c r="T12" s="752"/>
      <c r="U12" s="752"/>
      <c r="V12" s="752"/>
      <c r="W12" s="752"/>
      <c r="X12" s="752"/>
      <c r="Y12" s="752"/>
      <c r="Z12" s="752"/>
      <c r="AA12" s="752"/>
      <c r="AB12" s="752"/>
      <c r="AC12" s="752"/>
      <c r="AD12" s="752"/>
      <c r="AE12" s="752"/>
      <c r="AF12" s="752"/>
      <c r="AG12" s="752"/>
      <c r="AH12" s="752"/>
      <c r="AI12" s="752"/>
      <c r="AJ12" s="752"/>
      <c r="AK12" s="752"/>
      <c r="AL12" s="752"/>
      <c r="AM12" s="752"/>
      <c r="AN12" s="752"/>
      <c r="AO12" s="752"/>
      <c r="AP12" s="545"/>
    </row>
    <row r="13" spans="1:42" ht="12.75" customHeight="1" x14ac:dyDescent="0.2">
      <c r="B13" s="53" t="s">
        <v>417</v>
      </c>
      <c r="C13" s="62"/>
      <c r="D13" s="288"/>
      <c r="E13" s="288"/>
      <c r="F13" s="288"/>
      <c r="G13" s="288"/>
      <c r="H13" s="288"/>
      <c r="I13" s="288"/>
      <c r="J13" s="288"/>
      <c r="K13" s="288"/>
      <c r="L13" s="288"/>
      <c r="M13" s="288"/>
      <c r="N13" s="288"/>
      <c r="O13" s="288"/>
      <c r="P13" s="288"/>
      <c r="Q13" s="288"/>
      <c r="R13" s="288"/>
      <c r="S13" s="288"/>
      <c r="T13" s="288"/>
      <c r="U13" s="288"/>
      <c r="V13" s="288"/>
      <c r="W13" s="288"/>
      <c r="X13" s="288"/>
      <c r="Y13" s="288"/>
      <c r="Z13" s="288"/>
      <c r="AA13" s="288"/>
      <c r="AB13" s="288"/>
      <c r="AC13" s="288"/>
      <c r="AD13" s="288"/>
      <c r="AE13" s="288"/>
      <c r="AF13" s="288"/>
      <c r="AG13" s="288"/>
      <c r="AH13" s="288"/>
      <c r="AI13" s="288"/>
      <c r="AJ13" s="288"/>
      <c r="AK13" s="288"/>
      <c r="AL13" s="288"/>
      <c r="AM13" s="288"/>
      <c r="AN13" s="288"/>
      <c r="AO13" s="288"/>
    </row>
    <row r="14" spans="1:42" ht="12.75" customHeight="1" x14ac:dyDescent="0.2">
      <c r="B14" s="53" t="s">
        <v>418</v>
      </c>
      <c r="C14" s="62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</row>
    <row r="15" spans="1:42" ht="12.75" customHeight="1" x14ac:dyDescent="0.2">
      <c r="B15" s="53"/>
      <c r="C15" s="62"/>
      <c r="D15" s="62"/>
      <c r="E15" s="62"/>
      <c r="F15" s="62"/>
      <c r="G15" s="62"/>
      <c r="H15" s="62"/>
      <c r="I15" s="62"/>
      <c r="J15" s="62"/>
      <c r="K15" s="62"/>
      <c r="L15" s="62"/>
      <c r="M15" s="62"/>
      <c r="N15" s="62"/>
      <c r="O15" s="62"/>
      <c r="P15" s="62"/>
      <c r="Q15" s="62"/>
      <c r="R15" s="62"/>
      <c r="S15" s="62"/>
      <c r="T15" s="62"/>
      <c r="U15" s="62"/>
      <c r="V15" s="62"/>
      <c r="W15" s="62"/>
      <c r="X15" s="62"/>
      <c r="Y15" s="62"/>
      <c r="Z15" s="62"/>
      <c r="AA15" s="62"/>
      <c r="AB15" s="62"/>
      <c r="AC15" s="62"/>
      <c r="AD15" s="62"/>
      <c r="AE15" s="62"/>
      <c r="AF15" s="62"/>
      <c r="AG15" s="62"/>
      <c r="AH15" s="62"/>
      <c r="AI15" s="62"/>
      <c r="AJ15" s="62"/>
      <c r="AK15" s="62"/>
      <c r="AL15" s="62"/>
      <c r="AM15" s="62"/>
      <c r="AN15" s="62"/>
      <c r="AO15" s="62"/>
    </row>
    <row r="16" spans="1:42" s="126" customFormat="1" ht="12.75" customHeight="1" x14ac:dyDescent="0.2">
      <c r="A16" s="2"/>
      <c r="B16" s="14" t="s">
        <v>419</v>
      </c>
      <c r="C16" s="54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</row>
    <row r="17" spans="1:42" ht="12.75" customHeight="1" x14ac:dyDescent="0.2">
      <c r="B17" s="15" t="s">
        <v>265</v>
      </c>
      <c r="C17" s="62"/>
      <c r="D17" s="62"/>
      <c r="E17" s="62"/>
      <c r="F17" s="62"/>
      <c r="G17" s="62"/>
      <c r="H17" s="62"/>
      <c r="I17" s="62"/>
      <c r="J17" s="62"/>
      <c r="K17" s="62"/>
      <c r="L17" s="62"/>
      <c r="M17" s="62"/>
      <c r="N17" s="62"/>
      <c r="O17" s="62"/>
      <c r="P17" s="62"/>
      <c r="Q17" s="62"/>
      <c r="R17" s="62"/>
      <c r="S17" s="62"/>
      <c r="T17" s="62"/>
      <c r="U17" s="62"/>
      <c r="V17" s="62"/>
      <c r="W17" s="62"/>
      <c r="X17" s="62"/>
      <c r="Y17" s="62"/>
      <c r="Z17" s="62"/>
      <c r="AA17" s="62"/>
      <c r="AB17" s="62"/>
      <c r="AC17" s="62"/>
      <c r="AD17" s="62"/>
      <c r="AE17" s="62"/>
      <c r="AF17" s="62"/>
      <c r="AG17" s="62"/>
      <c r="AH17" s="62"/>
      <c r="AI17" s="62"/>
      <c r="AJ17" s="62"/>
      <c r="AK17" s="62"/>
      <c r="AL17" s="62"/>
      <c r="AM17" s="62"/>
      <c r="AN17" s="62"/>
      <c r="AO17" s="62"/>
    </row>
    <row r="18" spans="1:42" ht="12.75" customHeight="1" x14ac:dyDescent="0.2">
      <c r="B18" s="53"/>
      <c r="C18" s="62"/>
      <c r="D18" s="62"/>
      <c r="E18" s="62"/>
      <c r="F18" s="62"/>
      <c r="G18" s="62"/>
      <c r="H18" s="62"/>
      <c r="I18" s="62"/>
      <c r="J18" s="62"/>
      <c r="K18" s="62"/>
      <c r="L18" s="62"/>
      <c r="M18" s="62"/>
      <c r="N18" s="62"/>
      <c r="O18" s="62"/>
      <c r="P18" s="62"/>
      <c r="Q18" s="62"/>
      <c r="R18" s="62"/>
      <c r="S18" s="62"/>
      <c r="T18" s="62"/>
      <c r="U18" s="62"/>
      <c r="V18" s="62"/>
      <c r="W18" s="62"/>
      <c r="X18" s="62"/>
      <c r="Y18" s="62"/>
      <c r="Z18" s="62"/>
      <c r="AA18" s="62"/>
      <c r="AB18" s="62"/>
      <c r="AC18" s="62"/>
      <c r="AD18" s="62"/>
      <c r="AE18" s="62"/>
      <c r="AF18" s="62"/>
      <c r="AG18" s="62"/>
      <c r="AH18" s="62"/>
      <c r="AI18" s="62"/>
      <c r="AJ18" s="62"/>
      <c r="AK18" s="62"/>
      <c r="AL18" s="62"/>
      <c r="AM18" s="62"/>
      <c r="AN18" s="62"/>
      <c r="AO18" s="62"/>
    </row>
    <row r="19" spans="1:42" ht="12.75" customHeight="1" x14ac:dyDescent="0.2">
      <c r="B19" s="53" t="s">
        <v>420</v>
      </c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</row>
    <row r="20" spans="1:42" ht="12.75" customHeight="1" x14ac:dyDescent="0.2">
      <c r="B20" s="15" t="s">
        <v>421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</row>
    <row r="21" spans="1:42" ht="12.75" customHeight="1" x14ac:dyDescent="0.2">
      <c r="B21" s="15" t="s">
        <v>422</v>
      </c>
      <c r="C21" s="62"/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</row>
    <row r="22" spans="1:42" ht="12.75" customHeight="1" x14ac:dyDescent="0.2">
      <c r="B22" s="15" t="s">
        <v>423</v>
      </c>
      <c r="C22" s="139"/>
      <c r="D22" s="140"/>
      <c r="E22" s="140"/>
      <c r="F22" s="140"/>
      <c r="G22" s="140"/>
      <c r="H22" s="140"/>
      <c r="I22" s="140"/>
      <c r="J22" s="140"/>
      <c r="K22" s="140"/>
      <c r="L22" s="140"/>
      <c r="M22" s="140"/>
      <c r="N22" s="140"/>
      <c r="O22" s="140"/>
      <c r="P22" s="140"/>
      <c r="Q22" s="140"/>
      <c r="R22" s="140"/>
      <c r="S22" s="140"/>
      <c r="T22" s="140"/>
      <c r="U22" s="140"/>
      <c r="V22" s="140"/>
      <c r="W22" s="140"/>
      <c r="X22" s="140"/>
      <c r="Y22" s="140"/>
      <c r="Z22" s="140"/>
      <c r="AA22" s="140"/>
      <c r="AB22" s="140"/>
      <c r="AC22" s="140"/>
      <c r="AD22" s="140"/>
      <c r="AE22" s="140"/>
      <c r="AF22" s="140"/>
      <c r="AG22" s="140"/>
      <c r="AH22" s="140"/>
      <c r="AI22" s="140"/>
      <c r="AJ22" s="140"/>
      <c r="AK22" s="140"/>
      <c r="AL22" s="140"/>
      <c r="AM22" s="140"/>
      <c r="AN22" s="140"/>
      <c r="AO22" s="140"/>
    </row>
    <row r="23" spans="1:42" ht="12.75" customHeight="1" x14ac:dyDescent="0.2">
      <c r="B23" s="53"/>
      <c r="C23" s="62"/>
      <c r="D23" s="289"/>
      <c r="E23" s="289"/>
      <c r="F23" s="289"/>
      <c r="G23" s="289"/>
      <c r="H23" s="289"/>
      <c r="I23" s="289"/>
      <c r="J23" s="289"/>
      <c r="K23" s="289"/>
      <c r="L23" s="289"/>
      <c r="M23" s="289"/>
      <c r="N23" s="289"/>
      <c r="O23" s="289"/>
      <c r="P23" s="289"/>
      <c r="Q23" s="289"/>
      <c r="R23" s="289"/>
      <c r="S23" s="289"/>
      <c r="T23" s="289"/>
      <c r="U23" s="289"/>
      <c r="V23" s="289"/>
      <c r="W23" s="289"/>
      <c r="X23" s="289"/>
      <c r="Y23" s="289"/>
      <c r="Z23" s="289"/>
      <c r="AA23" s="289"/>
      <c r="AB23" s="289"/>
      <c r="AC23" s="289"/>
      <c r="AD23" s="289"/>
      <c r="AE23" s="289"/>
      <c r="AF23" s="289"/>
      <c r="AG23" s="289"/>
      <c r="AH23" s="289"/>
      <c r="AI23" s="289"/>
      <c r="AJ23" s="289"/>
      <c r="AK23" s="289"/>
      <c r="AL23" s="289"/>
      <c r="AM23" s="289"/>
      <c r="AN23" s="289"/>
      <c r="AO23" s="289"/>
    </row>
    <row r="24" spans="1:42" ht="12.75" customHeight="1" x14ac:dyDescent="0.2">
      <c r="B24" s="53" t="s">
        <v>153</v>
      </c>
      <c r="C24" s="716">
        <f t="shared" ref="C24:AO24" si="0">WACC_uusi</f>
        <v>6.3E-2</v>
      </c>
      <c r="D24" s="716">
        <f t="shared" si="0"/>
        <v>6.3E-2</v>
      </c>
      <c r="E24" s="716">
        <f t="shared" si="0"/>
        <v>6.3E-2</v>
      </c>
      <c r="F24" s="716">
        <f t="shared" si="0"/>
        <v>6.3E-2</v>
      </c>
      <c r="G24" s="716">
        <f t="shared" si="0"/>
        <v>6.3E-2</v>
      </c>
      <c r="H24" s="716">
        <f t="shared" si="0"/>
        <v>6.3E-2</v>
      </c>
      <c r="I24" s="716">
        <f t="shared" si="0"/>
        <v>6.3E-2</v>
      </c>
      <c r="J24" s="716">
        <f t="shared" si="0"/>
        <v>6.3E-2</v>
      </c>
      <c r="K24" s="716">
        <f t="shared" si="0"/>
        <v>6.3E-2</v>
      </c>
      <c r="L24" s="716">
        <f t="shared" si="0"/>
        <v>6.3E-2</v>
      </c>
      <c r="M24" s="716">
        <f t="shared" si="0"/>
        <v>6.3E-2</v>
      </c>
      <c r="N24" s="716">
        <f t="shared" si="0"/>
        <v>6.3E-2</v>
      </c>
      <c r="O24" s="716">
        <f t="shared" si="0"/>
        <v>6.3E-2</v>
      </c>
      <c r="P24" s="716">
        <f t="shared" si="0"/>
        <v>6.3E-2</v>
      </c>
      <c r="Q24" s="716">
        <f t="shared" si="0"/>
        <v>6.3E-2</v>
      </c>
      <c r="R24" s="716">
        <f t="shared" si="0"/>
        <v>6.3E-2</v>
      </c>
      <c r="S24" s="716">
        <f t="shared" si="0"/>
        <v>6.3E-2</v>
      </c>
      <c r="T24" s="716">
        <f t="shared" si="0"/>
        <v>6.3E-2</v>
      </c>
      <c r="U24" s="716">
        <f t="shared" si="0"/>
        <v>6.3E-2</v>
      </c>
      <c r="V24" s="716">
        <f t="shared" si="0"/>
        <v>6.3E-2</v>
      </c>
      <c r="W24" s="716">
        <f t="shared" si="0"/>
        <v>6.3E-2</v>
      </c>
      <c r="X24" s="716">
        <f t="shared" si="0"/>
        <v>6.3E-2</v>
      </c>
      <c r="Y24" s="716">
        <f t="shared" si="0"/>
        <v>6.3E-2</v>
      </c>
      <c r="Z24" s="716">
        <f t="shared" si="0"/>
        <v>6.3E-2</v>
      </c>
      <c r="AA24" s="716">
        <f t="shared" si="0"/>
        <v>6.3E-2</v>
      </c>
      <c r="AB24" s="716">
        <f t="shared" si="0"/>
        <v>6.3E-2</v>
      </c>
      <c r="AC24" s="716">
        <f t="shared" si="0"/>
        <v>6.3E-2</v>
      </c>
      <c r="AD24" s="716">
        <f t="shared" si="0"/>
        <v>6.3E-2</v>
      </c>
      <c r="AE24" s="716">
        <f t="shared" si="0"/>
        <v>6.3E-2</v>
      </c>
      <c r="AF24" s="716">
        <f t="shared" si="0"/>
        <v>6.3E-2</v>
      </c>
      <c r="AG24" s="716">
        <f t="shared" si="0"/>
        <v>6.3E-2</v>
      </c>
      <c r="AH24" s="716">
        <f t="shared" si="0"/>
        <v>6.3E-2</v>
      </c>
      <c r="AI24" s="716">
        <f t="shared" si="0"/>
        <v>6.3E-2</v>
      </c>
      <c r="AJ24" s="716">
        <f t="shared" si="0"/>
        <v>6.3E-2</v>
      </c>
      <c r="AK24" s="716">
        <f t="shared" si="0"/>
        <v>6.3E-2</v>
      </c>
      <c r="AL24" s="716">
        <f t="shared" si="0"/>
        <v>6.3E-2</v>
      </c>
      <c r="AM24" s="716">
        <f t="shared" si="0"/>
        <v>6.3E-2</v>
      </c>
      <c r="AN24" s="716">
        <f t="shared" si="0"/>
        <v>6.3E-2</v>
      </c>
      <c r="AO24" s="716">
        <f t="shared" si="0"/>
        <v>6.3E-2</v>
      </c>
    </row>
    <row r="25" spans="1:42" ht="12.75" customHeight="1" x14ac:dyDescent="0.2">
      <c r="B25" s="53"/>
      <c r="C25" s="63"/>
      <c r="D25" s="3"/>
      <c r="H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</row>
    <row r="26" spans="1:42" s="126" customFormat="1" ht="12.75" customHeight="1" x14ac:dyDescent="0.2">
      <c r="A26" s="2"/>
      <c r="B26" s="14" t="s">
        <v>154</v>
      </c>
      <c r="C26" s="54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</row>
    <row r="27" spans="1:42" s="126" customFormat="1" ht="12.75" customHeight="1" x14ac:dyDescent="0.2">
      <c r="A27" s="2"/>
      <c r="B27" s="14"/>
      <c r="C27" s="54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</row>
    <row r="28" spans="1:42" s="126" customFormat="1" ht="12.75" customHeight="1" x14ac:dyDescent="0.2">
      <c r="A28" s="2"/>
      <c r="B28" s="14" t="s">
        <v>424</v>
      </c>
      <c r="C28" s="54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</row>
    <row r="29" spans="1:42" ht="12.75" customHeight="1" x14ac:dyDescent="0.2">
      <c r="B29" s="15" t="s">
        <v>42</v>
      </c>
      <c r="C29" s="62"/>
      <c r="D29" s="302"/>
      <c r="E29" s="302"/>
      <c r="F29" s="302"/>
      <c r="G29" s="302"/>
      <c r="H29" s="302"/>
      <c r="I29" s="302"/>
      <c r="J29" s="302"/>
      <c r="K29" s="302"/>
      <c r="L29" s="302"/>
      <c r="M29" s="302"/>
      <c r="N29" s="302"/>
      <c r="O29" s="302"/>
      <c r="P29" s="302"/>
      <c r="Q29" s="302"/>
      <c r="R29" s="302"/>
      <c r="S29" s="302"/>
      <c r="T29" s="302"/>
      <c r="U29" s="302"/>
      <c r="V29" s="302"/>
      <c r="W29" s="302"/>
      <c r="X29" s="302"/>
      <c r="Y29" s="302"/>
      <c r="Z29" s="302"/>
      <c r="AA29" s="302"/>
      <c r="AB29" s="302"/>
      <c r="AC29" s="302"/>
      <c r="AD29" s="302"/>
      <c r="AE29" s="302"/>
      <c r="AF29" s="302"/>
      <c r="AG29" s="302"/>
      <c r="AH29" s="302"/>
      <c r="AI29" s="302"/>
      <c r="AJ29" s="302"/>
      <c r="AK29" s="302"/>
      <c r="AL29" s="302"/>
      <c r="AM29" s="302"/>
      <c r="AN29" s="302"/>
      <c r="AO29" s="302"/>
    </row>
    <row r="30" spans="1:42" ht="12.75" customHeight="1" x14ac:dyDescent="0.2">
      <c r="B30" s="15" t="s">
        <v>415</v>
      </c>
      <c r="C30" s="62"/>
      <c r="D30" s="864"/>
      <c r="E30" s="864"/>
      <c r="F30" s="864"/>
      <c r="G30" s="864"/>
      <c r="H30" s="864"/>
      <c r="I30" s="864"/>
      <c r="J30" s="864"/>
      <c r="K30" s="864"/>
      <c r="L30" s="864"/>
      <c r="M30" s="864"/>
      <c r="N30" s="864"/>
      <c r="O30" s="864"/>
      <c r="P30" s="864"/>
      <c r="Q30" s="864"/>
      <c r="R30" s="864"/>
      <c r="S30" s="864"/>
      <c r="T30" s="864"/>
      <c r="U30" s="864"/>
      <c r="V30" s="864"/>
      <c r="W30" s="864"/>
      <c r="X30" s="864"/>
      <c r="Y30" s="864"/>
      <c r="Z30" s="864"/>
      <c r="AA30" s="864"/>
      <c r="AB30" s="864"/>
      <c r="AC30" s="864"/>
      <c r="AD30" s="864"/>
      <c r="AE30" s="864"/>
      <c r="AF30" s="864"/>
      <c r="AG30" s="864"/>
      <c r="AH30" s="864"/>
      <c r="AI30" s="864"/>
      <c r="AJ30" s="864"/>
      <c r="AK30" s="864"/>
      <c r="AL30" s="864"/>
      <c r="AM30" s="864"/>
      <c r="AN30" s="864"/>
      <c r="AO30" s="864"/>
      <c r="AP30" s="545"/>
    </row>
    <row r="31" spans="1:42" ht="12.75" customHeight="1" x14ac:dyDescent="0.2">
      <c r="B31" s="15" t="s">
        <v>44</v>
      </c>
      <c r="C31" s="183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</row>
    <row r="32" spans="1:42" ht="12.75" customHeight="1" x14ac:dyDescent="0.2">
      <c r="B32" s="15"/>
      <c r="C32" s="54"/>
      <c r="D32" s="62"/>
      <c r="E32" s="62"/>
      <c r="F32" s="62"/>
      <c r="G32" s="62"/>
      <c r="H32" s="62"/>
      <c r="I32" s="62"/>
      <c r="J32" s="62"/>
      <c r="K32" s="62"/>
      <c r="L32" s="62"/>
      <c r="M32" s="62"/>
      <c r="N32" s="62"/>
      <c r="O32" s="62"/>
      <c r="P32" s="62"/>
      <c r="Q32" s="62"/>
      <c r="R32" s="62"/>
      <c r="S32" s="62"/>
      <c r="T32" s="62"/>
      <c r="U32" s="62"/>
      <c r="V32" s="62"/>
      <c r="W32" s="62"/>
      <c r="X32" s="62"/>
      <c r="Y32" s="62"/>
      <c r="Z32" s="62"/>
      <c r="AA32" s="62"/>
      <c r="AB32" s="62"/>
      <c r="AC32" s="62"/>
      <c r="AD32" s="62"/>
      <c r="AE32" s="62"/>
      <c r="AF32" s="62"/>
      <c r="AG32" s="62"/>
      <c r="AH32" s="62"/>
      <c r="AI32" s="62"/>
      <c r="AJ32" s="62"/>
      <c r="AK32" s="62"/>
      <c r="AL32" s="62"/>
      <c r="AM32" s="62"/>
      <c r="AN32" s="62"/>
      <c r="AO32" s="62"/>
    </row>
    <row r="33" spans="2:41" ht="12.75" customHeight="1" x14ac:dyDescent="0.2">
      <c r="B33" s="14" t="s">
        <v>425</v>
      </c>
      <c r="C33" s="139"/>
      <c r="D33" s="62"/>
      <c r="E33" s="62"/>
      <c r="F33" s="62"/>
      <c r="G33" s="62"/>
      <c r="H33" s="62"/>
      <c r="I33" s="62"/>
      <c r="J33" s="62"/>
      <c r="K33" s="62"/>
      <c r="L33" s="62"/>
      <c r="M33" s="62"/>
      <c r="N33" s="62"/>
      <c r="O33" s="62"/>
      <c r="P33" s="62"/>
      <c r="Q33" s="62"/>
      <c r="R33" s="62"/>
      <c r="S33" s="62"/>
      <c r="T33" s="62"/>
      <c r="U33" s="62"/>
      <c r="V33" s="62"/>
      <c r="W33" s="62"/>
      <c r="X33" s="62"/>
      <c r="Y33" s="62"/>
      <c r="Z33" s="62"/>
      <c r="AA33" s="62"/>
      <c r="AB33" s="62"/>
      <c r="AC33" s="62"/>
      <c r="AD33" s="62"/>
      <c r="AE33" s="62"/>
      <c r="AF33" s="62"/>
      <c r="AG33" s="62"/>
      <c r="AH33" s="62"/>
      <c r="AI33" s="62"/>
      <c r="AJ33" s="62"/>
      <c r="AK33" s="62"/>
      <c r="AL33" s="62"/>
      <c r="AM33" s="62"/>
      <c r="AN33" s="62"/>
      <c r="AO33" s="62"/>
    </row>
    <row r="34" spans="2:41" ht="12.75" customHeight="1" thickBot="1" x14ac:dyDescent="0.25">
      <c r="B34" s="53"/>
      <c r="C34" s="303"/>
      <c r="D34" s="69"/>
      <c r="E34" s="69"/>
      <c r="F34" s="69"/>
      <c r="G34" s="69"/>
      <c r="H34" s="69"/>
      <c r="I34" s="69"/>
      <c r="J34" s="69"/>
      <c r="K34" s="69"/>
      <c r="L34" s="69"/>
      <c r="M34" s="69"/>
      <c r="N34" s="69"/>
      <c r="O34" s="69"/>
      <c r="P34" s="69"/>
      <c r="Q34" s="69"/>
      <c r="R34" s="69"/>
      <c r="S34" s="69"/>
      <c r="T34" s="69"/>
      <c r="U34" s="69"/>
      <c r="V34" s="69"/>
      <c r="W34" s="69"/>
      <c r="X34" s="69"/>
      <c r="Y34" s="69"/>
      <c r="Z34" s="69"/>
      <c r="AA34" s="69"/>
      <c r="AB34" s="69"/>
      <c r="AC34" s="69"/>
      <c r="AD34" s="69"/>
      <c r="AE34" s="69"/>
      <c r="AF34" s="69"/>
      <c r="AG34" s="69"/>
      <c r="AH34" s="69"/>
      <c r="AI34" s="69"/>
      <c r="AJ34" s="69"/>
      <c r="AK34" s="69"/>
      <c r="AL34" s="69"/>
      <c r="AM34" s="69"/>
      <c r="AN34" s="69"/>
      <c r="AO34" s="69"/>
    </row>
    <row r="35" spans="2:41" ht="12.75" customHeight="1" x14ac:dyDescent="0.2">
      <c r="B35" s="14" t="s">
        <v>426</v>
      </c>
      <c r="C35" s="155"/>
      <c r="D35" s="54"/>
      <c r="E35" s="54"/>
      <c r="F35" s="54"/>
      <c r="G35" s="54"/>
      <c r="H35" s="54"/>
      <c r="I35" s="54"/>
      <c r="J35" s="54"/>
      <c r="K35" s="54"/>
      <c r="L35" s="54"/>
      <c r="M35" s="54"/>
      <c r="N35" s="54"/>
      <c r="O35" s="54"/>
      <c r="P35" s="54"/>
      <c r="Q35" s="54"/>
      <c r="R35" s="54"/>
      <c r="S35" s="54"/>
      <c r="T35" s="54"/>
      <c r="U35" s="54"/>
      <c r="V35" s="54"/>
      <c r="W35" s="54"/>
      <c r="X35" s="54"/>
      <c r="Y35" s="54"/>
      <c r="Z35" s="54"/>
      <c r="AA35" s="54"/>
      <c r="AB35" s="54"/>
      <c r="AC35" s="54"/>
      <c r="AD35" s="54"/>
      <c r="AE35" s="54"/>
      <c r="AF35" s="54"/>
      <c r="AG35" s="54"/>
      <c r="AH35" s="54"/>
      <c r="AI35" s="54"/>
      <c r="AJ35" s="54"/>
      <c r="AK35" s="54"/>
      <c r="AL35" s="54"/>
      <c r="AM35" s="54"/>
      <c r="AN35" s="54"/>
      <c r="AO35" s="54"/>
    </row>
    <row r="36" spans="2:41" ht="12.75" customHeight="1" x14ac:dyDescent="0.2">
      <c r="C36" s="58"/>
      <c r="D36" s="3"/>
      <c r="H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</row>
    <row r="37" spans="2:41" ht="12.75" customHeight="1" x14ac:dyDescent="0.2">
      <c r="B37" s="27" t="s">
        <v>427</v>
      </c>
      <c r="C37" s="62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</row>
    <row r="38" spans="2:41" ht="12.75" customHeight="1" x14ac:dyDescent="0.2">
      <c r="B38" s="27" t="s">
        <v>428</v>
      </c>
      <c r="C38" s="62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</row>
    <row r="39" spans="2:41" ht="12.75" customHeight="1" x14ac:dyDescent="0.2">
      <c r="B39" s="304" t="s">
        <v>429</v>
      </c>
      <c r="C39" s="62"/>
      <c r="D39" s="140"/>
      <c r="E39" s="140"/>
      <c r="F39" s="140"/>
      <c r="G39" s="140"/>
      <c r="H39" s="140"/>
      <c r="I39" s="140"/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</row>
    <row r="40" spans="2:41" ht="12.75" customHeight="1" x14ac:dyDescent="0.2">
      <c r="B40" s="27" t="s">
        <v>430</v>
      </c>
      <c r="C40" s="62"/>
      <c r="D40" s="266"/>
      <c r="E40" s="266"/>
      <c r="F40" s="266"/>
      <c r="G40" s="266"/>
      <c r="H40" s="266"/>
      <c r="I40" s="266"/>
      <c r="J40" s="266"/>
      <c r="K40" s="266"/>
      <c r="L40" s="266"/>
      <c r="M40" s="266"/>
      <c r="N40" s="266"/>
      <c r="O40" s="266"/>
      <c r="P40" s="266"/>
      <c r="Q40" s="266"/>
      <c r="R40" s="266"/>
      <c r="S40" s="266"/>
      <c r="T40" s="266"/>
      <c r="U40" s="266"/>
      <c r="V40" s="266"/>
      <c r="W40" s="266"/>
      <c r="X40" s="266"/>
      <c r="Y40" s="266"/>
      <c r="Z40" s="266"/>
      <c r="AA40" s="266"/>
      <c r="AB40" s="266"/>
      <c r="AC40" s="266"/>
      <c r="AD40" s="266"/>
      <c r="AE40" s="266"/>
      <c r="AF40" s="266"/>
      <c r="AG40" s="266"/>
      <c r="AH40" s="266"/>
      <c r="AI40" s="266"/>
      <c r="AJ40" s="266"/>
      <c r="AK40" s="266"/>
      <c r="AL40" s="266"/>
      <c r="AM40" s="266"/>
      <c r="AN40" s="266"/>
      <c r="AO40" s="266"/>
    </row>
    <row r="41" spans="2:41" ht="12.75" customHeight="1" x14ac:dyDescent="0.2">
      <c r="B41" s="27"/>
      <c r="C41" s="305"/>
      <c r="D41" s="329"/>
      <c r="E41" s="329"/>
      <c r="F41" s="329"/>
      <c r="G41" s="329"/>
      <c r="H41" s="329"/>
      <c r="I41" s="329"/>
      <c r="J41" s="329"/>
      <c r="K41" s="329"/>
      <c r="L41" s="329"/>
      <c r="M41" s="329"/>
      <c r="N41" s="329"/>
      <c r="O41" s="329"/>
      <c r="P41" s="329"/>
      <c r="Q41" s="329"/>
      <c r="R41" s="329"/>
      <c r="S41" s="329"/>
      <c r="T41" s="329"/>
      <c r="U41" s="329"/>
      <c r="V41" s="329"/>
      <c r="W41" s="329"/>
      <c r="X41" s="329"/>
      <c r="Y41" s="329"/>
      <c r="Z41" s="329"/>
      <c r="AA41" s="329"/>
      <c r="AB41" s="329"/>
      <c r="AC41" s="329"/>
      <c r="AD41" s="329"/>
      <c r="AE41" s="329"/>
      <c r="AF41" s="329"/>
      <c r="AG41" s="329"/>
      <c r="AH41" s="329"/>
      <c r="AI41" s="329"/>
      <c r="AJ41" s="329"/>
      <c r="AK41" s="329"/>
      <c r="AL41" s="329"/>
      <c r="AM41" s="329"/>
      <c r="AN41" s="329"/>
      <c r="AO41" s="329"/>
    </row>
    <row r="42" spans="2:41" ht="12.75" customHeight="1" x14ac:dyDescent="0.2">
      <c r="B42" s="306" t="s">
        <v>431</v>
      </c>
      <c r="C42" s="426"/>
      <c r="D42" s="427"/>
      <c r="E42" s="427"/>
      <c r="F42" s="427"/>
      <c r="G42" s="427"/>
      <c r="H42" s="427"/>
      <c r="I42" s="427"/>
      <c r="J42" s="427"/>
      <c r="K42" s="427"/>
      <c r="L42" s="427"/>
      <c r="M42" s="427"/>
      <c r="N42" s="427"/>
      <c r="O42" s="427"/>
      <c r="P42" s="427"/>
      <c r="Q42" s="427"/>
      <c r="R42" s="427"/>
      <c r="S42" s="427"/>
      <c r="T42" s="427"/>
      <c r="U42" s="427"/>
      <c r="V42" s="427"/>
      <c r="W42" s="427"/>
      <c r="X42" s="427"/>
      <c r="Y42" s="427"/>
      <c r="Z42" s="427"/>
      <c r="AA42" s="427"/>
      <c r="AB42" s="427"/>
      <c r="AC42" s="427"/>
      <c r="AD42" s="427"/>
      <c r="AE42" s="427"/>
      <c r="AF42" s="427"/>
      <c r="AG42" s="427"/>
      <c r="AH42" s="427"/>
      <c r="AI42" s="427"/>
      <c r="AJ42" s="427"/>
      <c r="AK42" s="427"/>
      <c r="AL42" s="427"/>
      <c r="AM42" s="427"/>
      <c r="AN42" s="427"/>
      <c r="AO42" s="427"/>
    </row>
    <row r="43" spans="2:41" ht="12.75" customHeight="1" x14ac:dyDescent="0.2">
      <c r="B43" s="2" t="s">
        <v>432</v>
      </c>
      <c r="C43" s="62"/>
      <c r="D43" s="307"/>
      <c r="E43" s="307"/>
      <c r="F43" s="307"/>
      <c r="G43" s="307"/>
      <c r="H43" s="307"/>
      <c r="I43" s="307"/>
      <c r="J43" s="307"/>
      <c r="K43" s="307"/>
      <c r="L43" s="307"/>
      <c r="M43" s="307"/>
      <c r="N43" s="307"/>
      <c r="O43" s="307"/>
      <c r="P43" s="307"/>
      <c r="Q43" s="307"/>
      <c r="R43" s="307"/>
      <c r="S43" s="307"/>
      <c r="T43" s="307"/>
      <c r="U43" s="307"/>
      <c r="V43" s="307"/>
      <c r="W43" s="307"/>
      <c r="X43" s="307"/>
      <c r="Y43" s="307"/>
      <c r="Z43" s="307"/>
      <c r="AA43" s="307"/>
      <c r="AB43" s="307"/>
      <c r="AC43" s="307"/>
      <c r="AD43" s="307"/>
      <c r="AE43" s="307"/>
      <c r="AF43" s="307"/>
      <c r="AG43" s="307"/>
      <c r="AH43" s="307"/>
      <c r="AI43" s="307"/>
      <c r="AJ43" s="307"/>
      <c r="AK43" s="307"/>
      <c r="AL43" s="307"/>
      <c r="AM43" s="307"/>
      <c r="AN43" s="307"/>
      <c r="AO43" s="307"/>
    </row>
    <row r="44" spans="2:41" ht="12.75" customHeight="1" x14ac:dyDescent="0.2">
      <c r="C44" s="329"/>
      <c r="D44" s="329"/>
      <c r="E44" s="329"/>
      <c r="F44" s="329"/>
      <c r="G44" s="329"/>
      <c r="H44" s="329"/>
      <c r="I44" s="329"/>
      <c r="J44" s="329"/>
      <c r="K44" s="329"/>
      <c r="L44" s="329"/>
      <c r="M44" s="329"/>
      <c r="N44" s="329"/>
      <c r="O44" s="329"/>
      <c r="P44" s="329"/>
      <c r="Q44" s="329"/>
      <c r="R44" s="329"/>
      <c r="S44" s="329"/>
      <c r="T44" s="329"/>
      <c r="U44" s="329"/>
      <c r="V44" s="329"/>
      <c r="W44" s="329"/>
      <c r="X44" s="329"/>
      <c r="Y44" s="329"/>
      <c r="Z44" s="329"/>
      <c r="AA44" s="329"/>
      <c r="AB44" s="329"/>
      <c r="AC44" s="329"/>
      <c r="AD44" s="329"/>
      <c r="AE44" s="329"/>
      <c r="AF44" s="329"/>
      <c r="AG44" s="329"/>
      <c r="AH44" s="329"/>
      <c r="AI44" s="329"/>
      <c r="AJ44" s="329"/>
      <c r="AK44" s="329"/>
      <c r="AL44" s="329"/>
      <c r="AM44" s="329"/>
      <c r="AN44" s="329"/>
      <c r="AO44" s="329"/>
    </row>
    <row r="45" spans="2:41" ht="12.75" customHeight="1" x14ac:dyDescent="0.2">
      <c r="B45" s="2" t="s">
        <v>433</v>
      </c>
      <c r="C45" s="329"/>
      <c r="D45" s="329"/>
      <c r="E45" s="329"/>
      <c r="F45" s="329"/>
      <c r="G45" s="329"/>
      <c r="H45" s="329"/>
      <c r="I45" s="329"/>
      <c r="J45" s="329"/>
      <c r="K45" s="329"/>
      <c r="L45" s="329"/>
      <c r="M45" s="329"/>
      <c r="N45" s="329"/>
      <c r="O45" s="329"/>
      <c r="P45" s="329"/>
      <c r="Q45" s="329"/>
      <c r="R45" s="329"/>
      <c r="S45" s="329"/>
      <c r="T45" s="329"/>
      <c r="U45" s="329"/>
      <c r="V45" s="329"/>
      <c r="W45" s="329"/>
      <c r="X45" s="329"/>
      <c r="Y45" s="329"/>
      <c r="Z45" s="329"/>
      <c r="AA45" s="329"/>
      <c r="AB45" s="329"/>
      <c r="AC45" s="329"/>
      <c r="AD45" s="329"/>
      <c r="AE45" s="329"/>
      <c r="AF45" s="329"/>
      <c r="AG45" s="329"/>
      <c r="AH45" s="329"/>
      <c r="AI45" s="329"/>
      <c r="AJ45" s="329"/>
      <c r="AK45" s="329"/>
      <c r="AL45" s="329"/>
      <c r="AM45" s="329"/>
      <c r="AN45" s="329"/>
      <c r="AO45" s="329"/>
    </row>
    <row r="46" spans="2:41" ht="12.75" customHeight="1" x14ac:dyDescent="0.2">
      <c r="B46" s="27" t="s">
        <v>434</v>
      </c>
      <c r="C46" s="62"/>
      <c r="D46" s="308"/>
      <c r="E46" s="308"/>
      <c r="F46" s="308"/>
      <c r="G46" s="308"/>
      <c r="H46" s="308"/>
      <c r="I46" s="308"/>
      <c r="J46" s="308"/>
      <c r="K46" s="308"/>
      <c r="L46" s="308"/>
      <c r="M46" s="308"/>
      <c r="N46" s="308"/>
      <c r="O46" s="308"/>
      <c r="P46" s="308"/>
      <c r="Q46" s="308"/>
      <c r="R46" s="308"/>
      <c r="S46" s="308"/>
      <c r="T46" s="308"/>
      <c r="U46" s="308"/>
      <c r="V46" s="308"/>
      <c r="W46" s="308"/>
      <c r="X46" s="308"/>
      <c r="Y46" s="308"/>
      <c r="Z46" s="308"/>
      <c r="AA46" s="308"/>
      <c r="AB46" s="308"/>
      <c r="AC46" s="308"/>
      <c r="AD46" s="308"/>
      <c r="AE46" s="308"/>
      <c r="AF46" s="308"/>
      <c r="AG46" s="308"/>
      <c r="AH46" s="308"/>
      <c r="AI46" s="308"/>
      <c r="AJ46" s="308"/>
      <c r="AK46" s="308"/>
      <c r="AL46" s="308"/>
      <c r="AM46" s="308"/>
      <c r="AN46" s="308"/>
      <c r="AO46" s="308"/>
    </row>
    <row r="47" spans="2:41" ht="12.75" customHeight="1" x14ac:dyDescent="0.2">
      <c r="B47" s="27" t="s">
        <v>435</v>
      </c>
      <c r="C47" s="62"/>
      <c r="D47" s="308"/>
      <c r="E47" s="308"/>
      <c r="F47" s="308"/>
      <c r="G47" s="308"/>
      <c r="H47" s="308"/>
      <c r="I47" s="308"/>
      <c r="J47" s="308"/>
      <c r="K47" s="308"/>
      <c r="L47" s="308"/>
      <c r="M47" s="308"/>
      <c r="N47" s="308"/>
      <c r="O47" s="308"/>
      <c r="P47" s="308"/>
      <c r="Q47" s="308"/>
      <c r="R47" s="308"/>
      <c r="S47" s="308"/>
      <c r="T47" s="308"/>
      <c r="U47" s="308"/>
      <c r="V47" s="308"/>
      <c r="W47" s="308"/>
      <c r="X47" s="308"/>
      <c r="Y47" s="308"/>
      <c r="Z47" s="308"/>
      <c r="AA47" s="308"/>
      <c r="AB47" s="308"/>
      <c r="AC47" s="308"/>
      <c r="AD47" s="308"/>
      <c r="AE47" s="308"/>
      <c r="AF47" s="308"/>
      <c r="AG47" s="308"/>
      <c r="AH47" s="308"/>
      <c r="AI47" s="308"/>
      <c r="AJ47" s="308"/>
      <c r="AK47" s="308"/>
      <c r="AL47" s="308"/>
      <c r="AM47" s="308"/>
      <c r="AN47" s="308"/>
      <c r="AO47" s="308"/>
    </row>
    <row r="49" spans="2:41" ht="12.75" customHeight="1" x14ac:dyDescent="0.2">
      <c r="B49" s="126" t="s">
        <v>436</v>
      </c>
    </row>
    <row r="50" spans="2:41" ht="12.75" customHeight="1" x14ac:dyDescent="0.2">
      <c r="B50" s="2" t="s">
        <v>437</v>
      </c>
      <c r="C50" s="62"/>
      <c r="D50" s="266"/>
      <c r="E50" s="266"/>
      <c r="F50" s="266"/>
      <c r="G50" s="266"/>
      <c r="H50" s="266"/>
      <c r="I50" s="266"/>
      <c r="J50" s="266"/>
      <c r="K50" s="266"/>
      <c r="L50" s="266"/>
      <c r="M50" s="266"/>
      <c r="N50" s="266"/>
      <c r="O50" s="266"/>
      <c r="P50" s="266"/>
      <c r="Q50" s="266"/>
      <c r="R50" s="266"/>
      <c r="S50" s="266"/>
      <c r="T50" s="266"/>
      <c r="U50" s="266"/>
      <c r="V50" s="266"/>
      <c r="W50" s="266"/>
      <c r="X50" s="266"/>
      <c r="Y50" s="266"/>
      <c r="Z50" s="266"/>
      <c r="AA50" s="266"/>
      <c r="AB50" s="266"/>
      <c r="AC50" s="266"/>
      <c r="AD50" s="266"/>
      <c r="AE50" s="266"/>
      <c r="AF50" s="266"/>
      <c r="AG50" s="266"/>
      <c r="AH50" s="266"/>
      <c r="AI50" s="266"/>
      <c r="AJ50" s="266"/>
      <c r="AK50" s="266"/>
      <c r="AL50" s="266"/>
      <c r="AM50" s="266"/>
      <c r="AN50" s="266"/>
      <c r="AO50" s="266"/>
    </row>
    <row r="51" spans="2:41" ht="12.75" customHeight="1" x14ac:dyDescent="0.2">
      <c r="B51" s="2" t="s">
        <v>438</v>
      </c>
      <c r="C51" s="62"/>
      <c r="D51" s="266"/>
      <c r="E51" s="266"/>
      <c r="F51" s="266"/>
      <c r="G51" s="266"/>
      <c r="H51" s="266"/>
      <c r="I51" s="266"/>
      <c r="J51" s="266"/>
      <c r="K51" s="266"/>
      <c r="L51" s="266"/>
      <c r="M51" s="266"/>
      <c r="N51" s="266"/>
      <c r="O51" s="266"/>
      <c r="P51" s="266"/>
      <c r="Q51" s="266"/>
      <c r="R51" s="266"/>
      <c r="S51" s="266"/>
      <c r="T51" s="266"/>
      <c r="U51" s="266"/>
      <c r="V51" s="266"/>
      <c r="W51" s="266"/>
      <c r="X51" s="266"/>
      <c r="Y51" s="266"/>
      <c r="Z51" s="266"/>
      <c r="AA51" s="266"/>
      <c r="AB51" s="266"/>
      <c r="AC51" s="266"/>
      <c r="AD51" s="266"/>
      <c r="AE51" s="266"/>
      <c r="AF51" s="266"/>
      <c r="AG51" s="266"/>
      <c r="AH51" s="266"/>
      <c r="AI51" s="266"/>
      <c r="AJ51" s="266"/>
      <c r="AK51" s="266"/>
      <c r="AL51" s="266"/>
      <c r="AM51" s="266"/>
      <c r="AN51" s="266"/>
      <c r="AO51" s="266"/>
    </row>
    <row r="52" spans="2:41" ht="12.75" customHeight="1" x14ac:dyDescent="0.2">
      <c r="B52" s="2" t="s">
        <v>439</v>
      </c>
      <c r="C52" s="62"/>
      <c r="D52" s="266"/>
      <c r="E52" s="266"/>
      <c r="F52" s="266"/>
      <c r="G52" s="266"/>
      <c r="H52" s="266"/>
      <c r="I52" s="266"/>
      <c r="J52" s="266"/>
      <c r="K52" s="266"/>
      <c r="L52" s="266"/>
      <c r="M52" s="266"/>
      <c r="N52" s="266"/>
      <c r="O52" s="266"/>
      <c r="P52" s="266"/>
      <c r="Q52" s="266"/>
      <c r="R52" s="266"/>
      <c r="S52" s="266"/>
      <c r="T52" s="266"/>
      <c r="U52" s="266"/>
      <c r="V52" s="266"/>
      <c r="W52" s="266"/>
      <c r="X52" s="266"/>
      <c r="Y52" s="266"/>
      <c r="Z52" s="266"/>
      <c r="AA52" s="266"/>
      <c r="AB52" s="266"/>
      <c r="AC52" s="266"/>
      <c r="AD52" s="266"/>
      <c r="AE52" s="266"/>
      <c r="AF52" s="266"/>
      <c r="AG52" s="266"/>
      <c r="AH52" s="266"/>
      <c r="AI52" s="266"/>
      <c r="AJ52" s="266"/>
      <c r="AK52" s="266"/>
      <c r="AL52" s="266"/>
      <c r="AM52" s="266"/>
      <c r="AN52" s="266"/>
      <c r="AO52" s="266"/>
    </row>
    <row r="530" spans="3:8" s="3" customFormat="1" ht="12.75" customHeight="1" x14ac:dyDescent="0.2">
      <c r="C530" s="2"/>
      <c r="D530" s="2"/>
      <c r="F530" s="3" t="str">
        <f>IF(ISNUMBER(F447)=TRUE,F447-F362,"")</f>
        <v/>
      </c>
      <c r="H530" s="4"/>
    </row>
    <row r="532" spans="3:8" s="3" customFormat="1" ht="12.75" customHeight="1" x14ac:dyDescent="0.2">
      <c r="C532" s="2" t="b">
        <f>ISNUMBER(D532)</f>
        <v>0</v>
      </c>
      <c r="D532" s="2"/>
      <c r="H532" s="4"/>
    </row>
    <row r="543" spans="3:8" ht="12.75" customHeight="1" x14ac:dyDescent="0.2">
      <c r="C543" s="2" t="b">
        <f>ISNUMBER(D543)</f>
        <v>0</v>
      </c>
    </row>
  </sheetData>
  <dataValidations count="2">
    <dataValidation type="custom" showInputMessage="1" showErrorMessage="1" errorTitle="Tarkista syötetty arvo" error="Arvon oltava negatiivinen" sqref="D30:AO30" xr:uid="{0DA0B182-5A13-471C-AE59-FB851ECB8155}">
      <formula1>D30&lt;0</formula1>
    </dataValidation>
    <dataValidation type="custom" showInputMessage="1" showErrorMessage="1" errorTitle="Tarkista syötetty arvo" error="Arvon oltava negatiivinen" sqref="D10:AO10" xr:uid="{4CE5F82F-58D8-4CDF-B96C-186F2F833415}">
      <formula1>OR(D10&lt;0,D10="")</formula1>
    </dataValidation>
  </dataValidations>
  <pageMargins left="0.75" right="0.75" top="1" bottom="1" header="0.5" footer="0.5"/>
  <pageSetup paperSize="9" scale="30" orientation="portrait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614362-1FAE-431F-9931-DE1DBE4FFE98}">
  <sheetPr codeName="Sheet16">
    <tabColor rgb="FF92D050"/>
    <pageSetUpPr autoPageBreaks="0"/>
  </sheetPr>
  <dimension ref="A1:EM535"/>
  <sheetViews>
    <sheetView topLeftCell="A406" workbookViewId="0">
      <selection activeCell="B547" sqref="B547"/>
    </sheetView>
  </sheetViews>
  <sheetFormatPr defaultColWidth="8.85546875" defaultRowHeight="12.75" customHeight="1" x14ac:dyDescent="0.2"/>
  <cols>
    <col min="1" max="1" width="4.140625" style="2" customWidth="1"/>
    <col min="2" max="2" width="59.5703125" style="2" customWidth="1"/>
    <col min="3" max="3" width="21.85546875" style="3" customWidth="1"/>
    <col min="4" max="5" width="13" style="2" customWidth="1"/>
    <col min="6" max="8" width="13" style="3" customWidth="1"/>
    <col min="9" max="9" width="13" style="4" customWidth="1"/>
    <col min="10" max="15" width="13" style="3" customWidth="1"/>
    <col min="16" max="41" width="13" style="2" customWidth="1"/>
    <col min="42" max="42" width="8.85546875" style="2" customWidth="1"/>
    <col min="43" max="46" width="9" style="2" bestFit="1" customWidth="1"/>
    <col min="47" max="47" width="9.140625" style="2" bestFit="1" customWidth="1"/>
    <col min="48" max="55" width="9" style="2" bestFit="1" customWidth="1"/>
    <col min="56" max="57" width="9.140625" style="2" bestFit="1" customWidth="1"/>
    <col min="58" max="61" width="9" style="2" bestFit="1" customWidth="1"/>
    <col min="62" max="62" width="9.140625" style="2" bestFit="1" customWidth="1"/>
    <col min="63" max="68" width="9" style="2" bestFit="1" customWidth="1"/>
    <col min="69" max="69" width="9.140625" style="2" bestFit="1" customWidth="1"/>
    <col min="70" max="70" width="9" style="2" bestFit="1" customWidth="1"/>
    <col min="71" max="71" width="9.140625" style="2" bestFit="1" customWidth="1"/>
    <col min="72" max="75" width="9" style="2" bestFit="1" customWidth="1"/>
    <col min="76" max="77" width="9.140625" style="2" bestFit="1" customWidth="1"/>
    <col min="78" max="80" width="9" style="2" bestFit="1" customWidth="1"/>
    <col min="81" max="16384" width="8.85546875" style="2"/>
  </cols>
  <sheetData>
    <row r="1" spans="1:41" ht="12.75" customHeight="1" x14ac:dyDescent="0.2">
      <c r="C1" s="375"/>
      <c r="D1" s="430"/>
    </row>
    <row r="2" spans="1:41" s="5" customFormat="1" ht="25.35" customHeight="1" x14ac:dyDescent="0.25">
      <c r="A2" s="2"/>
      <c r="B2" s="178" t="s">
        <v>440</v>
      </c>
      <c r="C2" s="375"/>
      <c r="F2" s="7"/>
      <c r="G2" s="7"/>
      <c r="H2" s="7"/>
      <c r="I2" s="8"/>
      <c r="J2" s="7"/>
      <c r="K2" s="7"/>
      <c r="L2" s="7"/>
      <c r="M2" s="7"/>
      <c r="N2" s="7"/>
      <c r="O2" s="7"/>
    </row>
    <row r="3" spans="1:41" s="5" customFormat="1" ht="12.75" customHeight="1" x14ac:dyDescent="0.2">
      <c r="A3" s="2"/>
      <c r="B3" s="533"/>
      <c r="C3" s="624"/>
      <c r="D3" s="9"/>
      <c r="E3" s="9"/>
      <c r="F3" s="9"/>
      <c r="G3" s="9"/>
      <c r="H3" s="9"/>
      <c r="I3" s="8"/>
      <c r="J3" s="7"/>
      <c r="K3" s="7"/>
      <c r="L3" s="7"/>
      <c r="M3" s="7"/>
      <c r="N3" s="7"/>
      <c r="O3" s="7"/>
    </row>
    <row r="4" spans="1:41" ht="12.75" customHeight="1" x14ac:dyDescent="0.2">
      <c r="B4" s="340"/>
      <c r="C4" s="544"/>
      <c r="D4" s="670"/>
      <c r="E4" s="670"/>
      <c r="F4" s="670"/>
      <c r="G4" s="670"/>
      <c r="H4" s="670"/>
      <c r="I4" s="670"/>
      <c r="J4" s="670"/>
      <c r="K4" s="670"/>
      <c r="L4" s="670"/>
      <c r="M4" s="670"/>
      <c r="N4" s="670"/>
      <c r="O4" s="670"/>
      <c r="P4" s="670"/>
      <c r="Q4" s="670"/>
      <c r="R4" s="670"/>
      <c r="S4" s="670"/>
      <c r="T4" s="670"/>
      <c r="U4" s="670"/>
      <c r="V4" s="670"/>
      <c r="W4" s="670"/>
      <c r="X4" s="670"/>
      <c r="Y4" s="670"/>
      <c r="Z4" s="670"/>
      <c r="AA4" s="670"/>
      <c r="AB4" s="670"/>
      <c r="AC4" s="670"/>
      <c r="AD4" s="670"/>
      <c r="AE4" s="670"/>
      <c r="AF4" s="670"/>
      <c r="AG4" s="670"/>
      <c r="AH4" s="670"/>
      <c r="AI4" s="670"/>
      <c r="AJ4" s="670"/>
      <c r="AK4" s="670"/>
      <c r="AL4" s="670"/>
      <c r="AM4" s="670"/>
      <c r="AN4" s="670"/>
      <c r="AO4" s="670"/>
    </row>
    <row r="5" spans="1:41" ht="12.75" customHeight="1" x14ac:dyDescent="0.2">
      <c r="B5" s="126" t="s">
        <v>441</v>
      </c>
      <c r="C5" s="544"/>
      <c r="D5" s="670"/>
      <c r="E5" s="670"/>
      <c r="F5" s="670"/>
      <c r="G5" s="670"/>
      <c r="H5" s="670"/>
      <c r="I5" s="670"/>
      <c r="J5" s="670"/>
      <c r="K5" s="670"/>
      <c r="L5" s="670"/>
      <c r="M5" s="670"/>
      <c r="N5" s="670"/>
      <c r="O5" s="670"/>
      <c r="P5" s="670"/>
      <c r="Q5" s="670"/>
      <c r="R5" s="670"/>
      <c r="S5" s="670"/>
      <c r="T5" s="670"/>
      <c r="U5" s="670"/>
      <c r="V5" s="670"/>
      <c r="W5" s="670"/>
      <c r="X5" s="670"/>
      <c r="Y5" s="670"/>
      <c r="Z5" s="670"/>
      <c r="AA5" s="670"/>
      <c r="AB5" s="670"/>
      <c r="AC5" s="670"/>
      <c r="AD5" s="670"/>
      <c r="AE5" s="670"/>
      <c r="AF5" s="670"/>
      <c r="AG5" s="670"/>
      <c r="AH5" s="670"/>
      <c r="AI5" s="670"/>
      <c r="AJ5" s="670"/>
      <c r="AK5" s="670"/>
      <c r="AL5" s="670"/>
      <c r="AM5" s="670"/>
      <c r="AN5" s="670"/>
      <c r="AO5" s="670"/>
    </row>
    <row r="6" spans="1:41" s="545" customFormat="1" ht="12.75" customHeight="1" x14ac:dyDescent="0.2">
      <c r="A6" s="2"/>
      <c r="B6" s="2"/>
      <c r="C6" s="670"/>
      <c r="D6" s="670"/>
      <c r="E6" s="670"/>
      <c r="F6" s="670"/>
      <c r="G6" s="670"/>
      <c r="H6" s="670"/>
      <c r="I6" s="670"/>
      <c r="J6" s="670"/>
      <c r="K6" s="670"/>
      <c r="L6" s="670"/>
      <c r="M6" s="670"/>
      <c r="N6" s="670"/>
      <c r="O6" s="670"/>
      <c r="P6" s="670"/>
      <c r="Q6" s="670"/>
      <c r="R6" s="670"/>
      <c r="S6" s="670"/>
      <c r="T6" s="670"/>
      <c r="U6" s="670"/>
      <c r="V6" s="670"/>
      <c r="W6" s="670"/>
      <c r="X6" s="670"/>
      <c r="Y6" s="670"/>
      <c r="Z6" s="670"/>
      <c r="AA6" s="670"/>
      <c r="AB6" s="670"/>
      <c r="AC6" s="670"/>
      <c r="AD6" s="670"/>
      <c r="AE6" s="670"/>
      <c r="AF6" s="670"/>
      <c r="AG6" s="670"/>
      <c r="AH6" s="670"/>
      <c r="AI6" s="670"/>
      <c r="AJ6" s="670"/>
      <c r="AK6" s="670"/>
      <c r="AL6" s="670"/>
      <c r="AM6" s="670"/>
      <c r="AN6" s="670"/>
      <c r="AO6" s="670"/>
    </row>
    <row r="7" spans="1:41" ht="12.75" customHeight="1" x14ac:dyDescent="0.2">
      <c r="B7" s="53"/>
      <c r="C7" s="294" t="s">
        <v>27</v>
      </c>
      <c r="D7" s="294" t="s">
        <v>173</v>
      </c>
      <c r="E7" s="294" t="s">
        <v>174</v>
      </c>
      <c r="F7" s="294" t="s">
        <v>175</v>
      </c>
      <c r="G7" s="294" t="s">
        <v>176</v>
      </c>
      <c r="H7" s="294" t="s">
        <v>177</v>
      </c>
      <c r="I7" s="294" t="s">
        <v>178</v>
      </c>
      <c r="J7" s="294" t="s">
        <v>179</v>
      </c>
      <c r="K7" s="294" t="s">
        <v>180</v>
      </c>
      <c r="L7" s="294" t="s">
        <v>181</v>
      </c>
      <c r="M7" s="294" t="s">
        <v>182</v>
      </c>
      <c r="N7" s="294" t="s">
        <v>183</v>
      </c>
      <c r="O7" s="294" t="s">
        <v>184</v>
      </c>
      <c r="P7" s="294" t="s">
        <v>185</v>
      </c>
      <c r="Q7" s="294" t="s">
        <v>186</v>
      </c>
      <c r="R7" s="294" t="s">
        <v>187</v>
      </c>
      <c r="S7" s="294" t="s">
        <v>188</v>
      </c>
      <c r="T7" s="294" t="s">
        <v>189</v>
      </c>
      <c r="U7" s="294" t="s">
        <v>190</v>
      </c>
      <c r="V7" s="294" t="s">
        <v>191</v>
      </c>
      <c r="W7" s="294" t="s">
        <v>192</v>
      </c>
      <c r="X7" s="294" t="s">
        <v>193</v>
      </c>
      <c r="Y7" s="294" t="s">
        <v>194</v>
      </c>
      <c r="Z7" s="294" t="s">
        <v>195</v>
      </c>
      <c r="AA7" s="294" t="s">
        <v>196</v>
      </c>
      <c r="AB7" s="294" t="s">
        <v>197</v>
      </c>
      <c r="AC7" s="294" t="s">
        <v>198</v>
      </c>
      <c r="AD7" s="294" t="s">
        <v>199</v>
      </c>
      <c r="AE7" s="294" t="s">
        <v>200</v>
      </c>
      <c r="AF7" s="294" t="s">
        <v>201</v>
      </c>
      <c r="AG7" s="294" t="s">
        <v>202</v>
      </c>
      <c r="AH7" s="294" t="s">
        <v>203</v>
      </c>
      <c r="AI7" s="294" t="s">
        <v>204</v>
      </c>
      <c r="AJ7" s="294" t="s">
        <v>205</v>
      </c>
      <c r="AK7" s="294" t="s">
        <v>206</v>
      </c>
      <c r="AL7" s="294" t="s">
        <v>207</v>
      </c>
      <c r="AM7" s="294" t="s">
        <v>208</v>
      </c>
      <c r="AN7" s="294" t="s">
        <v>209</v>
      </c>
      <c r="AO7" s="294" t="s">
        <v>210</v>
      </c>
    </row>
    <row r="8" spans="1:41" ht="12.75" customHeight="1" x14ac:dyDescent="0.2">
      <c r="B8" s="53" t="s">
        <v>40</v>
      </c>
      <c r="C8" s="753">
        <f t="shared" ref="C8:AO8" si="0">WACC_uusi</f>
        <v>6.3E-2</v>
      </c>
      <c r="D8" s="753">
        <f t="shared" si="0"/>
        <v>6.3E-2</v>
      </c>
      <c r="E8" s="753">
        <f t="shared" si="0"/>
        <v>6.3E-2</v>
      </c>
      <c r="F8" s="753">
        <f t="shared" si="0"/>
        <v>6.3E-2</v>
      </c>
      <c r="G8" s="753">
        <f t="shared" si="0"/>
        <v>6.3E-2</v>
      </c>
      <c r="H8" s="753">
        <f t="shared" si="0"/>
        <v>6.3E-2</v>
      </c>
      <c r="I8" s="753">
        <f t="shared" si="0"/>
        <v>6.3E-2</v>
      </c>
      <c r="J8" s="753">
        <f t="shared" si="0"/>
        <v>6.3E-2</v>
      </c>
      <c r="K8" s="753">
        <f t="shared" si="0"/>
        <v>6.3E-2</v>
      </c>
      <c r="L8" s="753">
        <f t="shared" si="0"/>
        <v>6.3E-2</v>
      </c>
      <c r="M8" s="753">
        <f t="shared" si="0"/>
        <v>6.3E-2</v>
      </c>
      <c r="N8" s="753">
        <f t="shared" si="0"/>
        <v>6.3E-2</v>
      </c>
      <c r="O8" s="753">
        <f t="shared" si="0"/>
        <v>6.3E-2</v>
      </c>
      <c r="P8" s="753">
        <f t="shared" si="0"/>
        <v>6.3E-2</v>
      </c>
      <c r="Q8" s="753">
        <f t="shared" si="0"/>
        <v>6.3E-2</v>
      </c>
      <c r="R8" s="753">
        <f t="shared" si="0"/>
        <v>6.3E-2</v>
      </c>
      <c r="S8" s="753">
        <f t="shared" si="0"/>
        <v>6.3E-2</v>
      </c>
      <c r="T8" s="753">
        <f t="shared" si="0"/>
        <v>6.3E-2</v>
      </c>
      <c r="U8" s="753">
        <f t="shared" si="0"/>
        <v>6.3E-2</v>
      </c>
      <c r="V8" s="753">
        <f t="shared" si="0"/>
        <v>6.3E-2</v>
      </c>
      <c r="W8" s="753">
        <f t="shared" si="0"/>
        <v>6.3E-2</v>
      </c>
      <c r="X8" s="753">
        <f t="shared" si="0"/>
        <v>6.3E-2</v>
      </c>
      <c r="Y8" s="753">
        <f t="shared" si="0"/>
        <v>6.3E-2</v>
      </c>
      <c r="Z8" s="753">
        <f t="shared" si="0"/>
        <v>6.3E-2</v>
      </c>
      <c r="AA8" s="753">
        <f t="shared" si="0"/>
        <v>6.3E-2</v>
      </c>
      <c r="AB8" s="753">
        <f t="shared" si="0"/>
        <v>6.3E-2</v>
      </c>
      <c r="AC8" s="753">
        <f t="shared" si="0"/>
        <v>6.3E-2</v>
      </c>
      <c r="AD8" s="753">
        <f t="shared" si="0"/>
        <v>6.3E-2</v>
      </c>
      <c r="AE8" s="753">
        <f t="shared" si="0"/>
        <v>6.3E-2</v>
      </c>
      <c r="AF8" s="753">
        <f t="shared" si="0"/>
        <v>6.3E-2</v>
      </c>
      <c r="AG8" s="753">
        <f t="shared" si="0"/>
        <v>6.3E-2</v>
      </c>
      <c r="AH8" s="753">
        <f t="shared" si="0"/>
        <v>6.3E-2</v>
      </c>
      <c r="AI8" s="753">
        <f t="shared" si="0"/>
        <v>6.3E-2</v>
      </c>
      <c r="AJ8" s="753">
        <f t="shared" si="0"/>
        <v>6.3E-2</v>
      </c>
      <c r="AK8" s="753">
        <f t="shared" si="0"/>
        <v>6.3E-2</v>
      </c>
      <c r="AL8" s="753">
        <f t="shared" si="0"/>
        <v>6.3E-2</v>
      </c>
      <c r="AM8" s="753">
        <f t="shared" si="0"/>
        <v>6.3E-2</v>
      </c>
      <c r="AN8" s="753">
        <f t="shared" si="0"/>
        <v>6.3E-2</v>
      </c>
      <c r="AO8" s="753">
        <f t="shared" si="0"/>
        <v>6.3E-2</v>
      </c>
    </row>
    <row r="9" spans="1:41" ht="12.75" customHeight="1" x14ac:dyDescent="0.2">
      <c r="B9" s="159"/>
      <c r="C9" s="753"/>
      <c r="D9" s="753"/>
      <c r="E9" s="753"/>
      <c r="F9" s="753"/>
      <c r="G9" s="753"/>
      <c r="H9" s="753"/>
      <c r="I9" s="753"/>
      <c r="J9" s="753"/>
      <c r="K9" s="753"/>
      <c r="L9" s="753"/>
      <c r="M9" s="753"/>
      <c r="N9" s="753"/>
      <c r="O9" s="753"/>
      <c r="P9" s="753"/>
      <c r="Q9" s="753"/>
      <c r="R9" s="753"/>
      <c r="S9" s="753"/>
      <c r="T9" s="753"/>
      <c r="U9" s="753"/>
      <c r="V9" s="753"/>
      <c r="W9" s="753"/>
      <c r="X9" s="753"/>
      <c r="Y9" s="753"/>
      <c r="Z9" s="753"/>
      <c r="AA9" s="753"/>
      <c r="AB9" s="753"/>
      <c r="AC9" s="753"/>
      <c r="AD9" s="753"/>
      <c r="AE9" s="753"/>
      <c r="AF9" s="753"/>
      <c r="AG9" s="753"/>
      <c r="AH9" s="753"/>
      <c r="AI9" s="753"/>
      <c r="AJ9" s="753"/>
      <c r="AK9" s="753"/>
      <c r="AL9" s="753"/>
      <c r="AM9" s="753"/>
      <c r="AN9" s="753"/>
      <c r="AO9" s="753"/>
    </row>
    <row r="10" spans="1:41" ht="12.75" customHeight="1" x14ac:dyDescent="0.2">
      <c r="B10" s="14" t="s">
        <v>442</v>
      </c>
      <c r="C10" s="62"/>
      <c r="D10" s="62"/>
      <c r="E10" s="62"/>
      <c r="F10" s="62"/>
      <c r="G10" s="62"/>
      <c r="H10" s="62"/>
      <c r="I10" s="62"/>
      <c r="J10" s="62"/>
      <c r="K10" s="62"/>
      <c r="L10" s="62"/>
      <c r="M10" s="62"/>
      <c r="N10" s="62"/>
      <c r="O10" s="62"/>
      <c r="P10" s="62"/>
      <c r="Q10" s="62"/>
      <c r="R10" s="62"/>
      <c r="S10" s="62"/>
      <c r="T10" s="62"/>
      <c r="U10" s="62"/>
      <c r="V10" s="62"/>
      <c r="W10" s="62"/>
      <c r="X10" s="62"/>
      <c r="Y10" s="62"/>
      <c r="Z10" s="62"/>
      <c r="AA10" s="62"/>
      <c r="AB10" s="62"/>
      <c r="AC10" s="62"/>
      <c r="AD10" s="62"/>
      <c r="AE10" s="62"/>
      <c r="AF10" s="62"/>
      <c r="AG10" s="62"/>
      <c r="AH10" s="62"/>
      <c r="AI10" s="62"/>
      <c r="AJ10" s="62"/>
      <c r="AK10" s="62"/>
      <c r="AL10" s="62"/>
      <c r="AM10" s="62"/>
      <c r="AN10" s="62"/>
      <c r="AO10" s="62"/>
    </row>
    <row r="11" spans="1:41" ht="12.75" customHeight="1" x14ac:dyDescent="0.2">
      <c r="B11" s="53" t="s">
        <v>443</v>
      </c>
      <c r="C11" s="62"/>
      <c r="D11" s="62"/>
      <c r="E11" s="62"/>
      <c r="F11" s="62"/>
      <c r="G11" s="62"/>
      <c r="H11" s="62"/>
      <c r="I11" s="62"/>
      <c r="J11" s="62"/>
      <c r="K11" s="62"/>
      <c r="L11" s="62"/>
      <c r="M11" s="62"/>
      <c r="N11" s="62"/>
      <c r="O11" s="62"/>
      <c r="P11" s="62"/>
      <c r="Q11" s="62"/>
      <c r="R11" s="62"/>
      <c r="S11" s="62"/>
      <c r="T11" s="62"/>
      <c r="U11" s="62"/>
      <c r="V11" s="62"/>
      <c r="W11" s="62"/>
      <c r="X11" s="62"/>
      <c r="Y11" s="62"/>
      <c r="Z11" s="62"/>
      <c r="AA11" s="62"/>
      <c r="AB11" s="62"/>
      <c r="AC11" s="62"/>
      <c r="AD11" s="62"/>
      <c r="AE11" s="62"/>
      <c r="AF11" s="62"/>
      <c r="AG11" s="62"/>
      <c r="AH11" s="62"/>
      <c r="AI11" s="62"/>
      <c r="AJ11" s="62"/>
      <c r="AK11" s="62"/>
      <c r="AL11" s="62"/>
      <c r="AM11" s="62"/>
      <c r="AN11" s="62"/>
      <c r="AO11" s="62"/>
    </row>
    <row r="12" spans="1:41" s="545" customFormat="1" ht="12.75" customHeight="1" x14ac:dyDescent="0.2">
      <c r="A12" s="2"/>
      <c r="B12" s="141" t="s">
        <v>444</v>
      </c>
      <c r="C12" s="62"/>
      <c r="D12" s="696"/>
      <c r="E12" s="696"/>
      <c r="F12" s="696"/>
      <c r="G12" s="696"/>
      <c r="H12" s="696"/>
      <c r="I12" s="696"/>
      <c r="J12" s="696"/>
      <c r="K12" s="696"/>
      <c r="L12" s="696"/>
      <c r="M12" s="696"/>
      <c r="N12" s="696"/>
      <c r="O12" s="696"/>
      <c r="P12" s="696"/>
      <c r="Q12" s="696"/>
      <c r="R12" s="696"/>
      <c r="S12" s="696"/>
      <c r="T12" s="696"/>
      <c r="U12" s="696"/>
      <c r="V12" s="696"/>
      <c r="W12" s="696"/>
      <c r="X12" s="696"/>
      <c r="Y12" s="696"/>
      <c r="Z12" s="696"/>
      <c r="AA12" s="696"/>
      <c r="AB12" s="696"/>
      <c r="AC12" s="696"/>
      <c r="AD12" s="696"/>
      <c r="AE12" s="696"/>
      <c r="AF12" s="696"/>
      <c r="AG12" s="696"/>
      <c r="AH12" s="696"/>
      <c r="AI12" s="696"/>
      <c r="AJ12" s="696"/>
      <c r="AK12" s="696"/>
      <c r="AL12" s="696"/>
      <c r="AM12" s="696"/>
      <c r="AN12" s="696"/>
      <c r="AO12" s="696"/>
    </row>
    <row r="13" spans="1:41" s="545" customFormat="1" ht="12.75" customHeight="1" x14ac:dyDescent="0.2">
      <c r="A13" s="2"/>
      <c r="B13" s="141" t="s">
        <v>445</v>
      </c>
      <c r="C13" s="62"/>
      <c r="D13" s="696"/>
      <c r="E13" s="696"/>
      <c r="F13" s="696"/>
      <c r="G13" s="696"/>
      <c r="H13" s="696"/>
      <c r="I13" s="696"/>
      <c r="J13" s="696"/>
      <c r="K13" s="696"/>
      <c r="L13" s="696"/>
      <c r="M13" s="696"/>
      <c r="N13" s="696"/>
      <c r="O13" s="696"/>
      <c r="P13" s="696"/>
      <c r="Q13" s="696"/>
      <c r="R13" s="696"/>
      <c r="S13" s="696"/>
      <c r="T13" s="696"/>
      <c r="U13" s="696"/>
      <c r="V13" s="696"/>
      <c r="W13" s="696"/>
      <c r="X13" s="696"/>
      <c r="Y13" s="696"/>
      <c r="Z13" s="696"/>
      <c r="AA13" s="696"/>
      <c r="AB13" s="696"/>
      <c r="AC13" s="696"/>
      <c r="AD13" s="696"/>
      <c r="AE13" s="696"/>
      <c r="AF13" s="696"/>
      <c r="AG13" s="696"/>
      <c r="AH13" s="696"/>
      <c r="AI13" s="696"/>
      <c r="AJ13" s="696"/>
      <c r="AK13" s="696"/>
      <c r="AL13" s="696"/>
      <c r="AM13" s="696"/>
      <c r="AN13" s="696"/>
      <c r="AO13" s="696"/>
    </row>
    <row r="14" spans="1:41" s="545" customFormat="1" ht="12.75" customHeight="1" x14ac:dyDescent="0.2">
      <c r="A14" s="2"/>
      <c r="B14" s="141" t="s">
        <v>446</v>
      </c>
      <c r="C14" s="62"/>
      <c r="D14" s="696"/>
      <c r="E14" s="696"/>
      <c r="F14" s="696"/>
      <c r="G14" s="696"/>
      <c r="H14" s="696"/>
      <c r="I14" s="696"/>
      <c r="J14" s="696"/>
      <c r="K14" s="696"/>
      <c r="L14" s="696"/>
      <c r="M14" s="696"/>
      <c r="N14" s="696"/>
      <c r="O14" s="696"/>
      <c r="P14" s="696"/>
      <c r="Q14" s="696"/>
      <c r="R14" s="696"/>
      <c r="S14" s="696"/>
      <c r="T14" s="696"/>
      <c r="U14" s="696"/>
      <c r="V14" s="696"/>
      <c r="W14" s="696"/>
      <c r="X14" s="696"/>
      <c r="Y14" s="696"/>
      <c r="Z14" s="696"/>
      <c r="AA14" s="696"/>
      <c r="AB14" s="696"/>
      <c r="AC14" s="696"/>
      <c r="AD14" s="696"/>
      <c r="AE14" s="696"/>
      <c r="AF14" s="696"/>
      <c r="AG14" s="696"/>
      <c r="AH14" s="696"/>
      <c r="AI14" s="696"/>
      <c r="AJ14" s="696"/>
      <c r="AK14" s="696"/>
      <c r="AL14" s="696"/>
      <c r="AM14" s="696"/>
      <c r="AN14" s="696"/>
      <c r="AO14" s="696"/>
    </row>
    <row r="15" spans="1:41" s="545" customFormat="1" ht="12.75" customHeight="1" x14ac:dyDescent="0.2">
      <c r="B15" s="15" t="s">
        <v>447</v>
      </c>
      <c r="C15" s="62"/>
      <c r="D15" s="696"/>
      <c r="E15" s="696"/>
      <c r="F15" s="696"/>
      <c r="G15" s="696"/>
      <c r="H15" s="696"/>
      <c r="I15" s="696"/>
      <c r="J15" s="696"/>
      <c r="K15" s="696"/>
      <c r="L15" s="696"/>
      <c r="M15" s="696"/>
      <c r="N15" s="696"/>
      <c r="O15" s="696"/>
      <c r="P15" s="696"/>
      <c r="Q15" s="696"/>
      <c r="R15" s="696"/>
      <c r="S15" s="696"/>
      <c r="T15" s="696"/>
      <c r="U15" s="696"/>
      <c r="V15" s="696"/>
      <c r="W15" s="696"/>
      <c r="X15" s="696"/>
      <c r="Y15" s="696"/>
      <c r="Z15" s="696"/>
      <c r="AA15" s="696"/>
      <c r="AB15" s="696"/>
      <c r="AC15" s="696"/>
      <c r="AD15" s="696"/>
      <c r="AE15" s="696"/>
      <c r="AF15" s="696"/>
      <c r="AG15" s="696"/>
      <c r="AH15" s="696"/>
      <c r="AI15" s="696"/>
      <c r="AJ15" s="696"/>
      <c r="AK15" s="696"/>
      <c r="AL15" s="696"/>
      <c r="AM15" s="696"/>
      <c r="AN15" s="696"/>
      <c r="AO15" s="696"/>
    </row>
    <row r="16" spans="1:41" s="545" customFormat="1" ht="12.75" customHeight="1" x14ac:dyDescent="0.2">
      <c r="B16" s="15" t="s">
        <v>37</v>
      </c>
      <c r="C16" s="287"/>
      <c r="D16" s="755"/>
      <c r="E16" s="755"/>
      <c r="F16" s="755"/>
      <c r="G16" s="755"/>
      <c r="H16" s="755"/>
      <c r="I16" s="755"/>
      <c r="J16" s="755"/>
      <c r="K16" s="755"/>
      <c r="L16" s="755"/>
      <c r="M16" s="755"/>
      <c r="N16" s="755"/>
      <c r="O16" s="755"/>
      <c r="P16" s="755"/>
      <c r="Q16" s="755"/>
      <c r="R16" s="755"/>
      <c r="S16" s="755"/>
      <c r="T16" s="755"/>
      <c r="U16" s="755"/>
      <c r="V16" s="755"/>
      <c r="W16" s="755"/>
      <c r="X16" s="755"/>
      <c r="Y16" s="755"/>
      <c r="Z16" s="755"/>
      <c r="AA16" s="755"/>
      <c r="AB16" s="755"/>
      <c r="AC16" s="755"/>
      <c r="AD16" s="755"/>
      <c r="AE16" s="755"/>
      <c r="AF16" s="755"/>
      <c r="AG16" s="755"/>
      <c r="AH16" s="755"/>
      <c r="AI16" s="755"/>
      <c r="AJ16" s="755"/>
      <c r="AK16" s="755"/>
      <c r="AL16" s="755"/>
      <c r="AM16" s="755"/>
      <c r="AN16" s="755"/>
      <c r="AO16" s="755"/>
    </row>
    <row r="17" spans="1:143" s="545" customFormat="1" ht="12.75" customHeight="1" x14ac:dyDescent="0.2">
      <c r="B17" s="179" t="s">
        <v>86</v>
      </c>
      <c r="C17" s="309"/>
      <c r="D17" s="779"/>
      <c r="E17" s="779"/>
      <c r="F17" s="779"/>
      <c r="G17" s="779"/>
      <c r="H17" s="779"/>
      <c r="I17" s="779"/>
      <c r="J17" s="779"/>
      <c r="K17" s="779"/>
      <c r="L17" s="779"/>
      <c r="M17" s="779"/>
      <c r="N17" s="779"/>
      <c r="O17" s="779"/>
      <c r="P17" s="779"/>
      <c r="Q17" s="779"/>
      <c r="R17" s="779"/>
      <c r="S17" s="779"/>
      <c r="T17" s="779"/>
      <c r="U17" s="779"/>
      <c r="V17" s="779"/>
      <c r="W17" s="779"/>
      <c r="X17" s="779"/>
      <c r="Y17" s="779"/>
      <c r="Z17" s="779"/>
      <c r="AA17" s="779"/>
      <c r="AB17" s="779"/>
      <c r="AC17" s="779"/>
      <c r="AD17" s="779"/>
      <c r="AE17" s="779"/>
      <c r="AF17" s="779"/>
      <c r="AG17" s="779"/>
      <c r="AH17" s="779"/>
      <c r="AI17" s="779"/>
      <c r="AJ17" s="779"/>
      <c r="AK17" s="779"/>
      <c r="AL17" s="779"/>
      <c r="AM17" s="779"/>
      <c r="AN17" s="779"/>
      <c r="AO17" s="779"/>
      <c r="AQ17" s="826"/>
      <c r="AR17" s="826"/>
      <c r="AS17" s="826"/>
      <c r="AT17" s="826"/>
      <c r="AU17" s="826"/>
      <c r="AV17" s="826"/>
      <c r="AW17" s="826"/>
      <c r="AX17" s="826"/>
      <c r="AY17" s="826"/>
      <c r="AZ17" s="826"/>
      <c r="BA17" s="826"/>
      <c r="BB17" s="826"/>
      <c r="BC17" s="826"/>
      <c r="BD17" s="826"/>
      <c r="BE17" s="826"/>
      <c r="BF17" s="826"/>
      <c r="BG17" s="826"/>
      <c r="BH17" s="826"/>
      <c r="BI17" s="826"/>
      <c r="BJ17" s="826"/>
      <c r="BK17" s="826"/>
      <c r="BL17" s="826"/>
      <c r="BM17" s="826"/>
      <c r="BN17" s="826"/>
      <c r="BO17" s="826"/>
      <c r="BP17" s="826"/>
      <c r="BQ17" s="826"/>
      <c r="BR17" s="826"/>
      <c r="BS17" s="826"/>
      <c r="BT17" s="826"/>
      <c r="BU17" s="826"/>
      <c r="BV17" s="826"/>
      <c r="BW17" s="826"/>
      <c r="BX17" s="826"/>
      <c r="BY17" s="826"/>
      <c r="BZ17" s="826"/>
      <c r="CA17" s="826"/>
      <c r="CB17" s="826"/>
      <c r="CC17" s="826"/>
      <c r="CD17" s="826"/>
      <c r="CE17" s="826"/>
      <c r="CF17" s="826"/>
      <c r="CG17" s="826"/>
      <c r="CH17" s="826"/>
      <c r="CI17" s="826"/>
      <c r="CJ17" s="826"/>
      <c r="CK17" s="826"/>
      <c r="CL17" s="826"/>
      <c r="CM17" s="826"/>
      <c r="CN17" s="826"/>
      <c r="CO17" s="826"/>
      <c r="CP17" s="826"/>
      <c r="CQ17" s="826"/>
      <c r="CR17" s="826"/>
      <c r="CS17" s="826"/>
      <c r="CT17" s="826"/>
      <c r="CU17" s="826"/>
      <c r="CV17" s="826"/>
      <c r="CW17" s="826"/>
      <c r="CX17" s="826"/>
      <c r="CY17" s="826"/>
      <c r="CZ17" s="826"/>
      <c r="DA17" s="826"/>
      <c r="DB17" s="826"/>
      <c r="DC17" s="826"/>
      <c r="DD17" s="826"/>
      <c r="DE17" s="826"/>
      <c r="DF17" s="826"/>
      <c r="DG17" s="826"/>
      <c r="DH17" s="826"/>
      <c r="DI17" s="826"/>
      <c r="DJ17" s="826"/>
      <c r="DK17" s="826"/>
      <c r="DL17" s="826"/>
      <c r="DM17" s="826"/>
      <c r="DN17" s="826"/>
      <c r="DO17" s="826"/>
      <c r="DP17" s="826"/>
      <c r="DQ17" s="826"/>
      <c r="DR17" s="826"/>
      <c r="DS17" s="826"/>
      <c r="DT17" s="826"/>
      <c r="DU17" s="826"/>
      <c r="DV17" s="826"/>
      <c r="DW17" s="826"/>
      <c r="DX17" s="826"/>
      <c r="DY17" s="826"/>
      <c r="DZ17" s="826"/>
      <c r="EA17" s="826"/>
      <c r="EB17" s="826"/>
      <c r="EC17" s="826"/>
      <c r="ED17" s="826"/>
      <c r="EE17" s="826"/>
      <c r="EF17" s="826"/>
      <c r="EG17" s="826"/>
      <c r="EH17" s="826"/>
      <c r="EI17" s="826"/>
      <c r="EJ17" s="826"/>
      <c r="EK17" s="826"/>
      <c r="EL17" s="826"/>
      <c r="EM17" s="826"/>
    </row>
    <row r="18" spans="1:143" s="535" customFormat="1" ht="12.75" customHeight="1" x14ac:dyDescent="0.2">
      <c r="A18" s="545"/>
      <c r="B18" s="15"/>
      <c r="C18" s="287"/>
      <c r="D18" s="755"/>
      <c r="E18" s="755"/>
      <c r="F18" s="755"/>
      <c r="G18" s="755"/>
      <c r="H18" s="755"/>
      <c r="I18" s="755"/>
      <c r="J18" s="755"/>
      <c r="K18" s="755"/>
      <c r="L18" s="755"/>
      <c r="M18" s="755"/>
      <c r="N18" s="755"/>
      <c r="O18" s="755"/>
      <c r="P18" s="755"/>
      <c r="Q18" s="755"/>
      <c r="R18" s="755"/>
      <c r="S18" s="755"/>
      <c r="T18" s="755"/>
      <c r="U18" s="755"/>
      <c r="V18" s="755"/>
      <c r="W18" s="755"/>
      <c r="X18" s="755"/>
      <c r="Y18" s="755"/>
      <c r="Z18" s="755"/>
      <c r="AA18" s="755"/>
      <c r="AB18" s="755"/>
      <c r="AC18" s="755"/>
      <c r="AD18" s="755"/>
      <c r="AE18" s="755"/>
      <c r="AF18" s="755"/>
      <c r="AG18" s="755"/>
      <c r="AH18" s="755"/>
      <c r="AI18" s="755"/>
      <c r="AJ18" s="755"/>
      <c r="AK18" s="755"/>
      <c r="AL18" s="755"/>
      <c r="AM18" s="755"/>
      <c r="AN18" s="755"/>
      <c r="AO18" s="755"/>
      <c r="AP18" s="545"/>
      <c r="AQ18" s="826"/>
      <c r="AR18" s="826"/>
      <c r="AS18" s="826"/>
      <c r="AT18" s="826"/>
      <c r="AU18" s="826"/>
      <c r="AV18" s="826"/>
      <c r="AW18" s="826"/>
      <c r="AX18" s="826"/>
      <c r="AY18" s="826"/>
      <c r="AZ18" s="826"/>
      <c r="BA18" s="826"/>
      <c r="BB18" s="826"/>
      <c r="BC18" s="826"/>
      <c r="BD18" s="826"/>
      <c r="BE18" s="826"/>
      <c r="BF18" s="826"/>
      <c r="BG18" s="826"/>
      <c r="BH18" s="826"/>
      <c r="BI18" s="826"/>
      <c r="BJ18" s="826"/>
      <c r="BK18" s="826"/>
      <c r="BL18" s="826"/>
      <c r="BM18" s="826"/>
      <c r="BN18" s="826"/>
      <c r="BO18" s="826"/>
      <c r="BP18" s="826"/>
      <c r="BQ18" s="826"/>
      <c r="BR18" s="826"/>
      <c r="BS18" s="826"/>
      <c r="BT18" s="826"/>
      <c r="BU18" s="826"/>
      <c r="BV18" s="826"/>
      <c r="BW18" s="826"/>
      <c r="BX18" s="826"/>
      <c r="BY18" s="826"/>
      <c r="BZ18" s="826"/>
      <c r="CA18" s="826"/>
      <c r="CB18" s="826"/>
      <c r="CC18" s="826"/>
      <c r="CD18" s="826"/>
      <c r="CE18" s="826"/>
      <c r="CF18" s="826"/>
      <c r="CG18" s="826"/>
      <c r="CH18" s="826"/>
      <c r="CI18" s="826"/>
      <c r="CJ18" s="826"/>
      <c r="CK18" s="826"/>
      <c r="CL18" s="826"/>
      <c r="CM18" s="826"/>
      <c r="CN18" s="826"/>
      <c r="CO18" s="826"/>
      <c r="CP18" s="826"/>
      <c r="CQ18" s="826"/>
      <c r="CR18" s="826"/>
      <c r="CS18" s="826"/>
      <c r="CT18" s="826"/>
      <c r="CU18" s="826"/>
      <c r="CV18" s="826"/>
      <c r="CW18" s="826"/>
      <c r="CX18" s="826"/>
      <c r="CY18" s="826"/>
      <c r="CZ18" s="826"/>
      <c r="DA18" s="826"/>
      <c r="DB18" s="826"/>
      <c r="DC18" s="826"/>
      <c r="DD18" s="826"/>
      <c r="DE18" s="826"/>
      <c r="DF18" s="826"/>
      <c r="DG18" s="826"/>
      <c r="DH18" s="826"/>
      <c r="DI18" s="826"/>
      <c r="DJ18" s="826"/>
      <c r="DK18" s="826"/>
      <c r="DL18" s="826"/>
      <c r="DM18" s="826"/>
      <c r="DN18" s="826"/>
      <c r="DO18" s="826"/>
      <c r="DP18" s="826"/>
      <c r="DQ18" s="826"/>
      <c r="DR18" s="826"/>
      <c r="DS18" s="826"/>
      <c r="DT18" s="826"/>
      <c r="DU18" s="826"/>
      <c r="DV18" s="826"/>
      <c r="DW18" s="826"/>
      <c r="DX18" s="826"/>
      <c r="DY18" s="826"/>
      <c r="DZ18" s="826"/>
      <c r="EA18" s="826"/>
      <c r="EB18" s="826"/>
      <c r="EC18" s="826"/>
      <c r="ED18" s="826"/>
      <c r="EE18" s="826"/>
      <c r="EF18" s="826"/>
      <c r="EG18" s="826"/>
      <c r="EH18" s="826"/>
      <c r="EI18" s="826"/>
      <c r="EJ18" s="826"/>
      <c r="EK18" s="826"/>
      <c r="EL18" s="826"/>
      <c r="EM18" s="826"/>
    </row>
    <row r="19" spans="1:143" s="545" customFormat="1" ht="12.75" customHeight="1" x14ac:dyDescent="0.2">
      <c r="B19" s="53" t="s">
        <v>448</v>
      </c>
      <c r="C19" s="62"/>
      <c r="D19" s="696"/>
      <c r="E19" s="696"/>
      <c r="F19" s="696"/>
      <c r="G19" s="696"/>
      <c r="H19" s="696"/>
      <c r="I19" s="696"/>
      <c r="J19" s="696"/>
      <c r="K19" s="696"/>
      <c r="L19" s="696"/>
      <c r="M19" s="696"/>
      <c r="N19" s="696"/>
      <c r="O19" s="696"/>
      <c r="P19" s="696"/>
      <c r="Q19" s="696"/>
      <c r="R19" s="696"/>
      <c r="S19" s="696"/>
      <c r="T19" s="696"/>
      <c r="U19" s="696"/>
      <c r="V19" s="696"/>
      <c r="W19" s="696"/>
      <c r="X19" s="696"/>
      <c r="Y19" s="696"/>
      <c r="Z19" s="696"/>
      <c r="AA19" s="696"/>
      <c r="AB19" s="696"/>
      <c r="AC19" s="696"/>
      <c r="AD19" s="696"/>
      <c r="AE19" s="696"/>
      <c r="AF19" s="696"/>
      <c r="AG19" s="696"/>
      <c r="AH19" s="696"/>
      <c r="AI19" s="696"/>
      <c r="AJ19" s="696"/>
      <c r="AK19" s="696"/>
      <c r="AL19" s="696"/>
      <c r="AM19" s="696"/>
      <c r="AN19" s="696"/>
      <c r="AO19" s="696"/>
      <c r="AQ19" s="826"/>
      <c r="AR19" s="826"/>
      <c r="AS19" s="826"/>
      <c r="AT19" s="826"/>
      <c r="AU19" s="826"/>
      <c r="AV19" s="826"/>
      <c r="AW19" s="826"/>
      <c r="AX19" s="826"/>
      <c r="AY19" s="826"/>
      <c r="AZ19" s="826"/>
      <c r="BA19" s="826"/>
      <c r="BB19" s="826"/>
      <c r="BC19" s="826"/>
      <c r="BD19" s="826"/>
      <c r="BE19" s="826"/>
      <c r="BF19" s="826"/>
      <c r="BG19" s="826"/>
      <c r="BH19" s="826"/>
      <c r="BI19" s="826"/>
      <c r="BJ19" s="826"/>
      <c r="BK19" s="826"/>
      <c r="BL19" s="826"/>
      <c r="BM19" s="826"/>
      <c r="BN19" s="826"/>
      <c r="BO19" s="826"/>
      <c r="BP19" s="826"/>
      <c r="BQ19" s="826"/>
      <c r="BR19" s="826"/>
      <c r="BS19" s="826"/>
      <c r="BT19" s="826"/>
      <c r="BU19" s="826"/>
      <c r="BV19" s="826"/>
      <c r="BW19" s="826"/>
      <c r="BX19" s="826"/>
      <c r="BY19" s="826"/>
      <c r="BZ19" s="826"/>
      <c r="CA19" s="826"/>
      <c r="CB19" s="826"/>
      <c r="CC19" s="826"/>
      <c r="CD19" s="826"/>
      <c r="CE19" s="826"/>
      <c r="CF19" s="826"/>
      <c r="CG19" s="826"/>
      <c r="CH19" s="826"/>
      <c r="CI19" s="826"/>
      <c r="CJ19" s="826"/>
      <c r="CK19" s="826"/>
      <c r="CL19" s="826"/>
      <c r="CM19" s="826"/>
      <c r="CN19" s="826"/>
      <c r="CO19" s="826"/>
      <c r="CP19" s="826"/>
      <c r="CQ19" s="826"/>
      <c r="CR19" s="826"/>
      <c r="CS19" s="826"/>
      <c r="CT19" s="826"/>
      <c r="CU19" s="826"/>
      <c r="CV19" s="826"/>
      <c r="CW19" s="826"/>
      <c r="CX19" s="826"/>
      <c r="CY19" s="826"/>
      <c r="CZ19" s="826"/>
      <c r="DA19" s="826"/>
      <c r="DB19" s="826"/>
      <c r="DC19" s="826"/>
      <c r="DD19" s="826"/>
      <c r="DE19" s="826"/>
      <c r="DF19" s="826"/>
      <c r="DG19" s="826"/>
      <c r="DH19" s="826"/>
      <c r="DI19" s="826"/>
      <c r="DJ19" s="826"/>
      <c r="DK19" s="826"/>
      <c r="DL19" s="826"/>
      <c r="DM19" s="826"/>
      <c r="DN19" s="826"/>
      <c r="DO19" s="826"/>
      <c r="DP19" s="826"/>
      <c r="DQ19" s="826"/>
      <c r="DR19" s="826"/>
      <c r="DS19" s="826"/>
      <c r="DT19" s="826"/>
      <c r="DU19" s="826"/>
      <c r="DV19" s="826"/>
      <c r="DW19" s="826"/>
      <c r="DX19" s="826"/>
      <c r="DY19" s="826"/>
      <c r="DZ19" s="826"/>
      <c r="EA19" s="826"/>
      <c r="EB19" s="826"/>
      <c r="EC19" s="826"/>
      <c r="ED19" s="826"/>
      <c r="EE19" s="826"/>
      <c r="EF19" s="826"/>
      <c r="EG19" s="826"/>
      <c r="EH19" s="826"/>
      <c r="EI19" s="826"/>
      <c r="EJ19" s="826"/>
      <c r="EK19" s="826"/>
      <c r="EL19" s="826"/>
      <c r="EM19" s="826"/>
    </row>
    <row r="20" spans="1:143" s="545" customFormat="1" ht="12.75" customHeight="1" x14ac:dyDescent="0.2">
      <c r="B20" s="15" t="s">
        <v>447</v>
      </c>
      <c r="C20" s="62"/>
      <c r="D20" s="696"/>
      <c r="E20" s="696"/>
      <c r="F20" s="696"/>
      <c r="G20" s="696"/>
      <c r="H20" s="696"/>
      <c r="I20" s="696"/>
      <c r="J20" s="696"/>
      <c r="K20" s="696"/>
      <c r="L20" s="696"/>
      <c r="M20" s="696"/>
      <c r="N20" s="696"/>
      <c r="O20" s="696"/>
      <c r="P20" s="696"/>
      <c r="Q20" s="696"/>
      <c r="R20" s="696"/>
      <c r="S20" s="696"/>
      <c r="T20" s="696"/>
      <c r="U20" s="696"/>
      <c r="V20" s="696"/>
      <c r="W20" s="696"/>
      <c r="X20" s="696"/>
      <c r="Y20" s="696"/>
      <c r="Z20" s="696"/>
      <c r="AA20" s="696"/>
      <c r="AB20" s="696"/>
      <c r="AC20" s="696"/>
      <c r="AD20" s="696"/>
      <c r="AE20" s="696"/>
      <c r="AF20" s="696"/>
      <c r="AG20" s="696"/>
      <c r="AH20" s="696"/>
      <c r="AI20" s="696"/>
      <c r="AJ20" s="696"/>
      <c r="AK20" s="696"/>
      <c r="AL20" s="696"/>
      <c r="AM20" s="696"/>
      <c r="AN20" s="696"/>
      <c r="AO20" s="696"/>
      <c r="AQ20" s="826"/>
      <c r="AR20" s="826"/>
      <c r="AS20" s="826"/>
      <c r="AT20" s="826"/>
      <c r="AU20" s="826"/>
      <c r="AV20" s="826"/>
      <c r="AW20" s="826"/>
      <c r="AX20" s="826"/>
      <c r="AY20" s="826"/>
      <c r="AZ20" s="826"/>
      <c r="BA20" s="826"/>
      <c r="BB20" s="826"/>
      <c r="BC20" s="826"/>
      <c r="BD20" s="826"/>
      <c r="BE20" s="826"/>
      <c r="BF20" s="826"/>
      <c r="BG20" s="826"/>
      <c r="BH20" s="826"/>
      <c r="BI20" s="826"/>
      <c r="BJ20" s="826"/>
      <c r="BK20" s="826"/>
      <c r="BL20" s="826"/>
      <c r="BM20" s="826"/>
      <c r="BN20" s="826"/>
      <c r="BO20" s="826"/>
      <c r="BP20" s="826"/>
      <c r="BQ20" s="826"/>
      <c r="BR20" s="826"/>
      <c r="BS20" s="826"/>
      <c r="BT20" s="826"/>
      <c r="BU20" s="826"/>
      <c r="BV20" s="826"/>
      <c r="BW20" s="826"/>
      <c r="BX20" s="826"/>
      <c r="BY20" s="826"/>
      <c r="BZ20" s="826"/>
      <c r="CA20" s="826"/>
      <c r="CB20" s="826"/>
      <c r="CC20" s="826"/>
      <c r="CD20" s="826"/>
      <c r="CE20" s="826"/>
      <c r="CF20" s="826"/>
      <c r="CG20" s="826"/>
      <c r="CH20" s="826"/>
      <c r="CI20" s="826"/>
      <c r="CJ20" s="826"/>
      <c r="CK20" s="826"/>
      <c r="CL20" s="826"/>
      <c r="CM20" s="826"/>
      <c r="CN20" s="826"/>
      <c r="CO20" s="826"/>
      <c r="CP20" s="826"/>
      <c r="CQ20" s="826"/>
      <c r="CR20" s="826"/>
      <c r="CS20" s="826"/>
      <c r="CT20" s="826"/>
      <c r="CU20" s="826"/>
      <c r="CV20" s="826"/>
      <c r="CW20" s="826"/>
      <c r="CX20" s="826"/>
      <c r="CY20" s="826"/>
      <c r="CZ20" s="826"/>
      <c r="DA20" s="826"/>
      <c r="DB20" s="826"/>
      <c r="DC20" s="826"/>
      <c r="DD20" s="826"/>
      <c r="DE20" s="826"/>
      <c r="DF20" s="826"/>
      <c r="DG20" s="826"/>
      <c r="DH20" s="826"/>
      <c r="DI20" s="826"/>
      <c r="DJ20" s="826"/>
      <c r="DK20" s="826"/>
      <c r="DL20" s="826"/>
      <c r="DM20" s="826"/>
      <c r="DN20" s="826"/>
      <c r="DO20" s="826"/>
      <c r="DP20" s="826"/>
      <c r="DQ20" s="826"/>
      <c r="DR20" s="826"/>
      <c r="DS20" s="826"/>
      <c r="DT20" s="826"/>
      <c r="DU20" s="826"/>
      <c r="DV20" s="826"/>
      <c r="DW20" s="826"/>
      <c r="DX20" s="826"/>
      <c r="DY20" s="826"/>
      <c r="DZ20" s="826"/>
      <c r="EA20" s="826"/>
      <c r="EB20" s="826"/>
      <c r="EC20" s="826"/>
      <c r="ED20" s="826"/>
      <c r="EE20" s="826"/>
      <c r="EF20" s="826"/>
      <c r="EG20" s="826"/>
      <c r="EH20" s="826"/>
      <c r="EI20" s="826"/>
      <c r="EJ20" s="826"/>
      <c r="EK20" s="826"/>
      <c r="EL20" s="826"/>
      <c r="EM20" s="826"/>
    </row>
    <row r="21" spans="1:143" s="545" customFormat="1" ht="12.75" customHeight="1" x14ac:dyDescent="0.2">
      <c r="B21" s="15" t="s">
        <v>37</v>
      </c>
      <c r="C21" s="287"/>
      <c r="D21" s="755"/>
      <c r="E21" s="755"/>
      <c r="F21" s="755"/>
      <c r="G21" s="755"/>
      <c r="H21" s="755"/>
      <c r="I21" s="755"/>
      <c r="J21" s="755"/>
      <c r="K21" s="755"/>
      <c r="L21" s="755"/>
      <c r="M21" s="755"/>
      <c r="N21" s="755"/>
      <c r="O21" s="755"/>
      <c r="P21" s="755"/>
      <c r="Q21" s="755"/>
      <c r="R21" s="755"/>
      <c r="S21" s="755"/>
      <c r="T21" s="755"/>
      <c r="U21" s="755"/>
      <c r="V21" s="755"/>
      <c r="W21" s="755"/>
      <c r="X21" s="755"/>
      <c r="Y21" s="755"/>
      <c r="Z21" s="755"/>
      <c r="AA21" s="755"/>
      <c r="AB21" s="755"/>
      <c r="AC21" s="755"/>
      <c r="AD21" s="755"/>
      <c r="AE21" s="755"/>
      <c r="AF21" s="755"/>
      <c r="AG21" s="755"/>
      <c r="AH21" s="755"/>
      <c r="AI21" s="755"/>
      <c r="AJ21" s="755"/>
      <c r="AK21" s="755"/>
      <c r="AL21" s="755"/>
      <c r="AM21" s="755"/>
      <c r="AN21" s="755"/>
      <c r="AO21" s="755"/>
      <c r="AQ21" s="826"/>
      <c r="AR21" s="826"/>
      <c r="AS21" s="826"/>
      <c r="AT21" s="826"/>
      <c r="AU21" s="826"/>
      <c r="AV21" s="826"/>
      <c r="AW21" s="826"/>
      <c r="AX21" s="826"/>
      <c r="AY21" s="826"/>
      <c r="AZ21" s="826"/>
      <c r="BA21" s="826"/>
      <c r="BB21" s="826"/>
      <c r="BC21" s="826"/>
      <c r="BD21" s="826"/>
      <c r="BE21" s="826"/>
      <c r="BF21" s="826"/>
      <c r="BG21" s="826"/>
      <c r="BH21" s="826"/>
      <c r="BI21" s="826"/>
      <c r="BJ21" s="826"/>
      <c r="BK21" s="826"/>
      <c r="BL21" s="826"/>
      <c r="BM21" s="826"/>
      <c r="BN21" s="826"/>
      <c r="BO21" s="826"/>
      <c r="BP21" s="826"/>
      <c r="BQ21" s="826"/>
      <c r="BR21" s="826"/>
      <c r="BS21" s="826"/>
      <c r="BT21" s="826"/>
      <c r="BU21" s="826"/>
      <c r="BV21" s="826"/>
      <c r="BW21" s="826"/>
      <c r="BX21" s="826"/>
      <c r="BY21" s="826"/>
      <c r="BZ21" s="826"/>
      <c r="CA21" s="826"/>
      <c r="CB21" s="826"/>
      <c r="CC21" s="826"/>
      <c r="CD21" s="826"/>
      <c r="CE21" s="826"/>
      <c r="CF21" s="826"/>
      <c r="CG21" s="826"/>
      <c r="CH21" s="826"/>
      <c r="CI21" s="826"/>
      <c r="CJ21" s="826"/>
      <c r="CK21" s="826"/>
      <c r="CL21" s="826"/>
      <c r="CM21" s="826"/>
      <c r="CN21" s="826"/>
      <c r="CO21" s="826"/>
      <c r="CP21" s="826"/>
      <c r="CQ21" s="826"/>
      <c r="CR21" s="826"/>
      <c r="CS21" s="826"/>
      <c r="CT21" s="826"/>
      <c r="CU21" s="826"/>
      <c r="CV21" s="826"/>
      <c r="CW21" s="826"/>
      <c r="CX21" s="826"/>
      <c r="CY21" s="826"/>
      <c r="CZ21" s="826"/>
      <c r="DA21" s="826"/>
      <c r="DB21" s="826"/>
      <c r="DC21" s="826"/>
      <c r="DD21" s="826"/>
      <c r="DE21" s="826"/>
      <c r="DF21" s="826"/>
      <c r="DG21" s="826"/>
      <c r="DH21" s="826"/>
      <c r="DI21" s="826"/>
      <c r="DJ21" s="826"/>
      <c r="DK21" s="826"/>
      <c r="DL21" s="826"/>
      <c r="DM21" s="826"/>
      <c r="DN21" s="826"/>
      <c r="DO21" s="826"/>
      <c r="DP21" s="826"/>
      <c r="DQ21" s="826"/>
      <c r="DR21" s="826"/>
      <c r="DS21" s="826"/>
      <c r="DT21" s="826"/>
      <c r="DU21" s="826"/>
      <c r="DV21" s="826"/>
      <c r="DW21" s="826"/>
      <c r="DX21" s="826"/>
      <c r="DY21" s="826"/>
      <c r="DZ21" s="826"/>
      <c r="EA21" s="826"/>
      <c r="EB21" s="826"/>
      <c r="EC21" s="826"/>
      <c r="ED21" s="826"/>
      <c r="EE21" s="826"/>
      <c r="EF21" s="826"/>
      <c r="EG21" s="826"/>
      <c r="EH21" s="826"/>
      <c r="EI21" s="826"/>
      <c r="EJ21" s="826"/>
      <c r="EK21" s="826"/>
      <c r="EL21" s="826"/>
      <c r="EM21" s="826"/>
    </row>
    <row r="22" spans="1:143" s="545" customFormat="1" ht="12.75" customHeight="1" x14ac:dyDescent="0.2">
      <c r="B22" s="179" t="s">
        <v>86</v>
      </c>
      <c r="C22" s="309"/>
      <c r="D22" s="779"/>
      <c r="E22" s="779"/>
      <c r="F22" s="779"/>
      <c r="G22" s="779"/>
      <c r="H22" s="779"/>
      <c r="I22" s="779"/>
      <c r="J22" s="779"/>
      <c r="K22" s="779"/>
      <c r="L22" s="779"/>
      <c r="M22" s="779"/>
      <c r="N22" s="779"/>
      <c r="O22" s="779"/>
      <c r="P22" s="779"/>
      <c r="Q22" s="779"/>
      <c r="R22" s="779"/>
      <c r="S22" s="779"/>
      <c r="T22" s="779"/>
      <c r="U22" s="779"/>
      <c r="V22" s="779"/>
      <c r="W22" s="779"/>
      <c r="X22" s="779"/>
      <c r="Y22" s="779"/>
      <c r="Z22" s="779"/>
      <c r="AA22" s="779"/>
      <c r="AB22" s="779"/>
      <c r="AC22" s="779"/>
      <c r="AD22" s="779"/>
      <c r="AE22" s="779"/>
      <c r="AF22" s="779"/>
      <c r="AG22" s="779"/>
      <c r="AH22" s="779"/>
      <c r="AI22" s="779"/>
      <c r="AJ22" s="779"/>
      <c r="AK22" s="779"/>
      <c r="AL22" s="779"/>
      <c r="AM22" s="779"/>
      <c r="AN22" s="779"/>
      <c r="AO22" s="779"/>
      <c r="AQ22" s="826"/>
      <c r="AR22" s="826"/>
      <c r="AS22" s="826"/>
      <c r="AT22" s="826"/>
      <c r="AU22" s="826"/>
      <c r="AV22" s="826"/>
      <c r="AW22" s="826"/>
      <c r="AX22" s="826"/>
      <c r="AY22" s="826"/>
      <c r="AZ22" s="826"/>
      <c r="BA22" s="826"/>
      <c r="BB22" s="826"/>
      <c r="BC22" s="826"/>
      <c r="BD22" s="826"/>
      <c r="BE22" s="826"/>
      <c r="BF22" s="826"/>
      <c r="BG22" s="826"/>
      <c r="BH22" s="826"/>
      <c r="BI22" s="826"/>
      <c r="BJ22" s="826"/>
      <c r="BK22" s="826"/>
      <c r="BL22" s="826"/>
      <c r="BM22" s="826"/>
      <c r="BN22" s="826"/>
      <c r="BO22" s="826"/>
      <c r="BP22" s="826"/>
      <c r="BQ22" s="826"/>
      <c r="BR22" s="826"/>
      <c r="BS22" s="826"/>
      <c r="BT22" s="826"/>
      <c r="BU22" s="826"/>
      <c r="BV22" s="826"/>
      <c r="BW22" s="826"/>
      <c r="BX22" s="826"/>
      <c r="BY22" s="826"/>
      <c r="BZ22" s="826"/>
      <c r="CA22" s="826"/>
      <c r="CB22" s="826"/>
      <c r="CC22" s="826"/>
      <c r="CD22" s="826"/>
      <c r="CE22" s="826"/>
      <c r="CF22" s="826"/>
      <c r="CG22" s="826"/>
      <c r="CH22" s="826"/>
      <c r="CI22" s="826"/>
      <c r="CJ22" s="826"/>
      <c r="CK22" s="826"/>
      <c r="CL22" s="826"/>
      <c r="CM22" s="826"/>
      <c r="CN22" s="826"/>
      <c r="CO22" s="826"/>
      <c r="CP22" s="826"/>
      <c r="CQ22" s="826"/>
      <c r="CR22" s="826"/>
      <c r="CS22" s="826"/>
      <c r="CT22" s="826"/>
      <c r="CU22" s="826"/>
      <c r="CV22" s="826"/>
      <c r="CW22" s="826"/>
      <c r="CX22" s="826"/>
      <c r="CY22" s="826"/>
      <c r="CZ22" s="826"/>
      <c r="DA22" s="826"/>
      <c r="DB22" s="826"/>
      <c r="DC22" s="826"/>
      <c r="DD22" s="826"/>
      <c r="DE22" s="826"/>
      <c r="DF22" s="826"/>
      <c r="DG22" s="826"/>
      <c r="DH22" s="826"/>
      <c r="DI22" s="826"/>
      <c r="DJ22" s="826"/>
      <c r="DK22" s="826"/>
      <c r="DL22" s="826"/>
      <c r="DM22" s="826"/>
      <c r="DN22" s="826"/>
      <c r="DO22" s="826"/>
      <c r="DP22" s="826"/>
      <c r="DQ22" s="826"/>
      <c r="DR22" s="826"/>
      <c r="DS22" s="826"/>
      <c r="DT22" s="826"/>
      <c r="DU22" s="826"/>
      <c r="DV22" s="826"/>
      <c r="DW22" s="826"/>
      <c r="DX22" s="826"/>
      <c r="DY22" s="826"/>
      <c r="DZ22" s="826"/>
      <c r="EA22" s="826"/>
      <c r="EB22" s="826"/>
      <c r="EC22" s="826"/>
      <c r="ED22" s="826"/>
      <c r="EE22" s="826"/>
      <c r="EF22" s="826"/>
      <c r="EG22" s="826"/>
      <c r="EH22" s="826"/>
      <c r="EI22" s="826"/>
      <c r="EJ22" s="826"/>
      <c r="EK22" s="826"/>
      <c r="EL22" s="826"/>
      <c r="EM22" s="826"/>
    </row>
    <row r="23" spans="1:143" s="535" customFormat="1" ht="12.75" customHeight="1" x14ac:dyDescent="0.2">
      <c r="A23" s="545"/>
      <c r="B23" s="15"/>
      <c r="C23" s="287"/>
      <c r="D23" s="755"/>
      <c r="E23" s="755"/>
      <c r="F23" s="755"/>
      <c r="G23" s="755"/>
      <c r="H23" s="755"/>
      <c r="I23" s="755"/>
      <c r="J23" s="755"/>
      <c r="K23" s="755"/>
      <c r="L23" s="755"/>
      <c r="M23" s="755"/>
      <c r="N23" s="755"/>
      <c r="O23" s="755"/>
      <c r="P23" s="755"/>
      <c r="Q23" s="755"/>
      <c r="R23" s="755"/>
      <c r="S23" s="755"/>
      <c r="T23" s="755"/>
      <c r="U23" s="755"/>
      <c r="V23" s="755"/>
      <c r="W23" s="755"/>
      <c r="X23" s="755"/>
      <c r="Y23" s="755"/>
      <c r="Z23" s="755"/>
      <c r="AA23" s="755"/>
      <c r="AB23" s="755"/>
      <c r="AC23" s="755"/>
      <c r="AD23" s="755"/>
      <c r="AE23" s="755"/>
      <c r="AF23" s="755"/>
      <c r="AG23" s="755"/>
      <c r="AH23" s="755"/>
      <c r="AI23" s="755"/>
      <c r="AJ23" s="755"/>
      <c r="AK23" s="755"/>
      <c r="AL23" s="755"/>
      <c r="AM23" s="755"/>
      <c r="AN23" s="755"/>
      <c r="AO23" s="755"/>
      <c r="AP23" s="545"/>
      <c r="AQ23" s="826"/>
      <c r="AR23" s="826"/>
      <c r="AS23" s="826"/>
      <c r="AT23" s="826"/>
      <c r="AU23" s="826"/>
      <c r="AV23" s="826"/>
      <c r="AW23" s="826"/>
      <c r="AX23" s="826"/>
      <c r="AY23" s="826"/>
      <c r="AZ23" s="826"/>
      <c r="BA23" s="826"/>
      <c r="BB23" s="826"/>
      <c r="BC23" s="826"/>
      <c r="BD23" s="826"/>
      <c r="BE23" s="826"/>
      <c r="BF23" s="826"/>
      <c r="BG23" s="826"/>
      <c r="BH23" s="826"/>
      <c r="BI23" s="826"/>
      <c r="BJ23" s="826"/>
      <c r="BK23" s="826"/>
      <c r="BL23" s="826"/>
      <c r="BM23" s="826"/>
      <c r="BN23" s="826"/>
      <c r="BO23" s="826"/>
      <c r="BP23" s="826"/>
      <c r="BQ23" s="826"/>
      <c r="BR23" s="826"/>
      <c r="BS23" s="826"/>
      <c r="BT23" s="826"/>
      <c r="BU23" s="826"/>
      <c r="BV23" s="826"/>
      <c r="BW23" s="826"/>
      <c r="BX23" s="826"/>
      <c r="BY23" s="826"/>
      <c r="BZ23" s="826"/>
      <c r="CA23" s="826"/>
      <c r="CB23" s="826"/>
      <c r="CC23" s="826"/>
      <c r="CD23" s="826"/>
      <c r="CE23" s="826"/>
      <c r="CF23" s="826"/>
      <c r="CG23" s="826"/>
      <c r="CH23" s="826"/>
      <c r="CI23" s="826"/>
      <c r="CJ23" s="826"/>
      <c r="CK23" s="826"/>
      <c r="CL23" s="826"/>
      <c r="CM23" s="826"/>
      <c r="CN23" s="826"/>
      <c r="CO23" s="826"/>
      <c r="CP23" s="826"/>
      <c r="CQ23" s="826"/>
      <c r="CR23" s="826"/>
      <c r="CS23" s="826"/>
      <c r="CT23" s="826"/>
      <c r="CU23" s="826"/>
      <c r="CV23" s="826"/>
      <c r="CW23" s="826"/>
      <c r="CX23" s="826"/>
      <c r="CY23" s="826"/>
      <c r="CZ23" s="826"/>
      <c r="DA23" s="826"/>
      <c r="DB23" s="826"/>
      <c r="DC23" s="826"/>
      <c r="DD23" s="826"/>
      <c r="DE23" s="826"/>
      <c r="DF23" s="826"/>
      <c r="DG23" s="826"/>
      <c r="DH23" s="826"/>
      <c r="DI23" s="826"/>
      <c r="DJ23" s="826"/>
      <c r="DK23" s="826"/>
      <c r="DL23" s="826"/>
      <c r="DM23" s="826"/>
      <c r="DN23" s="826"/>
      <c r="DO23" s="826"/>
      <c r="DP23" s="826"/>
      <c r="DQ23" s="826"/>
      <c r="DR23" s="826"/>
      <c r="DS23" s="826"/>
      <c r="DT23" s="826"/>
      <c r="DU23" s="826"/>
      <c r="DV23" s="826"/>
      <c r="DW23" s="826"/>
      <c r="DX23" s="826"/>
      <c r="DY23" s="826"/>
      <c r="DZ23" s="826"/>
      <c r="EA23" s="826"/>
      <c r="EB23" s="826"/>
      <c r="EC23" s="826"/>
      <c r="ED23" s="826"/>
      <c r="EE23" s="826"/>
      <c r="EF23" s="826"/>
      <c r="EG23" s="826"/>
      <c r="EH23" s="826"/>
      <c r="EI23" s="826"/>
      <c r="EJ23" s="826"/>
      <c r="EK23" s="826"/>
      <c r="EL23" s="826"/>
      <c r="EM23" s="826"/>
    </row>
    <row r="24" spans="1:143" s="545" customFormat="1" ht="12.75" customHeight="1" x14ac:dyDescent="0.2">
      <c r="B24" s="53" t="s">
        <v>449</v>
      </c>
      <c r="C24" s="287"/>
      <c r="D24" s="755"/>
      <c r="E24" s="755"/>
      <c r="F24" s="755"/>
      <c r="G24" s="755"/>
      <c r="H24" s="755"/>
      <c r="I24" s="755"/>
      <c r="J24" s="755"/>
      <c r="K24" s="755"/>
      <c r="L24" s="755"/>
      <c r="M24" s="755"/>
      <c r="N24" s="755"/>
      <c r="O24" s="755"/>
      <c r="P24" s="755"/>
      <c r="Q24" s="755"/>
      <c r="R24" s="755"/>
      <c r="S24" s="755"/>
      <c r="T24" s="755"/>
      <c r="U24" s="755"/>
      <c r="V24" s="755"/>
      <c r="W24" s="755"/>
      <c r="X24" s="755"/>
      <c r="Y24" s="755"/>
      <c r="Z24" s="755"/>
      <c r="AA24" s="755"/>
      <c r="AB24" s="755"/>
      <c r="AC24" s="755"/>
      <c r="AD24" s="755"/>
      <c r="AE24" s="755"/>
      <c r="AF24" s="755"/>
      <c r="AG24" s="755"/>
      <c r="AH24" s="755"/>
      <c r="AI24" s="755"/>
      <c r="AJ24" s="755"/>
      <c r="AK24" s="755"/>
      <c r="AL24" s="755"/>
      <c r="AM24" s="755"/>
      <c r="AN24" s="755"/>
      <c r="AO24" s="755"/>
      <c r="AQ24" s="826"/>
      <c r="AR24" s="826"/>
      <c r="AS24" s="826"/>
      <c r="AT24" s="826"/>
      <c r="AU24" s="826"/>
      <c r="AV24" s="826"/>
      <c r="AW24" s="826"/>
      <c r="AX24" s="826"/>
      <c r="AY24" s="826"/>
      <c r="AZ24" s="826"/>
      <c r="BA24" s="826"/>
      <c r="BB24" s="826"/>
      <c r="BC24" s="826"/>
      <c r="BD24" s="826"/>
      <c r="BE24" s="826"/>
      <c r="BF24" s="826"/>
      <c r="BG24" s="826"/>
      <c r="BH24" s="826"/>
      <c r="BI24" s="826"/>
      <c r="BJ24" s="826"/>
      <c r="BK24" s="826"/>
      <c r="BL24" s="826"/>
      <c r="BM24" s="826"/>
      <c r="BN24" s="826"/>
      <c r="BO24" s="826"/>
      <c r="BP24" s="826"/>
      <c r="BQ24" s="826"/>
      <c r="BR24" s="826"/>
      <c r="BS24" s="826"/>
      <c r="BT24" s="826"/>
      <c r="BU24" s="826"/>
      <c r="BV24" s="826"/>
      <c r="BW24" s="826"/>
      <c r="BX24" s="826"/>
      <c r="BY24" s="826"/>
      <c r="BZ24" s="826"/>
      <c r="CA24" s="826"/>
      <c r="CB24" s="826"/>
      <c r="CC24" s="826"/>
      <c r="CD24" s="826"/>
      <c r="CE24" s="826"/>
      <c r="CF24" s="826"/>
      <c r="CG24" s="826"/>
      <c r="CH24" s="826"/>
      <c r="CI24" s="826"/>
      <c r="CJ24" s="826"/>
      <c r="CK24" s="826"/>
      <c r="CL24" s="826"/>
      <c r="CM24" s="826"/>
      <c r="CN24" s="826"/>
      <c r="CO24" s="826"/>
      <c r="CP24" s="826"/>
      <c r="CQ24" s="826"/>
      <c r="CR24" s="826"/>
      <c r="CS24" s="826"/>
      <c r="CT24" s="826"/>
      <c r="CU24" s="826"/>
      <c r="CV24" s="826"/>
      <c r="CW24" s="826"/>
      <c r="CX24" s="826"/>
      <c r="CY24" s="826"/>
      <c r="CZ24" s="826"/>
      <c r="DA24" s="826"/>
      <c r="DB24" s="826"/>
      <c r="DC24" s="826"/>
      <c r="DD24" s="826"/>
      <c r="DE24" s="826"/>
      <c r="DF24" s="826"/>
      <c r="DG24" s="826"/>
      <c r="DH24" s="826"/>
      <c r="DI24" s="826"/>
      <c r="DJ24" s="826"/>
      <c r="DK24" s="826"/>
      <c r="DL24" s="826"/>
      <c r="DM24" s="826"/>
      <c r="DN24" s="826"/>
      <c r="DO24" s="826"/>
      <c r="DP24" s="826"/>
      <c r="DQ24" s="826"/>
      <c r="DR24" s="826"/>
      <c r="DS24" s="826"/>
      <c r="DT24" s="826"/>
      <c r="DU24" s="826"/>
      <c r="DV24" s="826"/>
      <c r="DW24" s="826"/>
      <c r="DX24" s="826"/>
      <c r="DY24" s="826"/>
      <c r="DZ24" s="826"/>
      <c r="EA24" s="826"/>
      <c r="EB24" s="826"/>
      <c r="EC24" s="826"/>
      <c r="ED24" s="826"/>
      <c r="EE24" s="826"/>
      <c r="EF24" s="826"/>
      <c r="EG24" s="826"/>
      <c r="EH24" s="826"/>
      <c r="EI24" s="826"/>
      <c r="EJ24" s="826"/>
      <c r="EK24" s="826"/>
      <c r="EL24" s="826"/>
      <c r="EM24" s="826"/>
    </row>
    <row r="25" spans="1:143" s="545" customFormat="1" ht="12.75" customHeight="1" x14ac:dyDescent="0.2">
      <c r="B25" s="15" t="s">
        <v>447</v>
      </c>
      <c r="C25" s="62"/>
      <c r="D25" s="696"/>
      <c r="E25" s="696"/>
      <c r="F25" s="696"/>
      <c r="G25" s="696"/>
      <c r="H25" s="696"/>
      <c r="I25" s="696"/>
      <c r="J25" s="696"/>
      <c r="K25" s="696"/>
      <c r="L25" s="696"/>
      <c r="M25" s="696"/>
      <c r="N25" s="696"/>
      <c r="O25" s="696"/>
      <c r="P25" s="696"/>
      <c r="Q25" s="696"/>
      <c r="R25" s="696"/>
      <c r="S25" s="696"/>
      <c r="T25" s="696"/>
      <c r="U25" s="696"/>
      <c r="V25" s="696"/>
      <c r="W25" s="696"/>
      <c r="X25" s="696"/>
      <c r="Y25" s="696"/>
      <c r="Z25" s="696"/>
      <c r="AA25" s="696"/>
      <c r="AB25" s="696"/>
      <c r="AC25" s="696"/>
      <c r="AD25" s="696"/>
      <c r="AE25" s="696"/>
      <c r="AF25" s="696"/>
      <c r="AG25" s="696"/>
      <c r="AH25" s="696"/>
      <c r="AI25" s="696"/>
      <c r="AJ25" s="696"/>
      <c r="AK25" s="696"/>
      <c r="AL25" s="696"/>
      <c r="AM25" s="696"/>
      <c r="AN25" s="696"/>
      <c r="AO25" s="696"/>
      <c r="AQ25" s="826"/>
      <c r="AR25" s="826"/>
      <c r="AS25" s="826"/>
      <c r="AT25" s="826"/>
      <c r="AU25" s="826"/>
      <c r="AV25" s="826"/>
      <c r="AW25" s="826"/>
      <c r="AX25" s="826"/>
      <c r="AY25" s="826"/>
      <c r="AZ25" s="826"/>
      <c r="BA25" s="826"/>
      <c r="BB25" s="826"/>
      <c r="BC25" s="826"/>
      <c r="BD25" s="826"/>
      <c r="BE25" s="826"/>
      <c r="BF25" s="826"/>
      <c r="BG25" s="826"/>
      <c r="BH25" s="826"/>
      <c r="BI25" s="826"/>
      <c r="BJ25" s="826"/>
      <c r="BK25" s="826"/>
      <c r="BL25" s="826"/>
      <c r="BM25" s="826"/>
      <c r="BN25" s="826"/>
      <c r="BO25" s="826"/>
      <c r="BP25" s="826"/>
      <c r="BQ25" s="826"/>
      <c r="BR25" s="826"/>
      <c r="BS25" s="826"/>
      <c r="BT25" s="826"/>
      <c r="BU25" s="826"/>
      <c r="BV25" s="826"/>
      <c r="BW25" s="826"/>
      <c r="BX25" s="826"/>
      <c r="BY25" s="826"/>
      <c r="BZ25" s="826"/>
      <c r="CA25" s="826"/>
      <c r="CB25" s="826"/>
      <c r="CC25" s="826"/>
      <c r="CD25" s="826"/>
      <c r="CE25" s="826"/>
      <c r="CF25" s="826"/>
      <c r="CG25" s="826"/>
      <c r="CH25" s="826"/>
      <c r="CI25" s="826"/>
      <c r="CJ25" s="826"/>
      <c r="CK25" s="826"/>
      <c r="CL25" s="826"/>
      <c r="CM25" s="826"/>
      <c r="CN25" s="826"/>
      <c r="CO25" s="826"/>
      <c r="CP25" s="826"/>
      <c r="CQ25" s="826"/>
      <c r="CR25" s="826"/>
      <c r="CS25" s="826"/>
      <c r="CT25" s="826"/>
      <c r="CU25" s="826"/>
      <c r="CV25" s="826"/>
      <c r="CW25" s="826"/>
      <c r="CX25" s="826"/>
      <c r="CY25" s="826"/>
      <c r="CZ25" s="826"/>
      <c r="DA25" s="826"/>
      <c r="DB25" s="826"/>
      <c r="DC25" s="826"/>
      <c r="DD25" s="826"/>
      <c r="DE25" s="826"/>
      <c r="DF25" s="826"/>
      <c r="DG25" s="826"/>
      <c r="DH25" s="826"/>
      <c r="DI25" s="826"/>
      <c r="DJ25" s="826"/>
      <c r="DK25" s="826"/>
      <c r="DL25" s="826"/>
      <c r="DM25" s="826"/>
      <c r="DN25" s="826"/>
      <c r="DO25" s="826"/>
      <c r="DP25" s="826"/>
      <c r="DQ25" s="826"/>
      <c r="DR25" s="826"/>
      <c r="DS25" s="826"/>
      <c r="DT25" s="826"/>
      <c r="DU25" s="826"/>
      <c r="DV25" s="826"/>
      <c r="DW25" s="826"/>
      <c r="DX25" s="826"/>
      <c r="DY25" s="826"/>
      <c r="DZ25" s="826"/>
      <c r="EA25" s="826"/>
      <c r="EB25" s="826"/>
      <c r="EC25" s="826"/>
      <c r="ED25" s="826"/>
      <c r="EE25" s="826"/>
      <c r="EF25" s="826"/>
      <c r="EG25" s="826"/>
      <c r="EH25" s="826"/>
      <c r="EI25" s="826"/>
      <c r="EJ25" s="826"/>
      <c r="EK25" s="826"/>
      <c r="EL25" s="826"/>
      <c r="EM25" s="826"/>
    </row>
    <row r="26" spans="1:143" s="545" customFormat="1" ht="12.75" customHeight="1" x14ac:dyDescent="0.2">
      <c r="B26" s="15" t="s">
        <v>37</v>
      </c>
      <c r="C26" s="287"/>
      <c r="D26" s="755"/>
      <c r="E26" s="755"/>
      <c r="F26" s="755"/>
      <c r="G26" s="755"/>
      <c r="H26" s="755"/>
      <c r="I26" s="755"/>
      <c r="J26" s="755"/>
      <c r="K26" s="755"/>
      <c r="L26" s="755"/>
      <c r="M26" s="755"/>
      <c r="N26" s="755"/>
      <c r="O26" s="755"/>
      <c r="P26" s="755"/>
      <c r="Q26" s="755"/>
      <c r="R26" s="755"/>
      <c r="S26" s="755"/>
      <c r="T26" s="755"/>
      <c r="U26" s="755"/>
      <c r="V26" s="755"/>
      <c r="W26" s="755"/>
      <c r="X26" s="755"/>
      <c r="Y26" s="755"/>
      <c r="Z26" s="755"/>
      <c r="AA26" s="755"/>
      <c r="AB26" s="755"/>
      <c r="AC26" s="755"/>
      <c r="AD26" s="755"/>
      <c r="AE26" s="755"/>
      <c r="AF26" s="755"/>
      <c r="AG26" s="755"/>
      <c r="AH26" s="755"/>
      <c r="AI26" s="755"/>
      <c r="AJ26" s="755"/>
      <c r="AK26" s="755"/>
      <c r="AL26" s="755"/>
      <c r="AM26" s="755"/>
      <c r="AN26" s="755"/>
      <c r="AO26" s="755"/>
      <c r="AQ26" s="826"/>
      <c r="AR26" s="826"/>
      <c r="AS26" s="826"/>
      <c r="AT26" s="826"/>
      <c r="AU26" s="826"/>
      <c r="AV26" s="826"/>
      <c r="AW26" s="826"/>
      <c r="AX26" s="826"/>
      <c r="AY26" s="826"/>
      <c r="AZ26" s="826"/>
      <c r="BA26" s="826"/>
      <c r="BB26" s="826"/>
      <c r="BC26" s="826"/>
      <c r="BD26" s="826"/>
      <c r="BE26" s="826"/>
      <c r="BF26" s="826"/>
      <c r="BG26" s="826"/>
      <c r="BH26" s="826"/>
      <c r="BI26" s="826"/>
      <c r="BJ26" s="826"/>
      <c r="BK26" s="826"/>
      <c r="BL26" s="826"/>
      <c r="BM26" s="826"/>
      <c r="BN26" s="826"/>
      <c r="BO26" s="826"/>
      <c r="BP26" s="826"/>
      <c r="BQ26" s="826"/>
      <c r="BR26" s="826"/>
      <c r="BS26" s="826"/>
      <c r="BT26" s="826"/>
      <c r="BU26" s="826"/>
      <c r="BV26" s="826"/>
      <c r="BW26" s="826"/>
      <c r="BX26" s="826"/>
      <c r="BY26" s="826"/>
      <c r="BZ26" s="826"/>
      <c r="CA26" s="826"/>
      <c r="CB26" s="826"/>
      <c r="CC26" s="826"/>
      <c r="CD26" s="826"/>
      <c r="CE26" s="826"/>
      <c r="CF26" s="826"/>
      <c r="CG26" s="826"/>
      <c r="CH26" s="826"/>
      <c r="CI26" s="826"/>
      <c r="CJ26" s="826"/>
      <c r="CK26" s="826"/>
      <c r="CL26" s="826"/>
      <c r="CM26" s="826"/>
      <c r="CN26" s="826"/>
      <c r="CO26" s="826"/>
      <c r="CP26" s="826"/>
      <c r="CQ26" s="826"/>
      <c r="CR26" s="826"/>
      <c r="CS26" s="826"/>
      <c r="CT26" s="826"/>
      <c r="CU26" s="826"/>
      <c r="CV26" s="826"/>
      <c r="CW26" s="826"/>
      <c r="CX26" s="826"/>
      <c r="CY26" s="826"/>
      <c r="CZ26" s="826"/>
      <c r="DA26" s="826"/>
      <c r="DB26" s="826"/>
      <c r="DC26" s="826"/>
      <c r="DD26" s="826"/>
      <c r="DE26" s="826"/>
      <c r="DF26" s="826"/>
      <c r="DG26" s="826"/>
      <c r="DH26" s="826"/>
      <c r="DI26" s="826"/>
      <c r="DJ26" s="826"/>
      <c r="DK26" s="826"/>
      <c r="DL26" s="826"/>
      <c r="DM26" s="826"/>
      <c r="DN26" s="826"/>
      <c r="DO26" s="826"/>
      <c r="DP26" s="826"/>
      <c r="DQ26" s="826"/>
      <c r="DR26" s="826"/>
      <c r="DS26" s="826"/>
      <c r="DT26" s="826"/>
      <c r="DU26" s="826"/>
      <c r="DV26" s="826"/>
      <c r="DW26" s="826"/>
      <c r="DX26" s="826"/>
      <c r="DY26" s="826"/>
      <c r="DZ26" s="826"/>
      <c r="EA26" s="826"/>
      <c r="EB26" s="826"/>
      <c r="EC26" s="826"/>
      <c r="ED26" s="826"/>
      <c r="EE26" s="826"/>
      <c r="EF26" s="826"/>
      <c r="EG26" s="826"/>
      <c r="EH26" s="826"/>
      <c r="EI26" s="826"/>
      <c r="EJ26" s="826"/>
      <c r="EK26" s="826"/>
      <c r="EL26" s="826"/>
      <c r="EM26" s="826"/>
    </row>
    <row r="27" spans="1:143" s="545" customFormat="1" ht="12.75" customHeight="1" x14ac:dyDescent="0.2">
      <c r="B27" s="179" t="s">
        <v>86</v>
      </c>
      <c r="C27" s="309"/>
      <c r="D27" s="779"/>
      <c r="E27" s="779"/>
      <c r="F27" s="779"/>
      <c r="G27" s="779"/>
      <c r="H27" s="779"/>
      <c r="I27" s="779"/>
      <c r="J27" s="779"/>
      <c r="K27" s="779"/>
      <c r="L27" s="779"/>
      <c r="M27" s="779"/>
      <c r="N27" s="779"/>
      <c r="O27" s="779"/>
      <c r="P27" s="779"/>
      <c r="Q27" s="779"/>
      <c r="R27" s="779"/>
      <c r="S27" s="779"/>
      <c r="T27" s="779"/>
      <c r="U27" s="779"/>
      <c r="V27" s="779"/>
      <c r="W27" s="779"/>
      <c r="X27" s="779"/>
      <c r="Y27" s="779"/>
      <c r="Z27" s="779"/>
      <c r="AA27" s="779"/>
      <c r="AB27" s="779"/>
      <c r="AC27" s="779"/>
      <c r="AD27" s="779"/>
      <c r="AE27" s="779"/>
      <c r="AF27" s="779"/>
      <c r="AG27" s="779"/>
      <c r="AH27" s="779"/>
      <c r="AI27" s="779"/>
      <c r="AJ27" s="779"/>
      <c r="AK27" s="779"/>
      <c r="AL27" s="779"/>
      <c r="AM27" s="779"/>
      <c r="AN27" s="779"/>
      <c r="AO27" s="779"/>
      <c r="AQ27" s="826"/>
      <c r="AR27" s="826"/>
      <c r="AS27" s="826"/>
      <c r="AT27" s="826"/>
      <c r="AU27" s="826"/>
      <c r="AV27" s="826"/>
      <c r="AW27" s="826"/>
      <c r="AX27" s="826"/>
      <c r="AY27" s="826"/>
      <c r="AZ27" s="826"/>
      <c r="BA27" s="826"/>
      <c r="BB27" s="826"/>
      <c r="BC27" s="826"/>
      <c r="BD27" s="826"/>
      <c r="BE27" s="826"/>
      <c r="BF27" s="826"/>
      <c r="BG27" s="826"/>
      <c r="BH27" s="826"/>
      <c r="BI27" s="826"/>
      <c r="BJ27" s="826"/>
      <c r="BK27" s="826"/>
      <c r="BL27" s="826"/>
      <c r="BM27" s="826"/>
      <c r="BN27" s="826"/>
      <c r="BO27" s="826"/>
      <c r="BP27" s="826"/>
      <c r="BQ27" s="826"/>
      <c r="BR27" s="826"/>
      <c r="BS27" s="826"/>
      <c r="BT27" s="826"/>
      <c r="BU27" s="826"/>
      <c r="BV27" s="826"/>
      <c r="BW27" s="826"/>
      <c r="BX27" s="826"/>
      <c r="BY27" s="826"/>
      <c r="BZ27" s="826"/>
      <c r="CA27" s="826"/>
      <c r="CB27" s="826"/>
      <c r="CC27" s="826"/>
      <c r="CD27" s="826"/>
      <c r="CE27" s="826"/>
      <c r="CF27" s="826"/>
      <c r="CG27" s="826"/>
      <c r="CH27" s="826"/>
      <c r="CI27" s="826"/>
      <c r="CJ27" s="826"/>
      <c r="CK27" s="826"/>
      <c r="CL27" s="826"/>
      <c r="CM27" s="826"/>
      <c r="CN27" s="826"/>
      <c r="CO27" s="826"/>
      <c r="CP27" s="826"/>
      <c r="CQ27" s="826"/>
      <c r="CR27" s="826"/>
      <c r="CS27" s="826"/>
      <c r="CT27" s="826"/>
      <c r="CU27" s="826"/>
      <c r="CV27" s="826"/>
      <c r="CW27" s="826"/>
      <c r="CX27" s="826"/>
      <c r="CY27" s="826"/>
      <c r="CZ27" s="826"/>
      <c r="DA27" s="826"/>
      <c r="DB27" s="826"/>
      <c r="DC27" s="826"/>
      <c r="DD27" s="826"/>
      <c r="DE27" s="826"/>
      <c r="DF27" s="826"/>
      <c r="DG27" s="826"/>
      <c r="DH27" s="826"/>
      <c r="DI27" s="826"/>
      <c r="DJ27" s="826"/>
      <c r="DK27" s="826"/>
      <c r="DL27" s="826"/>
      <c r="DM27" s="826"/>
      <c r="DN27" s="826"/>
      <c r="DO27" s="826"/>
      <c r="DP27" s="826"/>
      <c r="DQ27" s="826"/>
      <c r="DR27" s="826"/>
      <c r="DS27" s="826"/>
      <c r="DT27" s="826"/>
      <c r="DU27" s="826"/>
      <c r="DV27" s="826"/>
      <c r="DW27" s="826"/>
      <c r="DX27" s="826"/>
      <c r="DY27" s="826"/>
      <c r="DZ27" s="826"/>
      <c r="EA27" s="826"/>
      <c r="EB27" s="826"/>
      <c r="EC27" s="826"/>
      <c r="ED27" s="826"/>
      <c r="EE27" s="826"/>
      <c r="EF27" s="826"/>
      <c r="EG27" s="826"/>
      <c r="EH27" s="826"/>
      <c r="EI27" s="826"/>
      <c r="EJ27" s="826"/>
      <c r="EK27" s="826"/>
      <c r="EL27" s="826"/>
      <c r="EM27" s="826"/>
    </row>
    <row r="28" spans="1:143" s="535" customFormat="1" ht="12.75" customHeight="1" x14ac:dyDescent="0.2">
      <c r="A28" s="545"/>
      <c r="B28" s="15"/>
      <c r="C28" s="431"/>
      <c r="D28" s="865"/>
      <c r="E28" s="696"/>
      <c r="F28" s="696"/>
      <c r="G28" s="696"/>
      <c r="H28" s="696"/>
      <c r="I28" s="696"/>
      <c r="J28" s="696"/>
      <c r="K28" s="696"/>
      <c r="L28" s="696"/>
      <c r="M28" s="696"/>
      <c r="N28" s="696"/>
      <c r="O28" s="696"/>
      <c r="P28" s="696"/>
      <c r="Q28" s="696"/>
      <c r="R28" s="696"/>
      <c r="S28" s="696"/>
      <c r="T28" s="696"/>
      <c r="U28" s="696"/>
      <c r="V28" s="696"/>
      <c r="W28" s="696"/>
      <c r="X28" s="696"/>
      <c r="Y28" s="696"/>
      <c r="Z28" s="696"/>
      <c r="AA28" s="696"/>
      <c r="AB28" s="696"/>
      <c r="AC28" s="696"/>
      <c r="AD28" s="696"/>
      <c r="AE28" s="696"/>
      <c r="AF28" s="696"/>
      <c r="AG28" s="696"/>
      <c r="AH28" s="696"/>
      <c r="AI28" s="696"/>
      <c r="AJ28" s="696"/>
      <c r="AK28" s="696"/>
      <c r="AL28" s="696"/>
      <c r="AM28" s="696"/>
      <c r="AN28" s="696"/>
      <c r="AO28" s="696"/>
      <c r="AP28" s="545"/>
      <c r="AQ28" s="826"/>
      <c r="AR28" s="826"/>
      <c r="AS28" s="826"/>
      <c r="AT28" s="826"/>
      <c r="AU28" s="826"/>
      <c r="AV28" s="826"/>
      <c r="AW28" s="826"/>
      <c r="AX28" s="826"/>
      <c r="AY28" s="826"/>
      <c r="AZ28" s="826"/>
      <c r="BA28" s="826"/>
      <c r="BB28" s="826"/>
      <c r="BC28" s="826"/>
      <c r="BD28" s="826"/>
      <c r="BE28" s="826"/>
      <c r="BF28" s="826"/>
      <c r="BG28" s="826"/>
      <c r="BH28" s="826"/>
      <c r="BI28" s="826"/>
      <c r="BJ28" s="826"/>
      <c r="BK28" s="826"/>
      <c r="BL28" s="826"/>
      <c r="BM28" s="826"/>
      <c r="BN28" s="826"/>
      <c r="BO28" s="826"/>
      <c r="BP28" s="826"/>
      <c r="BQ28" s="826"/>
      <c r="BR28" s="826"/>
      <c r="BS28" s="826"/>
      <c r="BT28" s="826"/>
      <c r="BU28" s="826"/>
      <c r="BV28" s="826"/>
      <c r="BW28" s="826"/>
      <c r="BX28" s="826"/>
      <c r="BY28" s="826"/>
      <c r="BZ28" s="826"/>
      <c r="CA28" s="826"/>
      <c r="CB28" s="826"/>
      <c r="CC28" s="826"/>
      <c r="CD28" s="826"/>
      <c r="CE28" s="826"/>
      <c r="CF28" s="826"/>
      <c r="CG28" s="826"/>
      <c r="CH28" s="826"/>
      <c r="CI28" s="826"/>
      <c r="CJ28" s="826"/>
      <c r="CK28" s="826"/>
      <c r="CL28" s="826"/>
      <c r="CM28" s="826"/>
      <c r="CN28" s="826"/>
      <c r="CO28" s="826"/>
      <c r="CP28" s="826"/>
      <c r="CQ28" s="826"/>
      <c r="CR28" s="826"/>
      <c r="CS28" s="826"/>
      <c r="CT28" s="826"/>
      <c r="CU28" s="826"/>
      <c r="CV28" s="826"/>
      <c r="CW28" s="826"/>
      <c r="CX28" s="826"/>
      <c r="CY28" s="826"/>
      <c r="CZ28" s="826"/>
      <c r="DA28" s="826"/>
      <c r="DB28" s="826"/>
      <c r="DC28" s="826"/>
      <c r="DD28" s="826"/>
      <c r="DE28" s="826"/>
      <c r="DF28" s="826"/>
      <c r="DG28" s="826"/>
      <c r="DH28" s="826"/>
      <c r="DI28" s="826"/>
      <c r="DJ28" s="826"/>
      <c r="DK28" s="826"/>
      <c r="DL28" s="826"/>
      <c r="DM28" s="826"/>
      <c r="DN28" s="826"/>
      <c r="DO28" s="826"/>
      <c r="DP28" s="826"/>
      <c r="DQ28" s="826"/>
      <c r="DR28" s="826"/>
      <c r="DS28" s="826"/>
      <c r="DT28" s="826"/>
      <c r="DU28" s="826"/>
      <c r="DV28" s="826"/>
      <c r="DW28" s="826"/>
      <c r="DX28" s="826"/>
      <c r="DY28" s="826"/>
      <c r="DZ28" s="826"/>
      <c r="EA28" s="826"/>
      <c r="EB28" s="826"/>
      <c r="EC28" s="826"/>
      <c r="ED28" s="826"/>
      <c r="EE28" s="826"/>
      <c r="EF28" s="826"/>
      <c r="EG28" s="826"/>
      <c r="EH28" s="826"/>
      <c r="EI28" s="826"/>
      <c r="EJ28" s="826"/>
      <c r="EK28" s="826"/>
      <c r="EL28" s="826"/>
      <c r="EM28" s="826"/>
    </row>
    <row r="29" spans="1:143" s="545" customFormat="1" ht="12.75" customHeight="1" x14ac:dyDescent="0.2">
      <c r="B29" s="14" t="s">
        <v>87</v>
      </c>
      <c r="C29" s="62"/>
      <c r="D29" s="866"/>
      <c r="E29" s="696"/>
      <c r="F29" s="696"/>
      <c r="G29" s="696"/>
      <c r="H29" s="696"/>
      <c r="I29" s="696"/>
      <c r="J29" s="696"/>
      <c r="K29" s="696"/>
      <c r="L29" s="696"/>
      <c r="M29" s="696"/>
      <c r="N29" s="696"/>
      <c r="O29" s="696"/>
      <c r="P29" s="696"/>
      <c r="Q29" s="696"/>
      <c r="R29" s="696"/>
      <c r="S29" s="696"/>
      <c r="T29" s="696"/>
      <c r="U29" s="696"/>
      <c r="V29" s="696"/>
      <c r="W29" s="696"/>
      <c r="X29" s="696"/>
      <c r="Y29" s="696"/>
      <c r="Z29" s="696"/>
      <c r="AA29" s="696"/>
      <c r="AB29" s="696"/>
      <c r="AC29" s="696"/>
      <c r="AD29" s="696"/>
      <c r="AE29" s="696"/>
      <c r="AF29" s="696"/>
      <c r="AG29" s="696"/>
      <c r="AH29" s="696"/>
      <c r="AI29" s="696"/>
      <c r="AJ29" s="696"/>
      <c r="AK29" s="696"/>
      <c r="AL29" s="696"/>
      <c r="AM29" s="696"/>
      <c r="AN29" s="696"/>
      <c r="AO29" s="696"/>
      <c r="AQ29" s="826"/>
      <c r="AR29" s="826"/>
      <c r="AS29" s="826"/>
      <c r="AT29" s="826"/>
      <c r="AU29" s="826"/>
      <c r="AV29" s="826"/>
      <c r="AW29" s="826"/>
      <c r="AX29" s="826"/>
      <c r="AY29" s="826"/>
      <c r="AZ29" s="826"/>
      <c r="BA29" s="826"/>
      <c r="BB29" s="826"/>
      <c r="BC29" s="826"/>
      <c r="BD29" s="826"/>
      <c r="BE29" s="826"/>
      <c r="BF29" s="826"/>
      <c r="BG29" s="826"/>
      <c r="BH29" s="826"/>
      <c r="BI29" s="826"/>
      <c r="BJ29" s="826"/>
      <c r="BK29" s="826"/>
      <c r="BL29" s="826"/>
      <c r="BM29" s="826"/>
      <c r="BN29" s="826"/>
      <c r="BO29" s="826"/>
      <c r="BP29" s="826"/>
      <c r="BQ29" s="826"/>
      <c r="BR29" s="826"/>
      <c r="BS29" s="826"/>
      <c r="BT29" s="826"/>
      <c r="BU29" s="826"/>
      <c r="BV29" s="826"/>
      <c r="BW29" s="826"/>
      <c r="BX29" s="826"/>
      <c r="BY29" s="826"/>
      <c r="BZ29" s="826"/>
      <c r="CA29" s="826"/>
      <c r="CB29" s="826"/>
      <c r="CC29" s="826"/>
      <c r="CD29" s="826"/>
      <c r="CE29" s="826"/>
      <c r="CF29" s="826"/>
      <c r="CG29" s="826"/>
      <c r="CH29" s="826"/>
      <c r="CI29" s="826"/>
      <c r="CJ29" s="826"/>
      <c r="CK29" s="826"/>
      <c r="CL29" s="826"/>
      <c r="CM29" s="826"/>
      <c r="CN29" s="826"/>
      <c r="CO29" s="826"/>
      <c r="CP29" s="826"/>
      <c r="CQ29" s="826"/>
      <c r="CR29" s="826"/>
      <c r="CS29" s="826"/>
      <c r="CT29" s="826"/>
      <c r="CU29" s="826"/>
      <c r="CV29" s="826"/>
      <c r="CW29" s="826"/>
      <c r="CX29" s="826"/>
      <c r="CY29" s="826"/>
      <c r="CZ29" s="826"/>
      <c r="DA29" s="826"/>
      <c r="DB29" s="826"/>
      <c r="DC29" s="826"/>
      <c r="DD29" s="826"/>
      <c r="DE29" s="826"/>
      <c r="DF29" s="826"/>
      <c r="DG29" s="826"/>
      <c r="DH29" s="826"/>
      <c r="DI29" s="826"/>
      <c r="DJ29" s="826"/>
      <c r="DK29" s="826"/>
      <c r="DL29" s="826"/>
      <c r="DM29" s="826"/>
      <c r="DN29" s="826"/>
      <c r="DO29" s="826"/>
      <c r="DP29" s="826"/>
      <c r="DQ29" s="826"/>
      <c r="DR29" s="826"/>
      <c r="DS29" s="826"/>
      <c r="DT29" s="826"/>
      <c r="DU29" s="826"/>
      <c r="DV29" s="826"/>
      <c r="DW29" s="826"/>
      <c r="DX29" s="826"/>
      <c r="DY29" s="826"/>
      <c r="DZ29" s="826"/>
      <c r="EA29" s="826"/>
      <c r="EB29" s="826"/>
      <c r="EC29" s="826"/>
      <c r="ED29" s="826"/>
      <c r="EE29" s="826"/>
      <c r="EF29" s="826"/>
      <c r="EG29" s="826"/>
      <c r="EH29" s="826"/>
      <c r="EI29" s="826"/>
      <c r="EJ29" s="826"/>
      <c r="EK29" s="826"/>
      <c r="EL29" s="826"/>
      <c r="EM29" s="826"/>
    </row>
    <row r="30" spans="1:143" s="545" customFormat="1" ht="12.75" customHeight="1" x14ac:dyDescent="0.2">
      <c r="B30" s="53" t="s">
        <v>450</v>
      </c>
      <c r="C30" s="62"/>
      <c r="D30" s="696"/>
      <c r="E30" s="696"/>
      <c r="F30" s="696"/>
      <c r="G30" s="696"/>
      <c r="H30" s="696"/>
      <c r="I30" s="696"/>
      <c r="J30" s="696"/>
      <c r="K30" s="696"/>
      <c r="L30" s="696"/>
      <c r="M30" s="696"/>
      <c r="N30" s="696"/>
      <c r="O30" s="696"/>
      <c r="P30" s="696"/>
      <c r="Q30" s="696"/>
      <c r="R30" s="696"/>
      <c r="S30" s="696"/>
      <c r="T30" s="696"/>
      <c r="U30" s="696"/>
      <c r="V30" s="696"/>
      <c r="W30" s="696"/>
      <c r="X30" s="696"/>
      <c r="Y30" s="696"/>
      <c r="Z30" s="696"/>
      <c r="AA30" s="696"/>
      <c r="AB30" s="696"/>
      <c r="AC30" s="696"/>
      <c r="AD30" s="696"/>
      <c r="AE30" s="696"/>
      <c r="AF30" s="696"/>
      <c r="AG30" s="696"/>
      <c r="AH30" s="696"/>
      <c r="AI30" s="696"/>
      <c r="AJ30" s="696"/>
      <c r="AK30" s="696"/>
      <c r="AL30" s="696"/>
      <c r="AM30" s="696"/>
      <c r="AN30" s="696"/>
      <c r="AO30" s="696"/>
      <c r="AQ30" s="696"/>
      <c r="AR30" s="696"/>
      <c r="AS30" s="696"/>
      <c r="AT30" s="696"/>
      <c r="AU30" s="696"/>
      <c r="AV30" s="696"/>
      <c r="AW30" s="696"/>
      <c r="AX30" s="696"/>
      <c r="AY30" s="696"/>
      <c r="AZ30" s="696"/>
      <c r="BA30" s="696"/>
      <c r="BB30" s="696"/>
      <c r="BC30" s="696"/>
      <c r="BD30" s="696"/>
      <c r="BE30" s="696"/>
      <c r="BF30" s="696"/>
      <c r="BG30" s="696"/>
      <c r="BH30" s="696"/>
      <c r="BI30" s="696"/>
      <c r="BJ30" s="696"/>
      <c r="BK30" s="696"/>
      <c r="BL30" s="696"/>
      <c r="BM30" s="696"/>
      <c r="BN30" s="696"/>
      <c r="BO30" s="696"/>
      <c r="BP30" s="696"/>
      <c r="BQ30" s="696"/>
      <c r="BR30" s="696"/>
      <c r="BS30" s="696"/>
      <c r="BT30" s="696"/>
      <c r="BU30" s="696"/>
      <c r="BV30" s="696"/>
      <c r="BW30" s="696"/>
      <c r="BX30" s="696"/>
      <c r="BY30" s="696"/>
      <c r="BZ30" s="696"/>
      <c r="CA30" s="696"/>
      <c r="CB30" s="696"/>
      <c r="CC30" s="826"/>
      <c r="CD30" s="826"/>
      <c r="CE30" s="826"/>
      <c r="CF30" s="826"/>
      <c r="CG30" s="826"/>
      <c r="CH30" s="826"/>
      <c r="CI30" s="826"/>
      <c r="CJ30" s="826"/>
      <c r="CK30" s="826"/>
      <c r="CL30" s="826"/>
      <c r="CM30" s="826"/>
      <c r="CN30" s="826"/>
      <c r="CO30" s="826"/>
      <c r="CP30" s="826"/>
      <c r="CQ30" s="826"/>
      <c r="CR30" s="826"/>
      <c r="CS30" s="826"/>
      <c r="CT30" s="826"/>
      <c r="CU30" s="826"/>
      <c r="CV30" s="826"/>
      <c r="CW30" s="826"/>
      <c r="CX30" s="826"/>
      <c r="CY30" s="826"/>
      <c r="CZ30" s="826"/>
      <c r="DA30" s="826"/>
      <c r="DB30" s="826"/>
      <c r="DC30" s="826"/>
      <c r="DD30" s="826"/>
      <c r="DE30" s="826"/>
      <c r="DF30" s="826"/>
      <c r="DG30" s="826"/>
      <c r="DH30" s="826"/>
      <c r="DI30" s="826"/>
      <c r="DJ30" s="826"/>
      <c r="DK30" s="826"/>
      <c r="DL30" s="826"/>
      <c r="DM30" s="826"/>
      <c r="DN30" s="826"/>
      <c r="DO30" s="826"/>
      <c r="DP30" s="826"/>
      <c r="DQ30" s="826"/>
      <c r="DR30" s="826"/>
      <c r="DS30" s="826"/>
      <c r="DT30" s="826"/>
      <c r="DU30" s="826"/>
      <c r="DV30" s="826"/>
      <c r="DW30" s="826"/>
      <c r="DX30" s="826"/>
      <c r="DY30" s="826"/>
      <c r="DZ30" s="826"/>
      <c r="EA30" s="826"/>
      <c r="EB30" s="826"/>
      <c r="EC30" s="826"/>
      <c r="ED30" s="826"/>
      <c r="EE30" s="826"/>
      <c r="EF30" s="826"/>
      <c r="EG30" s="826"/>
      <c r="EH30" s="826"/>
      <c r="EI30" s="826"/>
      <c r="EJ30" s="826"/>
      <c r="EK30" s="826"/>
      <c r="EL30" s="826"/>
      <c r="EM30" s="826"/>
    </row>
    <row r="31" spans="1:143" s="545" customFormat="1" ht="12.75" customHeight="1" x14ac:dyDescent="0.2">
      <c r="B31" s="15" t="s">
        <v>17</v>
      </c>
      <c r="C31" s="62"/>
      <c r="D31" s="696"/>
      <c r="E31" s="696"/>
      <c r="F31" s="696"/>
      <c r="G31" s="696"/>
      <c r="H31" s="696"/>
      <c r="I31" s="696"/>
      <c r="J31" s="696"/>
      <c r="K31" s="696"/>
      <c r="L31" s="696"/>
      <c r="M31" s="696"/>
      <c r="N31" s="696"/>
      <c r="O31" s="696"/>
      <c r="P31" s="696"/>
      <c r="Q31" s="696"/>
      <c r="R31" s="696"/>
      <c r="S31" s="696"/>
      <c r="T31" s="696"/>
      <c r="U31" s="696"/>
      <c r="V31" s="696"/>
      <c r="W31" s="696"/>
      <c r="X31" s="696"/>
      <c r="Y31" s="696"/>
      <c r="Z31" s="696"/>
      <c r="AA31" s="696"/>
      <c r="AB31" s="696"/>
      <c r="AC31" s="696"/>
      <c r="AD31" s="696"/>
      <c r="AE31" s="696"/>
      <c r="AF31" s="696"/>
      <c r="AG31" s="696"/>
      <c r="AH31" s="696"/>
      <c r="AI31" s="696"/>
      <c r="AJ31" s="696"/>
      <c r="AK31" s="696"/>
      <c r="AL31" s="696"/>
      <c r="AM31" s="696"/>
      <c r="AN31" s="696"/>
      <c r="AO31" s="696"/>
      <c r="AQ31" s="534"/>
      <c r="AR31" s="534"/>
      <c r="AS31" s="534"/>
      <c r="AT31" s="534"/>
      <c r="AU31" s="534"/>
      <c r="AV31" s="534"/>
      <c r="AW31" s="534"/>
      <c r="AX31" s="534"/>
      <c r="AY31" s="534"/>
      <c r="AZ31" s="534"/>
      <c r="BA31" s="534"/>
      <c r="BB31" s="534"/>
      <c r="BC31" s="534"/>
      <c r="BD31" s="534"/>
      <c r="BE31" s="534"/>
      <c r="BF31" s="534"/>
      <c r="BG31" s="534"/>
      <c r="BH31" s="534"/>
      <c r="BI31" s="534"/>
      <c r="BJ31" s="534"/>
      <c r="BK31" s="534"/>
      <c r="BL31" s="534"/>
      <c r="BM31" s="534"/>
      <c r="BN31" s="534"/>
      <c r="BO31" s="534"/>
      <c r="BP31" s="534"/>
      <c r="BQ31" s="534"/>
      <c r="BR31" s="534"/>
      <c r="BS31" s="534"/>
      <c r="BT31" s="534"/>
      <c r="BU31" s="534"/>
      <c r="BV31" s="534"/>
      <c r="BW31" s="534"/>
      <c r="BX31" s="534"/>
      <c r="BY31" s="534"/>
      <c r="BZ31" s="534"/>
      <c r="CA31" s="534"/>
      <c r="CB31" s="534"/>
    </row>
    <row r="32" spans="1:143" s="545" customFormat="1" ht="12.75" customHeight="1" x14ac:dyDescent="0.2">
      <c r="B32" s="15" t="s">
        <v>18</v>
      </c>
      <c r="C32" s="62"/>
      <c r="D32" s="696"/>
      <c r="E32" s="696"/>
      <c r="F32" s="696"/>
      <c r="G32" s="696"/>
      <c r="H32" s="696"/>
      <c r="I32" s="696"/>
      <c r="J32" s="696"/>
      <c r="K32" s="696"/>
      <c r="L32" s="696"/>
      <c r="M32" s="696"/>
      <c r="N32" s="696"/>
      <c r="O32" s="696"/>
      <c r="P32" s="696"/>
      <c r="Q32" s="696"/>
      <c r="R32" s="696"/>
      <c r="S32" s="696"/>
      <c r="T32" s="696"/>
      <c r="U32" s="696"/>
      <c r="V32" s="696"/>
      <c r="W32" s="696"/>
      <c r="X32" s="696"/>
      <c r="Y32" s="696"/>
      <c r="Z32" s="696"/>
      <c r="AA32" s="696"/>
      <c r="AB32" s="696"/>
      <c r="AC32" s="696"/>
      <c r="AD32" s="696"/>
      <c r="AE32" s="696"/>
      <c r="AF32" s="696"/>
      <c r="AG32" s="696"/>
      <c r="AH32" s="696"/>
      <c r="AI32" s="696"/>
      <c r="AJ32" s="696"/>
      <c r="AK32" s="696"/>
      <c r="AL32" s="696"/>
      <c r="AM32" s="696"/>
      <c r="AN32" s="696"/>
      <c r="AO32" s="696"/>
      <c r="AQ32" s="696"/>
      <c r="AR32" s="696"/>
      <c r="AS32" s="696"/>
      <c r="AT32" s="696"/>
      <c r="AU32" s="696"/>
      <c r="AV32" s="696"/>
      <c r="AW32" s="696"/>
      <c r="AX32" s="696"/>
      <c r="AY32" s="696"/>
      <c r="AZ32" s="696"/>
      <c r="BA32" s="696"/>
      <c r="BB32" s="696"/>
      <c r="BC32" s="696"/>
      <c r="BD32" s="696"/>
      <c r="BE32" s="696"/>
      <c r="BF32" s="696"/>
      <c r="BG32" s="696"/>
      <c r="BH32" s="696"/>
      <c r="BI32" s="696"/>
      <c r="BJ32" s="696"/>
      <c r="BK32" s="696"/>
      <c r="BL32" s="696"/>
      <c r="BM32" s="696"/>
      <c r="BN32" s="696"/>
      <c r="BO32" s="696"/>
      <c r="BP32" s="696"/>
      <c r="BQ32" s="696"/>
      <c r="BR32" s="696"/>
      <c r="BS32" s="696"/>
      <c r="BT32" s="696"/>
      <c r="BU32" s="696"/>
      <c r="BV32" s="696"/>
      <c r="BW32" s="696"/>
      <c r="BX32" s="696"/>
      <c r="BY32" s="696"/>
      <c r="BZ32" s="696"/>
      <c r="CA32" s="696"/>
      <c r="CB32" s="696"/>
    </row>
    <row r="33" spans="1:80" s="545" customFormat="1" ht="12.75" customHeight="1" x14ac:dyDescent="0.2">
      <c r="B33" s="15" t="s">
        <v>19</v>
      </c>
      <c r="C33" s="62"/>
      <c r="D33" s="696"/>
      <c r="E33" s="696"/>
      <c r="F33" s="696"/>
      <c r="G33" s="696"/>
      <c r="H33" s="696"/>
      <c r="I33" s="696"/>
      <c r="J33" s="696"/>
      <c r="K33" s="696"/>
      <c r="L33" s="696"/>
      <c r="M33" s="696"/>
      <c r="N33" s="696"/>
      <c r="O33" s="696"/>
      <c r="P33" s="696"/>
      <c r="Q33" s="696"/>
      <c r="R33" s="696"/>
      <c r="S33" s="696"/>
      <c r="T33" s="696"/>
      <c r="U33" s="696"/>
      <c r="V33" s="696"/>
      <c r="W33" s="696"/>
      <c r="X33" s="696"/>
      <c r="Y33" s="696"/>
      <c r="Z33" s="696"/>
      <c r="AA33" s="696"/>
      <c r="AB33" s="696"/>
      <c r="AC33" s="696"/>
      <c r="AD33" s="696"/>
      <c r="AE33" s="696"/>
      <c r="AF33" s="696"/>
      <c r="AG33" s="696"/>
      <c r="AH33" s="696"/>
      <c r="AI33" s="696"/>
      <c r="AJ33" s="696"/>
      <c r="AK33" s="696"/>
      <c r="AL33" s="696"/>
      <c r="AM33" s="696"/>
      <c r="AN33" s="696"/>
      <c r="AO33" s="696"/>
      <c r="AQ33" s="696"/>
      <c r="AR33" s="696"/>
      <c r="AS33" s="696"/>
      <c r="AT33" s="696"/>
      <c r="AU33" s="696"/>
      <c r="AV33" s="696"/>
      <c r="AW33" s="696"/>
      <c r="AX33" s="696"/>
      <c r="AY33" s="696"/>
      <c r="AZ33" s="696"/>
      <c r="BA33" s="696"/>
      <c r="BB33" s="696"/>
      <c r="BC33" s="696"/>
      <c r="BD33" s="696"/>
      <c r="BE33" s="696"/>
      <c r="BF33" s="696"/>
      <c r="BG33" s="696"/>
      <c r="BH33" s="696"/>
      <c r="BI33" s="696"/>
      <c r="BJ33" s="696"/>
      <c r="BK33" s="696"/>
      <c r="BL33" s="696"/>
      <c r="BM33" s="696"/>
      <c r="BN33" s="696"/>
      <c r="BO33" s="696"/>
      <c r="BP33" s="696"/>
      <c r="BQ33" s="696"/>
      <c r="BR33" s="696"/>
      <c r="BS33" s="696"/>
      <c r="BT33" s="696"/>
      <c r="BU33" s="696"/>
      <c r="BV33" s="696"/>
      <c r="BW33" s="696"/>
      <c r="BX33" s="696"/>
      <c r="BY33" s="696"/>
      <c r="BZ33" s="696"/>
      <c r="CA33" s="696"/>
      <c r="CB33" s="696"/>
    </row>
    <row r="34" spans="1:80" s="545" customFormat="1" ht="12.75" customHeight="1" x14ac:dyDescent="0.2">
      <c r="B34" s="15" t="s">
        <v>20</v>
      </c>
      <c r="C34" s="62"/>
      <c r="D34" s="696"/>
      <c r="E34" s="696"/>
      <c r="F34" s="696"/>
      <c r="G34" s="696"/>
      <c r="H34" s="696"/>
      <c r="I34" s="696"/>
      <c r="J34" s="696"/>
      <c r="K34" s="696"/>
      <c r="L34" s="696"/>
      <c r="M34" s="696"/>
      <c r="N34" s="696"/>
      <c r="O34" s="696"/>
      <c r="P34" s="696"/>
      <c r="Q34" s="696"/>
      <c r="R34" s="696"/>
      <c r="S34" s="696"/>
      <c r="T34" s="696"/>
      <c r="U34" s="696"/>
      <c r="V34" s="696"/>
      <c r="W34" s="696"/>
      <c r="X34" s="696"/>
      <c r="Y34" s="696"/>
      <c r="Z34" s="696"/>
      <c r="AA34" s="696"/>
      <c r="AB34" s="696"/>
      <c r="AC34" s="696"/>
      <c r="AD34" s="696"/>
      <c r="AE34" s="696"/>
      <c r="AF34" s="696"/>
      <c r="AG34" s="696"/>
      <c r="AH34" s="696"/>
      <c r="AI34" s="696"/>
      <c r="AJ34" s="696"/>
      <c r="AK34" s="696"/>
      <c r="AL34" s="696"/>
      <c r="AM34" s="696"/>
      <c r="AN34" s="696"/>
      <c r="AO34" s="696"/>
      <c r="AQ34" s="696"/>
      <c r="AR34" s="696"/>
      <c r="AS34" s="696"/>
      <c r="AT34" s="696"/>
      <c r="AU34" s="696"/>
      <c r="AV34" s="696"/>
      <c r="AW34" s="696"/>
      <c r="AX34" s="696"/>
      <c r="AY34" s="696"/>
      <c r="AZ34" s="696"/>
      <c r="BA34" s="696"/>
      <c r="BB34" s="696"/>
      <c r="BC34" s="696"/>
      <c r="BD34" s="696"/>
      <c r="BE34" s="696"/>
      <c r="BF34" s="696"/>
      <c r="BG34" s="696"/>
      <c r="BH34" s="696"/>
      <c r="BI34" s="696"/>
      <c r="BJ34" s="696"/>
      <c r="BK34" s="696"/>
      <c r="BL34" s="696"/>
      <c r="BM34" s="696"/>
      <c r="BN34" s="696"/>
      <c r="BO34" s="696"/>
      <c r="BP34" s="696"/>
      <c r="BQ34" s="696"/>
      <c r="BR34" s="696"/>
      <c r="BS34" s="696"/>
      <c r="BT34" s="696"/>
      <c r="BU34" s="696"/>
      <c r="BV34" s="696"/>
      <c r="BW34" s="696"/>
      <c r="BX34" s="696"/>
      <c r="BY34" s="696"/>
      <c r="BZ34" s="696"/>
      <c r="CA34" s="696"/>
      <c r="CB34" s="696"/>
    </row>
    <row r="35" spans="1:80" s="545" customFormat="1" ht="12.75" customHeight="1" x14ac:dyDescent="0.2">
      <c r="B35" s="15" t="s">
        <v>21</v>
      </c>
      <c r="C35" s="62"/>
      <c r="D35" s="696"/>
      <c r="E35" s="696"/>
      <c r="F35" s="696"/>
      <c r="G35" s="696"/>
      <c r="H35" s="696"/>
      <c r="I35" s="696"/>
      <c r="J35" s="696"/>
      <c r="K35" s="696"/>
      <c r="L35" s="696"/>
      <c r="M35" s="696"/>
      <c r="N35" s="696"/>
      <c r="O35" s="696"/>
      <c r="P35" s="696"/>
      <c r="Q35" s="696"/>
      <c r="R35" s="696"/>
      <c r="S35" s="696"/>
      <c r="T35" s="696"/>
      <c r="U35" s="696"/>
      <c r="V35" s="696"/>
      <c r="W35" s="696"/>
      <c r="X35" s="696"/>
      <c r="Y35" s="696"/>
      <c r="Z35" s="696"/>
      <c r="AA35" s="696"/>
      <c r="AB35" s="696"/>
      <c r="AC35" s="696"/>
      <c r="AD35" s="696"/>
      <c r="AE35" s="696"/>
      <c r="AF35" s="696"/>
      <c r="AG35" s="696"/>
      <c r="AH35" s="696"/>
      <c r="AI35" s="696"/>
      <c r="AJ35" s="696"/>
      <c r="AK35" s="696"/>
      <c r="AL35" s="696"/>
      <c r="AM35" s="696"/>
      <c r="AN35" s="696"/>
      <c r="AO35" s="696"/>
      <c r="AQ35" s="696"/>
      <c r="AR35" s="696"/>
      <c r="AS35" s="696"/>
      <c r="AT35" s="696"/>
      <c r="AU35" s="696"/>
      <c r="AV35" s="696"/>
      <c r="AW35" s="696"/>
      <c r="AX35" s="696"/>
      <c r="AY35" s="696"/>
      <c r="AZ35" s="696"/>
      <c r="BA35" s="696"/>
      <c r="BB35" s="696"/>
      <c r="BC35" s="696"/>
      <c r="BD35" s="696"/>
      <c r="BE35" s="696"/>
      <c r="BF35" s="696"/>
      <c r="BG35" s="696"/>
      <c r="BH35" s="696"/>
      <c r="BI35" s="696"/>
      <c r="BJ35" s="696"/>
      <c r="BK35" s="696"/>
      <c r="BL35" s="696"/>
      <c r="BM35" s="696"/>
      <c r="BN35" s="696"/>
      <c r="BO35" s="696"/>
      <c r="BP35" s="696"/>
      <c r="BQ35" s="696"/>
      <c r="BR35" s="696"/>
      <c r="BS35" s="696"/>
      <c r="BT35" s="696"/>
      <c r="BU35" s="696"/>
      <c r="BV35" s="696"/>
      <c r="BW35" s="696"/>
      <c r="BX35" s="696"/>
      <c r="BY35" s="696"/>
      <c r="BZ35" s="696"/>
      <c r="CA35" s="696"/>
      <c r="CB35" s="696"/>
    </row>
    <row r="36" spans="1:80" s="545" customFormat="1" ht="12.75" customHeight="1" x14ac:dyDescent="0.2">
      <c r="B36" s="15" t="s">
        <v>22</v>
      </c>
      <c r="C36" s="62"/>
      <c r="D36" s="696"/>
      <c r="E36" s="696"/>
      <c r="F36" s="696"/>
      <c r="G36" s="696"/>
      <c r="H36" s="696"/>
      <c r="I36" s="696"/>
      <c r="J36" s="696"/>
      <c r="K36" s="696"/>
      <c r="L36" s="696"/>
      <c r="M36" s="696"/>
      <c r="N36" s="696"/>
      <c r="O36" s="696"/>
      <c r="P36" s="696"/>
      <c r="Q36" s="696"/>
      <c r="R36" s="696"/>
      <c r="S36" s="696"/>
      <c r="T36" s="696"/>
      <c r="U36" s="696"/>
      <c r="V36" s="696"/>
      <c r="W36" s="696"/>
      <c r="X36" s="696"/>
      <c r="Y36" s="696"/>
      <c r="Z36" s="696"/>
      <c r="AA36" s="696"/>
      <c r="AB36" s="696"/>
      <c r="AC36" s="696"/>
      <c r="AD36" s="696"/>
      <c r="AE36" s="696"/>
      <c r="AF36" s="696"/>
      <c r="AG36" s="696"/>
      <c r="AH36" s="696"/>
      <c r="AI36" s="696"/>
      <c r="AJ36" s="696"/>
      <c r="AK36" s="696"/>
      <c r="AL36" s="696"/>
      <c r="AM36" s="696"/>
      <c r="AN36" s="696"/>
      <c r="AO36" s="696"/>
      <c r="AQ36" s="696"/>
      <c r="AR36" s="696"/>
      <c r="AS36" s="696"/>
      <c r="AT36" s="696"/>
      <c r="AU36" s="696"/>
      <c r="AV36" s="696"/>
      <c r="AW36" s="696"/>
      <c r="AX36" s="696"/>
      <c r="AY36" s="696"/>
      <c r="AZ36" s="696"/>
      <c r="BA36" s="696"/>
      <c r="BB36" s="696"/>
      <c r="BC36" s="696"/>
      <c r="BD36" s="696"/>
      <c r="BE36" s="696"/>
      <c r="BF36" s="696"/>
      <c r="BG36" s="696"/>
      <c r="BH36" s="696"/>
      <c r="BI36" s="696"/>
      <c r="BJ36" s="696"/>
      <c r="BK36" s="696"/>
      <c r="BL36" s="696"/>
      <c r="BM36" s="696"/>
      <c r="BN36" s="696"/>
      <c r="BO36" s="696"/>
      <c r="BP36" s="696"/>
      <c r="BQ36" s="696"/>
      <c r="BR36" s="696"/>
      <c r="BS36" s="696"/>
      <c r="BT36" s="696"/>
      <c r="BU36" s="696"/>
      <c r="BV36" s="696"/>
      <c r="BW36" s="696"/>
      <c r="BX36" s="696"/>
      <c r="BY36" s="696"/>
      <c r="BZ36" s="696"/>
      <c r="CA36" s="696"/>
      <c r="CB36" s="696"/>
    </row>
    <row r="37" spans="1:80" s="545" customFormat="1" ht="12.75" customHeight="1" x14ac:dyDescent="0.2">
      <c r="B37" s="15" t="s">
        <v>35</v>
      </c>
      <c r="C37" s="62"/>
      <c r="D37" s="696"/>
      <c r="E37" s="696"/>
      <c r="F37" s="696"/>
      <c r="G37" s="696"/>
      <c r="H37" s="696"/>
      <c r="I37" s="696"/>
      <c r="J37" s="696"/>
      <c r="K37" s="696"/>
      <c r="L37" s="696"/>
      <c r="M37" s="696"/>
      <c r="N37" s="696"/>
      <c r="O37" s="696"/>
      <c r="P37" s="696"/>
      <c r="Q37" s="696"/>
      <c r="R37" s="696"/>
      <c r="S37" s="696"/>
      <c r="T37" s="696"/>
      <c r="U37" s="696"/>
      <c r="V37" s="696"/>
      <c r="W37" s="696"/>
      <c r="X37" s="696"/>
      <c r="Y37" s="696"/>
      <c r="Z37" s="696"/>
      <c r="AA37" s="696"/>
      <c r="AB37" s="696"/>
      <c r="AC37" s="696"/>
      <c r="AD37" s="696"/>
      <c r="AE37" s="696"/>
      <c r="AF37" s="696"/>
      <c r="AG37" s="696"/>
      <c r="AH37" s="696"/>
      <c r="AI37" s="696"/>
      <c r="AJ37" s="696"/>
      <c r="AK37" s="696"/>
      <c r="AL37" s="696"/>
      <c r="AM37" s="696"/>
      <c r="AN37" s="696"/>
      <c r="AO37" s="696"/>
      <c r="AQ37" s="696"/>
      <c r="AR37" s="696"/>
      <c r="AS37" s="696"/>
      <c r="AT37" s="696"/>
      <c r="AU37" s="696"/>
      <c r="AV37" s="696"/>
      <c r="AW37" s="696"/>
      <c r="AX37" s="696"/>
      <c r="AY37" s="696"/>
      <c r="AZ37" s="696"/>
      <c r="BA37" s="696"/>
      <c r="BB37" s="696"/>
      <c r="BC37" s="696"/>
      <c r="BD37" s="696"/>
      <c r="BE37" s="696"/>
      <c r="BF37" s="696"/>
      <c r="BG37" s="696"/>
      <c r="BH37" s="696"/>
      <c r="BI37" s="696"/>
      <c r="BJ37" s="696"/>
      <c r="BK37" s="696"/>
      <c r="BL37" s="696"/>
      <c r="BM37" s="696"/>
      <c r="BN37" s="696"/>
      <c r="BO37" s="696"/>
      <c r="BP37" s="696"/>
      <c r="BQ37" s="696"/>
      <c r="BR37" s="696"/>
      <c r="BS37" s="696"/>
      <c r="BT37" s="696"/>
      <c r="BU37" s="696"/>
      <c r="BV37" s="696"/>
      <c r="BW37" s="696"/>
      <c r="BX37" s="696"/>
      <c r="BY37" s="696"/>
      <c r="BZ37" s="696"/>
      <c r="CA37" s="696"/>
      <c r="CB37" s="696"/>
    </row>
    <row r="38" spans="1:80" s="535" customFormat="1" ht="12.75" customHeight="1" x14ac:dyDescent="0.2">
      <c r="A38" s="545"/>
      <c r="B38" s="15"/>
      <c r="C38" s="287"/>
      <c r="D38" s="867"/>
      <c r="E38" s="755"/>
      <c r="F38" s="755"/>
      <c r="G38" s="755"/>
      <c r="H38" s="755"/>
      <c r="I38" s="755"/>
      <c r="J38" s="755"/>
      <c r="K38" s="755"/>
      <c r="L38" s="755"/>
      <c r="M38" s="755"/>
      <c r="N38" s="755"/>
      <c r="O38" s="755"/>
      <c r="P38" s="755"/>
      <c r="Q38" s="755"/>
      <c r="R38" s="755"/>
      <c r="S38" s="755"/>
      <c r="T38" s="755"/>
      <c r="U38" s="755"/>
      <c r="V38" s="755"/>
      <c r="W38" s="755"/>
      <c r="X38" s="755"/>
      <c r="Y38" s="755"/>
      <c r="Z38" s="755"/>
      <c r="AA38" s="755"/>
      <c r="AB38" s="755"/>
      <c r="AC38" s="755"/>
      <c r="AD38" s="755"/>
      <c r="AE38" s="755"/>
      <c r="AF38" s="755"/>
      <c r="AG38" s="755"/>
      <c r="AH38" s="755"/>
      <c r="AI38" s="755"/>
      <c r="AJ38" s="755"/>
      <c r="AK38" s="755"/>
      <c r="AL38" s="755"/>
      <c r="AM38" s="755"/>
      <c r="AN38" s="755"/>
      <c r="AO38" s="755"/>
      <c r="AP38" s="545"/>
      <c r="AQ38" s="755"/>
      <c r="AR38" s="755"/>
      <c r="AS38" s="755"/>
      <c r="AT38" s="755"/>
      <c r="AU38" s="755"/>
      <c r="AV38" s="755"/>
      <c r="AW38" s="755"/>
      <c r="AX38" s="755"/>
      <c r="AY38" s="755"/>
      <c r="AZ38" s="755"/>
      <c r="BA38" s="755"/>
      <c r="BB38" s="755"/>
      <c r="BC38" s="755"/>
      <c r="BD38" s="755"/>
      <c r="BE38" s="755"/>
      <c r="BF38" s="755"/>
      <c r="BG38" s="755"/>
      <c r="BH38" s="755"/>
      <c r="BI38" s="755"/>
      <c r="BJ38" s="755"/>
      <c r="BK38" s="755"/>
      <c r="BL38" s="755"/>
      <c r="BM38" s="755"/>
      <c r="BN38" s="755"/>
      <c r="BO38" s="755"/>
      <c r="BP38" s="755"/>
      <c r="BQ38" s="755"/>
      <c r="BR38" s="755"/>
      <c r="BS38" s="755"/>
      <c r="BT38" s="755"/>
      <c r="BU38" s="755"/>
      <c r="BV38" s="755"/>
      <c r="BW38" s="755"/>
      <c r="BX38" s="755"/>
      <c r="BY38" s="755"/>
      <c r="BZ38" s="755"/>
      <c r="CA38" s="755"/>
      <c r="CB38" s="755"/>
    </row>
    <row r="39" spans="1:80" s="545" customFormat="1" ht="12.75" customHeight="1" x14ac:dyDescent="0.2">
      <c r="B39" s="53" t="s">
        <v>451</v>
      </c>
      <c r="C39" s="62"/>
      <c r="D39" s="696"/>
      <c r="E39" s="696"/>
      <c r="F39" s="696"/>
      <c r="G39" s="696"/>
      <c r="H39" s="696"/>
      <c r="I39" s="696"/>
      <c r="J39" s="696"/>
      <c r="K39" s="696"/>
      <c r="L39" s="696"/>
      <c r="M39" s="696"/>
      <c r="N39" s="696"/>
      <c r="O39" s="696"/>
      <c r="P39" s="696"/>
      <c r="Q39" s="696"/>
      <c r="R39" s="696"/>
      <c r="S39" s="696"/>
      <c r="T39" s="696"/>
      <c r="U39" s="696"/>
      <c r="V39" s="696"/>
      <c r="W39" s="696"/>
      <c r="X39" s="696"/>
      <c r="Y39" s="696"/>
      <c r="Z39" s="696"/>
      <c r="AA39" s="696"/>
      <c r="AB39" s="696"/>
      <c r="AC39" s="696"/>
      <c r="AD39" s="696"/>
      <c r="AE39" s="696"/>
      <c r="AF39" s="696"/>
      <c r="AG39" s="696"/>
      <c r="AH39" s="696"/>
      <c r="AI39" s="696"/>
      <c r="AJ39" s="696"/>
      <c r="AK39" s="696"/>
      <c r="AL39" s="696"/>
      <c r="AM39" s="696"/>
      <c r="AN39" s="696"/>
      <c r="AO39" s="696"/>
      <c r="AQ39" s="696"/>
      <c r="AR39" s="696"/>
      <c r="AS39" s="696"/>
      <c r="AT39" s="696"/>
      <c r="AU39" s="696"/>
      <c r="AV39" s="696"/>
      <c r="AW39" s="696"/>
      <c r="AX39" s="696"/>
      <c r="AY39" s="696"/>
      <c r="AZ39" s="696"/>
      <c r="BA39" s="696"/>
      <c r="BB39" s="696"/>
      <c r="BC39" s="696"/>
      <c r="BD39" s="696"/>
      <c r="BE39" s="696"/>
      <c r="BF39" s="696"/>
      <c r="BG39" s="696"/>
      <c r="BH39" s="696"/>
      <c r="BI39" s="696"/>
      <c r="BJ39" s="696"/>
      <c r="BK39" s="696"/>
      <c r="BL39" s="696"/>
      <c r="BM39" s="696"/>
      <c r="BN39" s="696"/>
      <c r="BO39" s="696"/>
      <c r="BP39" s="696"/>
      <c r="BQ39" s="696"/>
      <c r="BR39" s="696"/>
      <c r="BS39" s="696"/>
      <c r="BT39" s="696"/>
      <c r="BU39" s="696"/>
      <c r="BV39" s="696"/>
      <c r="BW39" s="696"/>
      <c r="BX39" s="696"/>
      <c r="BY39" s="696"/>
      <c r="BZ39" s="696"/>
      <c r="CA39" s="696"/>
      <c r="CB39" s="696"/>
    </row>
    <row r="40" spans="1:80" s="545" customFormat="1" ht="12.75" customHeight="1" x14ac:dyDescent="0.2">
      <c r="B40" s="15" t="s">
        <v>17</v>
      </c>
      <c r="C40" s="62"/>
      <c r="D40" s="696"/>
      <c r="E40" s="696"/>
      <c r="F40" s="696"/>
      <c r="G40" s="696"/>
      <c r="H40" s="696"/>
      <c r="I40" s="696"/>
      <c r="J40" s="696"/>
      <c r="K40" s="696"/>
      <c r="L40" s="696"/>
      <c r="M40" s="696"/>
      <c r="N40" s="696"/>
      <c r="O40" s="696"/>
      <c r="P40" s="696"/>
      <c r="Q40" s="696"/>
      <c r="R40" s="696"/>
      <c r="S40" s="696"/>
      <c r="T40" s="696"/>
      <c r="U40" s="696"/>
      <c r="V40" s="696"/>
      <c r="W40" s="696"/>
      <c r="X40" s="696"/>
      <c r="Y40" s="696"/>
      <c r="Z40" s="696"/>
      <c r="AA40" s="696"/>
      <c r="AB40" s="696"/>
      <c r="AC40" s="696"/>
      <c r="AD40" s="696"/>
      <c r="AE40" s="696"/>
      <c r="AF40" s="696"/>
      <c r="AG40" s="696"/>
      <c r="AH40" s="696"/>
      <c r="AI40" s="696"/>
      <c r="AJ40" s="696"/>
      <c r="AK40" s="696"/>
      <c r="AL40" s="696"/>
      <c r="AM40" s="696"/>
      <c r="AN40" s="696"/>
      <c r="AO40" s="696"/>
      <c r="AQ40" s="696"/>
      <c r="AR40" s="696"/>
      <c r="AS40" s="696"/>
      <c r="AT40" s="696"/>
      <c r="AU40" s="696"/>
      <c r="AV40" s="696"/>
      <c r="AW40" s="696"/>
      <c r="AX40" s="696"/>
      <c r="AY40" s="696"/>
      <c r="AZ40" s="696"/>
      <c r="BA40" s="696"/>
      <c r="BB40" s="696"/>
      <c r="BC40" s="696"/>
      <c r="BD40" s="696"/>
      <c r="BE40" s="696"/>
      <c r="BF40" s="696"/>
      <c r="BG40" s="696"/>
      <c r="BH40" s="696"/>
      <c r="BI40" s="696"/>
      <c r="BJ40" s="696"/>
      <c r="BK40" s="696"/>
      <c r="BL40" s="696"/>
      <c r="BM40" s="696"/>
      <c r="BN40" s="696"/>
      <c r="BO40" s="696"/>
      <c r="BP40" s="696"/>
      <c r="BQ40" s="696"/>
      <c r="BR40" s="696"/>
      <c r="BS40" s="696"/>
      <c r="BT40" s="696"/>
      <c r="BU40" s="696"/>
      <c r="BV40" s="696"/>
      <c r="BW40" s="696"/>
      <c r="BX40" s="696"/>
      <c r="BY40" s="696"/>
      <c r="BZ40" s="696"/>
      <c r="CA40" s="696"/>
      <c r="CB40" s="696"/>
    </row>
    <row r="41" spans="1:80" s="545" customFormat="1" ht="12.75" customHeight="1" x14ac:dyDescent="0.2">
      <c r="B41" s="15" t="s">
        <v>18</v>
      </c>
      <c r="C41" s="62"/>
      <c r="D41" s="696"/>
      <c r="E41" s="696"/>
      <c r="F41" s="696"/>
      <c r="G41" s="696"/>
      <c r="H41" s="696"/>
      <c r="I41" s="696"/>
      <c r="J41" s="696"/>
      <c r="K41" s="696"/>
      <c r="L41" s="696"/>
      <c r="M41" s="696"/>
      <c r="N41" s="696"/>
      <c r="O41" s="696"/>
      <c r="P41" s="696"/>
      <c r="Q41" s="696"/>
      <c r="R41" s="696"/>
      <c r="S41" s="696"/>
      <c r="T41" s="696"/>
      <c r="U41" s="696"/>
      <c r="V41" s="696"/>
      <c r="W41" s="696"/>
      <c r="X41" s="696"/>
      <c r="Y41" s="696"/>
      <c r="Z41" s="696"/>
      <c r="AA41" s="696"/>
      <c r="AB41" s="696"/>
      <c r="AC41" s="696"/>
      <c r="AD41" s="696"/>
      <c r="AE41" s="696"/>
      <c r="AF41" s="696"/>
      <c r="AG41" s="696"/>
      <c r="AH41" s="696"/>
      <c r="AI41" s="696"/>
      <c r="AJ41" s="696"/>
      <c r="AK41" s="696"/>
      <c r="AL41" s="696"/>
      <c r="AM41" s="696"/>
      <c r="AN41" s="696"/>
      <c r="AO41" s="696"/>
      <c r="AQ41" s="696"/>
      <c r="AR41" s="696"/>
      <c r="AS41" s="696"/>
      <c r="AT41" s="696"/>
      <c r="AU41" s="696"/>
      <c r="AV41" s="696"/>
      <c r="AW41" s="696"/>
      <c r="AX41" s="696"/>
      <c r="AY41" s="696"/>
      <c r="AZ41" s="696"/>
      <c r="BA41" s="696"/>
      <c r="BB41" s="696"/>
      <c r="BC41" s="696"/>
      <c r="BD41" s="696"/>
      <c r="BE41" s="696"/>
      <c r="BF41" s="696"/>
      <c r="BG41" s="696"/>
      <c r="BH41" s="696"/>
      <c r="BI41" s="696"/>
      <c r="BJ41" s="696"/>
      <c r="BK41" s="696"/>
      <c r="BL41" s="696"/>
      <c r="BM41" s="696"/>
      <c r="BN41" s="696"/>
      <c r="BO41" s="696"/>
      <c r="BP41" s="696"/>
      <c r="BQ41" s="696"/>
      <c r="BR41" s="696"/>
      <c r="BS41" s="696"/>
      <c r="BT41" s="696"/>
      <c r="BU41" s="696"/>
      <c r="BV41" s="696"/>
      <c r="BW41" s="696"/>
      <c r="BX41" s="696"/>
      <c r="BY41" s="696"/>
      <c r="BZ41" s="696"/>
      <c r="CA41" s="696"/>
      <c r="CB41" s="696"/>
    </row>
    <row r="42" spans="1:80" s="545" customFormat="1" ht="12.75" customHeight="1" x14ac:dyDescent="0.2">
      <c r="B42" s="15" t="s">
        <v>19</v>
      </c>
      <c r="C42" s="62"/>
      <c r="D42" s="696"/>
      <c r="E42" s="696"/>
      <c r="F42" s="696"/>
      <c r="G42" s="696"/>
      <c r="H42" s="696"/>
      <c r="I42" s="696"/>
      <c r="J42" s="696"/>
      <c r="K42" s="696"/>
      <c r="L42" s="696"/>
      <c r="M42" s="696"/>
      <c r="N42" s="696"/>
      <c r="O42" s="696"/>
      <c r="P42" s="696"/>
      <c r="Q42" s="696"/>
      <c r="R42" s="696"/>
      <c r="S42" s="696"/>
      <c r="T42" s="696"/>
      <c r="U42" s="696"/>
      <c r="V42" s="696"/>
      <c r="W42" s="696"/>
      <c r="X42" s="696"/>
      <c r="Y42" s="696"/>
      <c r="Z42" s="696"/>
      <c r="AA42" s="696"/>
      <c r="AB42" s="696"/>
      <c r="AC42" s="696"/>
      <c r="AD42" s="696"/>
      <c r="AE42" s="696"/>
      <c r="AF42" s="696"/>
      <c r="AG42" s="696"/>
      <c r="AH42" s="696"/>
      <c r="AI42" s="696"/>
      <c r="AJ42" s="696"/>
      <c r="AK42" s="696"/>
      <c r="AL42" s="696"/>
      <c r="AM42" s="696"/>
      <c r="AN42" s="696"/>
      <c r="AO42" s="696"/>
      <c r="AQ42" s="696"/>
      <c r="AR42" s="696"/>
      <c r="AS42" s="696"/>
      <c r="AT42" s="696"/>
      <c r="AU42" s="696"/>
      <c r="AV42" s="696"/>
      <c r="AW42" s="696"/>
      <c r="AX42" s="696"/>
      <c r="AY42" s="696"/>
      <c r="AZ42" s="696"/>
      <c r="BA42" s="696"/>
      <c r="BB42" s="696"/>
      <c r="BC42" s="696"/>
      <c r="BD42" s="696"/>
      <c r="BE42" s="696"/>
      <c r="BF42" s="696"/>
      <c r="BG42" s="696"/>
      <c r="BH42" s="696"/>
      <c r="BI42" s="696"/>
      <c r="BJ42" s="696"/>
      <c r="BK42" s="696"/>
      <c r="BL42" s="696"/>
      <c r="BM42" s="696"/>
      <c r="BN42" s="696"/>
      <c r="BO42" s="696"/>
      <c r="BP42" s="696"/>
      <c r="BQ42" s="696"/>
      <c r="BR42" s="696"/>
      <c r="BS42" s="696"/>
      <c r="BT42" s="696"/>
      <c r="BU42" s="696"/>
      <c r="BV42" s="696"/>
      <c r="BW42" s="696"/>
      <c r="BX42" s="696"/>
      <c r="BY42" s="696"/>
      <c r="BZ42" s="696"/>
      <c r="CA42" s="696"/>
      <c r="CB42" s="696"/>
    </row>
    <row r="43" spans="1:80" s="545" customFormat="1" ht="12.75" customHeight="1" x14ac:dyDescent="0.2">
      <c r="B43" s="15" t="s">
        <v>20</v>
      </c>
      <c r="C43" s="62"/>
      <c r="D43" s="696"/>
      <c r="E43" s="696"/>
      <c r="F43" s="696"/>
      <c r="G43" s="696"/>
      <c r="H43" s="696"/>
      <c r="I43" s="696"/>
      <c r="J43" s="696"/>
      <c r="K43" s="696"/>
      <c r="L43" s="696"/>
      <c r="M43" s="696"/>
      <c r="N43" s="696"/>
      <c r="O43" s="696"/>
      <c r="P43" s="696"/>
      <c r="Q43" s="696"/>
      <c r="R43" s="696"/>
      <c r="S43" s="696"/>
      <c r="T43" s="696"/>
      <c r="U43" s="696"/>
      <c r="V43" s="696"/>
      <c r="W43" s="696"/>
      <c r="X43" s="696"/>
      <c r="Y43" s="696"/>
      <c r="Z43" s="696"/>
      <c r="AA43" s="696"/>
      <c r="AB43" s="696"/>
      <c r="AC43" s="696"/>
      <c r="AD43" s="696"/>
      <c r="AE43" s="696"/>
      <c r="AF43" s="696"/>
      <c r="AG43" s="696"/>
      <c r="AH43" s="696"/>
      <c r="AI43" s="696"/>
      <c r="AJ43" s="696"/>
      <c r="AK43" s="696"/>
      <c r="AL43" s="696"/>
      <c r="AM43" s="696"/>
      <c r="AN43" s="696"/>
      <c r="AO43" s="696"/>
      <c r="AQ43" s="696"/>
      <c r="AR43" s="696"/>
      <c r="AS43" s="696"/>
      <c r="AT43" s="696"/>
      <c r="AU43" s="696"/>
      <c r="AV43" s="696"/>
      <c r="AW43" s="696"/>
      <c r="AX43" s="696"/>
      <c r="AY43" s="696"/>
      <c r="AZ43" s="696"/>
      <c r="BA43" s="696"/>
      <c r="BB43" s="696"/>
      <c r="BC43" s="696"/>
      <c r="BD43" s="696"/>
      <c r="BE43" s="696"/>
      <c r="BF43" s="696"/>
      <c r="BG43" s="696"/>
      <c r="BH43" s="696"/>
      <c r="BI43" s="696"/>
      <c r="BJ43" s="696"/>
      <c r="BK43" s="696"/>
      <c r="BL43" s="696"/>
      <c r="BM43" s="696"/>
      <c r="BN43" s="696"/>
      <c r="BO43" s="696"/>
      <c r="BP43" s="696"/>
      <c r="BQ43" s="696"/>
      <c r="BR43" s="696"/>
      <c r="BS43" s="696"/>
      <c r="BT43" s="696"/>
      <c r="BU43" s="696"/>
      <c r="BV43" s="696"/>
      <c r="BW43" s="696"/>
      <c r="BX43" s="696"/>
      <c r="BY43" s="696"/>
      <c r="BZ43" s="696"/>
      <c r="CA43" s="696"/>
      <c r="CB43" s="696"/>
    </row>
    <row r="44" spans="1:80" s="545" customFormat="1" ht="12.75" customHeight="1" x14ac:dyDescent="0.2">
      <c r="B44" s="15" t="s">
        <v>21</v>
      </c>
      <c r="C44" s="62"/>
      <c r="D44" s="696"/>
      <c r="E44" s="696"/>
      <c r="F44" s="696"/>
      <c r="G44" s="696"/>
      <c r="H44" s="696"/>
      <c r="I44" s="696"/>
      <c r="J44" s="696"/>
      <c r="K44" s="696"/>
      <c r="L44" s="696"/>
      <c r="M44" s="696"/>
      <c r="N44" s="696"/>
      <c r="O44" s="696"/>
      <c r="P44" s="696"/>
      <c r="Q44" s="696"/>
      <c r="R44" s="696"/>
      <c r="S44" s="696"/>
      <c r="T44" s="696"/>
      <c r="U44" s="696"/>
      <c r="V44" s="696"/>
      <c r="W44" s="696"/>
      <c r="X44" s="696"/>
      <c r="Y44" s="696"/>
      <c r="Z44" s="696"/>
      <c r="AA44" s="696"/>
      <c r="AB44" s="696"/>
      <c r="AC44" s="696"/>
      <c r="AD44" s="696"/>
      <c r="AE44" s="696"/>
      <c r="AF44" s="696"/>
      <c r="AG44" s="696"/>
      <c r="AH44" s="696"/>
      <c r="AI44" s="696"/>
      <c r="AJ44" s="696"/>
      <c r="AK44" s="696"/>
      <c r="AL44" s="696"/>
      <c r="AM44" s="696"/>
      <c r="AN44" s="696"/>
      <c r="AO44" s="696"/>
      <c r="AQ44" s="696"/>
      <c r="AR44" s="696"/>
      <c r="AS44" s="696"/>
      <c r="AT44" s="696"/>
      <c r="AU44" s="696"/>
      <c r="AV44" s="696"/>
      <c r="AW44" s="696"/>
      <c r="AX44" s="696"/>
      <c r="AY44" s="696"/>
      <c r="AZ44" s="696"/>
      <c r="BA44" s="696"/>
      <c r="BB44" s="696"/>
      <c r="BC44" s="696"/>
      <c r="BD44" s="696"/>
      <c r="BE44" s="696"/>
      <c r="BF44" s="696"/>
      <c r="BG44" s="696"/>
      <c r="BH44" s="696"/>
      <c r="BI44" s="696"/>
      <c r="BJ44" s="696"/>
      <c r="BK44" s="696"/>
      <c r="BL44" s="696"/>
      <c r="BM44" s="696"/>
      <c r="BN44" s="696"/>
      <c r="BO44" s="696"/>
      <c r="BP44" s="696"/>
      <c r="BQ44" s="696"/>
      <c r="BR44" s="696"/>
      <c r="BS44" s="696"/>
      <c r="BT44" s="696"/>
      <c r="BU44" s="696"/>
      <c r="BV44" s="696"/>
      <c r="BW44" s="696"/>
      <c r="BX44" s="696"/>
      <c r="BY44" s="696"/>
      <c r="BZ44" s="696"/>
      <c r="CA44" s="696"/>
      <c r="CB44" s="696"/>
    </row>
    <row r="45" spans="1:80" s="545" customFormat="1" ht="12.75" customHeight="1" x14ac:dyDescent="0.2">
      <c r="B45" s="15" t="s">
        <v>22</v>
      </c>
      <c r="C45" s="62"/>
      <c r="D45" s="696"/>
      <c r="E45" s="696"/>
      <c r="F45" s="696"/>
      <c r="G45" s="696"/>
      <c r="H45" s="696"/>
      <c r="I45" s="696"/>
      <c r="J45" s="696"/>
      <c r="K45" s="696"/>
      <c r="L45" s="696"/>
      <c r="M45" s="696"/>
      <c r="N45" s="696"/>
      <c r="O45" s="696"/>
      <c r="P45" s="696"/>
      <c r="Q45" s="696"/>
      <c r="R45" s="696"/>
      <c r="S45" s="696"/>
      <c r="T45" s="696"/>
      <c r="U45" s="696"/>
      <c r="V45" s="696"/>
      <c r="W45" s="696"/>
      <c r="X45" s="696"/>
      <c r="Y45" s="696"/>
      <c r="Z45" s="696"/>
      <c r="AA45" s="696"/>
      <c r="AB45" s="696"/>
      <c r="AC45" s="696"/>
      <c r="AD45" s="696"/>
      <c r="AE45" s="696"/>
      <c r="AF45" s="696"/>
      <c r="AG45" s="696"/>
      <c r="AH45" s="696"/>
      <c r="AI45" s="696"/>
      <c r="AJ45" s="696"/>
      <c r="AK45" s="696"/>
      <c r="AL45" s="696"/>
      <c r="AM45" s="696"/>
      <c r="AN45" s="696"/>
      <c r="AO45" s="696"/>
      <c r="AQ45" s="696"/>
      <c r="AR45" s="696"/>
      <c r="AS45" s="696"/>
      <c r="AT45" s="696"/>
      <c r="AU45" s="696"/>
      <c r="AV45" s="696"/>
      <c r="AW45" s="696"/>
      <c r="AX45" s="696"/>
      <c r="AY45" s="696"/>
      <c r="AZ45" s="696"/>
      <c r="BA45" s="696"/>
      <c r="BB45" s="696"/>
      <c r="BC45" s="696"/>
      <c r="BD45" s="696"/>
      <c r="BE45" s="696"/>
      <c r="BF45" s="696"/>
      <c r="BG45" s="696"/>
      <c r="BH45" s="696"/>
      <c r="BI45" s="696"/>
      <c r="BJ45" s="696"/>
      <c r="BK45" s="696"/>
      <c r="BL45" s="696"/>
      <c r="BM45" s="696"/>
      <c r="BN45" s="696"/>
      <c r="BO45" s="696"/>
      <c r="BP45" s="696"/>
      <c r="BQ45" s="696"/>
      <c r="BR45" s="696"/>
      <c r="BS45" s="696"/>
      <c r="BT45" s="696"/>
      <c r="BU45" s="696"/>
      <c r="BV45" s="696"/>
      <c r="BW45" s="696"/>
      <c r="BX45" s="696"/>
      <c r="BY45" s="696"/>
      <c r="BZ45" s="696"/>
      <c r="CA45" s="696"/>
      <c r="CB45" s="696"/>
    </row>
    <row r="46" spans="1:80" s="545" customFormat="1" ht="12.75" customHeight="1" x14ac:dyDescent="0.2">
      <c r="B46" s="15" t="s">
        <v>35</v>
      </c>
      <c r="C46" s="62"/>
      <c r="D46" s="696"/>
      <c r="E46" s="696"/>
      <c r="F46" s="696"/>
      <c r="G46" s="696"/>
      <c r="H46" s="696"/>
      <c r="I46" s="696"/>
      <c r="J46" s="696"/>
      <c r="K46" s="696"/>
      <c r="L46" s="696"/>
      <c r="M46" s="696"/>
      <c r="N46" s="696"/>
      <c r="O46" s="696"/>
      <c r="P46" s="696"/>
      <c r="Q46" s="696"/>
      <c r="R46" s="696"/>
      <c r="S46" s="696"/>
      <c r="T46" s="696"/>
      <c r="U46" s="696"/>
      <c r="V46" s="696"/>
      <c r="W46" s="696"/>
      <c r="X46" s="696"/>
      <c r="Y46" s="696"/>
      <c r="Z46" s="696"/>
      <c r="AA46" s="696"/>
      <c r="AB46" s="696"/>
      <c r="AC46" s="696"/>
      <c r="AD46" s="696"/>
      <c r="AE46" s="696"/>
      <c r="AF46" s="696"/>
      <c r="AG46" s="696"/>
      <c r="AH46" s="696"/>
      <c r="AI46" s="696"/>
      <c r="AJ46" s="696"/>
      <c r="AK46" s="696"/>
      <c r="AL46" s="696"/>
      <c r="AM46" s="696"/>
      <c r="AN46" s="696"/>
      <c r="AO46" s="696"/>
      <c r="AQ46" s="696"/>
      <c r="AR46" s="696"/>
      <c r="AS46" s="696"/>
      <c r="AT46" s="696"/>
      <c r="AU46" s="696"/>
      <c r="AV46" s="696"/>
      <c r="AW46" s="696"/>
      <c r="AX46" s="696"/>
      <c r="AY46" s="696"/>
      <c r="AZ46" s="696"/>
      <c r="BA46" s="696"/>
      <c r="BB46" s="696"/>
      <c r="BC46" s="696"/>
      <c r="BD46" s="696"/>
      <c r="BE46" s="696"/>
      <c r="BF46" s="696"/>
      <c r="BG46" s="696"/>
      <c r="BH46" s="696"/>
      <c r="BI46" s="696"/>
      <c r="BJ46" s="696"/>
      <c r="BK46" s="696"/>
      <c r="BL46" s="696"/>
      <c r="BM46" s="696"/>
      <c r="BN46" s="696"/>
      <c r="BO46" s="696"/>
      <c r="BP46" s="696"/>
      <c r="BQ46" s="696"/>
      <c r="BR46" s="696"/>
      <c r="BS46" s="696"/>
      <c r="BT46" s="696"/>
      <c r="BU46" s="696"/>
      <c r="BV46" s="696"/>
      <c r="BW46" s="696"/>
      <c r="BX46" s="696"/>
      <c r="BY46" s="696"/>
      <c r="BZ46" s="696"/>
      <c r="CA46" s="696"/>
      <c r="CB46" s="696"/>
    </row>
    <row r="47" spans="1:80" s="535" customFormat="1" ht="12.75" customHeight="1" x14ac:dyDescent="0.2">
      <c r="A47" s="545"/>
      <c r="B47" s="15"/>
      <c r="C47" s="287"/>
      <c r="D47" s="867"/>
      <c r="E47" s="755"/>
      <c r="F47" s="755"/>
      <c r="G47" s="755"/>
      <c r="H47" s="755"/>
      <c r="I47" s="755"/>
      <c r="J47" s="755"/>
      <c r="K47" s="755"/>
      <c r="L47" s="755"/>
      <c r="M47" s="755"/>
      <c r="N47" s="755"/>
      <c r="O47" s="755"/>
      <c r="P47" s="755"/>
      <c r="Q47" s="755"/>
      <c r="R47" s="755"/>
      <c r="S47" s="755"/>
      <c r="T47" s="755"/>
      <c r="U47" s="755"/>
      <c r="V47" s="755"/>
      <c r="W47" s="755"/>
      <c r="X47" s="755"/>
      <c r="Y47" s="755"/>
      <c r="Z47" s="755"/>
      <c r="AA47" s="755"/>
      <c r="AB47" s="755"/>
      <c r="AC47" s="755"/>
      <c r="AD47" s="755"/>
      <c r="AE47" s="755"/>
      <c r="AF47" s="755"/>
      <c r="AG47" s="755"/>
      <c r="AH47" s="755"/>
      <c r="AI47" s="755"/>
      <c r="AJ47" s="755"/>
      <c r="AK47" s="755"/>
      <c r="AL47" s="755"/>
      <c r="AM47" s="755"/>
      <c r="AN47" s="755"/>
      <c r="AO47" s="755"/>
      <c r="AP47" s="545"/>
      <c r="AQ47" s="755"/>
      <c r="AR47" s="755"/>
      <c r="AS47" s="755"/>
      <c r="AT47" s="755"/>
      <c r="AU47" s="755"/>
      <c r="AV47" s="755"/>
      <c r="AW47" s="755"/>
      <c r="AX47" s="755"/>
      <c r="AY47" s="755"/>
      <c r="AZ47" s="755"/>
      <c r="BA47" s="755"/>
      <c r="BB47" s="755"/>
      <c r="BC47" s="755"/>
      <c r="BD47" s="755"/>
      <c r="BE47" s="755"/>
      <c r="BF47" s="755"/>
      <c r="BG47" s="755"/>
      <c r="BH47" s="755"/>
      <c r="BI47" s="755"/>
      <c r="BJ47" s="755"/>
      <c r="BK47" s="755"/>
      <c r="BL47" s="755"/>
      <c r="BM47" s="755"/>
      <c r="BN47" s="755"/>
      <c r="BO47" s="755"/>
      <c r="BP47" s="755"/>
      <c r="BQ47" s="755"/>
      <c r="BR47" s="755"/>
      <c r="BS47" s="755"/>
      <c r="BT47" s="755"/>
      <c r="BU47" s="755"/>
      <c r="BV47" s="755"/>
      <c r="BW47" s="755"/>
      <c r="BX47" s="755"/>
      <c r="BY47" s="755"/>
      <c r="BZ47" s="755"/>
      <c r="CA47" s="755"/>
      <c r="CB47" s="755"/>
    </row>
    <row r="48" spans="1:80" s="545" customFormat="1" ht="12.75" customHeight="1" x14ac:dyDescent="0.2">
      <c r="B48" s="53" t="s">
        <v>452</v>
      </c>
      <c r="C48" s="62"/>
      <c r="D48" s="696"/>
      <c r="E48" s="696"/>
      <c r="F48" s="696"/>
      <c r="G48" s="696"/>
      <c r="H48" s="696"/>
      <c r="I48" s="696"/>
      <c r="J48" s="696"/>
      <c r="K48" s="696"/>
      <c r="L48" s="696"/>
      <c r="M48" s="696"/>
      <c r="N48" s="696"/>
      <c r="O48" s="696"/>
      <c r="P48" s="696"/>
      <c r="Q48" s="696"/>
      <c r="R48" s="696"/>
      <c r="S48" s="696"/>
      <c r="T48" s="696"/>
      <c r="U48" s="696"/>
      <c r="V48" s="696"/>
      <c r="W48" s="696"/>
      <c r="X48" s="696"/>
      <c r="Y48" s="696"/>
      <c r="Z48" s="696"/>
      <c r="AA48" s="696"/>
      <c r="AB48" s="696"/>
      <c r="AC48" s="696"/>
      <c r="AD48" s="696"/>
      <c r="AE48" s="696"/>
      <c r="AF48" s="696"/>
      <c r="AG48" s="696"/>
      <c r="AH48" s="696"/>
      <c r="AI48" s="696"/>
      <c r="AJ48" s="696"/>
      <c r="AK48" s="696"/>
      <c r="AL48" s="696"/>
      <c r="AM48" s="696"/>
      <c r="AN48" s="696"/>
      <c r="AO48" s="696"/>
      <c r="AQ48" s="696"/>
      <c r="AR48" s="696"/>
      <c r="AS48" s="696"/>
      <c r="AT48" s="696"/>
      <c r="AU48" s="696"/>
      <c r="AV48" s="696"/>
      <c r="AW48" s="696"/>
      <c r="AX48" s="696"/>
      <c r="AY48" s="696"/>
      <c r="AZ48" s="696"/>
      <c r="BA48" s="696"/>
      <c r="BB48" s="696"/>
      <c r="BC48" s="696"/>
      <c r="BD48" s="696"/>
      <c r="BE48" s="696"/>
      <c r="BF48" s="696"/>
      <c r="BG48" s="696"/>
      <c r="BH48" s="696"/>
      <c r="BI48" s="696"/>
      <c r="BJ48" s="696"/>
      <c r="BK48" s="696"/>
      <c r="BL48" s="696"/>
      <c r="BM48" s="696"/>
      <c r="BN48" s="696"/>
      <c r="BO48" s="696"/>
      <c r="BP48" s="696"/>
      <c r="BQ48" s="696"/>
      <c r="BR48" s="696"/>
      <c r="BS48" s="696"/>
      <c r="BT48" s="696"/>
      <c r="BU48" s="696"/>
      <c r="BV48" s="696"/>
      <c r="BW48" s="696"/>
      <c r="BX48" s="696"/>
      <c r="BY48" s="696"/>
      <c r="BZ48" s="696"/>
      <c r="CA48" s="696"/>
      <c r="CB48" s="696"/>
    </row>
    <row r="49" spans="1:80" s="545" customFormat="1" ht="12.75" customHeight="1" x14ac:dyDescent="0.2">
      <c r="B49" s="15" t="s">
        <v>17</v>
      </c>
      <c r="C49" s="62"/>
      <c r="D49" s="696"/>
      <c r="E49" s="696"/>
      <c r="F49" s="696"/>
      <c r="G49" s="696"/>
      <c r="H49" s="696"/>
      <c r="I49" s="696"/>
      <c r="J49" s="696"/>
      <c r="K49" s="696"/>
      <c r="L49" s="696"/>
      <c r="M49" s="696"/>
      <c r="N49" s="696"/>
      <c r="O49" s="696"/>
      <c r="P49" s="696"/>
      <c r="Q49" s="696"/>
      <c r="R49" s="696"/>
      <c r="S49" s="696"/>
      <c r="T49" s="696"/>
      <c r="U49" s="696"/>
      <c r="V49" s="696"/>
      <c r="W49" s="696"/>
      <c r="X49" s="696"/>
      <c r="Y49" s="696"/>
      <c r="Z49" s="696"/>
      <c r="AA49" s="696"/>
      <c r="AB49" s="696"/>
      <c r="AC49" s="696"/>
      <c r="AD49" s="696"/>
      <c r="AE49" s="696"/>
      <c r="AF49" s="696"/>
      <c r="AG49" s="696"/>
      <c r="AH49" s="696"/>
      <c r="AI49" s="696"/>
      <c r="AJ49" s="696"/>
      <c r="AK49" s="696"/>
      <c r="AL49" s="696"/>
      <c r="AM49" s="696"/>
      <c r="AN49" s="696"/>
      <c r="AO49" s="696"/>
      <c r="AQ49" s="696"/>
      <c r="AR49" s="696"/>
      <c r="AS49" s="696"/>
      <c r="AT49" s="696"/>
      <c r="AU49" s="696"/>
      <c r="AV49" s="696"/>
      <c r="AW49" s="696"/>
      <c r="AX49" s="696"/>
      <c r="AY49" s="696"/>
      <c r="AZ49" s="696"/>
      <c r="BA49" s="696"/>
      <c r="BB49" s="696"/>
      <c r="BC49" s="696"/>
      <c r="BD49" s="696"/>
      <c r="BE49" s="696"/>
      <c r="BF49" s="696"/>
      <c r="BG49" s="696"/>
      <c r="BH49" s="696"/>
      <c r="BI49" s="696"/>
      <c r="BJ49" s="696"/>
      <c r="BK49" s="696"/>
      <c r="BL49" s="696"/>
      <c r="BM49" s="696"/>
      <c r="BN49" s="696"/>
      <c r="BO49" s="696"/>
      <c r="BP49" s="696"/>
      <c r="BQ49" s="696"/>
      <c r="BR49" s="696"/>
      <c r="BS49" s="696"/>
      <c r="BT49" s="696"/>
      <c r="BU49" s="696"/>
      <c r="BV49" s="696"/>
      <c r="BW49" s="696"/>
      <c r="BX49" s="696"/>
      <c r="BY49" s="696"/>
      <c r="BZ49" s="696"/>
      <c r="CA49" s="696"/>
      <c r="CB49" s="696"/>
    </row>
    <row r="50" spans="1:80" s="545" customFormat="1" ht="12.75" customHeight="1" x14ac:dyDescent="0.2">
      <c r="B50" s="15" t="s">
        <v>18</v>
      </c>
      <c r="C50" s="62"/>
      <c r="D50" s="696"/>
      <c r="E50" s="696"/>
      <c r="F50" s="696"/>
      <c r="G50" s="696"/>
      <c r="H50" s="696"/>
      <c r="I50" s="696"/>
      <c r="J50" s="696"/>
      <c r="K50" s="696"/>
      <c r="L50" s="696"/>
      <c r="M50" s="696"/>
      <c r="N50" s="696"/>
      <c r="O50" s="696"/>
      <c r="P50" s="696"/>
      <c r="Q50" s="696"/>
      <c r="R50" s="696"/>
      <c r="S50" s="696"/>
      <c r="T50" s="696"/>
      <c r="U50" s="696"/>
      <c r="V50" s="696"/>
      <c r="W50" s="696"/>
      <c r="X50" s="696"/>
      <c r="Y50" s="696"/>
      <c r="Z50" s="696"/>
      <c r="AA50" s="696"/>
      <c r="AB50" s="696"/>
      <c r="AC50" s="696"/>
      <c r="AD50" s="696"/>
      <c r="AE50" s="696"/>
      <c r="AF50" s="696"/>
      <c r="AG50" s="696"/>
      <c r="AH50" s="696"/>
      <c r="AI50" s="696"/>
      <c r="AJ50" s="696"/>
      <c r="AK50" s="696"/>
      <c r="AL50" s="696"/>
      <c r="AM50" s="696"/>
      <c r="AN50" s="696"/>
      <c r="AO50" s="696"/>
      <c r="AQ50" s="696"/>
      <c r="AR50" s="696"/>
      <c r="AS50" s="696"/>
      <c r="AT50" s="696"/>
      <c r="AU50" s="696"/>
      <c r="AV50" s="696"/>
      <c r="AW50" s="696"/>
      <c r="AX50" s="696"/>
      <c r="AY50" s="696"/>
      <c r="AZ50" s="696"/>
      <c r="BA50" s="696"/>
      <c r="BB50" s="696"/>
      <c r="BC50" s="696"/>
      <c r="BD50" s="696"/>
      <c r="BE50" s="696"/>
      <c r="BF50" s="696"/>
      <c r="BG50" s="696"/>
      <c r="BH50" s="696"/>
      <c r="BI50" s="696"/>
      <c r="BJ50" s="696"/>
      <c r="BK50" s="696"/>
      <c r="BL50" s="696"/>
      <c r="BM50" s="696"/>
      <c r="BN50" s="696"/>
      <c r="BO50" s="696"/>
      <c r="BP50" s="696"/>
      <c r="BQ50" s="696"/>
      <c r="BR50" s="696"/>
      <c r="BS50" s="696"/>
      <c r="BT50" s="696"/>
      <c r="BU50" s="696"/>
      <c r="BV50" s="696"/>
      <c r="BW50" s="696"/>
      <c r="BX50" s="696"/>
      <c r="BY50" s="696"/>
      <c r="BZ50" s="696"/>
      <c r="CA50" s="696"/>
      <c r="CB50" s="696"/>
    </row>
    <row r="51" spans="1:80" s="545" customFormat="1" ht="12.75" customHeight="1" x14ac:dyDescent="0.2">
      <c r="B51" s="15" t="s">
        <v>19</v>
      </c>
      <c r="C51" s="62"/>
      <c r="D51" s="696"/>
      <c r="E51" s="696"/>
      <c r="F51" s="696"/>
      <c r="G51" s="696"/>
      <c r="H51" s="696"/>
      <c r="I51" s="696"/>
      <c r="J51" s="696"/>
      <c r="K51" s="696"/>
      <c r="L51" s="696"/>
      <c r="M51" s="696"/>
      <c r="N51" s="696"/>
      <c r="O51" s="696"/>
      <c r="P51" s="696"/>
      <c r="Q51" s="696"/>
      <c r="R51" s="696"/>
      <c r="S51" s="696"/>
      <c r="T51" s="696"/>
      <c r="U51" s="696"/>
      <c r="V51" s="696"/>
      <c r="W51" s="696"/>
      <c r="X51" s="696"/>
      <c r="Y51" s="696"/>
      <c r="Z51" s="696"/>
      <c r="AA51" s="696"/>
      <c r="AB51" s="696"/>
      <c r="AC51" s="696"/>
      <c r="AD51" s="696"/>
      <c r="AE51" s="696"/>
      <c r="AF51" s="696"/>
      <c r="AG51" s="696"/>
      <c r="AH51" s="696"/>
      <c r="AI51" s="696"/>
      <c r="AJ51" s="696"/>
      <c r="AK51" s="696"/>
      <c r="AL51" s="696"/>
      <c r="AM51" s="696"/>
      <c r="AN51" s="696"/>
      <c r="AO51" s="696"/>
      <c r="AQ51" s="696"/>
      <c r="AR51" s="696"/>
      <c r="AS51" s="696"/>
      <c r="AT51" s="696"/>
      <c r="AU51" s="696"/>
      <c r="AV51" s="696"/>
      <c r="AW51" s="696"/>
      <c r="AX51" s="696"/>
      <c r="AY51" s="696"/>
      <c r="AZ51" s="696"/>
      <c r="BA51" s="696"/>
      <c r="BB51" s="696"/>
      <c r="BC51" s="696"/>
      <c r="BD51" s="696"/>
      <c r="BE51" s="696"/>
      <c r="BF51" s="696"/>
      <c r="BG51" s="696"/>
      <c r="BH51" s="696"/>
      <c r="BI51" s="696"/>
      <c r="BJ51" s="696"/>
      <c r="BK51" s="696"/>
      <c r="BL51" s="696"/>
      <c r="BM51" s="696"/>
      <c r="BN51" s="696"/>
      <c r="BO51" s="696"/>
      <c r="BP51" s="696"/>
      <c r="BQ51" s="696"/>
      <c r="BR51" s="696"/>
      <c r="BS51" s="696"/>
      <c r="BT51" s="696"/>
      <c r="BU51" s="696"/>
      <c r="BV51" s="696"/>
      <c r="BW51" s="696"/>
      <c r="BX51" s="696"/>
      <c r="BY51" s="696"/>
      <c r="BZ51" s="696"/>
      <c r="CA51" s="696"/>
      <c r="CB51" s="696"/>
    </row>
    <row r="52" spans="1:80" s="545" customFormat="1" ht="12.75" customHeight="1" x14ac:dyDescent="0.2">
      <c r="B52" s="15" t="s">
        <v>20</v>
      </c>
      <c r="C52" s="62"/>
      <c r="D52" s="696"/>
      <c r="E52" s="696"/>
      <c r="F52" s="696"/>
      <c r="G52" s="696"/>
      <c r="H52" s="696"/>
      <c r="I52" s="696"/>
      <c r="J52" s="696"/>
      <c r="K52" s="696"/>
      <c r="L52" s="696"/>
      <c r="M52" s="696"/>
      <c r="N52" s="696"/>
      <c r="O52" s="696"/>
      <c r="P52" s="696"/>
      <c r="Q52" s="696"/>
      <c r="R52" s="696"/>
      <c r="S52" s="696"/>
      <c r="T52" s="696"/>
      <c r="U52" s="696"/>
      <c r="V52" s="696"/>
      <c r="W52" s="696"/>
      <c r="X52" s="696"/>
      <c r="Y52" s="696"/>
      <c r="Z52" s="696"/>
      <c r="AA52" s="696"/>
      <c r="AB52" s="696"/>
      <c r="AC52" s="696"/>
      <c r="AD52" s="696"/>
      <c r="AE52" s="696"/>
      <c r="AF52" s="696"/>
      <c r="AG52" s="696"/>
      <c r="AH52" s="696"/>
      <c r="AI52" s="696"/>
      <c r="AJ52" s="696"/>
      <c r="AK52" s="696"/>
      <c r="AL52" s="696"/>
      <c r="AM52" s="696"/>
      <c r="AN52" s="696"/>
      <c r="AO52" s="696"/>
      <c r="AQ52" s="696"/>
      <c r="AR52" s="696"/>
      <c r="AS52" s="696"/>
      <c r="AT52" s="696"/>
      <c r="AU52" s="696"/>
      <c r="AV52" s="696"/>
      <c r="AW52" s="696"/>
      <c r="AX52" s="696"/>
      <c r="AY52" s="696"/>
      <c r="AZ52" s="696"/>
      <c r="BA52" s="696"/>
      <c r="BB52" s="696"/>
      <c r="BC52" s="696"/>
      <c r="BD52" s="696"/>
      <c r="BE52" s="696"/>
      <c r="BF52" s="696"/>
      <c r="BG52" s="696"/>
      <c r="BH52" s="696"/>
      <c r="BI52" s="696"/>
      <c r="BJ52" s="696"/>
      <c r="BK52" s="696"/>
      <c r="BL52" s="696"/>
      <c r="BM52" s="696"/>
      <c r="BN52" s="696"/>
      <c r="BO52" s="696"/>
      <c r="BP52" s="696"/>
      <c r="BQ52" s="696"/>
      <c r="BR52" s="696"/>
      <c r="BS52" s="696"/>
      <c r="BT52" s="696"/>
      <c r="BU52" s="696"/>
      <c r="BV52" s="696"/>
      <c r="BW52" s="696"/>
      <c r="BX52" s="696"/>
      <c r="BY52" s="696"/>
      <c r="BZ52" s="696"/>
      <c r="CA52" s="696"/>
      <c r="CB52" s="696"/>
    </row>
    <row r="53" spans="1:80" s="545" customFormat="1" ht="12.75" customHeight="1" x14ac:dyDescent="0.2">
      <c r="B53" s="15" t="s">
        <v>21</v>
      </c>
      <c r="C53" s="62"/>
      <c r="D53" s="696"/>
      <c r="E53" s="696"/>
      <c r="F53" s="696"/>
      <c r="G53" s="696"/>
      <c r="H53" s="696"/>
      <c r="I53" s="696"/>
      <c r="J53" s="696"/>
      <c r="K53" s="696"/>
      <c r="L53" s="696"/>
      <c r="M53" s="696"/>
      <c r="N53" s="696"/>
      <c r="O53" s="696"/>
      <c r="P53" s="696"/>
      <c r="Q53" s="696"/>
      <c r="R53" s="696"/>
      <c r="S53" s="696"/>
      <c r="T53" s="696"/>
      <c r="U53" s="696"/>
      <c r="V53" s="696"/>
      <c r="W53" s="696"/>
      <c r="X53" s="696"/>
      <c r="Y53" s="696"/>
      <c r="Z53" s="696"/>
      <c r="AA53" s="696"/>
      <c r="AB53" s="696"/>
      <c r="AC53" s="696"/>
      <c r="AD53" s="696"/>
      <c r="AE53" s="696"/>
      <c r="AF53" s="696"/>
      <c r="AG53" s="696"/>
      <c r="AH53" s="696"/>
      <c r="AI53" s="696"/>
      <c r="AJ53" s="696"/>
      <c r="AK53" s="696"/>
      <c r="AL53" s="696"/>
      <c r="AM53" s="696"/>
      <c r="AN53" s="696"/>
      <c r="AO53" s="696"/>
      <c r="AQ53" s="696"/>
      <c r="AR53" s="696"/>
      <c r="AS53" s="696"/>
      <c r="AT53" s="696"/>
      <c r="AU53" s="696"/>
      <c r="AV53" s="696"/>
      <c r="AW53" s="696"/>
      <c r="AX53" s="696"/>
      <c r="AY53" s="696"/>
      <c r="AZ53" s="696"/>
      <c r="BA53" s="696"/>
      <c r="BB53" s="696"/>
      <c r="BC53" s="696"/>
      <c r="BD53" s="696"/>
      <c r="BE53" s="696"/>
      <c r="BF53" s="696"/>
      <c r="BG53" s="696"/>
      <c r="BH53" s="696"/>
      <c r="BI53" s="696"/>
      <c r="BJ53" s="696"/>
      <c r="BK53" s="696"/>
      <c r="BL53" s="696"/>
      <c r="BM53" s="696"/>
      <c r="BN53" s="696"/>
      <c r="BO53" s="696"/>
      <c r="BP53" s="696"/>
      <c r="BQ53" s="696"/>
      <c r="BR53" s="696"/>
      <c r="BS53" s="696"/>
      <c r="BT53" s="696"/>
      <c r="BU53" s="696"/>
      <c r="BV53" s="696"/>
      <c r="BW53" s="696"/>
      <c r="BX53" s="696"/>
      <c r="BY53" s="696"/>
      <c r="BZ53" s="696"/>
      <c r="CA53" s="696"/>
      <c r="CB53" s="696"/>
    </row>
    <row r="54" spans="1:80" s="545" customFormat="1" ht="12.75" customHeight="1" x14ac:dyDescent="0.2">
      <c r="B54" s="15" t="s">
        <v>22</v>
      </c>
      <c r="C54" s="62"/>
      <c r="D54" s="696"/>
      <c r="E54" s="696"/>
      <c r="F54" s="696"/>
      <c r="G54" s="696"/>
      <c r="H54" s="696"/>
      <c r="I54" s="696"/>
      <c r="J54" s="696"/>
      <c r="K54" s="696"/>
      <c r="L54" s="696"/>
      <c r="M54" s="696"/>
      <c r="N54" s="696"/>
      <c r="O54" s="696"/>
      <c r="P54" s="696"/>
      <c r="Q54" s="696"/>
      <c r="R54" s="696"/>
      <c r="S54" s="696"/>
      <c r="T54" s="696"/>
      <c r="U54" s="696"/>
      <c r="V54" s="696"/>
      <c r="W54" s="696"/>
      <c r="X54" s="696"/>
      <c r="Y54" s="696"/>
      <c r="Z54" s="696"/>
      <c r="AA54" s="696"/>
      <c r="AB54" s="696"/>
      <c r="AC54" s="696"/>
      <c r="AD54" s="696"/>
      <c r="AE54" s="696"/>
      <c r="AF54" s="696"/>
      <c r="AG54" s="696"/>
      <c r="AH54" s="696"/>
      <c r="AI54" s="696"/>
      <c r="AJ54" s="696"/>
      <c r="AK54" s="696"/>
      <c r="AL54" s="696"/>
      <c r="AM54" s="696"/>
      <c r="AN54" s="696"/>
      <c r="AO54" s="696"/>
      <c r="AQ54" s="696"/>
      <c r="AR54" s="696"/>
      <c r="AS54" s="696"/>
      <c r="AT54" s="696"/>
      <c r="AU54" s="696"/>
      <c r="AV54" s="696"/>
      <c r="AW54" s="696"/>
      <c r="AX54" s="696"/>
      <c r="AY54" s="696"/>
      <c r="AZ54" s="696"/>
      <c r="BA54" s="696"/>
      <c r="BB54" s="696"/>
      <c r="BC54" s="696"/>
      <c r="BD54" s="696"/>
      <c r="BE54" s="696"/>
      <c r="BF54" s="696"/>
      <c r="BG54" s="696"/>
      <c r="BH54" s="696"/>
      <c r="BI54" s="696"/>
      <c r="BJ54" s="696"/>
      <c r="BK54" s="696"/>
      <c r="BL54" s="696"/>
      <c r="BM54" s="696"/>
      <c r="BN54" s="696"/>
      <c r="BO54" s="696"/>
      <c r="BP54" s="696"/>
      <c r="BQ54" s="696"/>
      <c r="BR54" s="696"/>
      <c r="BS54" s="696"/>
      <c r="BT54" s="696"/>
      <c r="BU54" s="696"/>
      <c r="BV54" s="696"/>
      <c r="BW54" s="696"/>
      <c r="BX54" s="696"/>
      <c r="BY54" s="696"/>
      <c r="BZ54" s="696"/>
      <c r="CA54" s="696"/>
      <c r="CB54" s="696"/>
    </row>
    <row r="55" spans="1:80" s="545" customFormat="1" ht="12.75" customHeight="1" x14ac:dyDescent="0.2">
      <c r="B55" s="15" t="s">
        <v>35</v>
      </c>
      <c r="C55" s="62"/>
      <c r="D55" s="696"/>
      <c r="E55" s="696"/>
      <c r="F55" s="696"/>
      <c r="G55" s="696"/>
      <c r="H55" s="696"/>
      <c r="I55" s="696"/>
      <c r="J55" s="696"/>
      <c r="K55" s="696"/>
      <c r="L55" s="696"/>
      <c r="M55" s="696"/>
      <c r="N55" s="696"/>
      <c r="O55" s="696"/>
      <c r="P55" s="696"/>
      <c r="Q55" s="696"/>
      <c r="R55" s="696"/>
      <c r="S55" s="696"/>
      <c r="T55" s="696"/>
      <c r="U55" s="696"/>
      <c r="V55" s="696"/>
      <c r="W55" s="696"/>
      <c r="X55" s="696"/>
      <c r="Y55" s="696"/>
      <c r="Z55" s="696"/>
      <c r="AA55" s="696"/>
      <c r="AB55" s="696"/>
      <c r="AC55" s="696"/>
      <c r="AD55" s="696"/>
      <c r="AE55" s="696"/>
      <c r="AF55" s="696"/>
      <c r="AG55" s="696"/>
      <c r="AH55" s="696"/>
      <c r="AI55" s="696"/>
      <c r="AJ55" s="696"/>
      <c r="AK55" s="696"/>
      <c r="AL55" s="696"/>
      <c r="AM55" s="696"/>
      <c r="AN55" s="696"/>
      <c r="AO55" s="696"/>
      <c r="AQ55" s="696"/>
      <c r="AR55" s="696"/>
      <c r="AS55" s="696"/>
      <c r="AT55" s="696"/>
      <c r="AU55" s="696"/>
      <c r="AV55" s="696"/>
      <c r="AW55" s="696"/>
      <c r="AX55" s="696"/>
      <c r="AY55" s="696"/>
      <c r="AZ55" s="696"/>
      <c r="BA55" s="696"/>
      <c r="BB55" s="696"/>
      <c r="BC55" s="696"/>
      <c r="BD55" s="696"/>
      <c r="BE55" s="696"/>
      <c r="BF55" s="696"/>
      <c r="BG55" s="696"/>
      <c r="BH55" s="696"/>
      <c r="BI55" s="696"/>
      <c r="BJ55" s="696"/>
      <c r="BK55" s="696"/>
      <c r="BL55" s="696"/>
      <c r="BM55" s="696"/>
      <c r="BN55" s="696"/>
      <c r="BO55" s="696"/>
      <c r="BP55" s="696"/>
      <c r="BQ55" s="696"/>
      <c r="BR55" s="696"/>
      <c r="BS55" s="696"/>
      <c r="BT55" s="696"/>
      <c r="BU55" s="696"/>
      <c r="BV55" s="696"/>
      <c r="BW55" s="696"/>
      <c r="BX55" s="696"/>
      <c r="BY55" s="696"/>
      <c r="BZ55" s="696"/>
      <c r="CA55" s="696"/>
      <c r="CB55" s="696"/>
    </row>
    <row r="56" spans="1:80" s="535" customFormat="1" ht="12.75" customHeight="1" x14ac:dyDescent="0.2">
      <c r="A56" s="545"/>
      <c r="B56" s="15"/>
      <c r="C56" s="287"/>
      <c r="D56" s="755"/>
      <c r="E56" s="755"/>
      <c r="F56" s="755"/>
      <c r="G56" s="755"/>
      <c r="H56" s="755"/>
      <c r="I56" s="755"/>
      <c r="J56" s="755"/>
      <c r="K56" s="755"/>
      <c r="L56" s="755"/>
      <c r="M56" s="755"/>
      <c r="N56" s="755"/>
      <c r="O56" s="755"/>
      <c r="P56" s="755"/>
      <c r="Q56" s="755"/>
      <c r="R56" s="755"/>
      <c r="S56" s="755"/>
      <c r="T56" s="755"/>
      <c r="U56" s="755"/>
      <c r="V56" s="755"/>
      <c r="W56" s="755"/>
      <c r="X56" s="755"/>
      <c r="Y56" s="755"/>
      <c r="Z56" s="755"/>
      <c r="AA56" s="755"/>
      <c r="AB56" s="755"/>
      <c r="AC56" s="755"/>
      <c r="AD56" s="755"/>
      <c r="AE56" s="755"/>
      <c r="AF56" s="755"/>
      <c r="AG56" s="755"/>
      <c r="AH56" s="755"/>
      <c r="AI56" s="755"/>
      <c r="AJ56" s="755"/>
      <c r="AK56" s="755"/>
      <c r="AL56" s="755"/>
      <c r="AM56" s="755"/>
      <c r="AN56" s="755"/>
      <c r="AO56" s="755"/>
      <c r="AP56" s="545"/>
      <c r="AQ56" s="755"/>
      <c r="AR56" s="755"/>
      <c r="AS56" s="755"/>
      <c r="AT56" s="755"/>
      <c r="AU56" s="755"/>
      <c r="AV56" s="755"/>
      <c r="AW56" s="755"/>
      <c r="AX56" s="755"/>
      <c r="AY56" s="755"/>
      <c r="AZ56" s="755"/>
      <c r="BA56" s="755"/>
      <c r="BB56" s="755"/>
      <c r="BC56" s="755"/>
      <c r="BD56" s="755"/>
      <c r="BE56" s="755"/>
      <c r="BF56" s="755"/>
      <c r="BG56" s="755"/>
      <c r="BH56" s="755"/>
      <c r="BI56" s="755"/>
      <c r="BJ56" s="755"/>
      <c r="BK56" s="755"/>
      <c r="BL56" s="755"/>
      <c r="BM56" s="755"/>
      <c r="BN56" s="755"/>
      <c r="BO56" s="755"/>
      <c r="BP56" s="755"/>
      <c r="BQ56" s="755"/>
      <c r="BR56" s="755"/>
      <c r="BS56" s="755"/>
      <c r="BT56" s="755"/>
      <c r="BU56" s="755"/>
      <c r="BV56" s="755"/>
      <c r="BW56" s="755"/>
      <c r="BX56" s="755"/>
      <c r="BY56" s="755"/>
      <c r="BZ56" s="755"/>
      <c r="CA56" s="755"/>
      <c r="CB56" s="755"/>
    </row>
    <row r="57" spans="1:80" s="545" customFormat="1" ht="12.75" customHeight="1" x14ac:dyDescent="0.2">
      <c r="B57" s="14" t="s">
        <v>41</v>
      </c>
      <c r="C57" s="62"/>
      <c r="D57" s="696"/>
      <c r="E57" s="696"/>
      <c r="F57" s="696"/>
      <c r="G57" s="696"/>
      <c r="H57" s="696"/>
      <c r="I57" s="696"/>
      <c r="J57" s="696"/>
      <c r="K57" s="696"/>
      <c r="L57" s="696"/>
      <c r="M57" s="696"/>
      <c r="N57" s="696"/>
      <c r="O57" s="696"/>
      <c r="P57" s="696"/>
      <c r="Q57" s="696"/>
      <c r="R57" s="696"/>
      <c r="S57" s="696"/>
      <c r="T57" s="696"/>
      <c r="U57" s="696"/>
      <c r="V57" s="696"/>
      <c r="W57" s="696"/>
      <c r="X57" s="696"/>
      <c r="Y57" s="696"/>
      <c r="Z57" s="696"/>
      <c r="AA57" s="696"/>
      <c r="AB57" s="696"/>
      <c r="AC57" s="696"/>
      <c r="AD57" s="696"/>
      <c r="AE57" s="696"/>
      <c r="AF57" s="696"/>
      <c r="AG57" s="696"/>
      <c r="AH57" s="696"/>
      <c r="AI57" s="696"/>
      <c r="AJ57" s="696"/>
      <c r="AK57" s="696"/>
      <c r="AL57" s="696"/>
      <c r="AM57" s="696"/>
      <c r="AN57" s="696"/>
      <c r="AO57" s="696"/>
      <c r="AQ57" s="696"/>
      <c r="AR57" s="696"/>
      <c r="AS57" s="696"/>
      <c r="AT57" s="696"/>
      <c r="AU57" s="696"/>
      <c r="AV57" s="696"/>
      <c r="AW57" s="696"/>
      <c r="AX57" s="696"/>
      <c r="AY57" s="696"/>
      <c r="AZ57" s="696"/>
      <c r="BA57" s="696"/>
      <c r="BB57" s="696"/>
      <c r="BC57" s="696"/>
      <c r="BD57" s="696"/>
      <c r="BE57" s="696"/>
      <c r="BF57" s="696"/>
      <c r="BG57" s="696"/>
      <c r="BH57" s="696"/>
      <c r="BI57" s="696"/>
      <c r="BJ57" s="696"/>
      <c r="BK57" s="696"/>
      <c r="BL57" s="696"/>
      <c r="BM57" s="696"/>
      <c r="BN57" s="696"/>
      <c r="BO57" s="696"/>
      <c r="BP57" s="696"/>
      <c r="BQ57" s="696"/>
      <c r="BR57" s="696"/>
      <c r="BS57" s="696"/>
      <c r="BT57" s="696"/>
      <c r="BU57" s="696"/>
      <c r="BV57" s="696"/>
      <c r="BW57" s="696"/>
      <c r="BX57" s="696"/>
      <c r="BY57" s="696"/>
      <c r="BZ57" s="696"/>
      <c r="CA57" s="696"/>
      <c r="CB57" s="696"/>
    </row>
    <row r="58" spans="1:80" s="545" customFormat="1" ht="12.75" customHeight="1" x14ac:dyDescent="0.2">
      <c r="B58" s="53" t="s">
        <v>453</v>
      </c>
      <c r="C58" s="62"/>
      <c r="D58" s="696"/>
      <c r="E58" s="696"/>
      <c r="F58" s="696"/>
      <c r="G58" s="696"/>
      <c r="H58" s="696"/>
      <c r="I58" s="696"/>
      <c r="J58" s="696"/>
      <c r="K58" s="696"/>
      <c r="L58" s="696"/>
      <c r="M58" s="696"/>
      <c r="N58" s="696"/>
      <c r="O58" s="696"/>
      <c r="P58" s="696"/>
      <c r="Q58" s="696"/>
      <c r="R58" s="696"/>
      <c r="S58" s="696"/>
      <c r="T58" s="696"/>
      <c r="U58" s="696"/>
      <c r="V58" s="696"/>
      <c r="W58" s="696"/>
      <c r="X58" s="696"/>
      <c r="Y58" s="696"/>
      <c r="Z58" s="696"/>
      <c r="AA58" s="696"/>
      <c r="AB58" s="696"/>
      <c r="AC58" s="696"/>
      <c r="AD58" s="696"/>
      <c r="AE58" s="696"/>
      <c r="AF58" s="696"/>
      <c r="AG58" s="696"/>
      <c r="AH58" s="696"/>
      <c r="AI58" s="696"/>
      <c r="AJ58" s="696"/>
      <c r="AK58" s="696"/>
      <c r="AL58" s="696"/>
      <c r="AM58" s="696"/>
      <c r="AN58" s="696"/>
      <c r="AO58" s="696"/>
      <c r="AQ58" s="696"/>
      <c r="AR58" s="696"/>
      <c r="AS58" s="696"/>
      <c r="AT58" s="696"/>
      <c r="AU58" s="696"/>
      <c r="AV58" s="696"/>
      <c r="AW58" s="696"/>
      <c r="AX58" s="696"/>
      <c r="AY58" s="696"/>
      <c r="AZ58" s="696"/>
      <c r="BA58" s="696"/>
      <c r="BB58" s="696"/>
      <c r="BC58" s="696"/>
      <c r="BD58" s="696"/>
      <c r="BE58" s="696"/>
      <c r="BF58" s="696"/>
      <c r="BG58" s="696"/>
      <c r="BH58" s="696"/>
      <c r="BI58" s="696"/>
      <c r="BJ58" s="696"/>
      <c r="BK58" s="696"/>
      <c r="BL58" s="696"/>
      <c r="BM58" s="696"/>
      <c r="BN58" s="696"/>
      <c r="BO58" s="696"/>
      <c r="BP58" s="696"/>
      <c r="BQ58" s="696"/>
      <c r="BR58" s="696"/>
      <c r="BS58" s="696"/>
      <c r="BT58" s="696"/>
      <c r="BU58" s="696"/>
      <c r="BV58" s="696"/>
      <c r="BW58" s="696"/>
      <c r="BX58" s="696"/>
      <c r="BY58" s="696"/>
      <c r="BZ58" s="696"/>
      <c r="CA58" s="696"/>
      <c r="CB58" s="696"/>
    </row>
    <row r="59" spans="1:80" s="545" customFormat="1" ht="12.75" customHeight="1" x14ac:dyDescent="0.2">
      <c r="B59" s="15" t="s">
        <v>17</v>
      </c>
      <c r="C59" s="62"/>
      <c r="D59" s="696"/>
      <c r="E59" s="696"/>
      <c r="F59" s="696"/>
      <c r="G59" s="696"/>
      <c r="H59" s="696"/>
      <c r="I59" s="696"/>
      <c r="J59" s="696"/>
      <c r="K59" s="696"/>
      <c r="L59" s="696"/>
      <c r="M59" s="696"/>
      <c r="N59" s="696"/>
      <c r="O59" s="696"/>
      <c r="P59" s="696"/>
      <c r="Q59" s="696"/>
      <c r="R59" s="696"/>
      <c r="S59" s="696"/>
      <c r="T59" s="696"/>
      <c r="U59" s="696"/>
      <c r="V59" s="696"/>
      <c r="W59" s="696"/>
      <c r="X59" s="696"/>
      <c r="Y59" s="696"/>
      <c r="Z59" s="696"/>
      <c r="AA59" s="696"/>
      <c r="AB59" s="696"/>
      <c r="AC59" s="696"/>
      <c r="AD59" s="696"/>
      <c r="AE59" s="696"/>
      <c r="AF59" s="696"/>
      <c r="AG59" s="696"/>
      <c r="AH59" s="696"/>
      <c r="AI59" s="696"/>
      <c r="AJ59" s="696"/>
      <c r="AK59" s="696"/>
      <c r="AL59" s="696"/>
      <c r="AM59" s="696"/>
      <c r="AN59" s="696"/>
      <c r="AO59" s="696"/>
      <c r="AQ59" s="696"/>
      <c r="AR59" s="696"/>
      <c r="AS59" s="696"/>
      <c r="AT59" s="696"/>
      <c r="AU59" s="696"/>
      <c r="AV59" s="696"/>
      <c r="AW59" s="696"/>
      <c r="AX59" s="696"/>
      <c r="AY59" s="696"/>
      <c r="AZ59" s="696"/>
      <c r="BA59" s="696"/>
      <c r="BB59" s="696"/>
      <c r="BC59" s="696"/>
      <c r="BD59" s="696"/>
      <c r="BE59" s="696"/>
      <c r="BF59" s="696"/>
      <c r="BG59" s="696"/>
      <c r="BH59" s="696"/>
      <c r="BI59" s="696"/>
      <c r="BJ59" s="696"/>
      <c r="BK59" s="696"/>
      <c r="BL59" s="696"/>
      <c r="BM59" s="696"/>
      <c r="BN59" s="696"/>
      <c r="BO59" s="696"/>
      <c r="BP59" s="696"/>
      <c r="BQ59" s="696"/>
      <c r="BR59" s="696"/>
      <c r="BS59" s="696"/>
      <c r="BT59" s="696"/>
      <c r="BU59" s="696"/>
      <c r="BV59" s="696"/>
      <c r="BW59" s="696"/>
      <c r="BX59" s="696"/>
      <c r="BY59" s="696"/>
      <c r="BZ59" s="696"/>
      <c r="CA59" s="696"/>
      <c r="CB59" s="696"/>
    </row>
    <row r="60" spans="1:80" s="545" customFormat="1" ht="12.75" customHeight="1" x14ac:dyDescent="0.2">
      <c r="B60" s="15" t="s">
        <v>18</v>
      </c>
      <c r="C60" s="62"/>
      <c r="D60" s="696"/>
      <c r="E60" s="696"/>
      <c r="F60" s="696"/>
      <c r="G60" s="696"/>
      <c r="H60" s="696"/>
      <c r="I60" s="696"/>
      <c r="J60" s="696"/>
      <c r="K60" s="696"/>
      <c r="L60" s="696"/>
      <c r="M60" s="696"/>
      <c r="N60" s="696"/>
      <c r="O60" s="696"/>
      <c r="P60" s="696"/>
      <c r="Q60" s="696"/>
      <c r="R60" s="696"/>
      <c r="S60" s="696"/>
      <c r="T60" s="696"/>
      <c r="U60" s="696"/>
      <c r="V60" s="696"/>
      <c r="W60" s="696"/>
      <c r="X60" s="696"/>
      <c r="Y60" s="696"/>
      <c r="Z60" s="696"/>
      <c r="AA60" s="696"/>
      <c r="AB60" s="696"/>
      <c r="AC60" s="696"/>
      <c r="AD60" s="696"/>
      <c r="AE60" s="696"/>
      <c r="AF60" s="696"/>
      <c r="AG60" s="696"/>
      <c r="AH60" s="696"/>
      <c r="AI60" s="696"/>
      <c r="AJ60" s="696"/>
      <c r="AK60" s="696"/>
      <c r="AL60" s="696"/>
      <c r="AM60" s="696"/>
      <c r="AN60" s="696"/>
      <c r="AO60" s="696"/>
      <c r="AQ60" s="696"/>
      <c r="AR60" s="696"/>
      <c r="AS60" s="696"/>
      <c r="AT60" s="696"/>
      <c r="AU60" s="696"/>
      <c r="AV60" s="696"/>
      <c r="AW60" s="696"/>
      <c r="AX60" s="696"/>
      <c r="AY60" s="696"/>
      <c r="AZ60" s="696"/>
      <c r="BA60" s="696"/>
      <c r="BB60" s="696"/>
      <c r="BC60" s="696"/>
      <c r="BD60" s="696"/>
      <c r="BE60" s="696"/>
      <c r="BF60" s="696"/>
      <c r="BG60" s="696"/>
      <c r="BH60" s="696"/>
      <c r="BI60" s="696"/>
      <c r="BJ60" s="696"/>
      <c r="BK60" s="696"/>
      <c r="BL60" s="696"/>
      <c r="BM60" s="696"/>
      <c r="BN60" s="696"/>
      <c r="BO60" s="696"/>
      <c r="BP60" s="696"/>
      <c r="BQ60" s="696"/>
      <c r="BR60" s="696"/>
      <c r="BS60" s="696"/>
      <c r="BT60" s="696"/>
      <c r="BU60" s="696"/>
      <c r="BV60" s="696"/>
      <c r="BW60" s="696"/>
      <c r="BX60" s="696"/>
      <c r="BY60" s="696"/>
      <c r="BZ60" s="696"/>
      <c r="CA60" s="696"/>
      <c r="CB60" s="696"/>
    </row>
    <row r="61" spans="1:80" s="545" customFormat="1" ht="12.75" customHeight="1" x14ac:dyDescent="0.2">
      <c r="B61" s="15" t="s">
        <v>19</v>
      </c>
      <c r="C61" s="62"/>
      <c r="D61" s="696"/>
      <c r="E61" s="696"/>
      <c r="F61" s="696"/>
      <c r="G61" s="696"/>
      <c r="H61" s="696"/>
      <c r="I61" s="696"/>
      <c r="J61" s="696"/>
      <c r="K61" s="696"/>
      <c r="L61" s="696"/>
      <c r="M61" s="696"/>
      <c r="N61" s="696"/>
      <c r="O61" s="696"/>
      <c r="P61" s="696"/>
      <c r="Q61" s="696"/>
      <c r="R61" s="696"/>
      <c r="S61" s="696"/>
      <c r="T61" s="696"/>
      <c r="U61" s="696"/>
      <c r="V61" s="696"/>
      <c r="W61" s="696"/>
      <c r="X61" s="696"/>
      <c r="Y61" s="696"/>
      <c r="Z61" s="696"/>
      <c r="AA61" s="696"/>
      <c r="AB61" s="696"/>
      <c r="AC61" s="696"/>
      <c r="AD61" s="696"/>
      <c r="AE61" s="696"/>
      <c r="AF61" s="696"/>
      <c r="AG61" s="696"/>
      <c r="AH61" s="696"/>
      <c r="AI61" s="696"/>
      <c r="AJ61" s="696"/>
      <c r="AK61" s="696"/>
      <c r="AL61" s="696"/>
      <c r="AM61" s="696"/>
      <c r="AN61" s="696"/>
      <c r="AO61" s="696"/>
      <c r="AQ61" s="696"/>
      <c r="AR61" s="696"/>
      <c r="AS61" s="696"/>
      <c r="AT61" s="696"/>
      <c r="AU61" s="696"/>
      <c r="AV61" s="696"/>
      <c r="AW61" s="696"/>
      <c r="AX61" s="696"/>
      <c r="AY61" s="696"/>
      <c r="AZ61" s="696"/>
      <c r="BA61" s="696"/>
      <c r="BB61" s="696"/>
      <c r="BC61" s="696"/>
      <c r="BD61" s="696"/>
      <c r="BE61" s="696"/>
      <c r="BF61" s="696"/>
      <c r="BG61" s="696"/>
      <c r="BH61" s="696"/>
      <c r="BI61" s="696"/>
      <c r="BJ61" s="696"/>
      <c r="BK61" s="696"/>
      <c r="BL61" s="696"/>
      <c r="BM61" s="696"/>
      <c r="BN61" s="696"/>
      <c r="BO61" s="696"/>
      <c r="BP61" s="696"/>
      <c r="BQ61" s="696"/>
      <c r="BR61" s="696"/>
      <c r="BS61" s="696"/>
      <c r="BT61" s="696"/>
      <c r="BU61" s="696"/>
      <c r="BV61" s="696"/>
      <c r="BW61" s="696"/>
      <c r="BX61" s="696"/>
      <c r="BY61" s="696"/>
      <c r="BZ61" s="696"/>
      <c r="CA61" s="696"/>
      <c r="CB61" s="696"/>
    </row>
    <row r="62" spans="1:80" s="545" customFormat="1" ht="12.75" customHeight="1" x14ac:dyDescent="0.2">
      <c r="B62" s="15" t="s">
        <v>20</v>
      </c>
      <c r="C62" s="62"/>
      <c r="D62" s="696"/>
      <c r="E62" s="696"/>
      <c r="F62" s="696"/>
      <c r="G62" s="696"/>
      <c r="H62" s="696"/>
      <c r="I62" s="696"/>
      <c r="J62" s="696"/>
      <c r="K62" s="696"/>
      <c r="L62" s="696"/>
      <c r="M62" s="696"/>
      <c r="N62" s="696"/>
      <c r="O62" s="696"/>
      <c r="P62" s="696"/>
      <c r="Q62" s="696"/>
      <c r="R62" s="696"/>
      <c r="S62" s="696"/>
      <c r="T62" s="696"/>
      <c r="U62" s="696"/>
      <c r="V62" s="696"/>
      <c r="W62" s="696"/>
      <c r="X62" s="696"/>
      <c r="Y62" s="696"/>
      <c r="Z62" s="696"/>
      <c r="AA62" s="696"/>
      <c r="AB62" s="696"/>
      <c r="AC62" s="696"/>
      <c r="AD62" s="696"/>
      <c r="AE62" s="696"/>
      <c r="AF62" s="696"/>
      <c r="AG62" s="696"/>
      <c r="AH62" s="696"/>
      <c r="AI62" s="696"/>
      <c r="AJ62" s="696"/>
      <c r="AK62" s="696"/>
      <c r="AL62" s="696"/>
      <c r="AM62" s="696"/>
      <c r="AN62" s="696"/>
      <c r="AO62" s="696"/>
      <c r="AQ62" s="696"/>
      <c r="AR62" s="696"/>
      <c r="AS62" s="696"/>
      <c r="AT62" s="696"/>
      <c r="AU62" s="696"/>
      <c r="AV62" s="696"/>
      <c r="AW62" s="696"/>
      <c r="AX62" s="696"/>
      <c r="AY62" s="696"/>
      <c r="AZ62" s="696"/>
      <c r="BA62" s="696"/>
      <c r="BB62" s="696"/>
      <c r="BC62" s="696"/>
      <c r="BD62" s="696"/>
      <c r="BE62" s="696"/>
      <c r="BF62" s="696"/>
      <c r="BG62" s="696"/>
      <c r="BH62" s="696"/>
      <c r="BI62" s="696"/>
      <c r="BJ62" s="696"/>
      <c r="BK62" s="696"/>
      <c r="BL62" s="696"/>
      <c r="BM62" s="696"/>
      <c r="BN62" s="696"/>
      <c r="BO62" s="696"/>
      <c r="BP62" s="696"/>
      <c r="BQ62" s="696"/>
      <c r="BR62" s="696"/>
      <c r="BS62" s="696"/>
      <c r="BT62" s="696"/>
      <c r="BU62" s="696"/>
      <c r="BV62" s="696"/>
      <c r="BW62" s="696"/>
      <c r="BX62" s="696"/>
      <c r="BY62" s="696"/>
      <c r="BZ62" s="696"/>
      <c r="CA62" s="696"/>
      <c r="CB62" s="696"/>
    </row>
    <row r="63" spans="1:80" s="545" customFormat="1" ht="12.75" customHeight="1" x14ac:dyDescent="0.2">
      <c r="B63" s="15" t="s">
        <v>21</v>
      </c>
      <c r="C63" s="62"/>
      <c r="D63" s="696"/>
      <c r="E63" s="696"/>
      <c r="F63" s="696"/>
      <c r="G63" s="696"/>
      <c r="H63" s="696"/>
      <c r="I63" s="696"/>
      <c r="J63" s="696"/>
      <c r="K63" s="696"/>
      <c r="L63" s="696"/>
      <c r="M63" s="696"/>
      <c r="N63" s="696"/>
      <c r="O63" s="696"/>
      <c r="P63" s="696"/>
      <c r="Q63" s="696"/>
      <c r="R63" s="696"/>
      <c r="S63" s="696"/>
      <c r="T63" s="696"/>
      <c r="U63" s="696"/>
      <c r="V63" s="696"/>
      <c r="W63" s="696"/>
      <c r="X63" s="696"/>
      <c r="Y63" s="696"/>
      <c r="Z63" s="696"/>
      <c r="AA63" s="696"/>
      <c r="AB63" s="696"/>
      <c r="AC63" s="696"/>
      <c r="AD63" s="696"/>
      <c r="AE63" s="696"/>
      <c r="AF63" s="696"/>
      <c r="AG63" s="696"/>
      <c r="AH63" s="696"/>
      <c r="AI63" s="696"/>
      <c r="AJ63" s="696"/>
      <c r="AK63" s="696"/>
      <c r="AL63" s="696"/>
      <c r="AM63" s="696"/>
      <c r="AN63" s="696"/>
      <c r="AO63" s="696"/>
      <c r="AQ63" s="696"/>
      <c r="AR63" s="696"/>
      <c r="AS63" s="696"/>
      <c r="AT63" s="696"/>
      <c r="AU63" s="696"/>
      <c r="AV63" s="696"/>
      <c r="AW63" s="696"/>
      <c r="AX63" s="696"/>
      <c r="AY63" s="696"/>
      <c r="AZ63" s="696"/>
      <c r="BA63" s="696"/>
      <c r="BB63" s="696"/>
      <c r="BC63" s="696"/>
      <c r="BD63" s="696"/>
      <c r="BE63" s="696"/>
      <c r="BF63" s="696"/>
      <c r="BG63" s="696"/>
      <c r="BH63" s="696"/>
      <c r="BI63" s="696"/>
      <c r="BJ63" s="696"/>
      <c r="BK63" s="696"/>
      <c r="BL63" s="696"/>
      <c r="BM63" s="696"/>
      <c r="BN63" s="696"/>
      <c r="BO63" s="696"/>
      <c r="BP63" s="696"/>
      <c r="BQ63" s="696"/>
      <c r="BR63" s="696"/>
      <c r="BS63" s="696"/>
      <c r="BT63" s="696"/>
      <c r="BU63" s="696"/>
      <c r="BV63" s="696"/>
      <c r="BW63" s="696"/>
      <c r="BX63" s="696"/>
      <c r="BY63" s="696"/>
      <c r="BZ63" s="696"/>
      <c r="CA63" s="696"/>
      <c r="CB63" s="696"/>
    </row>
    <row r="64" spans="1:80" s="545" customFormat="1" ht="12.75" customHeight="1" x14ac:dyDescent="0.2">
      <c r="B64" s="15" t="s">
        <v>22</v>
      </c>
      <c r="C64" s="62"/>
      <c r="D64" s="696"/>
      <c r="E64" s="696"/>
      <c r="F64" s="696"/>
      <c r="G64" s="696"/>
      <c r="H64" s="696"/>
      <c r="I64" s="696"/>
      <c r="J64" s="696"/>
      <c r="K64" s="696"/>
      <c r="L64" s="696"/>
      <c r="M64" s="696"/>
      <c r="N64" s="696"/>
      <c r="O64" s="696"/>
      <c r="P64" s="696"/>
      <c r="Q64" s="696"/>
      <c r="R64" s="696"/>
      <c r="S64" s="696"/>
      <c r="T64" s="696"/>
      <c r="U64" s="696"/>
      <c r="V64" s="696"/>
      <c r="W64" s="696"/>
      <c r="X64" s="696"/>
      <c r="Y64" s="696"/>
      <c r="Z64" s="696"/>
      <c r="AA64" s="696"/>
      <c r="AB64" s="696"/>
      <c r="AC64" s="696"/>
      <c r="AD64" s="696"/>
      <c r="AE64" s="696"/>
      <c r="AF64" s="696"/>
      <c r="AG64" s="696"/>
      <c r="AH64" s="696"/>
      <c r="AI64" s="696"/>
      <c r="AJ64" s="696"/>
      <c r="AK64" s="696"/>
      <c r="AL64" s="696"/>
      <c r="AM64" s="696"/>
      <c r="AN64" s="696"/>
      <c r="AO64" s="696"/>
      <c r="AQ64" s="696"/>
      <c r="AR64" s="696"/>
      <c r="AS64" s="696"/>
      <c r="AT64" s="696"/>
      <c r="AU64" s="696"/>
      <c r="AV64" s="696"/>
      <c r="AW64" s="696"/>
      <c r="AX64" s="696"/>
      <c r="AY64" s="696"/>
      <c r="AZ64" s="696"/>
      <c r="BA64" s="696"/>
      <c r="BB64" s="696"/>
      <c r="BC64" s="696"/>
      <c r="BD64" s="696"/>
      <c r="BE64" s="696"/>
      <c r="BF64" s="696"/>
      <c r="BG64" s="696"/>
      <c r="BH64" s="696"/>
      <c r="BI64" s="696"/>
      <c r="BJ64" s="696"/>
      <c r="BK64" s="696"/>
      <c r="BL64" s="696"/>
      <c r="BM64" s="696"/>
      <c r="BN64" s="696"/>
      <c r="BO64" s="696"/>
      <c r="BP64" s="696"/>
      <c r="BQ64" s="696"/>
      <c r="BR64" s="696"/>
      <c r="BS64" s="696"/>
      <c r="BT64" s="696"/>
      <c r="BU64" s="696"/>
      <c r="BV64" s="696"/>
      <c r="BW64" s="696"/>
      <c r="BX64" s="696"/>
      <c r="BY64" s="696"/>
      <c r="BZ64" s="696"/>
      <c r="CA64" s="696"/>
      <c r="CB64" s="696"/>
    </row>
    <row r="65" spans="1:80" s="545" customFormat="1" ht="12.75" customHeight="1" x14ac:dyDescent="0.2">
      <c r="B65" s="15" t="s">
        <v>35</v>
      </c>
      <c r="C65" s="62"/>
      <c r="D65" s="696"/>
      <c r="E65" s="696"/>
      <c r="F65" s="696"/>
      <c r="G65" s="696"/>
      <c r="H65" s="696"/>
      <c r="I65" s="696"/>
      <c r="J65" s="696"/>
      <c r="K65" s="696"/>
      <c r="L65" s="696"/>
      <c r="M65" s="696"/>
      <c r="N65" s="696"/>
      <c r="O65" s="696"/>
      <c r="P65" s="696"/>
      <c r="Q65" s="696"/>
      <c r="R65" s="696"/>
      <c r="S65" s="696"/>
      <c r="T65" s="696"/>
      <c r="U65" s="696"/>
      <c r="V65" s="696"/>
      <c r="W65" s="696"/>
      <c r="X65" s="696"/>
      <c r="Y65" s="696"/>
      <c r="Z65" s="696"/>
      <c r="AA65" s="696"/>
      <c r="AB65" s="696"/>
      <c r="AC65" s="696"/>
      <c r="AD65" s="696"/>
      <c r="AE65" s="696"/>
      <c r="AF65" s="696"/>
      <c r="AG65" s="696"/>
      <c r="AH65" s="696"/>
      <c r="AI65" s="696"/>
      <c r="AJ65" s="696"/>
      <c r="AK65" s="696"/>
      <c r="AL65" s="696"/>
      <c r="AM65" s="696"/>
      <c r="AN65" s="696"/>
      <c r="AO65" s="696"/>
      <c r="AQ65" s="696"/>
      <c r="AR65" s="696"/>
      <c r="AS65" s="696"/>
      <c r="AT65" s="696"/>
      <c r="AU65" s="696"/>
      <c r="AV65" s="696"/>
      <c r="AW65" s="696"/>
      <c r="AX65" s="696"/>
      <c r="AY65" s="696"/>
      <c r="AZ65" s="696"/>
      <c r="BA65" s="696"/>
      <c r="BB65" s="696"/>
      <c r="BC65" s="696"/>
      <c r="BD65" s="696"/>
      <c r="BE65" s="696"/>
      <c r="BF65" s="696"/>
      <c r="BG65" s="696"/>
      <c r="BH65" s="696"/>
      <c r="BI65" s="696"/>
      <c r="BJ65" s="696"/>
      <c r="BK65" s="696"/>
      <c r="BL65" s="696"/>
      <c r="BM65" s="696"/>
      <c r="BN65" s="696"/>
      <c r="BO65" s="696"/>
      <c r="BP65" s="696"/>
      <c r="BQ65" s="696"/>
      <c r="BR65" s="696"/>
      <c r="BS65" s="696"/>
      <c r="BT65" s="696"/>
      <c r="BU65" s="696"/>
      <c r="BV65" s="696"/>
      <c r="BW65" s="696"/>
      <c r="BX65" s="696"/>
      <c r="BY65" s="696"/>
      <c r="BZ65" s="696"/>
      <c r="CA65" s="696"/>
      <c r="CB65" s="696"/>
    </row>
    <row r="66" spans="1:80" s="535" customFormat="1" ht="12.75" customHeight="1" x14ac:dyDescent="0.2">
      <c r="A66" s="545"/>
      <c r="B66" s="15"/>
      <c r="C66" s="287"/>
      <c r="D66" s="755"/>
      <c r="E66" s="755"/>
      <c r="F66" s="755"/>
      <c r="G66" s="755"/>
      <c r="H66" s="755"/>
      <c r="I66" s="755"/>
      <c r="J66" s="755"/>
      <c r="K66" s="755"/>
      <c r="L66" s="755"/>
      <c r="M66" s="755"/>
      <c r="N66" s="755"/>
      <c r="O66" s="755"/>
      <c r="P66" s="755"/>
      <c r="Q66" s="755"/>
      <c r="R66" s="755"/>
      <c r="S66" s="755"/>
      <c r="T66" s="755"/>
      <c r="U66" s="755"/>
      <c r="V66" s="755"/>
      <c r="W66" s="755"/>
      <c r="X66" s="755"/>
      <c r="Y66" s="755"/>
      <c r="Z66" s="755"/>
      <c r="AA66" s="755"/>
      <c r="AB66" s="755"/>
      <c r="AC66" s="755"/>
      <c r="AD66" s="755"/>
      <c r="AE66" s="755"/>
      <c r="AF66" s="755"/>
      <c r="AG66" s="755"/>
      <c r="AH66" s="755"/>
      <c r="AI66" s="755"/>
      <c r="AJ66" s="755"/>
      <c r="AK66" s="755"/>
      <c r="AL66" s="755"/>
      <c r="AM66" s="755"/>
      <c r="AN66" s="755"/>
      <c r="AO66" s="755"/>
      <c r="AP66" s="545"/>
      <c r="AQ66" s="755"/>
      <c r="AR66" s="755"/>
      <c r="AS66" s="755"/>
      <c r="AT66" s="755"/>
      <c r="AU66" s="755"/>
      <c r="AV66" s="755"/>
      <c r="AW66" s="755"/>
      <c r="AX66" s="755"/>
      <c r="AY66" s="755"/>
      <c r="AZ66" s="755"/>
      <c r="BA66" s="755"/>
      <c r="BB66" s="755"/>
      <c r="BC66" s="755"/>
      <c r="BD66" s="755"/>
      <c r="BE66" s="755"/>
      <c r="BF66" s="755"/>
      <c r="BG66" s="755"/>
      <c r="BH66" s="755"/>
      <c r="BI66" s="755"/>
      <c r="BJ66" s="755"/>
      <c r="BK66" s="755"/>
      <c r="BL66" s="755"/>
      <c r="BM66" s="755"/>
      <c r="BN66" s="755"/>
      <c r="BO66" s="755"/>
      <c r="BP66" s="755"/>
      <c r="BQ66" s="755"/>
      <c r="BR66" s="755"/>
      <c r="BS66" s="755"/>
      <c r="BT66" s="755"/>
      <c r="BU66" s="755"/>
      <c r="BV66" s="755"/>
      <c r="BW66" s="755"/>
      <c r="BX66" s="755"/>
      <c r="BY66" s="755"/>
      <c r="BZ66" s="755"/>
      <c r="CA66" s="755"/>
      <c r="CB66" s="755"/>
    </row>
    <row r="67" spans="1:80" s="545" customFormat="1" ht="12.75" customHeight="1" x14ac:dyDescent="0.2">
      <c r="B67" s="53" t="s">
        <v>454</v>
      </c>
      <c r="C67" s="62"/>
      <c r="D67" s="696"/>
      <c r="E67" s="696"/>
      <c r="F67" s="696"/>
      <c r="G67" s="696"/>
      <c r="H67" s="696"/>
      <c r="I67" s="696"/>
      <c r="J67" s="696"/>
      <c r="K67" s="696"/>
      <c r="L67" s="696"/>
      <c r="M67" s="696"/>
      <c r="N67" s="696"/>
      <c r="O67" s="696"/>
      <c r="P67" s="696"/>
      <c r="Q67" s="696"/>
      <c r="R67" s="696"/>
      <c r="S67" s="696"/>
      <c r="T67" s="696"/>
      <c r="U67" s="696"/>
      <c r="V67" s="696"/>
      <c r="W67" s="696"/>
      <c r="X67" s="696"/>
      <c r="Y67" s="696"/>
      <c r="Z67" s="696"/>
      <c r="AA67" s="696"/>
      <c r="AB67" s="696"/>
      <c r="AC67" s="696"/>
      <c r="AD67" s="696"/>
      <c r="AE67" s="696"/>
      <c r="AF67" s="696"/>
      <c r="AG67" s="696"/>
      <c r="AH67" s="696"/>
      <c r="AI67" s="696"/>
      <c r="AJ67" s="696"/>
      <c r="AK67" s="696"/>
      <c r="AL67" s="696"/>
      <c r="AM67" s="696"/>
      <c r="AN67" s="696"/>
      <c r="AO67" s="696"/>
      <c r="AQ67" s="696"/>
      <c r="AR67" s="696"/>
      <c r="AS67" s="696"/>
      <c r="AT67" s="696"/>
      <c r="AU67" s="696"/>
      <c r="AV67" s="696"/>
      <c r="AW67" s="696"/>
      <c r="AX67" s="696"/>
      <c r="AY67" s="696"/>
      <c r="AZ67" s="696"/>
      <c r="BA67" s="696"/>
      <c r="BB67" s="696"/>
      <c r="BC67" s="696"/>
      <c r="BD67" s="696"/>
      <c r="BE67" s="696"/>
      <c r="BF67" s="696"/>
      <c r="BG67" s="696"/>
      <c r="BH67" s="696"/>
      <c r="BI67" s="696"/>
      <c r="BJ67" s="696"/>
      <c r="BK67" s="696"/>
      <c r="BL67" s="696"/>
      <c r="BM67" s="696"/>
      <c r="BN67" s="696"/>
      <c r="BO67" s="696"/>
      <c r="BP67" s="696"/>
      <c r="BQ67" s="696"/>
      <c r="BR67" s="696"/>
      <c r="BS67" s="696"/>
      <c r="BT67" s="696"/>
      <c r="BU67" s="696"/>
      <c r="BV67" s="696"/>
      <c r="BW67" s="696"/>
      <c r="BX67" s="696"/>
      <c r="BY67" s="696"/>
      <c r="BZ67" s="696"/>
      <c r="CA67" s="696"/>
      <c r="CB67" s="696"/>
    </row>
    <row r="68" spans="1:80" s="545" customFormat="1" ht="12.75" customHeight="1" x14ac:dyDescent="0.2">
      <c r="B68" s="15" t="s">
        <v>17</v>
      </c>
      <c r="C68" s="62"/>
      <c r="D68" s="696"/>
      <c r="E68" s="696"/>
      <c r="F68" s="696"/>
      <c r="G68" s="696"/>
      <c r="H68" s="696"/>
      <c r="I68" s="696"/>
      <c r="J68" s="696"/>
      <c r="K68" s="696"/>
      <c r="L68" s="696"/>
      <c r="M68" s="696"/>
      <c r="N68" s="696"/>
      <c r="O68" s="696"/>
      <c r="P68" s="696"/>
      <c r="Q68" s="696"/>
      <c r="R68" s="696"/>
      <c r="S68" s="696"/>
      <c r="T68" s="696"/>
      <c r="U68" s="696"/>
      <c r="V68" s="696"/>
      <c r="W68" s="696"/>
      <c r="X68" s="696"/>
      <c r="Y68" s="696"/>
      <c r="Z68" s="696"/>
      <c r="AA68" s="696"/>
      <c r="AB68" s="696"/>
      <c r="AC68" s="696"/>
      <c r="AD68" s="696"/>
      <c r="AE68" s="696"/>
      <c r="AF68" s="696"/>
      <c r="AG68" s="696"/>
      <c r="AH68" s="696"/>
      <c r="AI68" s="696"/>
      <c r="AJ68" s="696"/>
      <c r="AK68" s="696"/>
      <c r="AL68" s="696"/>
      <c r="AM68" s="696"/>
      <c r="AN68" s="696"/>
      <c r="AO68" s="696"/>
      <c r="AQ68" s="696"/>
      <c r="AR68" s="696"/>
      <c r="AS68" s="696"/>
      <c r="AT68" s="696"/>
      <c r="AU68" s="696"/>
      <c r="AV68" s="696"/>
      <c r="AW68" s="696"/>
      <c r="AX68" s="696"/>
      <c r="AY68" s="696"/>
      <c r="AZ68" s="696"/>
      <c r="BA68" s="696"/>
      <c r="BB68" s="696"/>
      <c r="BC68" s="696"/>
      <c r="BD68" s="696"/>
      <c r="BE68" s="696"/>
      <c r="BF68" s="696"/>
      <c r="BG68" s="696"/>
      <c r="BH68" s="696"/>
      <c r="BI68" s="696"/>
      <c r="BJ68" s="696"/>
      <c r="BK68" s="696"/>
      <c r="BL68" s="696"/>
      <c r="BM68" s="696"/>
      <c r="BN68" s="696"/>
      <c r="BO68" s="696"/>
      <c r="BP68" s="696"/>
      <c r="BQ68" s="696"/>
      <c r="BR68" s="696"/>
      <c r="BS68" s="696"/>
      <c r="BT68" s="696"/>
      <c r="BU68" s="696"/>
      <c r="BV68" s="696"/>
      <c r="BW68" s="696"/>
      <c r="BX68" s="696"/>
      <c r="BY68" s="696"/>
      <c r="BZ68" s="696"/>
      <c r="CA68" s="696"/>
      <c r="CB68" s="696"/>
    </row>
    <row r="69" spans="1:80" s="545" customFormat="1" ht="12.75" customHeight="1" x14ac:dyDescent="0.2">
      <c r="B69" s="15" t="s">
        <v>18</v>
      </c>
      <c r="C69" s="62"/>
      <c r="D69" s="696"/>
      <c r="E69" s="696"/>
      <c r="F69" s="696"/>
      <c r="G69" s="696"/>
      <c r="H69" s="696"/>
      <c r="I69" s="696"/>
      <c r="J69" s="696"/>
      <c r="K69" s="696"/>
      <c r="L69" s="696"/>
      <c r="M69" s="696"/>
      <c r="N69" s="696"/>
      <c r="O69" s="696"/>
      <c r="P69" s="696"/>
      <c r="Q69" s="696"/>
      <c r="R69" s="696"/>
      <c r="S69" s="696"/>
      <c r="T69" s="696"/>
      <c r="U69" s="696"/>
      <c r="V69" s="696"/>
      <c r="W69" s="696"/>
      <c r="X69" s="696"/>
      <c r="Y69" s="696"/>
      <c r="Z69" s="696"/>
      <c r="AA69" s="696"/>
      <c r="AB69" s="696"/>
      <c r="AC69" s="696"/>
      <c r="AD69" s="696"/>
      <c r="AE69" s="696"/>
      <c r="AF69" s="696"/>
      <c r="AG69" s="696"/>
      <c r="AH69" s="696"/>
      <c r="AI69" s="696"/>
      <c r="AJ69" s="696"/>
      <c r="AK69" s="696"/>
      <c r="AL69" s="696"/>
      <c r="AM69" s="696"/>
      <c r="AN69" s="696"/>
      <c r="AO69" s="696"/>
      <c r="AQ69" s="696"/>
      <c r="AR69" s="696"/>
      <c r="AS69" s="696"/>
      <c r="AT69" s="696"/>
      <c r="AU69" s="696"/>
      <c r="AV69" s="696"/>
      <c r="AW69" s="696"/>
      <c r="AX69" s="696"/>
      <c r="AY69" s="696"/>
      <c r="AZ69" s="696"/>
      <c r="BA69" s="696"/>
      <c r="BB69" s="696"/>
      <c r="BC69" s="696"/>
      <c r="BD69" s="696"/>
      <c r="BE69" s="696"/>
      <c r="BF69" s="696"/>
      <c r="BG69" s="696"/>
      <c r="BH69" s="696"/>
      <c r="BI69" s="696"/>
      <c r="BJ69" s="696"/>
      <c r="BK69" s="696"/>
      <c r="BL69" s="696"/>
      <c r="BM69" s="696"/>
      <c r="BN69" s="696"/>
      <c r="BO69" s="696"/>
      <c r="BP69" s="696"/>
      <c r="BQ69" s="696"/>
      <c r="BR69" s="696"/>
      <c r="BS69" s="696"/>
      <c r="BT69" s="696"/>
      <c r="BU69" s="696"/>
      <c r="BV69" s="696"/>
      <c r="BW69" s="696"/>
      <c r="BX69" s="696"/>
      <c r="BY69" s="696"/>
      <c r="BZ69" s="696"/>
      <c r="CA69" s="696"/>
      <c r="CB69" s="696"/>
    </row>
    <row r="70" spans="1:80" s="545" customFormat="1" ht="12.75" customHeight="1" x14ac:dyDescent="0.2">
      <c r="B70" s="15" t="s">
        <v>19</v>
      </c>
      <c r="C70" s="62"/>
      <c r="D70" s="696"/>
      <c r="E70" s="696"/>
      <c r="F70" s="696"/>
      <c r="G70" s="696"/>
      <c r="H70" s="696"/>
      <c r="I70" s="696"/>
      <c r="J70" s="696"/>
      <c r="K70" s="696"/>
      <c r="L70" s="696"/>
      <c r="M70" s="696"/>
      <c r="N70" s="696"/>
      <c r="O70" s="696"/>
      <c r="P70" s="696"/>
      <c r="Q70" s="696"/>
      <c r="R70" s="696"/>
      <c r="S70" s="696"/>
      <c r="T70" s="696"/>
      <c r="U70" s="696"/>
      <c r="V70" s="696"/>
      <c r="W70" s="696"/>
      <c r="X70" s="696"/>
      <c r="Y70" s="696"/>
      <c r="Z70" s="696"/>
      <c r="AA70" s="696"/>
      <c r="AB70" s="696"/>
      <c r="AC70" s="696"/>
      <c r="AD70" s="696"/>
      <c r="AE70" s="696"/>
      <c r="AF70" s="696"/>
      <c r="AG70" s="696"/>
      <c r="AH70" s="696"/>
      <c r="AI70" s="696"/>
      <c r="AJ70" s="696"/>
      <c r="AK70" s="696"/>
      <c r="AL70" s="696"/>
      <c r="AM70" s="696"/>
      <c r="AN70" s="696"/>
      <c r="AO70" s="696"/>
      <c r="AQ70" s="696"/>
      <c r="AR70" s="696"/>
      <c r="AS70" s="696"/>
      <c r="AT70" s="696"/>
      <c r="AU70" s="696"/>
      <c r="AV70" s="696"/>
      <c r="AW70" s="696"/>
      <c r="AX70" s="696"/>
      <c r="AY70" s="696"/>
      <c r="AZ70" s="696"/>
      <c r="BA70" s="696"/>
      <c r="BB70" s="696"/>
      <c r="BC70" s="696"/>
      <c r="BD70" s="696"/>
      <c r="BE70" s="696"/>
      <c r="BF70" s="696"/>
      <c r="BG70" s="696"/>
      <c r="BH70" s="696"/>
      <c r="BI70" s="696"/>
      <c r="BJ70" s="696"/>
      <c r="BK70" s="696"/>
      <c r="BL70" s="696"/>
      <c r="BM70" s="696"/>
      <c r="BN70" s="696"/>
      <c r="BO70" s="696"/>
      <c r="BP70" s="696"/>
      <c r="BQ70" s="696"/>
      <c r="BR70" s="696"/>
      <c r="BS70" s="696"/>
      <c r="BT70" s="696"/>
      <c r="BU70" s="696"/>
      <c r="BV70" s="696"/>
      <c r="BW70" s="696"/>
      <c r="BX70" s="696"/>
      <c r="BY70" s="696"/>
      <c r="BZ70" s="696"/>
      <c r="CA70" s="696"/>
      <c r="CB70" s="696"/>
    </row>
    <row r="71" spans="1:80" s="545" customFormat="1" ht="12.75" customHeight="1" x14ac:dyDescent="0.2">
      <c r="B71" s="15" t="s">
        <v>20</v>
      </c>
      <c r="C71" s="62"/>
      <c r="D71" s="696"/>
      <c r="E71" s="696"/>
      <c r="F71" s="696"/>
      <c r="G71" s="696"/>
      <c r="H71" s="696"/>
      <c r="I71" s="696"/>
      <c r="J71" s="696"/>
      <c r="K71" s="696"/>
      <c r="L71" s="696"/>
      <c r="M71" s="696"/>
      <c r="N71" s="696"/>
      <c r="O71" s="696"/>
      <c r="P71" s="696"/>
      <c r="Q71" s="696"/>
      <c r="R71" s="696"/>
      <c r="S71" s="696"/>
      <c r="T71" s="696"/>
      <c r="U71" s="696"/>
      <c r="V71" s="696"/>
      <c r="W71" s="696"/>
      <c r="X71" s="696"/>
      <c r="Y71" s="696"/>
      <c r="Z71" s="696"/>
      <c r="AA71" s="696"/>
      <c r="AB71" s="696"/>
      <c r="AC71" s="696"/>
      <c r="AD71" s="696"/>
      <c r="AE71" s="696"/>
      <c r="AF71" s="696"/>
      <c r="AG71" s="696"/>
      <c r="AH71" s="696"/>
      <c r="AI71" s="696"/>
      <c r="AJ71" s="696"/>
      <c r="AK71" s="696"/>
      <c r="AL71" s="696"/>
      <c r="AM71" s="696"/>
      <c r="AN71" s="696"/>
      <c r="AO71" s="696"/>
      <c r="AQ71" s="696"/>
      <c r="AR71" s="696"/>
      <c r="AS71" s="696"/>
      <c r="AT71" s="696"/>
      <c r="AU71" s="696"/>
      <c r="AV71" s="696"/>
      <c r="AW71" s="696"/>
      <c r="AX71" s="696"/>
      <c r="AY71" s="696"/>
      <c r="AZ71" s="696"/>
      <c r="BA71" s="696"/>
      <c r="BB71" s="696"/>
      <c r="BC71" s="696"/>
      <c r="BD71" s="696"/>
      <c r="BE71" s="696"/>
      <c r="BF71" s="696"/>
      <c r="BG71" s="696"/>
      <c r="BH71" s="696"/>
      <c r="BI71" s="696"/>
      <c r="BJ71" s="696"/>
      <c r="BK71" s="696"/>
      <c r="BL71" s="696"/>
      <c r="BM71" s="696"/>
      <c r="BN71" s="696"/>
      <c r="BO71" s="696"/>
      <c r="BP71" s="696"/>
      <c r="BQ71" s="696"/>
      <c r="BR71" s="696"/>
      <c r="BS71" s="696"/>
      <c r="BT71" s="696"/>
      <c r="BU71" s="696"/>
      <c r="BV71" s="696"/>
      <c r="BW71" s="696"/>
      <c r="BX71" s="696"/>
      <c r="BY71" s="696"/>
      <c r="BZ71" s="696"/>
      <c r="CA71" s="696"/>
      <c r="CB71" s="696"/>
    </row>
    <row r="72" spans="1:80" s="545" customFormat="1" ht="12.75" customHeight="1" x14ac:dyDescent="0.2">
      <c r="B72" s="15" t="s">
        <v>21</v>
      </c>
      <c r="C72" s="62"/>
      <c r="D72" s="696"/>
      <c r="E72" s="696"/>
      <c r="F72" s="696"/>
      <c r="G72" s="696"/>
      <c r="H72" s="696"/>
      <c r="I72" s="696"/>
      <c r="J72" s="696"/>
      <c r="K72" s="696"/>
      <c r="L72" s="696"/>
      <c r="M72" s="696"/>
      <c r="N72" s="696"/>
      <c r="O72" s="696"/>
      <c r="P72" s="696"/>
      <c r="Q72" s="696"/>
      <c r="R72" s="696"/>
      <c r="S72" s="696"/>
      <c r="T72" s="696"/>
      <c r="U72" s="696"/>
      <c r="V72" s="696"/>
      <c r="W72" s="696"/>
      <c r="X72" s="696"/>
      <c r="Y72" s="696"/>
      <c r="Z72" s="696"/>
      <c r="AA72" s="696"/>
      <c r="AB72" s="696"/>
      <c r="AC72" s="696"/>
      <c r="AD72" s="696"/>
      <c r="AE72" s="696"/>
      <c r="AF72" s="696"/>
      <c r="AG72" s="696"/>
      <c r="AH72" s="696"/>
      <c r="AI72" s="696"/>
      <c r="AJ72" s="696"/>
      <c r="AK72" s="696"/>
      <c r="AL72" s="696"/>
      <c r="AM72" s="696"/>
      <c r="AN72" s="696"/>
      <c r="AO72" s="696"/>
      <c r="AQ72" s="696"/>
      <c r="AR72" s="696"/>
      <c r="AS72" s="696"/>
      <c r="AT72" s="696"/>
      <c r="AU72" s="696"/>
      <c r="AV72" s="696"/>
      <c r="AW72" s="696"/>
      <c r="AX72" s="696"/>
      <c r="AY72" s="696"/>
      <c r="AZ72" s="696"/>
      <c r="BA72" s="696"/>
      <c r="BB72" s="696"/>
      <c r="BC72" s="696"/>
      <c r="BD72" s="696"/>
      <c r="BE72" s="696"/>
      <c r="BF72" s="696"/>
      <c r="BG72" s="696"/>
      <c r="BH72" s="696"/>
      <c r="BI72" s="696"/>
      <c r="BJ72" s="696"/>
      <c r="BK72" s="696"/>
      <c r="BL72" s="696"/>
      <c r="BM72" s="696"/>
      <c r="BN72" s="696"/>
      <c r="BO72" s="696"/>
      <c r="BP72" s="696"/>
      <c r="BQ72" s="696"/>
      <c r="BR72" s="696"/>
      <c r="BS72" s="696"/>
      <c r="BT72" s="696"/>
      <c r="BU72" s="696"/>
      <c r="BV72" s="696"/>
      <c r="BW72" s="696"/>
      <c r="BX72" s="696"/>
      <c r="BY72" s="696"/>
      <c r="BZ72" s="696"/>
      <c r="CA72" s="696"/>
      <c r="CB72" s="696"/>
    </row>
    <row r="73" spans="1:80" s="545" customFormat="1" ht="12.75" customHeight="1" x14ac:dyDescent="0.2">
      <c r="B73" s="15" t="s">
        <v>22</v>
      </c>
      <c r="C73" s="62"/>
      <c r="D73" s="696"/>
      <c r="E73" s="696"/>
      <c r="F73" s="696"/>
      <c r="G73" s="696"/>
      <c r="H73" s="696"/>
      <c r="I73" s="696"/>
      <c r="J73" s="696"/>
      <c r="K73" s="696"/>
      <c r="L73" s="696"/>
      <c r="M73" s="696"/>
      <c r="N73" s="696"/>
      <c r="O73" s="696"/>
      <c r="P73" s="696"/>
      <c r="Q73" s="696"/>
      <c r="R73" s="696"/>
      <c r="S73" s="696"/>
      <c r="T73" s="696"/>
      <c r="U73" s="696"/>
      <c r="V73" s="696"/>
      <c r="W73" s="696"/>
      <c r="X73" s="696"/>
      <c r="Y73" s="696"/>
      <c r="Z73" s="696"/>
      <c r="AA73" s="696"/>
      <c r="AB73" s="696"/>
      <c r="AC73" s="696"/>
      <c r="AD73" s="696"/>
      <c r="AE73" s="696"/>
      <c r="AF73" s="696"/>
      <c r="AG73" s="696"/>
      <c r="AH73" s="696"/>
      <c r="AI73" s="696"/>
      <c r="AJ73" s="696"/>
      <c r="AK73" s="696"/>
      <c r="AL73" s="696"/>
      <c r="AM73" s="696"/>
      <c r="AN73" s="696"/>
      <c r="AO73" s="696"/>
      <c r="AQ73" s="696"/>
      <c r="AR73" s="696"/>
      <c r="AS73" s="696"/>
      <c r="AT73" s="696"/>
      <c r="AU73" s="696"/>
      <c r="AV73" s="696"/>
      <c r="AW73" s="696"/>
      <c r="AX73" s="696"/>
      <c r="AY73" s="696"/>
      <c r="AZ73" s="696"/>
      <c r="BA73" s="696"/>
      <c r="BB73" s="696"/>
      <c r="BC73" s="696"/>
      <c r="BD73" s="696"/>
      <c r="BE73" s="696"/>
      <c r="BF73" s="696"/>
      <c r="BG73" s="696"/>
      <c r="BH73" s="696"/>
      <c r="BI73" s="696"/>
      <c r="BJ73" s="696"/>
      <c r="BK73" s="696"/>
      <c r="BL73" s="696"/>
      <c r="BM73" s="696"/>
      <c r="BN73" s="696"/>
      <c r="BO73" s="696"/>
      <c r="BP73" s="696"/>
      <c r="BQ73" s="696"/>
      <c r="BR73" s="696"/>
      <c r="BS73" s="696"/>
      <c r="BT73" s="696"/>
      <c r="BU73" s="696"/>
      <c r="BV73" s="696"/>
      <c r="BW73" s="696"/>
      <c r="BX73" s="696"/>
      <c r="BY73" s="696"/>
      <c r="BZ73" s="696"/>
      <c r="CA73" s="696"/>
      <c r="CB73" s="696"/>
    </row>
    <row r="74" spans="1:80" s="545" customFormat="1" ht="12.75" customHeight="1" x14ac:dyDescent="0.2">
      <c r="B74" s="15" t="s">
        <v>35</v>
      </c>
      <c r="C74" s="62"/>
      <c r="D74" s="696"/>
      <c r="E74" s="696"/>
      <c r="F74" s="696"/>
      <c r="G74" s="696"/>
      <c r="H74" s="696"/>
      <c r="I74" s="696"/>
      <c r="J74" s="696"/>
      <c r="K74" s="696"/>
      <c r="L74" s="696"/>
      <c r="M74" s="696"/>
      <c r="N74" s="696"/>
      <c r="O74" s="696"/>
      <c r="P74" s="696"/>
      <c r="Q74" s="696"/>
      <c r="R74" s="696"/>
      <c r="S74" s="696"/>
      <c r="T74" s="696"/>
      <c r="U74" s="696"/>
      <c r="V74" s="696"/>
      <c r="W74" s="696"/>
      <c r="X74" s="696"/>
      <c r="Y74" s="696"/>
      <c r="Z74" s="696"/>
      <c r="AA74" s="696"/>
      <c r="AB74" s="696"/>
      <c r="AC74" s="696"/>
      <c r="AD74" s="696"/>
      <c r="AE74" s="696"/>
      <c r="AF74" s="696"/>
      <c r="AG74" s="696"/>
      <c r="AH74" s="696"/>
      <c r="AI74" s="696"/>
      <c r="AJ74" s="696"/>
      <c r="AK74" s="696"/>
      <c r="AL74" s="696"/>
      <c r="AM74" s="696"/>
      <c r="AN74" s="696"/>
      <c r="AO74" s="696"/>
      <c r="AQ74" s="696"/>
      <c r="AR74" s="696"/>
      <c r="AS74" s="696"/>
      <c r="AT74" s="696"/>
      <c r="AU74" s="696"/>
      <c r="AV74" s="696"/>
      <c r="AW74" s="696"/>
      <c r="AX74" s="696"/>
      <c r="AY74" s="696"/>
      <c r="AZ74" s="696"/>
      <c r="BA74" s="696"/>
      <c r="BB74" s="696"/>
      <c r="BC74" s="696"/>
      <c r="BD74" s="696"/>
      <c r="BE74" s="696"/>
      <c r="BF74" s="696"/>
      <c r="BG74" s="696"/>
      <c r="BH74" s="696"/>
      <c r="BI74" s="696"/>
      <c r="BJ74" s="696"/>
      <c r="BK74" s="696"/>
      <c r="BL74" s="696"/>
      <c r="BM74" s="696"/>
      <c r="BN74" s="696"/>
      <c r="BO74" s="696"/>
      <c r="BP74" s="696"/>
      <c r="BQ74" s="696"/>
      <c r="BR74" s="696"/>
      <c r="BS74" s="696"/>
      <c r="BT74" s="696"/>
      <c r="BU74" s="696"/>
      <c r="BV74" s="696"/>
      <c r="BW74" s="696"/>
      <c r="BX74" s="696"/>
      <c r="BY74" s="696"/>
      <c r="BZ74" s="696"/>
      <c r="CA74" s="696"/>
      <c r="CB74" s="696"/>
    </row>
    <row r="75" spans="1:80" s="535" customFormat="1" ht="12.75" customHeight="1" x14ac:dyDescent="0.2">
      <c r="A75" s="545"/>
      <c r="B75" s="15"/>
      <c r="C75" s="287"/>
      <c r="D75" s="755"/>
      <c r="E75" s="755"/>
      <c r="F75" s="755"/>
      <c r="G75" s="755"/>
      <c r="H75" s="755"/>
      <c r="I75" s="755"/>
      <c r="J75" s="755"/>
      <c r="K75" s="755"/>
      <c r="L75" s="755"/>
      <c r="M75" s="755"/>
      <c r="N75" s="755"/>
      <c r="O75" s="755"/>
      <c r="P75" s="755"/>
      <c r="Q75" s="755"/>
      <c r="R75" s="755"/>
      <c r="S75" s="755"/>
      <c r="T75" s="755"/>
      <c r="U75" s="755"/>
      <c r="V75" s="755"/>
      <c r="W75" s="755"/>
      <c r="X75" s="755"/>
      <c r="Y75" s="755"/>
      <c r="Z75" s="755"/>
      <c r="AA75" s="755"/>
      <c r="AB75" s="755"/>
      <c r="AC75" s="755"/>
      <c r="AD75" s="755"/>
      <c r="AE75" s="755"/>
      <c r="AF75" s="755"/>
      <c r="AG75" s="755"/>
      <c r="AH75" s="755"/>
      <c r="AI75" s="755"/>
      <c r="AJ75" s="755"/>
      <c r="AK75" s="755"/>
      <c r="AL75" s="755"/>
      <c r="AM75" s="755"/>
      <c r="AN75" s="755"/>
      <c r="AO75" s="755"/>
      <c r="AP75" s="545"/>
      <c r="AQ75" s="755"/>
      <c r="AR75" s="755"/>
      <c r="AS75" s="755"/>
      <c r="AT75" s="755"/>
      <c r="AU75" s="755"/>
      <c r="AV75" s="755"/>
      <c r="AW75" s="755"/>
      <c r="AX75" s="755"/>
      <c r="AY75" s="755"/>
      <c r="AZ75" s="755"/>
      <c r="BA75" s="755"/>
      <c r="BB75" s="755"/>
      <c r="BC75" s="755"/>
      <c r="BD75" s="755"/>
      <c r="BE75" s="755"/>
      <c r="BF75" s="755"/>
      <c r="BG75" s="755"/>
      <c r="BH75" s="755"/>
      <c r="BI75" s="755"/>
      <c r="BJ75" s="755"/>
      <c r="BK75" s="755"/>
      <c r="BL75" s="755"/>
      <c r="BM75" s="755"/>
      <c r="BN75" s="755"/>
      <c r="BO75" s="755"/>
      <c r="BP75" s="755"/>
      <c r="BQ75" s="755"/>
      <c r="BR75" s="755"/>
      <c r="BS75" s="755"/>
      <c r="BT75" s="755"/>
      <c r="BU75" s="755"/>
      <c r="BV75" s="755"/>
      <c r="BW75" s="755"/>
      <c r="BX75" s="755"/>
      <c r="BY75" s="755"/>
      <c r="BZ75" s="755"/>
      <c r="CA75" s="755"/>
      <c r="CB75" s="755"/>
    </row>
    <row r="76" spans="1:80" s="545" customFormat="1" ht="12.75" customHeight="1" x14ac:dyDescent="0.2">
      <c r="B76" s="53" t="s">
        <v>455</v>
      </c>
      <c r="C76" s="62"/>
      <c r="D76" s="696"/>
      <c r="E76" s="696"/>
      <c r="F76" s="696"/>
      <c r="G76" s="696"/>
      <c r="H76" s="696"/>
      <c r="I76" s="696"/>
      <c r="J76" s="696"/>
      <c r="K76" s="696"/>
      <c r="L76" s="696"/>
      <c r="M76" s="696"/>
      <c r="N76" s="696"/>
      <c r="O76" s="696"/>
      <c r="P76" s="696"/>
      <c r="Q76" s="696"/>
      <c r="R76" s="696"/>
      <c r="S76" s="696"/>
      <c r="T76" s="696"/>
      <c r="U76" s="696"/>
      <c r="V76" s="696"/>
      <c r="W76" s="696"/>
      <c r="X76" s="696"/>
      <c r="Y76" s="696"/>
      <c r="Z76" s="696"/>
      <c r="AA76" s="696"/>
      <c r="AB76" s="696"/>
      <c r="AC76" s="696"/>
      <c r="AD76" s="696"/>
      <c r="AE76" s="696"/>
      <c r="AF76" s="696"/>
      <c r="AG76" s="696"/>
      <c r="AH76" s="696"/>
      <c r="AI76" s="696"/>
      <c r="AJ76" s="696"/>
      <c r="AK76" s="696"/>
      <c r="AL76" s="696"/>
      <c r="AM76" s="696"/>
      <c r="AN76" s="696"/>
      <c r="AO76" s="696"/>
      <c r="AQ76" s="696"/>
      <c r="AR76" s="696"/>
      <c r="AS76" s="696"/>
      <c r="AT76" s="696"/>
      <c r="AU76" s="696"/>
      <c r="AV76" s="696"/>
      <c r="AW76" s="696"/>
      <c r="AX76" s="696"/>
      <c r="AY76" s="696"/>
      <c r="AZ76" s="696"/>
      <c r="BA76" s="696"/>
      <c r="BB76" s="696"/>
      <c r="BC76" s="696"/>
      <c r="BD76" s="696"/>
      <c r="BE76" s="696"/>
      <c r="BF76" s="696"/>
      <c r="BG76" s="696"/>
      <c r="BH76" s="696"/>
      <c r="BI76" s="696"/>
      <c r="BJ76" s="696"/>
      <c r="BK76" s="696"/>
      <c r="BL76" s="696"/>
      <c r="BM76" s="696"/>
      <c r="BN76" s="696"/>
      <c r="BO76" s="696"/>
      <c r="BP76" s="696"/>
      <c r="BQ76" s="696"/>
      <c r="BR76" s="696"/>
      <c r="BS76" s="696"/>
      <c r="BT76" s="696"/>
      <c r="BU76" s="696"/>
      <c r="BV76" s="696"/>
      <c r="BW76" s="696"/>
      <c r="BX76" s="696"/>
      <c r="BY76" s="696"/>
      <c r="BZ76" s="696"/>
      <c r="CA76" s="696"/>
      <c r="CB76" s="696"/>
    </row>
    <row r="77" spans="1:80" s="545" customFormat="1" ht="12.75" customHeight="1" x14ac:dyDescent="0.2">
      <c r="B77" s="15" t="s">
        <v>17</v>
      </c>
      <c r="C77" s="62"/>
      <c r="D77" s="696"/>
      <c r="E77" s="696"/>
      <c r="F77" s="696"/>
      <c r="G77" s="696"/>
      <c r="H77" s="696"/>
      <c r="I77" s="696"/>
      <c r="J77" s="696"/>
      <c r="K77" s="696"/>
      <c r="L77" s="696"/>
      <c r="M77" s="696"/>
      <c r="N77" s="696"/>
      <c r="O77" s="696"/>
      <c r="P77" s="696"/>
      <c r="Q77" s="696"/>
      <c r="R77" s="696"/>
      <c r="S77" s="696"/>
      <c r="T77" s="696"/>
      <c r="U77" s="696"/>
      <c r="V77" s="696"/>
      <c r="W77" s="696"/>
      <c r="X77" s="696"/>
      <c r="Y77" s="696"/>
      <c r="Z77" s="696"/>
      <c r="AA77" s="696"/>
      <c r="AB77" s="696"/>
      <c r="AC77" s="696"/>
      <c r="AD77" s="696"/>
      <c r="AE77" s="696"/>
      <c r="AF77" s="696"/>
      <c r="AG77" s="696"/>
      <c r="AH77" s="696"/>
      <c r="AI77" s="696"/>
      <c r="AJ77" s="696"/>
      <c r="AK77" s="696"/>
      <c r="AL77" s="696"/>
      <c r="AM77" s="696"/>
      <c r="AN77" s="696"/>
      <c r="AO77" s="696"/>
      <c r="AQ77" s="696"/>
      <c r="AR77" s="696"/>
      <c r="AS77" s="696"/>
      <c r="AT77" s="696"/>
      <c r="AU77" s="696"/>
      <c r="AV77" s="696"/>
      <c r="AW77" s="696"/>
      <c r="AX77" s="696"/>
      <c r="AY77" s="696"/>
      <c r="AZ77" s="696"/>
      <c r="BA77" s="696"/>
      <c r="BB77" s="696"/>
      <c r="BC77" s="696"/>
      <c r="BD77" s="696"/>
      <c r="BE77" s="696"/>
      <c r="BF77" s="696"/>
      <c r="BG77" s="696"/>
      <c r="BH77" s="696"/>
      <c r="BI77" s="696"/>
      <c r="BJ77" s="696"/>
      <c r="BK77" s="696"/>
      <c r="BL77" s="696"/>
      <c r="BM77" s="696"/>
      <c r="BN77" s="696"/>
      <c r="BO77" s="696"/>
      <c r="BP77" s="696"/>
      <c r="BQ77" s="696"/>
      <c r="BR77" s="696"/>
      <c r="BS77" s="696"/>
      <c r="BT77" s="696"/>
      <c r="BU77" s="696"/>
      <c r="BV77" s="696"/>
      <c r="BW77" s="696"/>
      <c r="BX77" s="696"/>
      <c r="BY77" s="696"/>
      <c r="BZ77" s="696"/>
      <c r="CA77" s="696"/>
      <c r="CB77" s="696"/>
    </row>
    <row r="78" spans="1:80" s="545" customFormat="1" ht="12.75" customHeight="1" x14ac:dyDescent="0.2">
      <c r="B78" s="15" t="s">
        <v>18</v>
      </c>
      <c r="C78" s="62"/>
      <c r="D78" s="696"/>
      <c r="E78" s="696"/>
      <c r="F78" s="696"/>
      <c r="G78" s="696"/>
      <c r="H78" s="696"/>
      <c r="I78" s="696"/>
      <c r="J78" s="696"/>
      <c r="K78" s="696"/>
      <c r="L78" s="696"/>
      <c r="M78" s="696"/>
      <c r="N78" s="696"/>
      <c r="O78" s="696"/>
      <c r="P78" s="696"/>
      <c r="Q78" s="696"/>
      <c r="R78" s="696"/>
      <c r="S78" s="696"/>
      <c r="T78" s="696"/>
      <c r="U78" s="696"/>
      <c r="V78" s="696"/>
      <c r="W78" s="696"/>
      <c r="X78" s="696"/>
      <c r="Y78" s="696"/>
      <c r="Z78" s="696"/>
      <c r="AA78" s="696"/>
      <c r="AB78" s="696"/>
      <c r="AC78" s="696"/>
      <c r="AD78" s="696"/>
      <c r="AE78" s="696"/>
      <c r="AF78" s="696"/>
      <c r="AG78" s="696"/>
      <c r="AH78" s="696"/>
      <c r="AI78" s="696"/>
      <c r="AJ78" s="696"/>
      <c r="AK78" s="696"/>
      <c r="AL78" s="696"/>
      <c r="AM78" s="696"/>
      <c r="AN78" s="696"/>
      <c r="AO78" s="696"/>
      <c r="AQ78" s="696"/>
      <c r="AR78" s="696"/>
      <c r="AS78" s="696"/>
      <c r="AT78" s="696"/>
      <c r="AU78" s="696"/>
      <c r="AV78" s="696"/>
      <c r="AW78" s="696"/>
      <c r="AX78" s="696"/>
      <c r="AY78" s="696"/>
      <c r="AZ78" s="696"/>
      <c r="BA78" s="696"/>
      <c r="BB78" s="696"/>
      <c r="BC78" s="696"/>
      <c r="BD78" s="696"/>
      <c r="BE78" s="696"/>
      <c r="BF78" s="696"/>
      <c r="BG78" s="696"/>
      <c r="BH78" s="696"/>
      <c r="BI78" s="696"/>
      <c r="BJ78" s="696"/>
      <c r="BK78" s="696"/>
      <c r="BL78" s="696"/>
      <c r="BM78" s="696"/>
      <c r="BN78" s="696"/>
      <c r="BO78" s="696"/>
      <c r="BP78" s="696"/>
      <c r="BQ78" s="696"/>
      <c r="BR78" s="696"/>
      <c r="BS78" s="696"/>
      <c r="BT78" s="696"/>
      <c r="BU78" s="696"/>
      <c r="BV78" s="696"/>
      <c r="BW78" s="696"/>
      <c r="BX78" s="696"/>
      <c r="BY78" s="696"/>
      <c r="BZ78" s="696"/>
      <c r="CA78" s="696"/>
      <c r="CB78" s="696"/>
    </row>
    <row r="79" spans="1:80" s="545" customFormat="1" ht="12.75" customHeight="1" x14ac:dyDescent="0.2">
      <c r="B79" s="15" t="s">
        <v>19</v>
      </c>
      <c r="C79" s="62"/>
      <c r="D79" s="696"/>
      <c r="E79" s="696"/>
      <c r="F79" s="696"/>
      <c r="G79" s="696"/>
      <c r="H79" s="696"/>
      <c r="I79" s="696"/>
      <c r="J79" s="696"/>
      <c r="K79" s="696"/>
      <c r="L79" s="696"/>
      <c r="M79" s="696"/>
      <c r="N79" s="696"/>
      <c r="O79" s="696"/>
      <c r="P79" s="696"/>
      <c r="Q79" s="696"/>
      <c r="R79" s="696"/>
      <c r="S79" s="696"/>
      <c r="T79" s="696"/>
      <c r="U79" s="696"/>
      <c r="V79" s="696"/>
      <c r="W79" s="696"/>
      <c r="X79" s="696"/>
      <c r="Y79" s="696"/>
      <c r="Z79" s="696"/>
      <c r="AA79" s="696"/>
      <c r="AB79" s="696"/>
      <c r="AC79" s="696"/>
      <c r="AD79" s="696"/>
      <c r="AE79" s="696"/>
      <c r="AF79" s="696"/>
      <c r="AG79" s="696"/>
      <c r="AH79" s="696"/>
      <c r="AI79" s="696"/>
      <c r="AJ79" s="696"/>
      <c r="AK79" s="696"/>
      <c r="AL79" s="696"/>
      <c r="AM79" s="696"/>
      <c r="AN79" s="696"/>
      <c r="AO79" s="696"/>
      <c r="AQ79" s="696"/>
      <c r="AR79" s="696"/>
      <c r="AS79" s="696"/>
      <c r="AT79" s="696"/>
      <c r="AU79" s="696"/>
      <c r="AV79" s="696"/>
      <c r="AW79" s="696"/>
      <c r="AX79" s="696"/>
      <c r="AY79" s="696"/>
      <c r="AZ79" s="696"/>
      <c r="BA79" s="696"/>
      <c r="BB79" s="696"/>
      <c r="BC79" s="696"/>
      <c r="BD79" s="696"/>
      <c r="BE79" s="696"/>
      <c r="BF79" s="696"/>
      <c r="BG79" s="696"/>
      <c r="BH79" s="696"/>
      <c r="BI79" s="696"/>
      <c r="BJ79" s="696"/>
      <c r="BK79" s="696"/>
      <c r="BL79" s="696"/>
      <c r="BM79" s="696"/>
      <c r="BN79" s="696"/>
      <c r="BO79" s="696"/>
      <c r="BP79" s="696"/>
      <c r="BQ79" s="696"/>
      <c r="BR79" s="696"/>
      <c r="BS79" s="696"/>
      <c r="BT79" s="696"/>
      <c r="BU79" s="696"/>
      <c r="BV79" s="696"/>
      <c r="BW79" s="696"/>
      <c r="BX79" s="696"/>
      <c r="BY79" s="696"/>
      <c r="BZ79" s="696"/>
      <c r="CA79" s="696"/>
      <c r="CB79" s="696"/>
    </row>
    <row r="80" spans="1:80" s="545" customFormat="1" ht="12.75" customHeight="1" x14ac:dyDescent="0.2">
      <c r="B80" s="15" t="s">
        <v>20</v>
      </c>
      <c r="C80" s="62"/>
      <c r="D80" s="696"/>
      <c r="E80" s="696"/>
      <c r="F80" s="696"/>
      <c r="G80" s="696"/>
      <c r="H80" s="696"/>
      <c r="I80" s="696"/>
      <c r="J80" s="696"/>
      <c r="K80" s="696"/>
      <c r="L80" s="696"/>
      <c r="M80" s="696"/>
      <c r="N80" s="696"/>
      <c r="O80" s="696"/>
      <c r="P80" s="696"/>
      <c r="Q80" s="696"/>
      <c r="R80" s="696"/>
      <c r="S80" s="696"/>
      <c r="T80" s="696"/>
      <c r="U80" s="696"/>
      <c r="V80" s="696"/>
      <c r="W80" s="696"/>
      <c r="X80" s="696"/>
      <c r="Y80" s="696"/>
      <c r="Z80" s="696"/>
      <c r="AA80" s="696"/>
      <c r="AB80" s="696"/>
      <c r="AC80" s="696"/>
      <c r="AD80" s="696"/>
      <c r="AE80" s="696"/>
      <c r="AF80" s="696"/>
      <c r="AG80" s="696"/>
      <c r="AH80" s="696"/>
      <c r="AI80" s="696"/>
      <c r="AJ80" s="696"/>
      <c r="AK80" s="696"/>
      <c r="AL80" s="696"/>
      <c r="AM80" s="696"/>
      <c r="AN80" s="696"/>
      <c r="AO80" s="696"/>
      <c r="AQ80" s="696"/>
      <c r="AR80" s="696"/>
      <c r="AS80" s="696"/>
      <c r="AT80" s="696"/>
      <c r="AU80" s="696"/>
      <c r="AV80" s="696"/>
      <c r="AW80" s="696"/>
      <c r="AX80" s="696"/>
      <c r="AY80" s="696"/>
      <c r="AZ80" s="696"/>
      <c r="BA80" s="696"/>
      <c r="BB80" s="696"/>
      <c r="BC80" s="696"/>
      <c r="BD80" s="696"/>
      <c r="BE80" s="696"/>
      <c r="BF80" s="696"/>
      <c r="BG80" s="696"/>
      <c r="BH80" s="696"/>
      <c r="BI80" s="696"/>
      <c r="BJ80" s="696"/>
      <c r="BK80" s="696"/>
      <c r="BL80" s="696"/>
      <c r="BM80" s="696"/>
      <c r="BN80" s="696"/>
      <c r="BO80" s="696"/>
      <c r="BP80" s="696"/>
      <c r="BQ80" s="696"/>
      <c r="BR80" s="696"/>
      <c r="BS80" s="696"/>
      <c r="BT80" s="696"/>
      <c r="BU80" s="696"/>
      <c r="BV80" s="696"/>
      <c r="BW80" s="696"/>
      <c r="BX80" s="696"/>
      <c r="BY80" s="696"/>
      <c r="BZ80" s="696"/>
      <c r="CA80" s="696"/>
      <c r="CB80" s="696"/>
    </row>
    <row r="81" spans="1:80" s="545" customFormat="1" ht="12.75" customHeight="1" x14ac:dyDescent="0.2">
      <c r="B81" s="15" t="s">
        <v>21</v>
      </c>
      <c r="C81" s="62"/>
      <c r="D81" s="696"/>
      <c r="E81" s="696"/>
      <c r="F81" s="696"/>
      <c r="G81" s="696"/>
      <c r="H81" s="696"/>
      <c r="I81" s="696"/>
      <c r="J81" s="696"/>
      <c r="K81" s="696"/>
      <c r="L81" s="696"/>
      <c r="M81" s="696"/>
      <c r="N81" s="696"/>
      <c r="O81" s="696"/>
      <c r="P81" s="696"/>
      <c r="Q81" s="696"/>
      <c r="R81" s="696"/>
      <c r="S81" s="696"/>
      <c r="T81" s="696"/>
      <c r="U81" s="696"/>
      <c r="V81" s="696"/>
      <c r="W81" s="696"/>
      <c r="X81" s="696"/>
      <c r="Y81" s="696"/>
      <c r="Z81" s="696"/>
      <c r="AA81" s="696"/>
      <c r="AB81" s="696"/>
      <c r="AC81" s="696"/>
      <c r="AD81" s="696"/>
      <c r="AE81" s="696"/>
      <c r="AF81" s="696"/>
      <c r="AG81" s="696"/>
      <c r="AH81" s="696"/>
      <c r="AI81" s="696"/>
      <c r="AJ81" s="696"/>
      <c r="AK81" s="696"/>
      <c r="AL81" s="696"/>
      <c r="AM81" s="696"/>
      <c r="AN81" s="696"/>
      <c r="AO81" s="696"/>
      <c r="AQ81" s="696"/>
      <c r="AR81" s="696"/>
      <c r="AS81" s="696"/>
      <c r="AT81" s="696"/>
      <c r="AU81" s="696"/>
      <c r="AV81" s="696"/>
      <c r="AW81" s="696"/>
      <c r="AX81" s="696"/>
      <c r="AY81" s="696"/>
      <c r="AZ81" s="696"/>
      <c r="BA81" s="696"/>
      <c r="BB81" s="696"/>
      <c r="BC81" s="696"/>
      <c r="BD81" s="696"/>
      <c r="BE81" s="696"/>
      <c r="BF81" s="696"/>
      <c r="BG81" s="696"/>
      <c r="BH81" s="696"/>
      <c r="BI81" s="696"/>
      <c r="BJ81" s="696"/>
      <c r="BK81" s="696"/>
      <c r="BL81" s="696"/>
      <c r="BM81" s="696"/>
      <c r="BN81" s="696"/>
      <c r="BO81" s="696"/>
      <c r="BP81" s="696"/>
      <c r="BQ81" s="696"/>
      <c r="BR81" s="696"/>
      <c r="BS81" s="696"/>
      <c r="BT81" s="696"/>
      <c r="BU81" s="696"/>
      <c r="BV81" s="696"/>
      <c r="BW81" s="696"/>
      <c r="BX81" s="696"/>
      <c r="BY81" s="696"/>
      <c r="BZ81" s="696"/>
      <c r="CA81" s="696"/>
      <c r="CB81" s="696"/>
    </row>
    <row r="82" spans="1:80" s="545" customFormat="1" ht="12.75" customHeight="1" x14ac:dyDescent="0.2">
      <c r="B82" s="15" t="s">
        <v>22</v>
      </c>
      <c r="C82" s="62"/>
      <c r="D82" s="696"/>
      <c r="E82" s="696"/>
      <c r="F82" s="696"/>
      <c r="G82" s="696"/>
      <c r="H82" s="696"/>
      <c r="I82" s="696"/>
      <c r="J82" s="696"/>
      <c r="K82" s="696"/>
      <c r="L82" s="696"/>
      <c r="M82" s="696"/>
      <c r="N82" s="696"/>
      <c r="O82" s="696"/>
      <c r="P82" s="696"/>
      <c r="Q82" s="696"/>
      <c r="R82" s="696"/>
      <c r="S82" s="696"/>
      <c r="T82" s="696"/>
      <c r="U82" s="696"/>
      <c r="V82" s="696"/>
      <c r="W82" s="696"/>
      <c r="X82" s="696"/>
      <c r="Y82" s="696"/>
      <c r="Z82" s="696"/>
      <c r="AA82" s="696"/>
      <c r="AB82" s="696"/>
      <c r="AC82" s="696"/>
      <c r="AD82" s="696"/>
      <c r="AE82" s="696"/>
      <c r="AF82" s="696"/>
      <c r="AG82" s="696"/>
      <c r="AH82" s="696"/>
      <c r="AI82" s="696"/>
      <c r="AJ82" s="696"/>
      <c r="AK82" s="696"/>
      <c r="AL82" s="696"/>
      <c r="AM82" s="696"/>
      <c r="AN82" s="696"/>
      <c r="AO82" s="696"/>
      <c r="AQ82" s="696"/>
      <c r="AR82" s="696"/>
      <c r="AS82" s="696"/>
      <c r="AT82" s="696"/>
      <c r="AU82" s="696"/>
      <c r="AV82" s="696"/>
      <c r="AW82" s="696"/>
      <c r="AX82" s="696"/>
      <c r="AY82" s="696"/>
      <c r="AZ82" s="696"/>
      <c r="BA82" s="696"/>
      <c r="BB82" s="696"/>
      <c r="BC82" s="696"/>
      <c r="BD82" s="696"/>
      <c r="BE82" s="696"/>
      <c r="BF82" s="696"/>
      <c r="BG82" s="696"/>
      <c r="BH82" s="696"/>
      <c r="BI82" s="696"/>
      <c r="BJ82" s="696"/>
      <c r="BK82" s="696"/>
      <c r="BL82" s="696"/>
      <c r="BM82" s="696"/>
      <c r="BN82" s="696"/>
      <c r="BO82" s="696"/>
      <c r="BP82" s="696"/>
      <c r="BQ82" s="696"/>
      <c r="BR82" s="696"/>
      <c r="BS82" s="696"/>
      <c r="BT82" s="696"/>
      <c r="BU82" s="696"/>
      <c r="BV82" s="696"/>
      <c r="BW82" s="696"/>
      <c r="BX82" s="696"/>
      <c r="BY82" s="696"/>
      <c r="BZ82" s="696"/>
      <c r="CA82" s="696"/>
      <c r="CB82" s="696"/>
    </row>
    <row r="83" spans="1:80" s="545" customFormat="1" ht="12.75" customHeight="1" x14ac:dyDescent="0.2">
      <c r="B83" s="15" t="s">
        <v>35</v>
      </c>
      <c r="C83" s="62"/>
      <c r="D83" s="696"/>
      <c r="E83" s="696"/>
      <c r="F83" s="696"/>
      <c r="G83" s="696"/>
      <c r="H83" s="696"/>
      <c r="I83" s="696"/>
      <c r="J83" s="696"/>
      <c r="K83" s="696"/>
      <c r="L83" s="696"/>
      <c r="M83" s="696"/>
      <c r="N83" s="696"/>
      <c r="O83" s="696"/>
      <c r="P83" s="696"/>
      <c r="Q83" s="696"/>
      <c r="R83" s="696"/>
      <c r="S83" s="696"/>
      <c r="T83" s="696"/>
      <c r="U83" s="696"/>
      <c r="V83" s="696"/>
      <c r="W83" s="696"/>
      <c r="X83" s="696"/>
      <c r="Y83" s="696"/>
      <c r="Z83" s="696"/>
      <c r="AA83" s="696"/>
      <c r="AB83" s="696"/>
      <c r="AC83" s="696"/>
      <c r="AD83" s="696"/>
      <c r="AE83" s="696"/>
      <c r="AF83" s="696"/>
      <c r="AG83" s="696"/>
      <c r="AH83" s="696"/>
      <c r="AI83" s="696"/>
      <c r="AJ83" s="696"/>
      <c r="AK83" s="696"/>
      <c r="AL83" s="696"/>
      <c r="AM83" s="696"/>
      <c r="AN83" s="696"/>
      <c r="AO83" s="696"/>
      <c r="AQ83" s="696"/>
      <c r="AR83" s="696"/>
      <c r="AS83" s="696"/>
      <c r="AT83" s="696"/>
      <c r="AU83" s="696"/>
      <c r="AV83" s="696"/>
      <c r="AW83" s="696"/>
      <c r="AX83" s="696"/>
      <c r="AY83" s="696"/>
      <c r="AZ83" s="696"/>
      <c r="BA83" s="696"/>
      <c r="BB83" s="696"/>
      <c r="BC83" s="696"/>
      <c r="BD83" s="696"/>
      <c r="BE83" s="696"/>
      <c r="BF83" s="696"/>
      <c r="BG83" s="696"/>
      <c r="BH83" s="696"/>
      <c r="BI83" s="696"/>
      <c r="BJ83" s="696"/>
      <c r="BK83" s="696"/>
      <c r="BL83" s="696"/>
      <c r="BM83" s="696"/>
      <c r="BN83" s="696"/>
      <c r="BO83" s="696"/>
      <c r="BP83" s="696"/>
      <c r="BQ83" s="696"/>
      <c r="BR83" s="696"/>
      <c r="BS83" s="696"/>
      <c r="BT83" s="696"/>
      <c r="BU83" s="696"/>
      <c r="BV83" s="696"/>
      <c r="BW83" s="696"/>
      <c r="BX83" s="696"/>
      <c r="BY83" s="696"/>
      <c r="BZ83" s="696"/>
      <c r="CA83" s="696"/>
      <c r="CB83" s="696"/>
    </row>
    <row r="84" spans="1:80" s="535" customFormat="1" ht="12.75" customHeight="1" x14ac:dyDescent="0.2">
      <c r="A84" s="545"/>
      <c r="B84" s="15"/>
      <c r="C84" s="62"/>
      <c r="D84" s="865"/>
      <c r="E84" s="755"/>
      <c r="F84" s="755"/>
      <c r="G84" s="755"/>
      <c r="H84" s="755"/>
      <c r="I84" s="755"/>
      <c r="J84" s="755"/>
      <c r="K84" s="755"/>
      <c r="L84" s="755"/>
      <c r="M84" s="755"/>
      <c r="N84" s="755"/>
      <c r="O84" s="755"/>
      <c r="P84" s="755"/>
      <c r="Q84" s="755"/>
      <c r="R84" s="755"/>
      <c r="S84" s="755"/>
      <c r="T84" s="755"/>
      <c r="U84" s="755"/>
      <c r="V84" s="755"/>
      <c r="W84" s="755"/>
      <c r="X84" s="755"/>
      <c r="Y84" s="755"/>
      <c r="Z84" s="755"/>
      <c r="AA84" s="755"/>
      <c r="AB84" s="755"/>
      <c r="AC84" s="755"/>
      <c r="AD84" s="755"/>
      <c r="AE84" s="755"/>
      <c r="AF84" s="755"/>
      <c r="AG84" s="755"/>
      <c r="AH84" s="755"/>
      <c r="AI84" s="755"/>
      <c r="AJ84" s="755"/>
      <c r="AK84" s="755"/>
      <c r="AL84" s="755"/>
      <c r="AM84" s="755"/>
      <c r="AN84" s="755"/>
      <c r="AO84" s="755"/>
      <c r="AP84" s="545"/>
      <c r="AQ84" s="696"/>
      <c r="AR84" s="755"/>
      <c r="AS84" s="755"/>
      <c r="AT84" s="755"/>
      <c r="AU84" s="755"/>
      <c r="AV84" s="755"/>
      <c r="AW84" s="755"/>
      <c r="AX84" s="755"/>
      <c r="AY84" s="755"/>
      <c r="AZ84" s="755"/>
      <c r="BA84" s="755"/>
      <c r="BB84" s="755"/>
      <c r="BC84" s="755"/>
      <c r="BD84" s="755"/>
      <c r="BE84" s="755"/>
      <c r="BF84" s="755"/>
      <c r="BG84" s="755"/>
      <c r="BH84" s="755"/>
      <c r="BI84" s="755"/>
      <c r="BJ84" s="755"/>
      <c r="BK84" s="755"/>
      <c r="BL84" s="755"/>
      <c r="BM84" s="755"/>
      <c r="BN84" s="755"/>
      <c r="BO84" s="755"/>
      <c r="BP84" s="755"/>
      <c r="BQ84" s="755"/>
      <c r="BR84" s="755"/>
      <c r="BS84" s="755"/>
      <c r="BT84" s="755"/>
      <c r="BU84" s="755"/>
      <c r="BV84" s="755"/>
      <c r="BW84" s="755"/>
      <c r="BX84" s="755"/>
      <c r="BY84" s="755"/>
      <c r="BZ84" s="755"/>
      <c r="CA84" s="755"/>
      <c r="CB84" s="755"/>
    </row>
    <row r="85" spans="1:80" s="545" customFormat="1" ht="12.75" customHeight="1" x14ac:dyDescent="0.2">
      <c r="B85" s="14" t="s">
        <v>38</v>
      </c>
      <c r="C85" s="62"/>
      <c r="D85" s="868"/>
      <c r="E85" s="696"/>
      <c r="F85" s="696"/>
      <c r="G85" s="696"/>
      <c r="H85" s="696"/>
      <c r="I85" s="696"/>
      <c r="J85" s="696"/>
      <c r="K85" s="696"/>
      <c r="L85" s="696"/>
      <c r="M85" s="696"/>
      <c r="N85" s="696"/>
      <c r="O85" s="696"/>
      <c r="P85" s="696"/>
      <c r="Q85" s="696"/>
      <c r="R85" s="696"/>
      <c r="S85" s="696"/>
      <c r="T85" s="696"/>
      <c r="U85" s="696"/>
      <c r="V85" s="696"/>
      <c r="W85" s="696"/>
      <c r="X85" s="696"/>
      <c r="Y85" s="696"/>
      <c r="Z85" s="696"/>
      <c r="AA85" s="696"/>
      <c r="AB85" s="696"/>
      <c r="AC85" s="696"/>
      <c r="AD85" s="696"/>
      <c r="AE85" s="696"/>
      <c r="AF85" s="696"/>
      <c r="AG85" s="696"/>
      <c r="AH85" s="696"/>
      <c r="AI85" s="696"/>
      <c r="AJ85" s="696"/>
      <c r="AK85" s="696"/>
      <c r="AL85" s="696"/>
      <c r="AM85" s="696"/>
      <c r="AN85" s="696"/>
      <c r="AO85" s="696"/>
      <c r="AQ85" s="696"/>
      <c r="AR85" s="696"/>
      <c r="AS85" s="696"/>
      <c r="AT85" s="696"/>
      <c r="AU85" s="696"/>
      <c r="AV85" s="696"/>
      <c r="AW85" s="696"/>
      <c r="AX85" s="696"/>
      <c r="AY85" s="696"/>
      <c r="AZ85" s="696"/>
      <c r="BA85" s="696"/>
      <c r="BB85" s="696"/>
      <c r="BC85" s="696"/>
      <c r="BD85" s="696"/>
      <c r="BE85" s="696"/>
      <c r="BF85" s="696"/>
      <c r="BG85" s="696"/>
      <c r="BH85" s="696"/>
      <c r="BI85" s="696"/>
      <c r="BJ85" s="696"/>
      <c r="BK85" s="696"/>
      <c r="BL85" s="696"/>
      <c r="BM85" s="696"/>
      <c r="BN85" s="696"/>
      <c r="BO85" s="696"/>
      <c r="BP85" s="696"/>
      <c r="BQ85" s="696"/>
      <c r="BR85" s="696"/>
      <c r="BS85" s="696"/>
      <c r="BT85" s="696"/>
      <c r="BU85" s="696"/>
      <c r="BV85" s="696"/>
      <c r="BW85" s="696"/>
      <c r="BX85" s="696"/>
      <c r="BY85" s="696"/>
      <c r="BZ85" s="696"/>
      <c r="CA85" s="696"/>
      <c r="CB85" s="696"/>
    </row>
    <row r="86" spans="1:80" s="545" customFormat="1" ht="12.75" customHeight="1" x14ac:dyDescent="0.2">
      <c r="B86" s="53" t="s">
        <v>456</v>
      </c>
      <c r="C86" s="62"/>
      <c r="D86" s="696"/>
      <c r="E86" s="696"/>
      <c r="F86" s="696"/>
      <c r="G86" s="696"/>
      <c r="H86" s="696"/>
      <c r="I86" s="696"/>
      <c r="J86" s="696"/>
      <c r="K86" s="696"/>
      <c r="L86" s="696"/>
      <c r="M86" s="696"/>
      <c r="N86" s="696"/>
      <c r="O86" s="696"/>
      <c r="P86" s="696"/>
      <c r="Q86" s="696"/>
      <c r="R86" s="696"/>
      <c r="S86" s="696"/>
      <c r="T86" s="696"/>
      <c r="U86" s="696"/>
      <c r="V86" s="696"/>
      <c r="W86" s="696"/>
      <c r="X86" s="696"/>
      <c r="Y86" s="696"/>
      <c r="Z86" s="696"/>
      <c r="AA86" s="696"/>
      <c r="AB86" s="696"/>
      <c r="AC86" s="696"/>
      <c r="AD86" s="696"/>
      <c r="AE86" s="696"/>
      <c r="AF86" s="696"/>
      <c r="AG86" s="696"/>
      <c r="AH86" s="696"/>
      <c r="AI86" s="696"/>
      <c r="AJ86" s="696"/>
      <c r="AK86" s="696"/>
      <c r="AL86" s="696"/>
      <c r="AM86" s="696"/>
      <c r="AN86" s="696"/>
      <c r="AO86" s="696"/>
      <c r="AQ86" s="696"/>
      <c r="AR86" s="696"/>
      <c r="AS86" s="696"/>
      <c r="AT86" s="696"/>
      <c r="AU86" s="696"/>
      <c r="AV86" s="696"/>
      <c r="AW86" s="696"/>
      <c r="AX86" s="696"/>
      <c r="AY86" s="696"/>
      <c r="AZ86" s="696"/>
      <c r="BA86" s="696"/>
      <c r="BB86" s="696"/>
      <c r="BC86" s="696"/>
      <c r="BD86" s="696"/>
      <c r="BE86" s="696"/>
      <c r="BF86" s="696"/>
      <c r="BG86" s="696"/>
      <c r="BH86" s="696"/>
      <c r="BI86" s="696"/>
      <c r="BJ86" s="696"/>
      <c r="BK86" s="696"/>
      <c r="BL86" s="696"/>
      <c r="BM86" s="696"/>
      <c r="BN86" s="696"/>
      <c r="BO86" s="696"/>
      <c r="BP86" s="696"/>
      <c r="BQ86" s="696"/>
      <c r="BR86" s="696"/>
      <c r="BS86" s="696"/>
      <c r="BT86" s="696"/>
      <c r="BU86" s="696"/>
      <c r="BV86" s="696"/>
      <c r="BW86" s="696"/>
      <c r="BX86" s="696"/>
      <c r="BY86" s="696"/>
      <c r="BZ86" s="696"/>
      <c r="CA86" s="696"/>
      <c r="CB86" s="696"/>
    </row>
    <row r="87" spans="1:80" s="545" customFormat="1" ht="12.75" customHeight="1" x14ac:dyDescent="0.2">
      <c r="B87" s="15" t="s">
        <v>17</v>
      </c>
      <c r="C87" s="62"/>
      <c r="D87" s="696"/>
      <c r="E87" s="696"/>
      <c r="F87" s="696"/>
      <c r="G87" s="696"/>
      <c r="H87" s="696"/>
      <c r="I87" s="696"/>
      <c r="J87" s="696"/>
      <c r="K87" s="696"/>
      <c r="L87" s="696"/>
      <c r="M87" s="696"/>
      <c r="N87" s="696"/>
      <c r="O87" s="696"/>
      <c r="P87" s="696"/>
      <c r="Q87" s="696"/>
      <c r="R87" s="696"/>
      <c r="S87" s="696"/>
      <c r="T87" s="696"/>
      <c r="U87" s="696"/>
      <c r="V87" s="696"/>
      <c r="W87" s="696"/>
      <c r="X87" s="696"/>
      <c r="Y87" s="696"/>
      <c r="Z87" s="696"/>
      <c r="AA87" s="696"/>
      <c r="AB87" s="696"/>
      <c r="AC87" s="696"/>
      <c r="AD87" s="696"/>
      <c r="AE87" s="696"/>
      <c r="AF87" s="696"/>
      <c r="AG87" s="696"/>
      <c r="AH87" s="696"/>
      <c r="AI87" s="696"/>
      <c r="AJ87" s="696"/>
      <c r="AK87" s="696"/>
      <c r="AL87" s="696"/>
      <c r="AM87" s="696"/>
      <c r="AN87" s="696"/>
      <c r="AO87" s="696"/>
      <c r="AQ87" s="696"/>
      <c r="AR87" s="696"/>
      <c r="AS87" s="696"/>
      <c r="AT87" s="696"/>
      <c r="AU87" s="696"/>
      <c r="AV87" s="696"/>
      <c r="AW87" s="696"/>
      <c r="AX87" s="696"/>
      <c r="AY87" s="696"/>
      <c r="AZ87" s="696"/>
      <c r="BA87" s="696"/>
      <c r="BB87" s="696"/>
      <c r="BC87" s="696"/>
      <c r="BD87" s="696"/>
      <c r="BE87" s="696"/>
      <c r="BF87" s="696"/>
      <c r="BG87" s="696"/>
      <c r="BH87" s="696"/>
      <c r="BI87" s="696"/>
      <c r="BJ87" s="696"/>
      <c r="BK87" s="696"/>
      <c r="BL87" s="696"/>
      <c r="BM87" s="696"/>
      <c r="BN87" s="696"/>
      <c r="BO87" s="696"/>
      <c r="BP87" s="696"/>
      <c r="BQ87" s="696"/>
      <c r="BR87" s="696"/>
      <c r="BS87" s="696"/>
      <c r="BT87" s="696"/>
      <c r="BU87" s="696"/>
      <c r="BV87" s="696"/>
      <c r="BW87" s="696"/>
      <c r="BX87" s="696"/>
      <c r="BY87" s="696"/>
      <c r="BZ87" s="696"/>
      <c r="CA87" s="696"/>
      <c r="CB87" s="696"/>
    </row>
    <row r="88" spans="1:80" s="545" customFormat="1" ht="12.75" customHeight="1" x14ac:dyDescent="0.2">
      <c r="B88" s="15" t="s">
        <v>18</v>
      </c>
      <c r="C88" s="62"/>
      <c r="D88" s="696"/>
      <c r="E88" s="696"/>
      <c r="F88" s="696"/>
      <c r="G88" s="696"/>
      <c r="H88" s="696"/>
      <c r="I88" s="696"/>
      <c r="J88" s="696"/>
      <c r="K88" s="696"/>
      <c r="L88" s="696"/>
      <c r="M88" s="696"/>
      <c r="N88" s="696"/>
      <c r="O88" s="696"/>
      <c r="P88" s="696"/>
      <c r="Q88" s="696"/>
      <c r="R88" s="696"/>
      <c r="S88" s="696"/>
      <c r="T88" s="696"/>
      <c r="U88" s="696"/>
      <c r="V88" s="696"/>
      <c r="W88" s="696"/>
      <c r="X88" s="696"/>
      <c r="Y88" s="696"/>
      <c r="Z88" s="696"/>
      <c r="AA88" s="696"/>
      <c r="AB88" s="696"/>
      <c r="AC88" s="696"/>
      <c r="AD88" s="696"/>
      <c r="AE88" s="696"/>
      <c r="AF88" s="696"/>
      <c r="AG88" s="696"/>
      <c r="AH88" s="696"/>
      <c r="AI88" s="696"/>
      <c r="AJ88" s="696"/>
      <c r="AK88" s="696"/>
      <c r="AL88" s="696"/>
      <c r="AM88" s="696"/>
      <c r="AN88" s="696"/>
      <c r="AO88" s="696"/>
      <c r="AQ88" s="696"/>
      <c r="AR88" s="696"/>
      <c r="AS88" s="696"/>
      <c r="AT88" s="696"/>
      <c r="AU88" s="696"/>
      <c r="AV88" s="696"/>
      <c r="AW88" s="696"/>
      <c r="AX88" s="696"/>
      <c r="AY88" s="696"/>
      <c r="AZ88" s="696"/>
      <c r="BA88" s="696"/>
      <c r="BB88" s="696"/>
      <c r="BC88" s="696"/>
      <c r="BD88" s="696"/>
      <c r="BE88" s="696"/>
      <c r="BF88" s="696"/>
      <c r="BG88" s="696"/>
      <c r="BH88" s="696"/>
      <c r="BI88" s="696"/>
      <c r="BJ88" s="696"/>
      <c r="BK88" s="696"/>
      <c r="BL88" s="696"/>
      <c r="BM88" s="696"/>
      <c r="BN88" s="696"/>
      <c r="BO88" s="696"/>
      <c r="BP88" s="696"/>
      <c r="BQ88" s="696"/>
      <c r="BR88" s="696"/>
      <c r="BS88" s="696"/>
      <c r="BT88" s="696"/>
      <c r="BU88" s="696"/>
      <c r="BV88" s="696"/>
      <c r="BW88" s="696"/>
      <c r="BX88" s="696"/>
      <c r="BY88" s="696"/>
      <c r="BZ88" s="696"/>
      <c r="CA88" s="696"/>
      <c r="CB88" s="696"/>
    </row>
    <row r="89" spans="1:80" s="545" customFormat="1" ht="12.75" customHeight="1" x14ac:dyDescent="0.2">
      <c r="B89" s="15" t="s">
        <v>19</v>
      </c>
      <c r="C89" s="62"/>
      <c r="D89" s="696"/>
      <c r="E89" s="696"/>
      <c r="F89" s="696"/>
      <c r="G89" s="696"/>
      <c r="H89" s="696"/>
      <c r="I89" s="696"/>
      <c r="J89" s="696"/>
      <c r="K89" s="696"/>
      <c r="L89" s="696"/>
      <c r="M89" s="696"/>
      <c r="N89" s="696"/>
      <c r="O89" s="696"/>
      <c r="P89" s="696"/>
      <c r="Q89" s="696"/>
      <c r="R89" s="696"/>
      <c r="S89" s="696"/>
      <c r="T89" s="696"/>
      <c r="U89" s="696"/>
      <c r="V89" s="696"/>
      <c r="W89" s="696"/>
      <c r="X89" s="696"/>
      <c r="Y89" s="696"/>
      <c r="Z89" s="696"/>
      <c r="AA89" s="696"/>
      <c r="AB89" s="696"/>
      <c r="AC89" s="696"/>
      <c r="AD89" s="696"/>
      <c r="AE89" s="696"/>
      <c r="AF89" s="696"/>
      <c r="AG89" s="696"/>
      <c r="AH89" s="696"/>
      <c r="AI89" s="696"/>
      <c r="AJ89" s="696"/>
      <c r="AK89" s="696"/>
      <c r="AL89" s="696"/>
      <c r="AM89" s="696"/>
      <c r="AN89" s="696"/>
      <c r="AO89" s="696"/>
      <c r="AQ89" s="696"/>
      <c r="AR89" s="696"/>
      <c r="AS89" s="696"/>
      <c r="AT89" s="696"/>
      <c r="AU89" s="696"/>
      <c r="AV89" s="696"/>
      <c r="AW89" s="696"/>
      <c r="AX89" s="696"/>
      <c r="AY89" s="696"/>
      <c r="AZ89" s="696"/>
      <c r="BA89" s="696"/>
      <c r="BB89" s="696"/>
      <c r="BC89" s="696"/>
      <c r="BD89" s="696"/>
      <c r="BE89" s="696"/>
      <c r="BF89" s="696"/>
      <c r="BG89" s="696"/>
      <c r="BH89" s="696"/>
      <c r="BI89" s="696"/>
      <c r="BJ89" s="696"/>
      <c r="BK89" s="696"/>
      <c r="BL89" s="696"/>
      <c r="BM89" s="696"/>
      <c r="BN89" s="696"/>
      <c r="BO89" s="696"/>
      <c r="BP89" s="696"/>
      <c r="BQ89" s="696"/>
      <c r="BR89" s="696"/>
      <c r="BS89" s="696"/>
      <c r="BT89" s="696"/>
      <c r="BU89" s="696"/>
      <c r="BV89" s="696"/>
      <c r="BW89" s="696"/>
      <c r="BX89" s="696"/>
      <c r="BY89" s="696"/>
      <c r="BZ89" s="696"/>
      <c r="CA89" s="696"/>
      <c r="CB89" s="696"/>
    </row>
    <row r="90" spans="1:80" s="545" customFormat="1" ht="12.75" customHeight="1" x14ac:dyDescent="0.2">
      <c r="B90" s="15" t="s">
        <v>20</v>
      </c>
      <c r="C90" s="62"/>
      <c r="D90" s="696"/>
      <c r="E90" s="696"/>
      <c r="F90" s="696"/>
      <c r="G90" s="696"/>
      <c r="H90" s="696"/>
      <c r="I90" s="696"/>
      <c r="J90" s="696"/>
      <c r="K90" s="696"/>
      <c r="L90" s="696"/>
      <c r="M90" s="696"/>
      <c r="N90" s="696"/>
      <c r="O90" s="696"/>
      <c r="P90" s="696"/>
      <c r="Q90" s="696"/>
      <c r="R90" s="696"/>
      <c r="S90" s="696"/>
      <c r="T90" s="696"/>
      <c r="U90" s="696"/>
      <c r="V90" s="696"/>
      <c r="W90" s="696"/>
      <c r="X90" s="696"/>
      <c r="Y90" s="696"/>
      <c r="Z90" s="696"/>
      <c r="AA90" s="696"/>
      <c r="AB90" s="696"/>
      <c r="AC90" s="696"/>
      <c r="AD90" s="696"/>
      <c r="AE90" s="696"/>
      <c r="AF90" s="696"/>
      <c r="AG90" s="696"/>
      <c r="AH90" s="696"/>
      <c r="AI90" s="696"/>
      <c r="AJ90" s="696"/>
      <c r="AK90" s="696"/>
      <c r="AL90" s="696"/>
      <c r="AM90" s="696"/>
      <c r="AN90" s="696"/>
      <c r="AO90" s="696"/>
      <c r="AQ90" s="696"/>
      <c r="AR90" s="696"/>
      <c r="AS90" s="696"/>
      <c r="AT90" s="696"/>
      <c r="AU90" s="696"/>
      <c r="AV90" s="696"/>
      <c r="AW90" s="696"/>
      <c r="AX90" s="696"/>
      <c r="AY90" s="696"/>
      <c r="AZ90" s="696"/>
      <c r="BA90" s="696"/>
      <c r="BB90" s="696"/>
      <c r="BC90" s="696"/>
      <c r="BD90" s="696"/>
      <c r="BE90" s="696"/>
      <c r="BF90" s="696"/>
      <c r="BG90" s="696"/>
      <c r="BH90" s="696"/>
      <c r="BI90" s="696"/>
      <c r="BJ90" s="696"/>
      <c r="BK90" s="696"/>
      <c r="BL90" s="696"/>
      <c r="BM90" s="696"/>
      <c r="BN90" s="696"/>
      <c r="BO90" s="696"/>
      <c r="BP90" s="696"/>
      <c r="BQ90" s="696"/>
      <c r="BR90" s="696"/>
      <c r="BS90" s="696"/>
      <c r="BT90" s="696"/>
      <c r="BU90" s="696"/>
      <c r="BV90" s="696"/>
      <c r="BW90" s="696"/>
      <c r="BX90" s="696"/>
      <c r="BY90" s="696"/>
      <c r="BZ90" s="696"/>
      <c r="CA90" s="696"/>
      <c r="CB90" s="696"/>
    </row>
    <row r="91" spans="1:80" s="545" customFormat="1" ht="12.75" customHeight="1" x14ac:dyDescent="0.2">
      <c r="B91" s="15" t="s">
        <v>21</v>
      </c>
      <c r="C91" s="62"/>
      <c r="D91" s="696"/>
      <c r="E91" s="696"/>
      <c r="F91" s="696"/>
      <c r="G91" s="696"/>
      <c r="H91" s="696"/>
      <c r="I91" s="696"/>
      <c r="J91" s="696"/>
      <c r="K91" s="696"/>
      <c r="L91" s="696"/>
      <c r="M91" s="696"/>
      <c r="N91" s="696"/>
      <c r="O91" s="696"/>
      <c r="P91" s="696"/>
      <c r="Q91" s="696"/>
      <c r="R91" s="696"/>
      <c r="S91" s="696"/>
      <c r="T91" s="696"/>
      <c r="U91" s="696"/>
      <c r="V91" s="696"/>
      <c r="W91" s="696"/>
      <c r="X91" s="696"/>
      <c r="Y91" s="696"/>
      <c r="Z91" s="696"/>
      <c r="AA91" s="696"/>
      <c r="AB91" s="696"/>
      <c r="AC91" s="696"/>
      <c r="AD91" s="696"/>
      <c r="AE91" s="696"/>
      <c r="AF91" s="696"/>
      <c r="AG91" s="696"/>
      <c r="AH91" s="696"/>
      <c r="AI91" s="696"/>
      <c r="AJ91" s="696"/>
      <c r="AK91" s="696"/>
      <c r="AL91" s="696"/>
      <c r="AM91" s="696"/>
      <c r="AN91" s="696"/>
      <c r="AO91" s="696"/>
      <c r="AQ91" s="696"/>
      <c r="AR91" s="696"/>
      <c r="AS91" s="696"/>
      <c r="AT91" s="696"/>
      <c r="AU91" s="696"/>
      <c r="AV91" s="696"/>
      <c r="AW91" s="696"/>
      <c r="AX91" s="696"/>
      <c r="AY91" s="696"/>
      <c r="AZ91" s="696"/>
      <c r="BA91" s="696"/>
      <c r="BB91" s="696"/>
      <c r="BC91" s="696"/>
      <c r="BD91" s="696"/>
      <c r="BE91" s="696"/>
      <c r="BF91" s="696"/>
      <c r="BG91" s="696"/>
      <c r="BH91" s="696"/>
      <c r="BI91" s="696"/>
      <c r="BJ91" s="696"/>
      <c r="BK91" s="696"/>
      <c r="BL91" s="696"/>
      <c r="BM91" s="696"/>
      <c r="BN91" s="696"/>
      <c r="BO91" s="696"/>
      <c r="BP91" s="696"/>
      <c r="BQ91" s="696"/>
      <c r="BR91" s="696"/>
      <c r="BS91" s="696"/>
      <c r="BT91" s="696"/>
      <c r="BU91" s="696"/>
      <c r="BV91" s="696"/>
      <c r="BW91" s="696"/>
      <c r="BX91" s="696"/>
      <c r="BY91" s="696"/>
      <c r="BZ91" s="696"/>
      <c r="CA91" s="696"/>
      <c r="CB91" s="696"/>
    </row>
    <row r="92" spans="1:80" s="545" customFormat="1" ht="12.75" customHeight="1" x14ac:dyDescent="0.2">
      <c r="B92" s="15" t="s">
        <v>22</v>
      </c>
      <c r="C92" s="62"/>
      <c r="D92" s="696"/>
      <c r="E92" s="696"/>
      <c r="F92" s="696"/>
      <c r="G92" s="696"/>
      <c r="H92" s="696"/>
      <c r="I92" s="696"/>
      <c r="J92" s="696"/>
      <c r="K92" s="696"/>
      <c r="L92" s="696"/>
      <c r="M92" s="696"/>
      <c r="N92" s="696"/>
      <c r="O92" s="696"/>
      <c r="P92" s="696"/>
      <c r="Q92" s="696"/>
      <c r="R92" s="696"/>
      <c r="S92" s="696"/>
      <c r="T92" s="696"/>
      <c r="U92" s="696"/>
      <c r="V92" s="696"/>
      <c r="W92" s="696"/>
      <c r="X92" s="696"/>
      <c r="Y92" s="696"/>
      <c r="Z92" s="696"/>
      <c r="AA92" s="696"/>
      <c r="AB92" s="696"/>
      <c r="AC92" s="696"/>
      <c r="AD92" s="696"/>
      <c r="AE92" s="696"/>
      <c r="AF92" s="696"/>
      <c r="AG92" s="696"/>
      <c r="AH92" s="696"/>
      <c r="AI92" s="696"/>
      <c r="AJ92" s="696"/>
      <c r="AK92" s="696"/>
      <c r="AL92" s="696"/>
      <c r="AM92" s="696"/>
      <c r="AN92" s="696"/>
      <c r="AO92" s="696"/>
      <c r="AQ92" s="696"/>
      <c r="AR92" s="696"/>
      <c r="AS92" s="696"/>
      <c r="AT92" s="696"/>
      <c r="AU92" s="696"/>
      <c r="AV92" s="696"/>
      <c r="AW92" s="696"/>
      <c r="AX92" s="696"/>
      <c r="AY92" s="696"/>
      <c r="AZ92" s="696"/>
      <c r="BA92" s="696"/>
      <c r="BB92" s="696"/>
      <c r="BC92" s="696"/>
      <c r="BD92" s="696"/>
      <c r="BE92" s="696"/>
      <c r="BF92" s="696"/>
      <c r="BG92" s="696"/>
      <c r="BH92" s="696"/>
      <c r="BI92" s="696"/>
      <c r="BJ92" s="696"/>
      <c r="BK92" s="696"/>
      <c r="BL92" s="696"/>
      <c r="BM92" s="696"/>
      <c r="BN92" s="696"/>
      <c r="BO92" s="696"/>
      <c r="BP92" s="696"/>
      <c r="BQ92" s="696"/>
      <c r="BR92" s="696"/>
      <c r="BS92" s="696"/>
      <c r="BT92" s="696"/>
      <c r="BU92" s="696"/>
      <c r="BV92" s="696"/>
      <c r="BW92" s="696"/>
      <c r="BX92" s="696"/>
      <c r="BY92" s="696"/>
      <c r="BZ92" s="696"/>
      <c r="CA92" s="696"/>
      <c r="CB92" s="696"/>
    </row>
    <row r="93" spans="1:80" s="545" customFormat="1" ht="12.75" customHeight="1" x14ac:dyDescent="0.2">
      <c r="B93" s="15" t="s">
        <v>35</v>
      </c>
      <c r="C93" s="62"/>
      <c r="D93" s="696"/>
      <c r="E93" s="696"/>
      <c r="F93" s="696"/>
      <c r="G93" s="696"/>
      <c r="H93" s="696"/>
      <c r="I93" s="696"/>
      <c r="J93" s="696"/>
      <c r="K93" s="696"/>
      <c r="L93" s="696"/>
      <c r="M93" s="696"/>
      <c r="N93" s="696"/>
      <c r="O93" s="696"/>
      <c r="P93" s="696"/>
      <c r="Q93" s="696"/>
      <c r="R93" s="696"/>
      <c r="S93" s="696"/>
      <c r="T93" s="696"/>
      <c r="U93" s="696"/>
      <c r="V93" s="696"/>
      <c r="W93" s="696"/>
      <c r="X93" s="696"/>
      <c r="Y93" s="696"/>
      <c r="Z93" s="696"/>
      <c r="AA93" s="696"/>
      <c r="AB93" s="696"/>
      <c r="AC93" s="696"/>
      <c r="AD93" s="696"/>
      <c r="AE93" s="696"/>
      <c r="AF93" s="696"/>
      <c r="AG93" s="696"/>
      <c r="AH93" s="696"/>
      <c r="AI93" s="696"/>
      <c r="AJ93" s="696"/>
      <c r="AK93" s="696"/>
      <c r="AL93" s="696"/>
      <c r="AM93" s="696"/>
      <c r="AN93" s="696"/>
      <c r="AO93" s="696"/>
      <c r="AQ93" s="696"/>
      <c r="AR93" s="696"/>
      <c r="AS93" s="696"/>
      <c r="AT93" s="696"/>
      <c r="AU93" s="696"/>
      <c r="AV93" s="696"/>
      <c r="AW93" s="696"/>
      <c r="AX93" s="696"/>
      <c r="AY93" s="696"/>
      <c r="AZ93" s="696"/>
      <c r="BA93" s="696"/>
      <c r="BB93" s="696"/>
      <c r="BC93" s="696"/>
      <c r="BD93" s="696"/>
      <c r="BE93" s="696"/>
      <c r="BF93" s="696"/>
      <c r="BG93" s="696"/>
      <c r="BH93" s="696"/>
      <c r="BI93" s="696"/>
      <c r="BJ93" s="696"/>
      <c r="BK93" s="696"/>
      <c r="BL93" s="696"/>
      <c r="BM93" s="696"/>
      <c r="BN93" s="696"/>
      <c r="BO93" s="696"/>
      <c r="BP93" s="696"/>
      <c r="BQ93" s="696"/>
      <c r="BR93" s="696"/>
      <c r="BS93" s="696"/>
      <c r="BT93" s="696"/>
      <c r="BU93" s="696"/>
      <c r="BV93" s="696"/>
      <c r="BW93" s="696"/>
      <c r="BX93" s="696"/>
      <c r="BY93" s="696"/>
      <c r="BZ93" s="696"/>
      <c r="CA93" s="696"/>
      <c r="CB93" s="696"/>
    </row>
    <row r="94" spans="1:80" s="535" customFormat="1" ht="12.75" customHeight="1" x14ac:dyDescent="0.2">
      <c r="A94" s="545"/>
      <c r="B94" s="15"/>
      <c r="C94" s="287"/>
      <c r="D94" s="755"/>
      <c r="E94" s="755"/>
      <c r="F94" s="755"/>
      <c r="G94" s="755"/>
      <c r="H94" s="755"/>
      <c r="I94" s="755"/>
      <c r="J94" s="755"/>
      <c r="K94" s="755"/>
      <c r="L94" s="755"/>
      <c r="M94" s="755"/>
      <c r="N94" s="755"/>
      <c r="O94" s="755"/>
      <c r="P94" s="755"/>
      <c r="Q94" s="755"/>
      <c r="R94" s="755"/>
      <c r="S94" s="755"/>
      <c r="T94" s="755"/>
      <c r="U94" s="755"/>
      <c r="V94" s="755"/>
      <c r="W94" s="755"/>
      <c r="X94" s="755"/>
      <c r="Y94" s="755"/>
      <c r="Z94" s="755"/>
      <c r="AA94" s="755"/>
      <c r="AB94" s="755"/>
      <c r="AC94" s="755"/>
      <c r="AD94" s="755"/>
      <c r="AE94" s="755"/>
      <c r="AF94" s="755"/>
      <c r="AG94" s="755"/>
      <c r="AH94" s="755"/>
      <c r="AI94" s="755"/>
      <c r="AJ94" s="755"/>
      <c r="AK94" s="755"/>
      <c r="AL94" s="755"/>
      <c r="AM94" s="755"/>
      <c r="AN94" s="755"/>
      <c r="AO94" s="755"/>
      <c r="AP94" s="545"/>
      <c r="AQ94" s="755"/>
      <c r="AR94" s="755"/>
      <c r="AS94" s="755"/>
      <c r="AT94" s="755"/>
      <c r="AU94" s="755"/>
      <c r="AV94" s="755"/>
      <c r="AW94" s="755"/>
      <c r="AX94" s="755"/>
      <c r="AY94" s="755"/>
      <c r="AZ94" s="755"/>
      <c r="BA94" s="755"/>
      <c r="BB94" s="755"/>
      <c r="BC94" s="755"/>
      <c r="BD94" s="755"/>
      <c r="BE94" s="755"/>
      <c r="BF94" s="755"/>
      <c r="BG94" s="755"/>
      <c r="BH94" s="755"/>
      <c r="BI94" s="755"/>
      <c r="BJ94" s="755"/>
      <c r="BK94" s="755"/>
      <c r="BL94" s="755"/>
      <c r="BM94" s="755"/>
      <c r="BN94" s="755"/>
      <c r="BO94" s="755"/>
      <c r="BP94" s="755"/>
      <c r="BQ94" s="755"/>
      <c r="BR94" s="755"/>
      <c r="BS94" s="755"/>
      <c r="BT94" s="755"/>
      <c r="BU94" s="755"/>
      <c r="BV94" s="755"/>
      <c r="BW94" s="755"/>
      <c r="BX94" s="755"/>
      <c r="BY94" s="755"/>
      <c r="BZ94" s="755"/>
      <c r="CA94" s="755"/>
      <c r="CB94" s="755"/>
    </row>
    <row r="95" spans="1:80" s="545" customFormat="1" ht="12.75" customHeight="1" x14ac:dyDescent="0.2">
      <c r="B95" s="53" t="s">
        <v>457</v>
      </c>
      <c r="C95" s="62"/>
      <c r="D95" s="696"/>
      <c r="E95" s="696"/>
      <c r="F95" s="696"/>
      <c r="G95" s="696"/>
      <c r="H95" s="696"/>
      <c r="I95" s="696"/>
      <c r="J95" s="696"/>
      <c r="K95" s="696"/>
      <c r="L95" s="696"/>
      <c r="M95" s="696"/>
      <c r="N95" s="696"/>
      <c r="O95" s="696"/>
      <c r="P95" s="696"/>
      <c r="Q95" s="696"/>
      <c r="R95" s="696"/>
      <c r="S95" s="696"/>
      <c r="T95" s="696"/>
      <c r="U95" s="696"/>
      <c r="V95" s="696"/>
      <c r="W95" s="696"/>
      <c r="X95" s="696"/>
      <c r="Y95" s="696"/>
      <c r="Z95" s="696"/>
      <c r="AA95" s="696"/>
      <c r="AB95" s="696"/>
      <c r="AC95" s="696"/>
      <c r="AD95" s="696"/>
      <c r="AE95" s="696"/>
      <c r="AF95" s="696"/>
      <c r="AG95" s="696"/>
      <c r="AH95" s="696"/>
      <c r="AI95" s="696"/>
      <c r="AJ95" s="696"/>
      <c r="AK95" s="696"/>
      <c r="AL95" s="696"/>
      <c r="AM95" s="696"/>
      <c r="AN95" s="696"/>
      <c r="AO95" s="696"/>
      <c r="AQ95" s="696"/>
      <c r="AR95" s="696"/>
      <c r="AS95" s="696"/>
      <c r="AT95" s="696"/>
      <c r="AU95" s="696"/>
      <c r="AV95" s="696"/>
      <c r="AW95" s="696"/>
      <c r="AX95" s="696"/>
      <c r="AY95" s="696"/>
      <c r="AZ95" s="696"/>
      <c r="BA95" s="696"/>
      <c r="BB95" s="696"/>
      <c r="BC95" s="696"/>
      <c r="BD95" s="696"/>
      <c r="BE95" s="696"/>
      <c r="BF95" s="696"/>
      <c r="BG95" s="696"/>
      <c r="BH95" s="696"/>
      <c r="BI95" s="696"/>
      <c r="BJ95" s="696"/>
      <c r="BK95" s="696"/>
      <c r="BL95" s="696"/>
      <c r="BM95" s="696"/>
      <c r="BN95" s="696"/>
      <c r="BO95" s="696"/>
      <c r="BP95" s="696"/>
      <c r="BQ95" s="696"/>
      <c r="BR95" s="696"/>
      <c r="BS95" s="696"/>
      <c r="BT95" s="696"/>
      <c r="BU95" s="696"/>
      <c r="BV95" s="696"/>
      <c r="BW95" s="696"/>
      <c r="BX95" s="696"/>
      <c r="BY95" s="696"/>
      <c r="BZ95" s="696"/>
      <c r="CA95" s="696"/>
      <c r="CB95" s="696"/>
    </row>
    <row r="96" spans="1:80" s="545" customFormat="1" ht="12.75" customHeight="1" x14ac:dyDescent="0.2">
      <c r="B96" s="15" t="s">
        <v>17</v>
      </c>
      <c r="C96" s="62"/>
      <c r="D96" s="696"/>
      <c r="E96" s="696"/>
      <c r="F96" s="696"/>
      <c r="G96" s="696"/>
      <c r="H96" s="696"/>
      <c r="I96" s="696"/>
      <c r="J96" s="696"/>
      <c r="K96" s="696"/>
      <c r="L96" s="696"/>
      <c r="M96" s="696"/>
      <c r="N96" s="696"/>
      <c r="O96" s="696"/>
      <c r="P96" s="696"/>
      <c r="Q96" s="696"/>
      <c r="R96" s="696"/>
      <c r="S96" s="696"/>
      <c r="T96" s="696"/>
      <c r="U96" s="696"/>
      <c r="V96" s="696"/>
      <c r="W96" s="696"/>
      <c r="X96" s="696"/>
      <c r="Y96" s="696"/>
      <c r="Z96" s="696"/>
      <c r="AA96" s="696"/>
      <c r="AB96" s="696"/>
      <c r="AC96" s="696"/>
      <c r="AD96" s="696"/>
      <c r="AE96" s="696"/>
      <c r="AF96" s="696"/>
      <c r="AG96" s="696"/>
      <c r="AH96" s="696"/>
      <c r="AI96" s="696"/>
      <c r="AJ96" s="696"/>
      <c r="AK96" s="696"/>
      <c r="AL96" s="696"/>
      <c r="AM96" s="696"/>
      <c r="AN96" s="696"/>
      <c r="AO96" s="696"/>
      <c r="AQ96" s="696"/>
      <c r="AR96" s="696"/>
      <c r="AS96" s="696"/>
      <c r="AT96" s="696"/>
      <c r="AU96" s="696"/>
      <c r="AV96" s="696"/>
      <c r="AW96" s="696"/>
      <c r="AX96" s="696"/>
      <c r="AY96" s="696"/>
      <c r="AZ96" s="696"/>
      <c r="BA96" s="696"/>
      <c r="BB96" s="696"/>
      <c r="BC96" s="696"/>
      <c r="BD96" s="696"/>
      <c r="BE96" s="696"/>
      <c r="BF96" s="696"/>
      <c r="BG96" s="696"/>
      <c r="BH96" s="696"/>
      <c r="BI96" s="696"/>
      <c r="BJ96" s="696"/>
      <c r="BK96" s="696"/>
      <c r="BL96" s="696"/>
      <c r="BM96" s="696"/>
      <c r="BN96" s="696"/>
      <c r="BO96" s="696"/>
      <c r="BP96" s="696"/>
      <c r="BQ96" s="696"/>
      <c r="BR96" s="696"/>
      <c r="BS96" s="696"/>
      <c r="BT96" s="696"/>
      <c r="BU96" s="696"/>
      <c r="BV96" s="696"/>
      <c r="BW96" s="696"/>
      <c r="BX96" s="696"/>
      <c r="BY96" s="696"/>
      <c r="BZ96" s="696"/>
      <c r="CA96" s="696"/>
      <c r="CB96" s="696"/>
    </row>
    <row r="97" spans="1:80" s="545" customFormat="1" ht="12.75" customHeight="1" x14ac:dyDescent="0.2">
      <c r="B97" s="15" t="s">
        <v>18</v>
      </c>
      <c r="C97" s="62"/>
      <c r="D97" s="696"/>
      <c r="E97" s="696"/>
      <c r="F97" s="696"/>
      <c r="G97" s="696"/>
      <c r="H97" s="696"/>
      <c r="I97" s="696"/>
      <c r="J97" s="696"/>
      <c r="K97" s="696"/>
      <c r="L97" s="696"/>
      <c r="M97" s="696"/>
      <c r="N97" s="696"/>
      <c r="O97" s="696"/>
      <c r="P97" s="696"/>
      <c r="Q97" s="696"/>
      <c r="R97" s="696"/>
      <c r="S97" s="696"/>
      <c r="T97" s="696"/>
      <c r="U97" s="696"/>
      <c r="V97" s="696"/>
      <c r="W97" s="696"/>
      <c r="X97" s="696"/>
      <c r="Y97" s="696"/>
      <c r="Z97" s="696"/>
      <c r="AA97" s="696"/>
      <c r="AB97" s="696"/>
      <c r="AC97" s="696"/>
      <c r="AD97" s="696"/>
      <c r="AE97" s="696"/>
      <c r="AF97" s="696"/>
      <c r="AG97" s="696"/>
      <c r="AH97" s="696"/>
      <c r="AI97" s="696"/>
      <c r="AJ97" s="696"/>
      <c r="AK97" s="696"/>
      <c r="AL97" s="696"/>
      <c r="AM97" s="696"/>
      <c r="AN97" s="696"/>
      <c r="AO97" s="696"/>
      <c r="AQ97" s="696"/>
      <c r="AR97" s="696"/>
      <c r="AS97" s="696"/>
      <c r="AT97" s="696"/>
      <c r="AU97" s="696"/>
      <c r="AV97" s="696"/>
      <c r="AW97" s="696"/>
      <c r="AX97" s="696"/>
      <c r="AY97" s="696"/>
      <c r="AZ97" s="696"/>
      <c r="BA97" s="696"/>
      <c r="BB97" s="696"/>
      <c r="BC97" s="696"/>
      <c r="BD97" s="696"/>
      <c r="BE97" s="696"/>
      <c r="BF97" s="696"/>
      <c r="BG97" s="696"/>
      <c r="BH97" s="696"/>
      <c r="BI97" s="696"/>
      <c r="BJ97" s="696"/>
      <c r="BK97" s="696"/>
      <c r="BL97" s="696"/>
      <c r="BM97" s="696"/>
      <c r="BN97" s="696"/>
      <c r="BO97" s="696"/>
      <c r="BP97" s="696"/>
      <c r="BQ97" s="696"/>
      <c r="BR97" s="696"/>
      <c r="BS97" s="696"/>
      <c r="BT97" s="696"/>
      <c r="BU97" s="696"/>
      <c r="BV97" s="696"/>
      <c r="BW97" s="696"/>
      <c r="BX97" s="696"/>
      <c r="BY97" s="696"/>
      <c r="BZ97" s="696"/>
      <c r="CA97" s="696"/>
      <c r="CB97" s="696"/>
    </row>
    <row r="98" spans="1:80" s="545" customFormat="1" ht="12.75" customHeight="1" x14ac:dyDescent="0.2">
      <c r="B98" s="15" t="s">
        <v>19</v>
      </c>
      <c r="C98" s="62"/>
      <c r="D98" s="696"/>
      <c r="E98" s="696"/>
      <c r="F98" s="696"/>
      <c r="G98" s="696"/>
      <c r="H98" s="696"/>
      <c r="I98" s="696"/>
      <c r="J98" s="696"/>
      <c r="K98" s="696"/>
      <c r="L98" s="696"/>
      <c r="M98" s="696"/>
      <c r="N98" s="696"/>
      <c r="O98" s="696"/>
      <c r="P98" s="696"/>
      <c r="Q98" s="696"/>
      <c r="R98" s="696"/>
      <c r="S98" s="696"/>
      <c r="T98" s="696"/>
      <c r="U98" s="696"/>
      <c r="V98" s="696"/>
      <c r="W98" s="696"/>
      <c r="X98" s="696"/>
      <c r="Y98" s="696"/>
      <c r="Z98" s="696"/>
      <c r="AA98" s="696"/>
      <c r="AB98" s="696"/>
      <c r="AC98" s="696"/>
      <c r="AD98" s="696"/>
      <c r="AE98" s="696"/>
      <c r="AF98" s="696"/>
      <c r="AG98" s="696"/>
      <c r="AH98" s="696"/>
      <c r="AI98" s="696"/>
      <c r="AJ98" s="696"/>
      <c r="AK98" s="696"/>
      <c r="AL98" s="696"/>
      <c r="AM98" s="696"/>
      <c r="AN98" s="696"/>
      <c r="AO98" s="696"/>
      <c r="AQ98" s="696"/>
      <c r="AR98" s="696"/>
      <c r="AS98" s="696"/>
      <c r="AT98" s="696"/>
      <c r="AU98" s="696"/>
      <c r="AV98" s="696"/>
      <c r="AW98" s="696"/>
      <c r="AX98" s="696"/>
      <c r="AY98" s="696"/>
      <c r="AZ98" s="696"/>
      <c r="BA98" s="696"/>
      <c r="BB98" s="696"/>
      <c r="BC98" s="696"/>
      <c r="BD98" s="696"/>
      <c r="BE98" s="696"/>
      <c r="BF98" s="696"/>
      <c r="BG98" s="696"/>
      <c r="BH98" s="696"/>
      <c r="BI98" s="696"/>
      <c r="BJ98" s="696"/>
      <c r="BK98" s="696"/>
      <c r="BL98" s="696"/>
      <c r="BM98" s="696"/>
      <c r="BN98" s="696"/>
      <c r="BO98" s="696"/>
      <c r="BP98" s="696"/>
      <c r="BQ98" s="696"/>
      <c r="BR98" s="696"/>
      <c r="BS98" s="696"/>
      <c r="BT98" s="696"/>
      <c r="BU98" s="696"/>
      <c r="BV98" s="696"/>
      <c r="BW98" s="696"/>
      <c r="BX98" s="696"/>
      <c r="BY98" s="696"/>
      <c r="BZ98" s="696"/>
      <c r="CA98" s="696"/>
      <c r="CB98" s="696"/>
    </row>
    <row r="99" spans="1:80" s="545" customFormat="1" ht="12.75" customHeight="1" x14ac:dyDescent="0.2">
      <c r="B99" s="15" t="s">
        <v>20</v>
      </c>
      <c r="C99" s="62"/>
      <c r="D99" s="696"/>
      <c r="E99" s="696"/>
      <c r="F99" s="696"/>
      <c r="G99" s="696"/>
      <c r="H99" s="696"/>
      <c r="I99" s="696"/>
      <c r="J99" s="696"/>
      <c r="K99" s="696"/>
      <c r="L99" s="696"/>
      <c r="M99" s="696"/>
      <c r="N99" s="696"/>
      <c r="O99" s="696"/>
      <c r="P99" s="696"/>
      <c r="Q99" s="696"/>
      <c r="R99" s="696"/>
      <c r="S99" s="696"/>
      <c r="T99" s="696"/>
      <c r="U99" s="696"/>
      <c r="V99" s="696"/>
      <c r="W99" s="696"/>
      <c r="X99" s="696"/>
      <c r="Y99" s="696"/>
      <c r="Z99" s="696"/>
      <c r="AA99" s="696"/>
      <c r="AB99" s="696"/>
      <c r="AC99" s="696"/>
      <c r="AD99" s="696"/>
      <c r="AE99" s="696"/>
      <c r="AF99" s="696"/>
      <c r="AG99" s="696"/>
      <c r="AH99" s="696"/>
      <c r="AI99" s="696"/>
      <c r="AJ99" s="696"/>
      <c r="AK99" s="696"/>
      <c r="AL99" s="696"/>
      <c r="AM99" s="696"/>
      <c r="AN99" s="696"/>
      <c r="AO99" s="696"/>
      <c r="AQ99" s="696"/>
      <c r="AR99" s="696"/>
      <c r="AS99" s="696"/>
      <c r="AT99" s="696"/>
      <c r="AU99" s="696"/>
      <c r="AV99" s="696"/>
      <c r="AW99" s="696"/>
      <c r="AX99" s="696"/>
      <c r="AY99" s="696"/>
      <c r="AZ99" s="696"/>
      <c r="BA99" s="696"/>
      <c r="BB99" s="696"/>
      <c r="BC99" s="696"/>
      <c r="BD99" s="696"/>
      <c r="BE99" s="696"/>
      <c r="BF99" s="696"/>
      <c r="BG99" s="696"/>
      <c r="BH99" s="696"/>
      <c r="BI99" s="696"/>
      <c r="BJ99" s="696"/>
      <c r="BK99" s="696"/>
      <c r="BL99" s="696"/>
      <c r="BM99" s="696"/>
      <c r="BN99" s="696"/>
      <c r="BO99" s="696"/>
      <c r="BP99" s="696"/>
      <c r="BQ99" s="696"/>
      <c r="BR99" s="696"/>
      <c r="BS99" s="696"/>
      <c r="BT99" s="696"/>
      <c r="BU99" s="696"/>
      <c r="BV99" s="696"/>
      <c r="BW99" s="696"/>
      <c r="BX99" s="696"/>
      <c r="BY99" s="696"/>
      <c r="BZ99" s="696"/>
      <c r="CA99" s="696"/>
      <c r="CB99" s="696"/>
    </row>
    <row r="100" spans="1:80" s="545" customFormat="1" ht="12.75" customHeight="1" x14ac:dyDescent="0.2">
      <c r="B100" s="15" t="s">
        <v>21</v>
      </c>
      <c r="C100" s="62"/>
      <c r="D100" s="696"/>
      <c r="E100" s="696"/>
      <c r="F100" s="696"/>
      <c r="G100" s="696"/>
      <c r="H100" s="696"/>
      <c r="I100" s="696"/>
      <c r="J100" s="696"/>
      <c r="K100" s="696"/>
      <c r="L100" s="696"/>
      <c r="M100" s="696"/>
      <c r="N100" s="696"/>
      <c r="O100" s="696"/>
      <c r="P100" s="696"/>
      <c r="Q100" s="696"/>
      <c r="R100" s="696"/>
      <c r="S100" s="696"/>
      <c r="T100" s="696"/>
      <c r="U100" s="696"/>
      <c r="V100" s="696"/>
      <c r="W100" s="696"/>
      <c r="X100" s="696"/>
      <c r="Y100" s="696"/>
      <c r="Z100" s="696"/>
      <c r="AA100" s="696"/>
      <c r="AB100" s="696"/>
      <c r="AC100" s="696"/>
      <c r="AD100" s="696"/>
      <c r="AE100" s="696"/>
      <c r="AF100" s="696"/>
      <c r="AG100" s="696"/>
      <c r="AH100" s="696"/>
      <c r="AI100" s="696"/>
      <c r="AJ100" s="696"/>
      <c r="AK100" s="696"/>
      <c r="AL100" s="696"/>
      <c r="AM100" s="696"/>
      <c r="AN100" s="696"/>
      <c r="AO100" s="696"/>
      <c r="AQ100" s="696"/>
      <c r="AR100" s="696"/>
      <c r="AS100" s="696"/>
      <c r="AT100" s="696"/>
      <c r="AU100" s="696"/>
      <c r="AV100" s="696"/>
      <c r="AW100" s="696"/>
      <c r="AX100" s="696"/>
      <c r="AY100" s="696"/>
      <c r="AZ100" s="696"/>
      <c r="BA100" s="696"/>
      <c r="BB100" s="696"/>
      <c r="BC100" s="696"/>
      <c r="BD100" s="696"/>
      <c r="BE100" s="696"/>
      <c r="BF100" s="696"/>
      <c r="BG100" s="696"/>
      <c r="BH100" s="696"/>
      <c r="BI100" s="696"/>
      <c r="BJ100" s="696"/>
      <c r="BK100" s="696"/>
      <c r="BL100" s="696"/>
      <c r="BM100" s="696"/>
      <c r="BN100" s="696"/>
      <c r="BO100" s="696"/>
      <c r="BP100" s="696"/>
      <c r="BQ100" s="696"/>
      <c r="BR100" s="696"/>
      <c r="BS100" s="696"/>
      <c r="BT100" s="696"/>
      <c r="BU100" s="696"/>
      <c r="BV100" s="696"/>
      <c r="BW100" s="696"/>
      <c r="BX100" s="696"/>
      <c r="BY100" s="696"/>
      <c r="BZ100" s="696"/>
      <c r="CA100" s="696"/>
      <c r="CB100" s="696"/>
    </row>
    <row r="101" spans="1:80" s="545" customFormat="1" ht="12.75" customHeight="1" x14ac:dyDescent="0.2">
      <c r="B101" s="15" t="s">
        <v>22</v>
      </c>
      <c r="C101" s="62"/>
      <c r="D101" s="696"/>
      <c r="E101" s="696"/>
      <c r="F101" s="696"/>
      <c r="G101" s="696"/>
      <c r="H101" s="696"/>
      <c r="I101" s="696"/>
      <c r="J101" s="696"/>
      <c r="K101" s="696"/>
      <c r="L101" s="696"/>
      <c r="M101" s="696"/>
      <c r="N101" s="696"/>
      <c r="O101" s="696"/>
      <c r="P101" s="696"/>
      <c r="Q101" s="696"/>
      <c r="R101" s="696"/>
      <c r="S101" s="696"/>
      <c r="T101" s="696"/>
      <c r="U101" s="696"/>
      <c r="V101" s="696"/>
      <c r="W101" s="696"/>
      <c r="X101" s="696"/>
      <c r="Y101" s="696"/>
      <c r="Z101" s="696"/>
      <c r="AA101" s="696"/>
      <c r="AB101" s="696"/>
      <c r="AC101" s="696"/>
      <c r="AD101" s="696"/>
      <c r="AE101" s="696"/>
      <c r="AF101" s="696"/>
      <c r="AG101" s="696"/>
      <c r="AH101" s="696"/>
      <c r="AI101" s="696"/>
      <c r="AJ101" s="696"/>
      <c r="AK101" s="696"/>
      <c r="AL101" s="696"/>
      <c r="AM101" s="696"/>
      <c r="AN101" s="696"/>
      <c r="AO101" s="696"/>
      <c r="AQ101" s="696"/>
      <c r="AR101" s="696"/>
      <c r="AS101" s="696"/>
      <c r="AT101" s="696"/>
      <c r="AU101" s="696"/>
      <c r="AV101" s="696"/>
      <c r="AW101" s="696"/>
      <c r="AX101" s="696"/>
      <c r="AY101" s="696"/>
      <c r="AZ101" s="696"/>
      <c r="BA101" s="696"/>
      <c r="BB101" s="696"/>
      <c r="BC101" s="696"/>
      <c r="BD101" s="696"/>
      <c r="BE101" s="696"/>
      <c r="BF101" s="696"/>
      <c r="BG101" s="696"/>
      <c r="BH101" s="696"/>
      <c r="BI101" s="696"/>
      <c r="BJ101" s="696"/>
      <c r="BK101" s="696"/>
      <c r="BL101" s="696"/>
      <c r="BM101" s="696"/>
      <c r="BN101" s="696"/>
      <c r="BO101" s="696"/>
      <c r="BP101" s="696"/>
      <c r="BQ101" s="696"/>
      <c r="BR101" s="696"/>
      <c r="BS101" s="696"/>
      <c r="BT101" s="696"/>
      <c r="BU101" s="696"/>
      <c r="BV101" s="696"/>
      <c r="BW101" s="696"/>
      <c r="BX101" s="696"/>
      <c r="BY101" s="696"/>
      <c r="BZ101" s="696"/>
      <c r="CA101" s="696"/>
      <c r="CB101" s="696"/>
    </row>
    <row r="102" spans="1:80" s="545" customFormat="1" ht="12.75" customHeight="1" x14ac:dyDescent="0.2">
      <c r="B102" s="15" t="s">
        <v>35</v>
      </c>
      <c r="C102" s="62"/>
      <c r="D102" s="696"/>
      <c r="E102" s="696"/>
      <c r="F102" s="696"/>
      <c r="G102" s="696"/>
      <c r="H102" s="696"/>
      <c r="I102" s="696"/>
      <c r="J102" s="696"/>
      <c r="K102" s="696"/>
      <c r="L102" s="696"/>
      <c r="M102" s="696"/>
      <c r="N102" s="696"/>
      <c r="O102" s="696"/>
      <c r="P102" s="696"/>
      <c r="Q102" s="696"/>
      <c r="R102" s="696"/>
      <c r="S102" s="696"/>
      <c r="T102" s="696"/>
      <c r="U102" s="696"/>
      <c r="V102" s="696"/>
      <c r="W102" s="696"/>
      <c r="X102" s="696"/>
      <c r="Y102" s="696"/>
      <c r="Z102" s="696"/>
      <c r="AA102" s="696"/>
      <c r="AB102" s="696"/>
      <c r="AC102" s="696"/>
      <c r="AD102" s="696"/>
      <c r="AE102" s="696"/>
      <c r="AF102" s="696"/>
      <c r="AG102" s="696"/>
      <c r="AH102" s="696"/>
      <c r="AI102" s="696"/>
      <c r="AJ102" s="696"/>
      <c r="AK102" s="696"/>
      <c r="AL102" s="696"/>
      <c r="AM102" s="696"/>
      <c r="AN102" s="696"/>
      <c r="AO102" s="696"/>
      <c r="AQ102" s="696"/>
      <c r="AR102" s="696"/>
      <c r="AS102" s="696"/>
      <c r="AT102" s="696"/>
      <c r="AU102" s="696"/>
      <c r="AV102" s="696"/>
      <c r="AW102" s="696"/>
      <c r="AX102" s="696"/>
      <c r="AY102" s="696"/>
      <c r="AZ102" s="696"/>
      <c r="BA102" s="696"/>
      <c r="BB102" s="696"/>
      <c r="BC102" s="696"/>
      <c r="BD102" s="696"/>
      <c r="BE102" s="696"/>
      <c r="BF102" s="696"/>
      <c r="BG102" s="696"/>
      <c r="BH102" s="696"/>
      <c r="BI102" s="696"/>
      <c r="BJ102" s="696"/>
      <c r="BK102" s="696"/>
      <c r="BL102" s="696"/>
      <c r="BM102" s="696"/>
      <c r="BN102" s="696"/>
      <c r="BO102" s="696"/>
      <c r="BP102" s="696"/>
      <c r="BQ102" s="696"/>
      <c r="BR102" s="696"/>
      <c r="BS102" s="696"/>
      <c r="BT102" s="696"/>
      <c r="BU102" s="696"/>
      <c r="BV102" s="696"/>
      <c r="BW102" s="696"/>
      <c r="BX102" s="696"/>
      <c r="BY102" s="696"/>
      <c r="BZ102" s="696"/>
      <c r="CA102" s="696"/>
      <c r="CB102" s="696"/>
    </row>
    <row r="103" spans="1:80" s="535" customFormat="1" ht="12.75" customHeight="1" x14ac:dyDescent="0.2">
      <c r="A103" s="545"/>
      <c r="B103" s="15"/>
      <c r="C103" s="287"/>
      <c r="D103" s="755"/>
      <c r="E103" s="755"/>
      <c r="F103" s="755"/>
      <c r="G103" s="755"/>
      <c r="H103" s="755"/>
      <c r="I103" s="755"/>
      <c r="J103" s="755"/>
      <c r="K103" s="755"/>
      <c r="L103" s="755"/>
      <c r="M103" s="755"/>
      <c r="N103" s="755"/>
      <c r="O103" s="755"/>
      <c r="P103" s="755"/>
      <c r="Q103" s="755"/>
      <c r="R103" s="755"/>
      <c r="S103" s="755"/>
      <c r="T103" s="755"/>
      <c r="U103" s="755"/>
      <c r="V103" s="755"/>
      <c r="W103" s="755"/>
      <c r="X103" s="755"/>
      <c r="Y103" s="755"/>
      <c r="Z103" s="755"/>
      <c r="AA103" s="755"/>
      <c r="AB103" s="755"/>
      <c r="AC103" s="755"/>
      <c r="AD103" s="755"/>
      <c r="AE103" s="755"/>
      <c r="AF103" s="755"/>
      <c r="AG103" s="755"/>
      <c r="AH103" s="755"/>
      <c r="AI103" s="755"/>
      <c r="AJ103" s="755"/>
      <c r="AK103" s="755"/>
      <c r="AL103" s="755"/>
      <c r="AM103" s="755"/>
      <c r="AN103" s="755"/>
      <c r="AO103" s="755"/>
      <c r="AP103" s="545"/>
      <c r="AQ103" s="755"/>
      <c r="AR103" s="755"/>
      <c r="AS103" s="755"/>
      <c r="AT103" s="755"/>
      <c r="AU103" s="755"/>
      <c r="AV103" s="755"/>
      <c r="AW103" s="755"/>
      <c r="AX103" s="755"/>
      <c r="AY103" s="755"/>
      <c r="AZ103" s="755"/>
      <c r="BA103" s="755"/>
      <c r="BB103" s="755"/>
      <c r="BC103" s="755"/>
      <c r="BD103" s="755"/>
      <c r="BE103" s="755"/>
      <c r="BF103" s="755"/>
      <c r="BG103" s="755"/>
      <c r="BH103" s="755"/>
      <c r="BI103" s="755"/>
      <c r="BJ103" s="755"/>
      <c r="BK103" s="755"/>
      <c r="BL103" s="755"/>
      <c r="BM103" s="755"/>
      <c r="BN103" s="755"/>
      <c r="BO103" s="755"/>
      <c r="BP103" s="755"/>
      <c r="BQ103" s="755"/>
      <c r="BR103" s="755"/>
      <c r="BS103" s="755"/>
      <c r="BT103" s="755"/>
      <c r="BU103" s="755"/>
      <c r="BV103" s="755"/>
      <c r="BW103" s="755"/>
      <c r="BX103" s="755"/>
      <c r="BY103" s="755"/>
      <c r="BZ103" s="755"/>
      <c r="CA103" s="755"/>
      <c r="CB103" s="755"/>
    </row>
    <row r="104" spans="1:80" s="545" customFormat="1" ht="12.75" customHeight="1" x14ac:dyDescent="0.2">
      <c r="B104" s="53" t="s">
        <v>458</v>
      </c>
      <c r="C104" s="62"/>
      <c r="D104" s="696"/>
      <c r="E104" s="696"/>
      <c r="F104" s="696"/>
      <c r="G104" s="696"/>
      <c r="H104" s="696"/>
      <c r="I104" s="696"/>
      <c r="J104" s="696"/>
      <c r="K104" s="696"/>
      <c r="L104" s="696"/>
      <c r="M104" s="696"/>
      <c r="N104" s="696"/>
      <c r="O104" s="696"/>
      <c r="P104" s="696"/>
      <c r="Q104" s="696"/>
      <c r="R104" s="696"/>
      <c r="S104" s="696"/>
      <c r="T104" s="696"/>
      <c r="U104" s="696"/>
      <c r="V104" s="696"/>
      <c r="W104" s="696"/>
      <c r="X104" s="696"/>
      <c r="Y104" s="696"/>
      <c r="Z104" s="696"/>
      <c r="AA104" s="696"/>
      <c r="AB104" s="696"/>
      <c r="AC104" s="696"/>
      <c r="AD104" s="696"/>
      <c r="AE104" s="696"/>
      <c r="AF104" s="696"/>
      <c r="AG104" s="696"/>
      <c r="AH104" s="696"/>
      <c r="AI104" s="696"/>
      <c r="AJ104" s="696"/>
      <c r="AK104" s="696"/>
      <c r="AL104" s="696"/>
      <c r="AM104" s="696"/>
      <c r="AN104" s="696"/>
      <c r="AO104" s="696"/>
      <c r="AQ104" s="696"/>
      <c r="AR104" s="696"/>
      <c r="AS104" s="696"/>
      <c r="AT104" s="696"/>
      <c r="AU104" s="696"/>
      <c r="AV104" s="696"/>
      <c r="AW104" s="696"/>
      <c r="AX104" s="696"/>
      <c r="AY104" s="696"/>
      <c r="AZ104" s="696"/>
      <c r="BA104" s="696"/>
      <c r="BB104" s="696"/>
      <c r="BC104" s="696"/>
      <c r="BD104" s="696"/>
      <c r="BE104" s="696"/>
      <c r="BF104" s="696"/>
      <c r="BG104" s="696"/>
      <c r="BH104" s="696"/>
      <c r="BI104" s="696"/>
      <c r="BJ104" s="696"/>
      <c r="BK104" s="696"/>
      <c r="BL104" s="696"/>
      <c r="BM104" s="696"/>
      <c r="BN104" s="696"/>
      <c r="BO104" s="696"/>
      <c r="BP104" s="696"/>
      <c r="BQ104" s="696"/>
      <c r="BR104" s="696"/>
      <c r="BS104" s="696"/>
      <c r="BT104" s="696"/>
      <c r="BU104" s="696"/>
      <c r="BV104" s="696"/>
      <c r="BW104" s="696"/>
      <c r="BX104" s="696"/>
      <c r="BY104" s="696"/>
      <c r="BZ104" s="696"/>
      <c r="CA104" s="696"/>
      <c r="CB104" s="696"/>
    </row>
    <row r="105" spans="1:80" s="545" customFormat="1" ht="12.75" customHeight="1" x14ac:dyDescent="0.2">
      <c r="B105" s="15" t="s">
        <v>17</v>
      </c>
      <c r="C105" s="62"/>
      <c r="D105" s="696"/>
      <c r="E105" s="696"/>
      <c r="F105" s="696"/>
      <c r="G105" s="696"/>
      <c r="H105" s="696"/>
      <c r="I105" s="696"/>
      <c r="J105" s="696"/>
      <c r="K105" s="696"/>
      <c r="L105" s="696"/>
      <c r="M105" s="696"/>
      <c r="N105" s="696"/>
      <c r="O105" s="696"/>
      <c r="P105" s="696"/>
      <c r="Q105" s="696"/>
      <c r="R105" s="696"/>
      <c r="S105" s="696"/>
      <c r="T105" s="696"/>
      <c r="U105" s="696"/>
      <c r="V105" s="696"/>
      <c r="W105" s="696"/>
      <c r="X105" s="696"/>
      <c r="Y105" s="696"/>
      <c r="Z105" s="696"/>
      <c r="AA105" s="696"/>
      <c r="AB105" s="696"/>
      <c r="AC105" s="696"/>
      <c r="AD105" s="696"/>
      <c r="AE105" s="696"/>
      <c r="AF105" s="696"/>
      <c r="AG105" s="696"/>
      <c r="AH105" s="696"/>
      <c r="AI105" s="696"/>
      <c r="AJ105" s="696"/>
      <c r="AK105" s="696"/>
      <c r="AL105" s="696"/>
      <c r="AM105" s="696"/>
      <c r="AN105" s="696"/>
      <c r="AO105" s="696"/>
      <c r="AQ105" s="696"/>
      <c r="AR105" s="696"/>
      <c r="AS105" s="696"/>
      <c r="AT105" s="696"/>
      <c r="AU105" s="696"/>
      <c r="AV105" s="696"/>
      <c r="AW105" s="696"/>
      <c r="AX105" s="696"/>
      <c r="AY105" s="696"/>
      <c r="AZ105" s="696"/>
      <c r="BA105" s="696"/>
      <c r="BB105" s="696"/>
      <c r="BC105" s="696"/>
      <c r="BD105" s="696"/>
      <c r="BE105" s="696"/>
      <c r="BF105" s="696"/>
      <c r="BG105" s="696"/>
      <c r="BH105" s="696"/>
      <c r="BI105" s="696"/>
      <c r="BJ105" s="696"/>
      <c r="BK105" s="696"/>
      <c r="BL105" s="696"/>
      <c r="BM105" s="696"/>
      <c r="BN105" s="696"/>
      <c r="BO105" s="696"/>
      <c r="BP105" s="696"/>
      <c r="BQ105" s="696"/>
      <c r="BR105" s="696"/>
      <c r="BS105" s="696"/>
      <c r="BT105" s="696"/>
      <c r="BU105" s="696"/>
      <c r="BV105" s="696"/>
      <c r="BW105" s="696"/>
      <c r="BX105" s="696"/>
      <c r="BY105" s="696"/>
      <c r="BZ105" s="696"/>
      <c r="CA105" s="696"/>
      <c r="CB105" s="696"/>
    </row>
    <row r="106" spans="1:80" s="545" customFormat="1" ht="12.75" customHeight="1" x14ac:dyDescent="0.2">
      <c r="B106" s="15" t="s">
        <v>18</v>
      </c>
      <c r="C106" s="62"/>
      <c r="D106" s="696"/>
      <c r="E106" s="696"/>
      <c r="F106" s="696"/>
      <c r="G106" s="696"/>
      <c r="H106" s="696"/>
      <c r="I106" s="696"/>
      <c r="J106" s="696"/>
      <c r="K106" s="696"/>
      <c r="L106" s="696"/>
      <c r="M106" s="696"/>
      <c r="N106" s="696"/>
      <c r="O106" s="696"/>
      <c r="P106" s="696"/>
      <c r="Q106" s="696"/>
      <c r="R106" s="696"/>
      <c r="S106" s="696"/>
      <c r="T106" s="696"/>
      <c r="U106" s="696"/>
      <c r="V106" s="696"/>
      <c r="W106" s="696"/>
      <c r="X106" s="696"/>
      <c r="Y106" s="696"/>
      <c r="Z106" s="696"/>
      <c r="AA106" s="696"/>
      <c r="AB106" s="696"/>
      <c r="AC106" s="696"/>
      <c r="AD106" s="696"/>
      <c r="AE106" s="696"/>
      <c r="AF106" s="696"/>
      <c r="AG106" s="696"/>
      <c r="AH106" s="696"/>
      <c r="AI106" s="696"/>
      <c r="AJ106" s="696"/>
      <c r="AK106" s="696"/>
      <c r="AL106" s="696"/>
      <c r="AM106" s="696"/>
      <c r="AN106" s="696"/>
      <c r="AO106" s="696"/>
      <c r="AQ106" s="696"/>
      <c r="AR106" s="696"/>
      <c r="AS106" s="696"/>
      <c r="AT106" s="696"/>
      <c r="AU106" s="696"/>
      <c r="AV106" s="696"/>
      <c r="AW106" s="696"/>
      <c r="AX106" s="696"/>
      <c r="AY106" s="696"/>
      <c r="AZ106" s="696"/>
      <c r="BA106" s="696"/>
      <c r="BB106" s="696"/>
      <c r="BC106" s="696"/>
      <c r="BD106" s="696"/>
      <c r="BE106" s="696"/>
      <c r="BF106" s="696"/>
      <c r="BG106" s="696"/>
      <c r="BH106" s="696"/>
      <c r="BI106" s="696"/>
      <c r="BJ106" s="696"/>
      <c r="BK106" s="696"/>
      <c r="BL106" s="696"/>
      <c r="BM106" s="696"/>
      <c r="BN106" s="696"/>
      <c r="BO106" s="696"/>
      <c r="BP106" s="696"/>
      <c r="BQ106" s="696"/>
      <c r="BR106" s="696"/>
      <c r="BS106" s="696"/>
      <c r="BT106" s="696"/>
      <c r="BU106" s="696"/>
      <c r="BV106" s="696"/>
      <c r="BW106" s="696"/>
      <c r="BX106" s="696"/>
      <c r="BY106" s="696"/>
      <c r="BZ106" s="696"/>
      <c r="CA106" s="696"/>
      <c r="CB106" s="696"/>
    </row>
    <row r="107" spans="1:80" s="545" customFormat="1" ht="12.75" customHeight="1" x14ac:dyDescent="0.2">
      <c r="B107" s="15" t="s">
        <v>19</v>
      </c>
      <c r="C107" s="62"/>
      <c r="D107" s="696"/>
      <c r="E107" s="696"/>
      <c r="F107" s="696"/>
      <c r="G107" s="696"/>
      <c r="H107" s="696"/>
      <c r="I107" s="696"/>
      <c r="J107" s="696"/>
      <c r="K107" s="696"/>
      <c r="L107" s="696"/>
      <c r="M107" s="696"/>
      <c r="N107" s="696"/>
      <c r="O107" s="696"/>
      <c r="P107" s="696"/>
      <c r="Q107" s="696"/>
      <c r="R107" s="696"/>
      <c r="S107" s="696"/>
      <c r="T107" s="696"/>
      <c r="U107" s="696"/>
      <c r="V107" s="696"/>
      <c r="W107" s="696"/>
      <c r="X107" s="696"/>
      <c r="Y107" s="696"/>
      <c r="Z107" s="696"/>
      <c r="AA107" s="696"/>
      <c r="AB107" s="696"/>
      <c r="AC107" s="696"/>
      <c r="AD107" s="696"/>
      <c r="AE107" s="696"/>
      <c r="AF107" s="696"/>
      <c r="AG107" s="696"/>
      <c r="AH107" s="696"/>
      <c r="AI107" s="696"/>
      <c r="AJ107" s="696"/>
      <c r="AK107" s="696"/>
      <c r="AL107" s="696"/>
      <c r="AM107" s="696"/>
      <c r="AN107" s="696"/>
      <c r="AO107" s="696"/>
      <c r="AQ107" s="696"/>
      <c r="AR107" s="696"/>
      <c r="AS107" s="696"/>
      <c r="AT107" s="696"/>
      <c r="AU107" s="696"/>
      <c r="AV107" s="696"/>
      <c r="AW107" s="696"/>
      <c r="AX107" s="696"/>
      <c r="AY107" s="696"/>
      <c r="AZ107" s="696"/>
      <c r="BA107" s="696"/>
      <c r="BB107" s="696"/>
      <c r="BC107" s="696"/>
      <c r="BD107" s="696"/>
      <c r="BE107" s="696"/>
      <c r="BF107" s="696"/>
      <c r="BG107" s="696"/>
      <c r="BH107" s="696"/>
      <c r="BI107" s="696"/>
      <c r="BJ107" s="696"/>
      <c r="BK107" s="696"/>
      <c r="BL107" s="696"/>
      <c r="BM107" s="696"/>
      <c r="BN107" s="696"/>
      <c r="BO107" s="696"/>
      <c r="BP107" s="696"/>
      <c r="BQ107" s="696"/>
      <c r="BR107" s="696"/>
      <c r="BS107" s="696"/>
      <c r="BT107" s="696"/>
      <c r="BU107" s="696"/>
      <c r="BV107" s="696"/>
      <c r="BW107" s="696"/>
      <c r="BX107" s="696"/>
      <c r="BY107" s="696"/>
      <c r="BZ107" s="696"/>
      <c r="CA107" s="696"/>
      <c r="CB107" s="696"/>
    </row>
    <row r="108" spans="1:80" s="545" customFormat="1" ht="12.75" customHeight="1" x14ac:dyDescent="0.2">
      <c r="B108" s="15" t="s">
        <v>20</v>
      </c>
      <c r="C108" s="62"/>
      <c r="D108" s="696"/>
      <c r="E108" s="696"/>
      <c r="F108" s="696"/>
      <c r="G108" s="696"/>
      <c r="H108" s="696"/>
      <c r="I108" s="696"/>
      <c r="J108" s="696"/>
      <c r="K108" s="696"/>
      <c r="L108" s="696"/>
      <c r="M108" s="696"/>
      <c r="N108" s="696"/>
      <c r="O108" s="696"/>
      <c r="P108" s="696"/>
      <c r="Q108" s="696"/>
      <c r="R108" s="696"/>
      <c r="S108" s="696"/>
      <c r="T108" s="696"/>
      <c r="U108" s="696"/>
      <c r="V108" s="696"/>
      <c r="W108" s="696"/>
      <c r="X108" s="696"/>
      <c r="Y108" s="696"/>
      <c r="Z108" s="696"/>
      <c r="AA108" s="696"/>
      <c r="AB108" s="696"/>
      <c r="AC108" s="696"/>
      <c r="AD108" s="696"/>
      <c r="AE108" s="696"/>
      <c r="AF108" s="696"/>
      <c r="AG108" s="696"/>
      <c r="AH108" s="696"/>
      <c r="AI108" s="696"/>
      <c r="AJ108" s="696"/>
      <c r="AK108" s="696"/>
      <c r="AL108" s="696"/>
      <c r="AM108" s="696"/>
      <c r="AN108" s="696"/>
      <c r="AO108" s="696"/>
      <c r="AQ108" s="696"/>
      <c r="AR108" s="696"/>
      <c r="AS108" s="696"/>
      <c r="AT108" s="696"/>
      <c r="AU108" s="696"/>
      <c r="AV108" s="696"/>
      <c r="AW108" s="696"/>
      <c r="AX108" s="696"/>
      <c r="AY108" s="696"/>
      <c r="AZ108" s="696"/>
      <c r="BA108" s="696"/>
      <c r="BB108" s="696"/>
      <c r="BC108" s="696"/>
      <c r="BD108" s="696"/>
      <c r="BE108" s="696"/>
      <c r="BF108" s="696"/>
      <c r="BG108" s="696"/>
      <c r="BH108" s="696"/>
      <c r="BI108" s="696"/>
      <c r="BJ108" s="696"/>
      <c r="BK108" s="696"/>
      <c r="BL108" s="696"/>
      <c r="BM108" s="696"/>
      <c r="BN108" s="696"/>
      <c r="BO108" s="696"/>
      <c r="BP108" s="696"/>
      <c r="BQ108" s="696"/>
      <c r="BR108" s="696"/>
      <c r="BS108" s="696"/>
      <c r="BT108" s="696"/>
      <c r="BU108" s="696"/>
      <c r="BV108" s="696"/>
      <c r="BW108" s="696"/>
      <c r="BX108" s="696"/>
      <c r="BY108" s="696"/>
      <c r="BZ108" s="696"/>
      <c r="CA108" s="696"/>
      <c r="CB108" s="696"/>
    </row>
    <row r="109" spans="1:80" s="545" customFormat="1" ht="12.75" customHeight="1" x14ac:dyDescent="0.2">
      <c r="B109" s="15" t="s">
        <v>21</v>
      </c>
      <c r="C109" s="62"/>
      <c r="D109" s="696"/>
      <c r="E109" s="696"/>
      <c r="F109" s="696"/>
      <c r="G109" s="696"/>
      <c r="H109" s="696"/>
      <c r="I109" s="696"/>
      <c r="J109" s="696"/>
      <c r="K109" s="696"/>
      <c r="L109" s="696"/>
      <c r="M109" s="696"/>
      <c r="N109" s="696"/>
      <c r="O109" s="696"/>
      <c r="P109" s="696"/>
      <c r="Q109" s="696"/>
      <c r="R109" s="696"/>
      <c r="S109" s="696"/>
      <c r="T109" s="696"/>
      <c r="U109" s="696"/>
      <c r="V109" s="696"/>
      <c r="W109" s="696"/>
      <c r="X109" s="696"/>
      <c r="Y109" s="696"/>
      <c r="Z109" s="696"/>
      <c r="AA109" s="696"/>
      <c r="AB109" s="696"/>
      <c r="AC109" s="696"/>
      <c r="AD109" s="696"/>
      <c r="AE109" s="696"/>
      <c r="AF109" s="696"/>
      <c r="AG109" s="696"/>
      <c r="AH109" s="696"/>
      <c r="AI109" s="696"/>
      <c r="AJ109" s="696"/>
      <c r="AK109" s="696"/>
      <c r="AL109" s="696"/>
      <c r="AM109" s="696"/>
      <c r="AN109" s="696"/>
      <c r="AO109" s="696"/>
      <c r="AQ109" s="696"/>
      <c r="AR109" s="696"/>
      <c r="AS109" s="696"/>
      <c r="AT109" s="696"/>
      <c r="AU109" s="696"/>
      <c r="AV109" s="696"/>
      <c r="AW109" s="696"/>
      <c r="AX109" s="696"/>
      <c r="AY109" s="696"/>
      <c r="AZ109" s="696"/>
      <c r="BA109" s="696"/>
      <c r="BB109" s="696"/>
      <c r="BC109" s="696"/>
      <c r="BD109" s="696"/>
      <c r="BE109" s="696"/>
      <c r="BF109" s="696"/>
      <c r="BG109" s="696"/>
      <c r="BH109" s="696"/>
      <c r="BI109" s="696"/>
      <c r="BJ109" s="696"/>
      <c r="BK109" s="696"/>
      <c r="BL109" s="696"/>
      <c r="BM109" s="696"/>
      <c r="BN109" s="696"/>
      <c r="BO109" s="696"/>
      <c r="BP109" s="696"/>
      <c r="BQ109" s="696"/>
      <c r="BR109" s="696"/>
      <c r="BS109" s="696"/>
      <c r="BT109" s="696"/>
      <c r="BU109" s="696"/>
      <c r="BV109" s="696"/>
      <c r="BW109" s="696"/>
      <c r="BX109" s="696"/>
      <c r="BY109" s="696"/>
      <c r="BZ109" s="696"/>
      <c r="CA109" s="696"/>
      <c r="CB109" s="696"/>
    </row>
    <row r="110" spans="1:80" s="545" customFormat="1" ht="12.75" customHeight="1" x14ac:dyDescent="0.2">
      <c r="B110" s="15" t="s">
        <v>22</v>
      </c>
      <c r="C110" s="62"/>
      <c r="D110" s="696"/>
      <c r="E110" s="696"/>
      <c r="F110" s="696"/>
      <c r="G110" s="696"/>
      <c r="H110" s="696"/>
      <c r="I110" s="696"/>
      <c r="J110" s="696"/>
      <c r="K110" s="696"/>
      <c r="L110" s="696"/>
      <c r="M110" s="696"/>
      <c r="N110" s="696"/>
      <c r="O110" s="696"/>
      <c r="P110" s="696"/>
      <c r="Q110" s="696"/>
      <c r="R110" s="696"/>
      <c r="S110" s="696"/>
      <c r="T110" s="696"/>
      <c r="U110" s="696"/>
      <c r="V110" s="696"/>
      <c r="W110" s="696"/>
      <c r="X110" s="696"/>
      <c r="Y110" s="696"/>
      <c r="Z110" s="696"/>
      <c r="AA110" s="696"/>
      <c r="AB110" s="696"/>
      <c r="AC110" s="696"/>
      <c r="AD110" s="696"/>
      <c r="AE110" s="696"/>
      <c r="AF110" s="696"/>
      <c r="AG110" s="696"/>
      <c r="AH110" s="696"/>
      <c r="AI110" s="696"/>
      <c r="AJ110" s="696"/>
      <c r="AK110" s="696"/>
      <c r="AL110" s="696"/>
      <c r="AM110" s="696"/>
      <c r="AN110" s="696"/>
      <c r="AO110" s="696"/>
      <c r="AQ110" s="696"/>
      <c r="AR110" s="696"/>
      <c r="AS110" s="696"/>
      <c r="AT110" s="696"/>
      <c r="AU110" s="696"/>
      <c r="AV110" s="696"/>
      <c r="AW110" s="696"/>
      <c r="AX110" s="696"/>
      <c r="AY110" s="696"/>
      <c r="AZ110" s="696"/>
      <c r="BA110" s="696"/>
      <c r="BB110" s="696"/>
      <c r="BC110" s="696"/>
      <c r="BD110" s="696"/>
      <c r="BE110" s="696"/>
      <c r="BF110" s="696"/>
      <c r="BG110" s="696"/>
      <c r="BH110" s="696"/>
      <c r="BI110" s="696"/>
      <c r="BJ110" s="696"/>
      <c r="BK110" s="696"/>
      <c r="BL110" s="696"/>
      <c r="BM110" s="696"/>
      <c r="BN110" s="696"/>
      <c r="BO110" s="696"/>
      <c r="BP110" s="696"/>
      <c r="BQ110" s="696"/>
      <c r="BR110" s="696"/>
      <c r="BS110" s="696"/>
      <c r="BT110" s="696"/>
      <c r="BU110" s="696"/>
      <c r="BV110" s="696"/>
      <c r="BW110" s="696"/>
      <c r="BX110" s="696"/>
      <c r="BY110" s="696"/>
      <c r="BZ110" s="696"/>
      <c r="CA110" s="696"/>
      <c r="CB110" s="696"/>
    </row>
    <row r="111" spans="1:80" s="545" customFormat="1" ht="12.75" customHeight="1" x14ac:dyDescent="0.2">
      <c r="B111" s="15" t="s">
        <v>35</v>
      </c>
      <c r="C111" s="62"/>
      <c r="D111" s="696"/>
      <c r="E111" s="696"/>
      <c r="F111" s="696"/>
      <c r="G111" s="696"/>
      <c r="H111" s="696"/>
      <c r="I111" s="696"/>
      <c r="J111" s="696"/>
      <c r="K111" s="696"/>
      <c r="L111" s="696"/>
      <c r="M111" s="696"/>
      <c r="N111" s="696"/>
      <c r="O111" s="696"/>
      <c r="P111" s="696"/>
      <c r="Q111" s="696"/>
      <c r="R111" s="696"/>
      <c r="S111" s="696"/>
      <c r="T111" s="696"/>
      <c r="U111" s="696"/>
      <c r="V111" s="696"/>
      <c r="W111" s="696"/>
      <c r="X111" s="696"/>
      <c r="Y111" s="696"/>
      <c r="Z111" s="696"/>
      <c r="AA111" s="696"/>
      <c r="AB111" s="696"/>
      <c r="AC111" s="696"/>
      <c r="AD111" s="696"/>
      <c r="AE111" s="696"/>
      <c r="AF111" s="696"/>
      <c r="AG111" s="696"/>
      <c r="AH111" s="696"/>
      <c r="AI111" s="696"/>
      <c r="AJ111" s="696"/>
      <c r="AK111" s="696"/>
      <c r="AL111" s="696"/>
      <c r="AM111" s="696"/>
      <c r="AN111" s="696"/>
      <c r="AO111" s="696"/>
      <c r="AQ111" s="696"/>
      <c r="AR111" s="696"/>
      <c r="AS111" s="696"/>
      <c r="AT111" s="696"/>
      <c r="AU111" s="696"/>
      <c r="AV111" s="696"/>
      <c r="AW111" s="696"/>
      <c r="AX111" s="696"/>
      <c r="AY111" s="696"/>
      <c r="AZ111" s="696"/>
      <c r="BA111" s="696"/>
      <c r="BB111" s="696"/>
      <c r="BC111" s="696"/>
      <c r="BD111" s="696"/>
      <c r="BE111" s="696"/>
      <c r="BF111" s="696"/>
      <c r="BG111" s="696"/>
      <c r="BH111" s="696"/>
      <c r="BI111" s="696"/>
      <c r="BJ111" s="696"/>
      <c r="BK111" s="696"/>
      <c r="BL111" s="696"/>
      <c r="BM111" s="696"/>
      <c r="BN111" s="696"/>
      <c r="BO111" s="696"/>
      <c r="BP111" s="696"/>
      <c r="BQ111" s="696"/>
      <c r="BR111" s="696"/>
      <c r="BS111" s="696"/>
      <c r="BT111" s="696"/>
      <c r="BU111" s="696"/>
      <c r="BV111" s="696"/>
      <c r="BW111" s="696"/>
      <c r="BX111" s="696"/>
      <c r="BY111" s="696"/>
      <c r="BZ111" s="696"/>
      <c r="CA111" s="696"/>
      <c r="CB111" s="696"/>
    </row>
    <row r="112" spans="1:80" s="53" customFormat="1" ht="12.75" customHeight="1" x14ac:dyDescent="0.2">
      <c r="A112" s="545"/>
      <c r="B112" s="15"/>
      <c r="C112" s="287"/>
      <c r="D112" s="287"/>
      <c r="E112" s="287"/>
      <c r="F112" s="287"/>
      <c r="G112" s="287"/>
      <c r="H112" s="287"/>
      <c r="I112" s="287"/>
      <c r="J112" s="287"/>
      <c r="K112" s="287"/>
      <c r="L112" s="287"/>
      <c r="M112" s="287"/>
      <c r="N112" s="287"/>
      <c r="O112" s="287"/>
      <c r="P112" s="287"/>
      <c r="Q112" s="287"/>
      <c r="R112" s="287"/>
      <c r="S112" s="287"/>
      <c r="T112" s="287"/>
      <c r="U112" s="287"/>
      <c r="V112" s="287"/>
      <c r="W112" s="287"/>
      <c r="X112" s="287"/>
      <c r="Y112" s="287"/>
      <c r="Z112" s="287"/>
      <c r="AA112" s="287"/>
      <c r="AB112" s="287"/>
      <c r="AC112" s="287"/>
      <c r="AD112" s="287"/>
      <c r="AE112" s="287"/>
      <c r="AF112" s="287"/>
      <c r="AG112" s="287"/>
      <c r="AH112" s="287"/>
      <c r="AI112" s="287"/>
      <c r="AJ112" s="287"/>
      <c r="AK112" s="287"/>
      <c r="AL112" s="287"/>
      <c r="AM112" s="287"/>
      <c r="AN112" s="287"/>
      <c r="AO112" s="287"/>
      <c r="AP112" s="2"/>
    </row>
    <row r="113" spans="1:42" ht="12.75" customHeight="1" x14ac:dyDescent="0.2">
      <c r="A113" s="545"/>
      <c r="B113" s="14" t="s">
        <v>42</v>
      </c>
      <c r="C113" s="62"/>
      <c r="D113" s="62"/>
      <c r="E113" s="62"/>
      <c r="F113" s="62"/>
      <c r="G113" s="62"/>
      <c r="H113" s="62"/>
      <c r="I113" s="62"/>
      <c r="J113" s="62"/>
      <c r="K113" s="62"/>
      <c r="L113" s="62"/>
      <c r="M113" s="62"/>
      <c r="N113" s="62"/>
      <c r="O113" s="62"/>
      <c r="P113" s="62"/>
      <c r="Q113" s="62"/>
      <c r="R113" s="62"/>
      <c r="S113" s="62"/>
      <c r="T113" s="62"/>
      <c r="U113" s="62"/>
      <c r="V113" s="62"/>
      <c r="W113" s="62"/>
      <c r="X113" s="62"/>
      <c r="Y113" s="62"/>
      <c r="Z113" s="62"/>
      <c r="AA113" s="62"/>
      <c r="AB113" s="62"/>
      <c r="AC113" s="62"/>
      <c r="AD113" s="62"/>
      <c r="AE113" s="62"/>
      <c r="AF113" s="62"/>
      <c r="AG113" s="62"/>
      <c r="AH113" s="62"/>
      <c r="AI113" s="62"/>
      <c r="AJ113" s="62"/>
      <c r="AK113" s="62"/>
      <c r="AL113" s="62"/>
      <c r="AM113" s="62"/>
      <c r="AN113" s="62"/>
      <c r="AO113" s="62"/>
    </row>
    <row r="114" spans="1:42" ht="12.75" customHeight="1" x14ac:dyDescent="0.2">
      <c r="A114" s="545"/>
      <c r="B114" s="53" t="s">
        <v>459</v>
      </c>
      <c r="C114" s="62"/>
      <c r="D114" s="62"/>
      <c r="E114" s="62"/>
      <c r="F114" s="62"/>
      <c r="G114" s="62"/>
      <c r="H114" s="62"/>
      <c r="I114" s="62"/>
      <c r="J114" s="62"/>
      <c r="K114" s="62"/>
      <c r="L114" s="62"/>
      <c r="M114" s="62"/>
      <c r="N114" s="62"/>
      <c r="O114" s="62"/>
      <c r="P114" s="62"/>
      <c r="Q114" s="62"/>
      <c r="R114" s="62"/>
      <c r="S114" s="62"/>
      <c r="T114" s="62"/>
      <c r="U114" s="62"/>
      <c r="V114" s="62"/>
      <c r="W114" s="62"/>
      <c r="X114" s="62"/>
      <c r="Y114" s="62"/>
      <c r="Z114" s="62"/>
      <c r="AA114" s="62"/>
      <c r="AB114" s="62"/>
      <c r="AC114" s="62"/>
      <c r="AD114" s="62"/>
      <c r="AE114" s="62"/>
      <c r="AF114" s="62"/>
      <c r="AG114" s="62"/>
      <c r="AH114" s="62"/>
      <c r="AI114" s="62"/>
      <c r="AJ114" s="62"/>
      <c r="AK114" s="62"/>
      <c r="AL114" s="62"/>
      <c r="AM114" s="62"/>
      <c r="AN114" s="62"/>
      <c r="AO114" s="62"/>
    </row>
    <row r="115" spans="1:42" ht="12.75" customHeight="1" x14ac:dyDescent="0.2">
      <c r="A115" s="545"/>
      <c r="B115" s="15" t="s">
        <v>17</v>
      </c>
      <c r="C115" s="62"/>
      <c r="D115" s="180"/>
      <c r="E115" s="180"/>
      <c r="F115" s="180"/>
      <c r="G115" s="180"/>
      <c r="H115" s="180"/>
      <c r="I115" s="180"/>
      <c r="J115" s="180"/>
      <c r="K115" s="180"/>
      <c r="L115" s="180"/>
      <c r="M115" s="180"/>
      <c r="N115" s="180"/>
      <c r="O115" s="180"/>
      <c r="P115" s="180"/>
      <c r="Q115" s="180"/>
      <c r="R115" s="180"/>
      <c r="S115" s="180"/>
      <c r="T115" s="180"/>
      <c r="U115" s="180"/>
      <c r="V115" s="180"/>
      <c r="W115" s="180"/>
      <c r="X115" s="180"/>
      <c r="Y115" s="180"/>
      <c r="Z115" s="180"/>
      <c r="AA115" s="180"/>
      <c r="AB115" s="180"/>
      <c r="AC115" s="180"/>
      <c r="AD115" s="180"/>
      <c r="AE115" s="180"/>
      <c r="AF115" s="180"/>
      <c r="AG115" s="180"/>
      <c r="AH115" s="180"/>
      <c r="AI115" s="180"/>
      <c r="AJ115" s="180"/>
      <c r="AK115" s="180"/>
      <c r="AL115" s="180"/>
      <c r="AM115" s="180"/>
      <c r="AN115" s="180"/>
      <c r="AO115" s="180"/>
    </row>
    <row r="116" spans="1:42" ht="12.75" customHeight="1" x14ac:dyDescent="0.2">
      <c r="A116" s="545"/>
      <c r="B116" s="15" t="s">
        <v>18</v>
      </c>
      <c r="C116" s="62"/>
      <c r="D116" s="180"/>
      <c r="E116" s="180"/>
      <c r="F116" s="180"/>
      <c r="G116" s="180"/>
      <c r="H116" s="180"/>
      <c r="I116" s="180"/>
      <c r="J116" s="180"/>
      <c r="K116" s="180"/>
      <c r="L116" s="180"/>
      <c r="M116" s="180"/>
      <c r="N116" s="180"/>
      <c r="O116" s="180"/>
      <c r="P116" s="180"/>
      <c r="Q116" s="180"/>
      <c r="R116" s="180"/>
      <c r="S116" s="180"/>
      <c r="T116" s="180"/>
      <c r="U116" s="180"/>
      <c r="V116" s="180"/>
      <c r="W116" s="180"/>
      <c r="X116" s="180"/>
      <c r="Y116" s="180"/>
      <c r="Z116" s="180"/>
      <c r="AA116" s="180"/>
      <c r="AB116" s="180"/>
      <c r="AC116" s="180"/>
      <c r="AD116" s="180"/>
      <c r="AE116" s="180"/>
      <c r="AF116" s="180"/>
      <c r="AG116" s="180"/>
      <c r="AH116" s="180"/>
      <c r="AI116" s="180"/>
      <c r="AJ116" s="180"/>
      <c r="AK116" s="180"/>
      <c r="AL116" s="180"/>
      <c r="AM116" s="180"/>
      <c r="AN116" s="180"/>
      <c r="AO116" s="180"/>
    </row>
    <row r="117" spans="1:42" ht="12.75" customHeight="1" x14ac:dyDescent="0.2">
      <c r="A117" s="545"/>
      <c r="B117" s="15" t="s">
        <v>19</v>
      </c>
      <c r="C117" s="62"/>
      <c r="D117" s="180"/>
      <c r="E117" s="180"/>
      <c r="F117" s="180"/>
      <c r="G117" s="180"/>
      <c r="H117" s="180"/>
      <c r="I117" s="180"/>
      <c r="J117" s="180"/>
      <c r="K117" s="180"/>
      <c r="L117" s="180"/>
      <c r="M117" s="180"/>
      <c r="N117" s="180"/>
      <c r="O117" s="180"/>
      <c r="P117" s="180"/>
      <c r="Q117" s="180"/>
      <c r="R117" s="180"/>
      <c r="S117" s="180"/>
      <c r="T117" s="180"/>
      <c r="U117" s="180"/>
      <c r="V117" s="180"/>
      <c r="W117" s="180"/>
      <c r="X117" s="180"/>
      <c r="Y117" s="180"/>
      <c r="Z117" s="180"/>
      <c r="AA117" s="180"/>
      <c r="AB117" s="180"/>
      <c r="AC117" s="180"/>
      <c r="AD117" s="180"/>
      <c r="AE117" s="180"/>
      <c r="AF117" s="180"/>
      <c r="AG117" s="180"/>
      <c r="AH117" s="180"/>
      <c r="AI117" s="180"/>
      <c r="AJ117" s="180"/>
      <c r="AK117" s="180"/>
      <c r="AL117" s="180"/>
      <c r="AM117" s="180"/>
      <c r="AN117" s="180"/>
      <c r="AO117" s="180"/>
    </row>
    <row r="118" spans="1:42" ht="12.75" customHeight="1" x14ac:dyDescent="0.2">
      <c r="A118" s="545"/>
      <c r="B118" s="15" t="s">
        <v>20</v>
      </c>
      <c r="C118" s="62"/>
      <c r="D118" s="180"/>
      <c r="E118" s="180"/>
      <c r="F118" s="180"/>
      <c r="G118" s="180"/>
      <c r="H118" s="180"/>
      <c r="I118" s="180"/>
      <c r="J118" s="180"/>
      <c r="K118" s="180"/>
      <c r="L118" s="180"/>
      <c r="M118" s="180"/>
      <c r="N118" s="180"/>
      <c r="O118" s="180"/>
      <c r="P118" s="180"/>
      <c r="Q118" s="180"/>
      <c r="R118" s="180"/>
      <c r="S118" s="180"/>
      <c r="T118" s="180"/>
      <c r="U118" s="180"/>
      <c r="V118" s="180"/>
      <c r="W118" s="180"/>
      <c r="X118" s="180"/>
      <c r="Y118" s="180"/>
      <c r="Z118" s="180"/>
      <c r="AA118" s="180"/>
      <c r="AB118" s="180"/>
      <c r="AC118" s="180"/>
      <c r="AD118" s="180"/>
      <c r="AE118" s="180"/>
      <c r="AF118" s="180"/>
      <c r="AG118" s="180"/>
      <c r="AH118" s="180"/>
      <c r="AI118" s="180"/>
      <c r="AJ118" s="180"/>
      <c r="AK118" s="180"/>
      <c r="AL118" s="180"/>
      <c r="AM118" s="180"/>
      <c r="AN118" s="180"/>
      <c r="AO118" s="180"/>
    </row>
    <row r="119" spans="1:42" ht="12.75" customHeight="1" x14ac:dyDescent="0.2">
      <c r="A119" s="545"/>
      <c r="B119" s="15" t="s">
        <v>21</v>
      </c>
      <c r="C119" s="62"/>
      <c r="D119" s="180"/>
      <c r="E119" s="180"/>
      <c r="F119" s="180"/>
      <c r="G119" s="180"/>
      <c r="H119" s="180"/>
      <c r="I119" s="180"/>
      <c r="J119" s="180"/>
      <c r="K119" s="180"/>
      <c r="L119" s="180"/>
      <c r="M119" s="180"/>
      <c r="N119" s="180"/>
      <c r="O119" s="180"/>
      <c r="P119" s="180"/>
      <c r="Q119" s="180"/>
      <c r="R119" s="180"/>
      <c r="S119" s="180"/>
      <c r="T119" s="180"/>
      <c r="U119" s="180"/>
      <c r="V119" s="180"/>
      <c r="W119" s="180"/>
      <c r="X119" s="180"/>
      <c r="Y119" s="180"/>
      <c r="Z119" s="180"/>
      <c r="AA119" s="180"/>
      <c r="AB119" s="180"/>
      <c r="AC119" s="180"/>
      <c r="AD119" s="180"/>
      <c r="AE119" s="180"/>
      <c r="AF119" s="180"/>
      <c r="AG119" s="180"/>
      <c r="AH119" s="180"/>
      <c r="AI119" s="180"/>
      <c r="AJ119" s="180"/>
      <c r="AK119" s="180"/>
      <c r="AL119" s="180"/>
      <c r="AM119" s="180"/>
      <c r="AN119" s="180"/>
      <c r="AO119" s="180"/>
    </row>
    <row r="120" spans="1:42" ht="12.75" customHeight="1" x14ac:dyDescent="0.2">
      <c r="A120" s="545"/>
      <c r="B120" s="15" t="s">
        <v>22</v>
      </c>
      <c r="C120" s="62"/>
      <c r="D120" s="180"/>
      <c r="E120" s="180"/>
      <c r="F120" s="180"/>
      <c r="G120" s="180"/>
      <c r="H120" s="180"/>
      <c r="I120" s="180"/>
      <c r="J120" s="180"/>
      <c r="K120" s="180"/>
      <c r="L120" s="180"/>
      <c r="M120" s="180"/>
      <c r="N120" s="180"/>
      <c r="O120" s="180"/>
      <c r="P120" s="180"/>
      <c r="Q120" s="180"/>
      <c r="R120" s="180"/>
      <c r="S120" s="180"/>
      <c r="T120" s="180"/>
      <c r="U120" s="180"/>
      <c r="V120" s="180"/>
      <c r="W120" s="180"/>
      <c r="X120" s="180"/>
      <c r="Y120" s="180"/>
      <c r="Z120" s="180"/>
      <c r="AA120" s="180"/>
      <c r="AB120" s="180"/>
      <c r="AC120" s="180"/>
      <c r="AD120" s="180"/>
      <c r="AE120" s="180"/>
      <c r="AF120" s="180"/>
      <c r="AG120" s="180"/>
      <c r="AH120" s="180"/>
      <c r="AI120" s="180"/>
      <c r="AJ120" s="180"/>
      <c r="AK120" s="180"/>
      <c r="AL120" s="180"/>
      <c r="AM120" s="180"/>
      <c r="AN120" s="180"/>
      <c r="AO120" s="180"/>
    </row>
    <row r="121" spans="1:42" ht="12.75" customHeight="1" x14ac:dyDescent="0.2">
      <c r="A121" s="545"/>
      <c r="B121" s="15" t="s">
        <v>35</v>
      </c>
      <c r="C121" s="62"/>
      <c r="D121" s="180"/>
      <c r="E121" s="180"/>
      <c r="F121" s="180"/>
      <c r="G121" s="180"/>
      <c r="H121" s="180"/>
      <c r="I121" s="180"/>
      <c r="J121" s="180"/>
      <c r="K121" s="180"/>
      <c r="L121" s="180"/>
      <c r="M121" s="180"/>
      <c r="N121" s="180"/>
      <c r="O121" s="180"/>
      <c r="P121" s="180"/>
      <c r="Q121" s="180"/>
      <c r="R121" s="180"/>
      <c r="S121" s="180"/>
      <c r="T121" s="180"/>
      <c r="U121" s="180"/>
      <c r="V121" s="180"/>
      <c r="W121" s="180"/>
      <c r="X121" s="180"/>
      <c r="Y121" s="180"/>
      <c r="Z121" s="180"/>
      <c r="AA121" s="180"/>
      <c r="AB121" s="180"/>
      <c r="AC121" s="180"/>
      <c r="AD121" s="180"/>
      <c r="AE121" s="180"/>
      <c r="AF121" s="180"/>
      <c r="AG121" s="180"/>
      <c r="AH121" s="180"/>
      <c r="AI121" s="180"/>
      <c r="AJ121" s="180"/>
      <c r="AK121" s="180"/>
      <c r="AL121" s="180"/>
      <c r="AM121" s="180"/>
      <c r="AN121" s="180"/>
      <c r="AO121" s="180"/>
    </row>
    <row r="122" spans="1:42" s="53" customFormat="1" ht="12.75" customHeight="1" x14ac:dyDescent="0.2">
      <c r="A122" s="545"/>
      <c r="B122" s="15"/>
      <c r="C122" s="287"/>
      <c r="D122" s="287"/>
      <c r="E122" s="287"/>
      <c r="F122" s="287"/>
      <c r="G122" s="287"/>
      <c r="H122" s="287"/>
      <c r="I122" s="287"/>
      <c r="J122" s="287"/>
      <c r="K122" s="287"/>
      <c r="L122" s="287"/>
      <c r="M122" s="287"/>
      <c r="N122" s="287"/>
      <c r="O122" s="287"/>
      <c r="P122" s="287"/>
      <c r="Q122" s="287"/>
      <c r="R122" s="287"/>
      <c r="S122" s="287"/>
      <c r="T122" s="287"/>
      <c r="U122" s="287"/>
      <c r="V122" s="287"/>
      <c r="W122" s="287"/>
      <c r="X122" s="287"/>
      <c r="Y122" s="287"/>
      <c r="Z122" s="287"/>
      <c r="AA122" s="287"/>
      <c r="AB122" s="287"/>
      <c r="AC122" s="287"/>
      <c r="AD122" s="287"/>
      <c r="AE122" s="287"/>
      <c r="AF122" s="287"/>
      <c r="AG122" s="287"/>
      <c r="AH122" s="287"/>
      <c r="AI122" s="287"/>
      <c r="AJ122" s="287"/>
      <c r="AK122" s="287"/>
      <c r="AL122" s="287"/>
      <c r="AM122" s="287"/>
      <c r="AN122" s="287"/>
      <c r="AO122" s="287"/>
      <c r="AP122" s="2"/>
    </row>
    <row r="123" spans="1:42" ht="12.75" customHeight="1" x14ac:dyDescent="0.2">
      <c r="A123" s="545"/>
      <c r="B123" s="14" t="s">
        <v>460</v>
      </c>
      <c r="C123" s="62"/>
      <c r="D123" s="62"/>
      <c r="E123" s="62"/>
      <c r="F123" s="62"/>
      <c r="G123" s="62"/>
      <c r="H123" s="62"/>
      <c r="I123" s="62"/>
      <c r="J123" s="62"/>
      <c r="K123" s="62"/>
      <c r="L123" s="62"/>
      <c r="M123" s="62"/>
      <c r="N123" s="62"/>
      <c r="O123" s="62"/>
      <c r="P123" s="62"/>
      <c r="Q123" s="62"/>
      <c r="R123" s="62"/>
      <c r="S123" s="62"/>
      <c r="T123" s="62"/>
      <c r="U123" s="62"/>
      <c r="V123" s="62"/>
      <c r="W123" s="62"/>
      <c r="X123" s="62"/>
      <c r="Y123" s="62"/>
      <c r="Z123" s="62"/>
      <c r="AA123" s="62"/>
      <c r="AB123" s="62"/>
      <c r="AC123" s="62"/>
      <c r="AD123" s="62"/>
      <c r="AE123" s="62"/>
      <c r="AF123" s="62"/>
      <c r="AG123" s="62"/>
      <c r="AH123" s="62"/>
      <c r="AI123" s="62"/>
      <c r="AJ123" s="62"/>
      <c r="AK123" s="62"/>
      <c r="AL123" s="62"/>
      <c r="AM123" s="62"/>
      <c r="AN123" s="62"/>
      <c r="AO123" s="62"/>
    </row>
    <row r="124" spans="1:42" ht="12.75" customHeight="1" x14ac:dyDescent="0.2">
      <c r="A124" s="545"/>
      <c r="B124" s="53" t="s">
        <v>272</v>
      </c>
      <c r="C124" s="62"/>
      <c r="D124" s="62"/>
      <c r="E124" s="62"/>
      <c r="F124" s="62"/>
      <c r="G124" s="62"/>
      <c r="H124" s="62"/>
      <c r="I124" s="62"/>
      <c r="J124" s="62"/>
      <c r="K124" s="62"/>
      <c r="L124" s="62"/>
      <c r="M124" s="62"/>
      <c r="N124" s="62"/>
      <c r="O124" s="62"/>
      <c r="P124" s="62"/>
      <c r="Q124" s="62"/>
      <c r="R124" s="62"/>
      <c r="S124" s="62"/>
      <c r="T124" s="62"/>
      <c r="U124" s="62"/>
      <c r="V124" s="62"/>
      <c r="W124" s="62"/>
      <c r="X124" s="62"/>
      <c r="Y124" s="62"/>
      <c r="Z124" s="62"/>
      <c r="AA124" s="62"/>
      <c r="AB124" s="62"/>
      <c r="AC124" s="62"/>
      <c r="AD124" s="62"/>
      <c r="AE124" s="62"/>
      <c r="AF124" s="62"/>
      <c r="AG124" s="62"/>
      <c r="AH124" s="62"/>
      <c r="AI124" s="62"/>
      <c r="AJ124" s="62"/>
      <c r="AK124" s="62"/>
      <c r="AL124" s="62"/>
      <c r="AM124" s="62"/>
      <c r="AN124" s="62"/>
      <c r="AO124" s="62"/>
    </row>
    <row r="125" spans="1:42" ht="12.75" customHeight="1" x14ac:dyDescent="0.2">
      <c r="A125" s="545"/>
      <c r="B125" s="15" t="s">
        <v>17</v>
      </c>
      <c r="C125" s="62"/>
      <c r="D125" s="180"/>
      <c r="E125" s="180"/>
      <c r="F125" s="180"/>
      <c r="G125" s="180"/>
      <c r="H125" s="180"/>
      <c r="I125" s="180"/>
      <c r="J125" s="180"/>
      <c r="K125" s="180"/>
      <c r="L125" s="180"/>
      <c r="M125" s="180"/>
      <c r="N125" s="180"/>
      <c r="O125" s="180"/>
      <c r="P125" s="180"/>
      <c r="Q125" s="180"/>
      <c r="R125" s="180"/>
      <c r="S125" s="180"/>
      <c r="T125" s="180"/>
      <c r="U125" s="180"/>
      <c r="V125" s="180"/>
      <c r="W125" s="180"/>
      <c r="X125" s="180"/>
      <c r="Y125" s="180"/>
      <c r="Z125" s="180"/>
      <c r="AA125" s="180"/>
      <c r="AB125" s="180"/>
      <c r="AC125" s="180"/>
      <c r="AD125" s="180"/>
      <c r="AE125" s="180"/>
      <c r="AF125" s="180"/>
      <c r="AG125" s="180"/>
      <c r="AH125" s="180"/>
      <c r="AI125" s="180"/>
      <c r="AJ125" s="180"/>
      <c r="AK125" s="180"/>
      <c r="AL125" s="180"/>
      <c r="AM125" s="180"/>
      <c r="AN125" s="180"/>
      <c r="AO125" s="180"/>
    </row>
    <row r="126" spans="1:42" ht="12.75" customHeight="1" x14ac:dyDescent="0.2">
      <c r="A126" s="545"/>
      <c r="B126" s="15" t="s">
        <v>18</v>
      </c>
      <c r="C126" s="62"/>
      <c r="D126" s="180"/>
      <c r="E126" s="180"/>
      <c r="F126" s="180"/>
      <c r="G126" s="180"/>
      <c r="H126" s="180"/>
      <c r="I126" s="180"/>
      <c r="J126" s="180"/>
      <c r="K126" s="180"/>
      <c r="L126" s="180"/>
      <c r="M126" s="180"/>
      <c r="N126" s="180"/>
      <c r="O126" s="180"/>
      <c r="P126" s="180"/>
      <c r="Q126" s="180"/>
      <c r="R126" s="180"/>
      <c r="S126" s="180"/>
      <c r="T126" s="180"/>
      <c r="U126" s="180"/>
      <c r="V126" s="180"/>
      <c r="W126" s="180"/>
      <c r="X126" s="180"/>
      <c r="Y126" s="180"/>
      <c r="Z126" s="180"/>
      <c r="AA126" s="180"/>
      <c r="AB126" s="180"/>
      <c r="AC126" s="180"/>
      <c r="AD126" s="180"/>
      <c r="AE126" s="180"/>
      <c r="AF126" s="180"/>
      <c r="AG126" s="180"/>
      <c r="AH126" s="180"/>
      <c r="AI126" s="180"/>
      <c r="AJ126" s="180"/>
      <c r="AK126" s="180"/>
      <c r="AL126" s="180"/>
      <c r="AM126" s="180"/>
      <c r="AN126" s="180"/>
      <c r="AO126" s="180"/>
    </row>
    <row r="127" spans="1:42" ht="12.75" customHeight="1" x14ac:dyDescent="0.2">
      <c r="A127" s="545"/>
      <c r="B127" s="15" t="s">
        <v>19</v>
      </c>
      <c r="C127" s="62"/>
      <c r="D127" s="180"/>
      <c r="E127" s="180"/>
      <c r="F127" s="180"/>
      <c r="G127" s="180"/>
      <c r="H127" s="180"/>
      <c r="I127" s="180"/>
      <c r="J127" s="180"/>
      <c r="K127" s="180"/>
      <c r="L127" s="180"/>
      <c r="M127" s="180"/>
      <c r="N127" s="180"/>
      <c r="O127" s="180"/>
      <c r="P127" s="180"/>
      <c r="Q127" s="180"/>
      <c r="R127" s="180"/>
      <c r="S127" s="180"/>
      <c r="T127" s="180"/>
      <c r="U127" s="180"/>
      <c r="V127" s="180"/>
      <c r="W127" s="180"/>
      <c r="X127" s="180"/>
      <c r="Y127" s="180"/>
      <c r="Z127" s="180"/>
      <c r="AA127" s="180"/>
      <c r="AB127" s="180"/>
      <c r="AC127" s="180"/>
      <c r="AD127" s="180"/>
      <c r="AE127" s="180"/>
      <c r="AF127" s="180"/>
      <c r="AG127" s="180"/>
      <c r="AH127" s="180"/>
      <c r="AI127" s="180"/>
      <c r="AJ127" s="180"/>
      <c r="AK127" s="180"/>
      <c r="AL127" s="180"/>
      <c r="AM127" s="180"/>
      <c r="AN127" s="180"/>
      <c r="AO127" s="180"/>
    </row>
    <row r="128" spans="1:42" ht="12.75" customHeight="1" x14ac:dyDescent="0.2">
      <c r="A128" s="545"/>
      <c r="B128" s="15" t="s">
        <v>20</v>
      </c>
      <c r="C128" s="62"/>
      <c r="D128" s="180"/>
      <c r="E128" s="180"/>
      <c r="F128" s="180"/>
      <c r="G128" s="180"/>
      <c r="H128" s="180"/>
      <c r="I128" s="180"/>
      <c r="J128" s="180"/>
      <c r="K128" s="180"/>
      <c r="L128" s="180"/>
      <c r="M128" s="180"/>
      <c r="N128" s="180"/>
      <c r="O128" s="180"/>
      <c r="P128" s="180"/>
      <c r="Q128" s="180"/>
      <c r="R128" s="180"/>
      <c r="S128" s="180"/>
      <c r="T128" s="180"/>
      <c r="U128" s="180"/>
      <c r="V128" s="180"/>
      <c r="W128" s="180"/>
      <c r="X128" s="180"/>
      <c r="Y128" s="180"/>
      <c r="Z128" s="180"/>
      <c r="AA128" s="180"/>
      <c r="AB128" s="180"/>
      <c r="AC128" s="180"/>
      <c r="AD128" s="180"/>
      <c r="AE128" s="180"/>
      <c r="AF128" s="180"/>
      <c r="AG128" s="180"/>
      <c r="AH128" s="180"/>
      <c r="AI128" s="180"/>
      <c r="AJ128" s="180"/>
      <c r="AK128" s="180"/>
      <c r="AL128" s="180"/>
      <c r="AM128" s="180"/>
      <c r="AN128" s="180"/>
      <c r="AO128" s="180"/>
    </row>
    <row r="129" spans="1:42" ht="12.75" customHeight="1" x14ac:dyDescent="0.2">
      <c r="A129" s="545"/>
      <c r="B129" s="15" t="s">
        <v>21</v>
      </c>
      <c r="C129" s="62"/>
      <c r="D129" s="180"/>
      <c r="E129" s="180"/>
      <c r="F129" s="180"/>
      <c r="G129" s="180"/>
      <c r="H129" s="180"/>
      <c r="I129" s="180"/>
      <c r="J129" s="180"/>
      <c r="K129" s="180"/>
      <c r="L129" s="180"/>
      <c r="M129" s="180"/>
      <c r="N129" s="180"/>
      <c r="O129" s="180"/>
      <c r="P129" s="180"/>
      <c r="Q129" s="180"/>
      <c r="R129" s="180"/>
      <c r="S129" s="180"/>
      <c r="T129" s="180"/>
      <c r="U129" s="180"/>
      <c r="V129" s="180"/>
      <c r="W129" s="180"/>
      <c r="X129" s="180"/>
      <c r="Y129" s="180"/>
      <c r="Z129" s="180"/>
      <c r="AA129" s="180"/>
      <c r="AB129" s="180"/>
      <c r="AC129" s="180"/>
      <c r="AD129" s="180"/>
      <c r="AE129" s="180"/>
      <c r="AF129" s="180"/>
      <c r="AG129" s="180"/>
      <c r="AH129" s="180"/>
      <c r="AI129" s="180"/>
      <c r="AJ129" s="180"/>
      <c r="AK129" s="180"/>
      <c r="AL129" s="180"/>
      <c r="AM129" s="180"/>
      <c r="AN129" s="180"/>
      <c r="AO129" s="180"/>
    </row>
    <row r="130" spans="1:42" ht="12.75" customHeight="1" x14ac:dyDescent="0.2">
      <c r="A130" s="545"/>
      <c r="B130" s="15" t="s">
        <v>22</v>
      </c>
      <c r="C130" s="62"/>
      <c r="D130" s="180"/>
      <c r="E130" s="180"/>
      <c r="F130" s="180"/>
      <c r="G130" s="180"/>
      <c r="H130" s="180"/>
      <c r="I130" s="180"/>
      <c r="J130" s="180"/>
      <c r="K130" s="180"/>
      <c r="L130" s="180"/>
      <c r="M130" s="180"/>
      <c r="N130" s="180"/>
      <c r="O130" s="180"/>
      <c r="P130" s="180"/>
      <c r="Q130" s="180"/>
      <c r="R130" s="180"/>
      <c r="S130" s="180"/>
      <c r="T130" s="180"/>
      <c r="U130" s="180"/>
      <c r="V130" s="180"/>
      <c r="W130" s="180"/>
      <c r="X130" s="180"/>
      <c r="Y130" s="180"/>
      <c r="Z130" s="180"/>
      <c r="AA130" s="180"/>
      <c r="AB130" s="180"/>
      <c r="AC130" s="180"/>
      <c r="AD130" s="180"/>
      <c r="AE130" s="180"/>
      <c r="AF130" s="180"/>
      <c r="AG130" s="180"/>
      <c r="AH130" s="180"/>
      <c r="AI130" s="180"/>
      <c r="AJ130" s="180"/>
      <c r="AK130" s="180"/>
      <c r="AL130" s="180"/>
      <c r="AM130" s="180"/>
      <c r="AN130" s="180"/>
      <c r="AO130" s="180"/>
    </row>
    <row r="131" spans="1:42" ht="12.75" customHeight="1" x14ac:dyDescent="0.2">
      <c r="A131" s="545"/>
      <c r="B131" s="15" t="s">
        <v>35</v>
      </c>
      <c r="C131" s="62"/>
      <c r="D131" s="180"/>
      <c r="E131" s="180"/>
      <c r="F131" s="180"/>
      <c r="G131" s="180"/>
      <c r="H131" s="180"/>
      <c r="I131" s="180"/>
      <c r="J131" s="180"/>
      <c r="K131" s="180"/>
      <c r="L131" s="180"/>
      <c r="M131" s="180"/>
      <c r="N131" s="180"/>
      <c r="O131" s="180"/>
      <c r="P131" s="180"/>
      <c r="Q131" s="180"/>
      <c r="R131" s="180"/>
      <c r="S131" s="180"/>
      <c r="T131" s="180"/>
      <c r="U131" s="180"/>
      <c r="V131" s="180"/>
      <c r="W131" s="180"/>
      <c r="X131" s="180"/>
      <c r="Y131" s="180"/>
      <c r="Z131" s="180"/>
      <c r="AA131" s="180"/>
      <c r="AB131" s="180"/>
      <c r="AC131" s="180"/>
      <c r="AD131" s="180"/>
      <c r="AE131" s="180"/>
      <c r="AF131" s="180"/>
      <c r="AG131" s="180"/>
      <c r="AH131" s="180"/>
      <c r="AI131" s="180"/>
      <c r="AJ131" s="180"/>
      <c r="AK131" s="180"/>
      <c r="AL131" s="180"/>
      <c r="AM131" s="180"/>
      <c r="AN131" s="180"/>
      <c r="AO131" s="180"/>
    </row>
    <row r="132" spans="1:42" s="53" customFormat="1" ht="12.75" customHeight="1" x14ac:dyDescent="0.2">
      <c r="A132" s="545"/>
      <c r="B132" s="15"/>
      <c r="C132" s="287"/>
      <c r="D132" s="287"/>
      <c r="E132" s="287"/>
      <c r="F132" s="287"/>
      <c r="G132" s="287"/>
      <c r="H132" s="287"/>
      <c r="I132" s="287"/>
      <c r="J132" s="287"/>
      <c r="K132" s="287"/>
      <c r="L132" s="287"/>
      <c r="M132" s="287"/>
      <c r="N132" s="287"/>
      <c r="O132" s="287"/>
      <c r="P132" s="287"/>
      <c r="Q132" s="287"/>
      <c r="R132" s="287"/>
      <c r="S132" s="287"/>
      <c r="T132" s="287"/>
      <c r="U132" s="287"/>
      <c r="V132" s="287"/>
      <c r="W132" s="287"/>
      <c r="X132" s="287"/>
      <c r="Y132" s="287"/>
      <c r="Z132" s="287"/>
      <c r="AA132" s="287"/>
      <c r="AB132" s="287"/>
      <c r="AC132" s="287"/>
      <c r="AD132" s="287"/>
      <c r="AE132" s="287"/>
      <c r="AF132" s="287"/>
      <c r="AG132" s="287"/>
      <c r="AH132" s="287"/>
      <c r="AI132" s="287"/>
      <c r="AJ132" s="287"/>
      <c r="AK132" s="287"/>
      <c r="AL132" s="287"/>
      <c r="AM132" s="287"/>
      <c r="AN132" s="287"/>
      <c r="AO132" s="287"/>
      <c r="AP132" s="2"/>
    </row>
    <row r="133" spans="1:42" ht="12.75" customHeight="1" x14ac:dyDescent="0.2">
      <c r="A133" s="545"/>
      <c r="B133" s="53" t="s">
        <v>273</v>
      </c>
      <c r="C133" s="716">
        <f t="shared" ref="C133:AO133" si="1">yleiskustannuslisä</f>
        <v>0.05</v>
      </c>
      <c r="D133" s="716">
        <f t="shared" si="1"/>
        <v>0.05</v>
      </c>
      <c r="E133" s="716">
        <f t="shared" si="1"/>
        <v>0.05</v>
      </c>
      <c r="F133" s="716">
        <f t="shared" si="1"/>
        <v>0.05</v>
      </c>
      <c r="G133" s="716">
        <f t="shared" si="1"/>
        <v>0.05</v>
      </c>
      <c r="H133" s="716">
        <f t="shared" si="1"/>
        <v>0.05</v>
      </c>
      <c r="I133" s="716">
        <f t="shared" si="1"/>
        <v>0.05</v>
      </c>
      <c r="J133" s="716">
        <f t="shared" si="1"/>
        <v>0.05</v>
      </c>
      <c r="K133" s="716">
        <f t="shared" si="1"/>
        <v>0.05</v>
      </c>
      <c r="L133" s="716">
        <f t="shared" si="1"/>
        <v>0.05</v>
      </c>
      <c r="M133" s="716">
        <f t="shared" si="1"/>
        <v>0.05</v>
      </c>
      <c r="N133" s="716">
        <f t="shared" si="1"/>
        <v>0.05</v>
      </c>
      <c r="O133" s="716">
        <f t="shared" si="1"/>
        <v>0.05</v>
      </c>
      <c r="P133" s="716">
        <f t="shared" si="1"/>
        <v>0.05</v>
      </c>
      <c r="Q133" s="716">
        <f t="shared" si="1"/>
        <v>0.05</v>
      </c>
      <c r="R133" s="716">
        <f t="shared" si="1"/>
        <v>0.05</v>
      </c>
      <c r="S133" s="716">
        <f t="shared" si="1"/>
        <v>0.05</v>
      </c>
      <c r="T133" s="716">
        <f t="shared" si="1"/>
        <v>0.05</v>
      </c>
      <c r="U133" s="716">
        <f t="shared" si="1"/>
        <v>0.05</v>
      </c>
      <c r="V133" s="716">
        <f t="shared" si="1"/>
        <v>0.05</v>
      </c>
      <c r="W133" s="716">
        <f t="shared" si="1"/>
        <v>0.05</v>
      </c>
      <c r="X133" s="716">
        <f t="shared" si="1"/>
        <v>0.05</v>
      </c>
      <c r="Y133" s="716">
        <f t="shared" si="1"/>
        <v>0.05</v>
      </c>
      <c r="Z133" s="716">
        <f t="shared" si="1"/>
        <v>0.05</v>
      </c>
      <c r="AA133" s="716">
        <f t="shared" si="1"/>
        <v>0.05</v>
      </c>
      <c r="AB133" s="716">
        <f t="shared" si="1"/>
        <v>0.05</v>
      </c>
      <c r="AC133" s="716">
        <f t="shared" si="1"/>
        <v>0.05</v>
      </c>
      <c r="AD133" s="716">
        <f t="shared" si="1"/>
        <v>0.05</v>
      </c>
      <c r="AE133" s="716">
        <f t="shared" si="1"/>
        <v>0.05</v>
      </c>
      <c r="AF133" s="716">
        <f t="shared" si="1"/>
        <v>0.05</v>
      </c>
      <c r="AG133" s="716">
        <f t="shared" si="1"/>
        <v>0.05</v>
      </c>
      <c r="AH133" s="716">
        <f t="shared" si="1"/>
        <v>0.05</v>
      </c>
      <c r="AI133" s="716">
        <f t="shared" si="1"/>
        <v>0.05</v>
      </c>
      <c r="AJ133" s="716">
        <f t="shared" si="1"/>
        <v>0.05</v>
      </c>
      <c r="AK133" s="716">
        <f t="shared" si="1"/>
        <v>0.05</v>
      </c>
      <c r="AL133" s="716">
        <f t="shared" si="1"/>
        <v>0.05</v>
      </c>
      <c r="AM133" s="716">
        <f t="shared" si="1"/>
        <v>0.05</v>
      </c>
      <c r="AN133" s="716">
        <f t="shared" si="1"/>
        <v>0.05</v>
      </c>
      <c r="AO133" s="716">
        <f t="shared" si="1"/>
        <v>0.05</v>
      </c>
    </row>
    <row r="134" spans="1:42" ht="12.75" customHeight="1" x14ac:dyDescent="0.2">
      <c r="A134" s="545"/>
      <c r="B134" s="53"/>
      <c r="C134" s="139"/>
      <c r="D134" s="62"/>
      <c r="E134" s="62"/>
      <c r="F134" s="62"/>
      <c r="G134" s="62"/>
      <c r="H134" s="62"/>
      <c r="I134" s="62"/>
      <c r="J134" s="62"/>
      <c r="K134" s="62"/>
      <c r="L134" s="62"/>
      <c r="M134" s="62"/>
      <c r="N134" s="62"/>
      <c r="O134" s="62"/>
      <c r="P134" s="62"/>
      <c r="Q134" s="62"/>
      <c r="R134" s="62"/>
      <c r="S134" s="62"/>
      <c r="T134" s="62"/>
      <c r="U134" s="62"/>
      <c r="V134" s="62"/>
      <c r="W134" s="62"/>
      <c r="X134" s="62"/>
      <c r="Y134" s="62"/>
      <c r="Z134" s="62"/>
      <c r="AA134" s="62"/>
      <c r="AB134" s="62"/>
      <c r="AC134" s="62"/>
      <c r="AD134" s="62"/>
      <c r="AE134" s="62"/>
      <c r="AF134" s="62"/>
      <c r="AG134" s="62"/>
      <c r="AH134" s="62"/>
      <c r="AI134" s="62"/>
      <c r="AJ134" s="62"/>
      <c r="AK134" s="62"/>
      <c r="AL134" s="62"/>
      <c r="AM134" s="62"/>
      <c r="AN134" s="62"/>
      <c r="AO134" s="62"/>
    </row>
    <row r="135" spans="1:42" ht="12.75" customHeight="1" x14ac:dyDescent="0.2">
      <c r="A135" s="545"/>
      <c r="B135" s="14" t="s">
        <v>115</v>
      </c>
      <c r="C135" s="62"/>
      <c r="D135" s="62"/>
      <c r="E135" s="62"/>
      <c r="F135" s="62"/>
      <c r="G135" s="62"/>
      <c r="H135" s="62"/>
      <c r="I135" s="62"/>
      <c r="J135" s="62"/>
      <c r="K135" s="62"/>
      <c r="L135" s="62"/>
      <c r="M135" s="62"/>
      <c r="N135" s="62"/>
      <c r="O135" s="62"/>
      <c r="P135" s="62"/>
      <c r="Q135" s="62"/>
      <c r="R135" s="62"/>
      <c r="S135" s="62"/>
      <c r="T135" s="62"/>
      <c r="U135" s="62"/>
      <c r="V135" s="62"/>
      <c r="W135" s="62"/>
      <c r="X135" s="62"/>
      <c r="Y135" s="62"/>
      <c r="Z135" s="62"/>
      <c r="AA135" s="62"/>
      <c r="AB135" s="62"/>
      <c r="AC135" s="62"/>
      <c r="AD135" s="62"/>
      <c r="AE135" s="62"/>
      <c r="AF135" s="62"/>
      <c r="AG135" s="62"/>
      <c r="AH135" s="62"/>
      <c r="AI135" s="62"/>
      <c r="AJ135" s="62"/>
      <c r="AK135" s="62"/>
      <c r="AL135" s="62"/>
      <c r="AM135" s="62"/>
      <c r="AN135" s="62"/>
      <c r="AO135" s="62"/>
    </row>
    <row r="136" spans="1:42" ht="12.75" customHeight="1" x14ac:dyDescent="0.2">
      <c r="A136" s="545"/>
      <c r="B136" s="53" t="s">
        <v>115</v>
      </c>
      <c r="C136" s="62"/>
      <c r="D136" s="62"/>
      <c r="E136" s="62"/>
      <c r="F136" s="62"/>
      <c r="G136" s="62"/>
      <c r="H136" s="62"/>
      <c r="I136" s="62"/>
      <c r="J136" s="62"/>
      <c r="K136" s="62"/>
      <c r="L136" s="62"/>
      <c r="M136" s="62"/>
      <c r="N136" s="62"/>
      <c r="O136" s="62"/>
      <c r="P136" s="62"/>
      <c r="Q136" s="62"/>
      <c r="R136" s="62"/>
      <c r="S136" s="62"/>
      <c r="T136" s="62"/>
      <c r="U136" s="62"/>
      <c r="V136" s="62"/>
      <c r="W136" s="62"/>
      <c r="X136" s="62"/>
      <c r="Y136" s="62"/>
      <c r="Z136" s="62"/>
      <c r="AA136" s="62"/>
      <c r="AB136" s="62"/>
      <c r="AC136" s="62"/>
      <c r="AD136" s="62"/>
      <c r="AE136" s="62"/>
      <c r="AF136" s="62"/>
      <c r="AG136" s="62"/>
      <c r="AH136" s="62"/>
      <c r="AI136" s="62"/>
      <c r="AJ136" s="62"/>
      <c r="AK136" s="62"/>
      <c r="AL136" s="62"/>
      <c r="AM136" s="62"/>
      <c r="AN136" s="62"/>
      <c r="AO136" s="62"/>
    </row>
    <row r="137" spans="1:42" ht="12.75" customHeight="1" x14ac:dyDescent="0.2">
      <c r="A137" s="545"/>
      <c r="B137" s="15" t="s">
        <v>17</v>
      </c>
      <c r="C137" s="62"/>
      <c r="D137" s="180"/>
      <c r="E137" s="180"/>
      <c r="F137" s="180"/>
      <c r="G137" s="180"/>
      <c r="H137" s="180"/>
      <c r="I137" s="180"/>
      <c r="J137" s="180"/>
      <c r="K137" s="180"/>
      <c r="L137" s="180"/>
      <c r="M137" s="180"/>
      <c r="N137" s="180"/>
      <c r="O137" s="180"/>
      <c r="P137" s="180"/>
      <c r="Q137" s="180"/>
      <c r="R137" s="180"/>
      <c r="S137" s="180"/>
      <c r="T137" s="180"/>
      <c r="U137" s="180"/>
      <c r="V137" s="180"/>
      <c r="W137" s="180"/>
      <c r="X137" s="180"/>
      <c r="Y137" s="180"/>
      <c r="Z137" s="180"/>
      <c r="AA137" s="180"/>
      <c r="AB137" s="180"/>
      <c r="AC137" s="180"/>
      <c r="AD137" s="180"/>
      <c r="AE137" s="180"/>
      <c r="AF137" s="180"/>
      <c r="AG137" s="180"/>
      <c r="AH137" s="180"/>
      <c r="AI137" s="180"/>
      <c r="AJ137" s="180"/>
      <c r="AK137" s="180"/>
      <c r="AL137" s="180"/>
      <c r="AM137" s="180"/>
      <c r="AN137" s="180"/>
      <c r="AO137" s="180"/>
    </row>
    <row r="138" spans="1:42" ht="12.75" customHeight="1" x14ac:dyDescent="0.2">
      <c r="A138" s="545"/>
      <c r="B138" s="15" t="s">
        <v>18</v>
      </c>
      <c r="C138" s="62"/>
      <c r="D138" s="180"/>
      <c r="E138" s="180"/>
      <c r="F138" s="180"/>
      <c r="G138" s="180"/>
      <c r="H138" s="180"/>
      <c r="I138" s="180"/>
      <c r="J138" s="180"/>
      <c r="K138" s="180"/>
      <c r="L138" s="180"/>
      <c r="M138" s="180"/>
      <c r="N138" s="180"/>
      <c r="O138" s="180"/>
      <c r="P138" s="180"/>
      <c r="Q138" s="180"/>
      <c r="R138" s="180"/>
      <c r="S138" s="180"/>
      <c r="T138" s="180"/>
      <c r="U138" s="180"/>
      <c r="V138" s="180"/>
      <c r="W138" s="180"/>
      <c r="X138" s="180"/>
      <c r="Y138" s="180"/>
      <c r="Z138" s="180"/>
      <c r="AA138" s="180"/>
      <c r="AB138" s="180"/>
      <c r="AC138" s="180"/>
      <c r="AD138" s="180"/>
      <c r="AE138" s="180"/>
      <c r="AF138" s="180"/>
      <c r="AG138" s="180"/>
      <c r="AH138" s="180"/>
      <c r="AI138" s="180"/>
      <c r="AJ138" s="180"/>
      <c r="AK138" s="180"/>
      <c r="AL138" s="180"/>
      <c r="AM138" s="180"/>
      <c r="AN138" s="180"/>
      <c r="AO138" s="180"/>
    </row>
    <row r="139" spans="1:42" ht="12.75" customHeight="1" x14ac:dyDescent="0.2">
      <c r="A139" s="545"/>
      <c r="B139" s="15" t="s">
        <v>19</v>
      </c>
      <c r="C139" s="62"/>
      <c r="D139" s="180"/>
      <c r="E139" s="180"/>
      <c r="F139" s="180"/>
      <c r="G139" s="180"/>
      <c r="H139" s="180"/>
      <c r="I139" s="180"/>
      <c r="J139" s="180"/>
      <c r="K139" s="180"/>
      <c r="L139" s="180"/>
      <c r="M139" s="180"/>
      <c r="N139" s="180"/>
      <c r="O139" s="180"/>
      <c r="P139" s="180"/>
      <c r="Q139" s="180"/>
      <c r="R139" s="180"/>
      <c r="S139" s="180"/>
      <c r="T139" s="180"/>
      <c r="U139" s="180"/>
      <c r="V139" s="180"/>
      <c r="W139" s="180"/>
      <c r="X139" s="180"/>
      <c r="Y139" s="180"/>
      <c r="Z139" s="180"/>
      <c r="AA139" s="180"/>
      <c r="AB139" s="180"/>
      <c r="AC139" s="180"/>
      <c r="AD139" s="180"/>
      <c r="AE139" s="180"/>
      <c r="AF139" s="180"/>
      <c r="AG139" s="180"/>
      <c r="AH139" s="180"/>
      <c r="AI139" s="180"/>
      <c r="AJ139" s="180"/>
      <c r="AK139" s="180"/>
      <c r="AL139" s="180"/>
      <c r="AM139" s="180"/>
      <c r="AN139" s="180"/>
      <c r="AO139" s="180"/>
    </row>
    <row r="140" spans="1:42" ht="12.75" customHeight="1" x14ac:dyDescent="0.2">
      <c r="A140" s="545"/>
      <c r="B140" s="15" t="s">
        <v>20</v>
      </c>
      <c r="C140" s="62"/>
      <c r="D140" s="180"/>
      <c r="E140" s="180"/>
      <c r="F140" s="180"/>
      <c r="G140" s="180"/>
      <c r="H140" s="180"/>
      <c r="I140" s="180"/>
      <c r="J140" s="180"/>
      <c r="K140" s="180"/>
      <c r="L140" s="180"/>
      <c r="M140" s="180"/>
      <c r="N140" s="180"/>
      <c r="O140" s="180"/>
      <c r="P140" s="180"/>
      <c r="Q140" s="180"/>
      <c r="R140" s="180"/>
      <c r="S140" s="180"/>
      <c r="T140" s="180"/>
      <c r="U140" s="180"/>
      <c r="V140" s="180"/>
      <c r="W140" s="180"/>
      <c r="X140" s="180"/>
      <c r="Y140" s="180"/>
      <c r="Z140" s="180"/>
      <c r="AA140" s="180"/>
      <c r="AB140" s="180"/>
      <c r="AC140" s="180"/>
      <c r="AD140" s="180"/>
      <c r="AE140" s="180"/>
      <c r="AF140" s="180"/>
      <c r="AG140" s="180"/>
      <c r="AH140" s="180"/>
      <c r="AI140" s="180"/>
      <c r="AJ140" s="180"/>
      <c r="AK140" s="180"/>
      <c r="AL140" s="180"/>
      <c r="AM140" s="180"/>
      <c r="AN140" s="180"/>
      <c r="AO140" s="180"/>
    </row>
    <row r="141" spans="1:42" ht="12.75" customHeight="1" x14ac:dyDescent="0.2">
      <c r="A141" s="545"/>
      <c r="B141" s="15" t="s">
        <v>21</v>
      </c>
      <c r="C141" s="62"/>
      <c r="D141" s="180"/>
      <c r="E141" s="180"/>
      <c r="F141" s="180"/>
      <c r="G141" s="180"/>
      <c r="H141" s="180"/>
      <c r="I141" s="180"/>
      <c r="J141" s="180"/>
      <c r="K141" s="180"/>
      <c r="L141" s="180"/>
      <c r="M141" s="180"/>
      <c r="N141" s="180"/>
      <c r="O141" s="180"/>
      <c r="P141" s="180"/>
      <c r="Q141" s="180"/>
      <c r="R141" s="180"/>
      <c r="S141" s="180"/>
      <c r="T141" s="180"/>
      <c r="U141" s="180"/>
      <c r="V141" s="180"/>
      <c r="W141" s="180"/>
      <c r="X141" s="180"/>
      <c r="Y141" s="180"/>
      <c r="Z141" s="180"/>
      <c r="AA141" s="180"/>
      <c r="AB141" s="180"/>
      <c r="AC141" s="180"/>
      <c r="AD141" s="180"/>
      <c r="AE141" s="180"/>
      <c r="AF141" s="180"/>
      <c r="AG141" s="180"/>
      <c r="AH141" s="180"/>
      <c r="AI141" s="180"/>
      <c r="AJ141" s="180"/>
      <c r="AK141" s="180"/>
      <c r="AL141" s="180"/>
      <c r="AM141" s="180"/>
      <c r="AN141" s="180"/>
      <c r="AO141" s="180"/>
    </row>
    <row r="142" spans="1:42" ht="12.75" customHeight="1" x14ac:dyDescent="0.2">
      <c r="A142" s="545"/>
      <c r="B142" s="15" t="s">
        <v>22</v>
      </c>
      <c r="C142" s="62"/>
      <c r="D142" s="180"/>
      <c r="E142" s="180"/>
      <c r="F142" s="180"/>
      <c r="G142" s="180"/>
      <c r="H142" s="180"/>
      <c r="I142" s="180"/>
      <c r="J142" s="180"/>
      <c r="K142" s="180"/>
      <c r="L142" s="180"/>
      <c r="M142" s="180"/>
      <c r="N142" s="180"/>
      <c r="O142" s="180"/>
      <c r="P142" s="180"/>
      <c r="Q142" s="180"/>
      <c r="R142" s="180"/>
      <c r="S142" s="180"/>
      <c r="T142" s="180"/>
      <c r="U142" s="180"/>
      <c r="V142" s="180"/>
      <c r="W142" s="180"/>
      <c r="X142" s="180"/>
      <c r="Y142" s="180"/>
      <c r="Z142" s="180"/>
      <c r="AA142" s="180"/>
      <c r="AB142" s="180"/>
      <c r="AC142" s="180"/>
      <c r="AD142" s="180"/>
      <c r="AE142" s="180"/>
      <c r="AF142" s="180"/>
      <c r="AG142" s="180"/>
      <c r="AH142" s="180"/>
      <c r="AI142" s="180"/>
      <c r="AJ142" s="180"/>
      <c r="AK142" s="180"/>
      <c r="AL142" s="180"/>
      <c r="AM142" s="180"/>
      <c r="AN142" s="180"/>
      <c r="AO142" s="180"/>
    </row>
    <row r="143" spans="1:42" ht="12.75" customHeight="1" x14ac:dyDescent="0.2">
      <c r="A143" s="545"/>
      <c r="B143" s="15" t="s">
        <v>35</v>
      </c>
      <c r="C143" s="62"/>
      <c r="D143" s="180"/>
      <c r="E143" s="180"/>
      <c r="F143" s="180"/>
      <c r="G143" s="180"/>
      <c r="H143" s="180"/>
      <c r="I143" s="180"/>
      <c r="J143" s="180"/>
      <c r="K143" s="180"/>
      <c r="L143" s="180"/>
      <c r="M143" s="180"/>
      <c r="N143" s="180"/>
      <c r="O143" s="180"/>
      <c r="P143" s="180"/>
      <c r="Q143" s="180"/>
      <c r="R143" s="180"/>
      <c r="S143" s="180"/>
      <c r="T143" s="180"/>
      <c r="U143" s="180"/>
      <c r="V143" s="180"/>
      <c r="W143" s="180"/>
      <c r="X143" s="180"/>
      <c r="Y143" s="180"/>
      <c r="Z143" s="180"/>
      <c r="AA143" s="180"/>
      <c r="AB143" s="180"/>
      <c r="AC143" s="180"/>
      <c r="AD143" s="180"/>
      <c r="AE143" s="180"/>
      <c r="AF143" s="180"/>
      <c r="AG143" s="180"/>
      <c r="AH143" s="180"/>
      <c r="AI143" s="180"/>
      <c r="AJ143" s="180"/>
      <c r="AK143" s="180"/>
      <c r="AL143" s="180"/>
      <c r="AM143" s="180"/>
      <c r="AN143" s="180"/>
      <c r="AO143" s="180"/>
    </row>
    <row r="144" spans="1:42" s="53" customFormat="1" ht="12.75" customHeight="1" x14ac:dyDescent="0.2">
      <c r="A144" s="545"/>
      <c r="B144" s="15"/>
      <c r="C144" s="287"/>
      <c r="D144" s="287"/>
      <c r="E144" s="287"/>
      <c r="F144" s="287"/>
      <c r="G144" s="287"/>
      <c r="H144" s="287"/>
      <c r="I144" s="287"/>
      <c r="J144" s="287"/>
      <c r="K144" s="287"/>
      <c r="L144" s="287"/>
      <c r="M144" s="287"/>
      <c r="N144" s="287"/>
      <c r="O144" s="287"/>
      <c r="P144" s="287"/>
      <c r="Q144" s="287"/>
      <c r="R144" s="287"/>
      <c r="S144" s="287"/>
      <c r="T144" s="287"/>
      <c r="U144" s="287"/>
      <c r="V144" s="287"/>
      <c r="W144" s="287"/>
      <c r="X144" s="287"/>
      <c r="Y144" s="287"/>
      <c r="Z144" s="287"/>
      <c r="AA144" s="287"/>
      <c r="AB144" s="287"/>
      <c r="AC144" s="287"/>
      <c r="AD144" s="287"/>
      <c r="AE144" s="287"/>
      <c r="AF144" s="287"/>
      <c r="AG144" s="287"/>
      <c r="AH144" s="287"/>
      <c r="AI144" s="287"/>
      <c r="AJ144" s="287"/>
      <c r="AK144" s="287"/>
      <c r="AL144" s="287"/>
      <c r="AM144" s="287"/>
      <c r="AN144" s="287"/>
      <c r="AO144" s="287"/>
      <c r="AP144" s="2"/>
    </row>
    <row r="145" spans="1:41" s="545" customFormat="1" ht="12.75" customHeight="1" x14ac:dyDescent="0.2">
      <c r="C145" s="711"/>
      <c r="D145" s="711"/>
      <c r="E145" s="711"/>
      <c r="F145" s="711"/>
      <c r="G145" s="711"/>
      <c r="H145" s="711"/>
      <c r="I145" s="711"/>
      <c r="J145" s="711"/>
      <c r="K145" s="711"/>
      <c r="L145" s="711"/>
      <c r="M145" s="711"/>
      <c r="N145" s="711"/>
      <c r="O145" s="711"/>
      <c r="P145" s="711"/>
      <c r="Q145" s="711"/>
      <c r="R145" s="711"/>
      <c r="S145" s="711"/>
      <c r="T145" s="711"/>
      <c r="U145" s="711"/>
      <c r="V145" s="711"/>
      <c r="W145" s="711"/>
      <c r="X145" s="711"/>
      <c r="Y145" s="711"/>
      <c r="Z145" s="711"/>
      <c r="AA145" s="711"/>
      <c r="AB145" s="711"/>
      <c r="AC145" s="711"/>
      <c r="AD145" s="711"/>
      <c r="AE145" s="711"/>
      <c r="AF145" s="711"/>
      <c r="AG145" s="711"/>
      <c r="AH145" s="711"/>
      <c r="AI145" s="711"/>
      <c r="AJ145" s="711"/>
      <c r="AK145" s="711"/>
      <c r="AL145" s="711"/>
      <c r="AM145" s="711"/>
      <c r="AN145" s="711"/>
      <c r="AO145" s="711"/>
    </row>
    <row r="146" spans="1:41" s="545" customFormat="1" ht="12.75" customHeight="1" thickBot="1" x14ac:dyDescent="0.25">
      <c r="C146" s="814"/>
      <c r="D146" s="814"/>
      <c r="E146" s="814"/>
      <c r="F146" s="814"/>
      <c r="G146" s="814"/>
      <c r="H146" s="814"/>
      <c r="I146" s="814"/>
      <c r="J146" s="814"/>
      <c r="K146" s="814"/>
      <c r="L146" s="814"/>
      <c r="M146" s="814"/>
      <c r="N146" s="814"/>
      <c r="O146" s="814"/>
      <c r="P146" s="814"/>
      <c r="Q146" s="814"/>
      <c r="R146" s="814"/>
      <c r="S146" s="814"/>
      <c r="T146" s="814"/>
      <c r="U146" s="814"/>
      <c r="V146" s="814"/>
      <c r="W146" s="814"/>
      <c r="X146" s="814"/>
      <c r="Y146" s="814"/>
      <c r="Z146" s="814"/>
      <c r="AA146" s="814"/>
      <c r="AB146" s="814"/>
      <c r="AC146" s="814"/>
      <c r="AD146" s="814"/>
      <c r="AE146" s="814"/>
      <c r="AF146" s="814"/>
      <c r="AG146" s="814"/>
      <c r="AH146" s="814"/>
      <c r="AI146" s="814"/>
      <c r="AJ146" s="814"/>
      <c r="AK146" s="814"/>
      <c r="AL146" s="814"/>
      <c r="AM146" s="814"/>
      <c r="AN146" s="814"/>
      <c r="AO146" s="814"/>
    </row>
    <row r="147" spans="1:41" ht="12.75" customHeight="1" x14ac:dyDescent="0.2">
      <c r="A147" s="545"/>
      <c r="B147" s="126"/>
      <c r="C147" s="2"/>
      <c r="D147" s="42" t="s">
        <v>461</v>
      </c>
      <c r="E147" s="43"/>
      <c r="F147" s="44"/>
      <c r="G147" s="44"/>
      <c r="H147" s="44"/>
      <c r="I147" s="44"/>
      <c r="J147" s="44"/>
      <c r="K147" s="46"/>
      <c r="L147" s="2"/>
      <c r="M147" s="2"/>
      <c r="N147" s="2"/>
      <c r="O147" s="27"/>
      <c r="P147" s="27"/>
      <c r="Q147" s="27"/>
      <c r="R147" s="27"/>
    </row>
    <row r="148" spans="1:41" ht="12.75" customHeight="1" x14ac:dyDescent="0.2">
      <c r="A148" s="545"/>
      <c r="B148" s="544"/>
      <c r="C148" s="794"/>
      <c r="D148" s="47"/>
      <c r="I148" s="3"/>
      <c r="K148" s="48"/>
      <c r="L148" s="2"/>
      <c r="M148" s="2"/>
      <c r="N148" s="2"/>
      <c r="O148" s="27"/>
      <c r="P148" s="27"/>
      <c r="Q148" s="27"/>
      <c r="R148" s="27"/>
      <c r="S148" s="27"/>
    </row>
    <row r="149" spans="1:41" ht="12.75" customHeight="1" x14ac:dyDescent="0.2">
      <c r="A149" s="545"/>
      <c r="B149" s="544"/>
      <c r="C149" s="794"/>
      <c r="D149" s="977"/>
      <c r="E149" s="978"/>
      <c r="F149" s="963"/>
      <c r="G149" s="964"/>
      <c r="H149" s="964"/>
      <c r="I149" s="981"/>
      <c r="J149" s="112"/>
      <c r="K149" s="144"/>
      <c r="L149" s="2"/>
      <c r="M149" s="2"/>
      <c r="N149" s="2"/>
      <c r="O149" s="27"/>
      <c r="P149" s="995"/>
      <c r="Q149" s="995"/>
      <c r="R149" s="27"/>
    </row>
    <row r="150" spans="1:41" ht="12.75" customHeight="1" x14ac:dyDescent="0.2">
      <c r="A150" s="545"/>
      <c r="B150" s="126"/>
      <c r="D150" s="979"/>
      <c r="E150" s="980"/>
      <c r="F150" s="314" t="s">
        <v>17</v>
      </c>
      <c r="G150" s="314" t="s">
        <v>18</v>
      </c>
      <c r="H150" s="314" t="s">
        <v>19</v>
      </c>
      <c r="I150" s="314" t="s">
        <v>20</v>
      </c>
      <c r="J150" s="314" t="s">
        <v>21</v>
      </c>
      <c r="K150" s="65" t="s">
        <v>22</v>
      </c>
      <c r="L150" s="2"/>
      <c r="M150" s="2"/>
      <c r="N150" s="2"/>
      <c r="O150" s="2"/>
    </row>
    <row r="151" spans="1:41" ht="12.75" customHeight="1" x14ac:dyDescent="0.2">
      <c r="A151" s="545"/>
      <c r="D151" s="993" t="s">
        <v>40</v>
      </c>
      <c r="E151" s="994"/>
      <c r="F151" s="113"/>
      <c r="G151" s="113"/>
      <c r="H151" s="113"/>
      <c r="I151" s="113"/>
      <c r="J151" s="113"/>
      <c r="K151" s="114"/>
      <c r="L151" s="2"/>
      <c r="M151" s="2"/>
      <c r="N151" s="2"/>
      <c r="O151" s="2"/>
      <c r="R151" s="27"/>
    </row>
    <row r="152" spans="1:41" ht="12.75" customHeight="1" x14ac:dyDescent="0.2">
      <c r="A152" s="545"/>
      <c r="D152" s="993" t="s">
        <v>38</v>
      </c>
      <c r="E152" s="994"/>
      <c r="F152" s="113"/>
      <c r="G152" s="113"/>
      <c r="H152" s="113"/>
      <c r="I152" s="113"/>
      <c r="J152" s="113"/>
      <c r="K152" s="114"/>
      <c r="L152" s="2"/>
      <c r="M152" s="2"/>
      <c r="N152" s="2"/>
      <c r="O152" s="2"/>
    </row>
    <row r="153" spans="1:41" ht="12.75" customHeight="1" x14ac:dyDescent="0.2">
      <c r="A153" s="545"/>
      <c r="D153" s="993" t="s">
        <v>275</v>
      </c>
      <c r="E153" s="994"/>
      <c r="F153" s="113"/>
      <c r="G153" s="113"/>
      <c r="H153" s="113"/>
      <c r="I153" s="113"/>
      <c r="J153" s="113"/>
      <c r="K153" s="114"/>
      <c r="L153" s="2"/>
      <c r="M153" s="2"/>
      <c r="N153" s="2"/>
      <c r="O153" s="2"/>
    </row>
    <row r="154" spans="1:41" ht="12.75" customHeight="1" x14ac:dyDescent="0.2">
      <c r="A154" s="545"/>
      <c r="D154" s="993" t="s">
        <v>276</v>
      </c>
      <c r="E154" s="994"/>
      <c r="F154" s="113"/>
      <c r="G154" s="113"/>
      <c r="H154" s="113"/>
      <c r="I154" s="113"/>
      <c r="J154" s="113"/>
      <c r="K154" s="113"/>
      <c r="L154" s="2"/>
      <c r="M154" s="2"/>
      <c r="N154" s="2"/>
      <c r="O154" s="2"/>
    </row>
    <row r="155" spans="1:41" ht="12.75" customHeight="1" x14ac:dyDescent="0.2">
      <c r="A155" s="545"/>
      <c r="D155" s="993" t="s">
        <v>56</v>
      </c>
      <c r="E155" s="994"/>
      <c r="F155" s="115"/>
      <c r="G155" s="115"/>
      <c r="H155" s="115"/>
      <c r="I155" s="115"/>
      <c r="J155" s="115"/>
      <c r="K155" s="116"/>
      <c r="L155" s="2"/>
      <c r="M155" s="2"/>
      <c r="N155" s="2"/>
      <c r="O155" s="2"/>
    </row>
    <row r="156" spans="1:41" ht="12.75" customHeight="1" thickBot="1" x14ac:dyDescent="0.25">
      <c r="A156" s="545"/>
      <c r="D156" s="145"/>
      <c r="E156" s="146"/>
      <c r="F156" s="146"/>
      <c r="G156" s="146"/>
      <c r="H156" s="146"/>
      <c r="I156" s="146"/>
      <c r="J156" s="146"/>
      <c r="K156" s="147"/>
      <c r="L156" s="2"/>
      <c r="M156" s="2"/>
      <c r="N156" s="2"/>
      <c r="O156" s="2"/>
    </row>
    <row r="157" spans="1:41" ht="12.75" customHeight="1" x14ac:dyDescent="0.2">
      <c r="A157" s="545"/>
      <c r="C157" s="2"/>
      <c r="E157" s="329"/>
      <c r="F157" s="329"/>
      <c r="G157" s="329"/>
      <c r="H157" s="329"/>
      <c r="I157" s="329"/>
      <c r="J157" s="329"/>
      <c r="K157" s="329"/>
      <c r="L157" s="329"/>
      <c r="M157" s="329"/>
      <c r="N157" s="329"/>
      <c r="O157" s="329"/>
      <c r="P157" s="329"/>
      <c r="Q157" s="329"/>
      <c r="R157" s="329"/>
      <c r="S157" s="329"/>
      <c r="T157" s="329"/>
      <c r="U157" s="329"/>
      <c r="V157" s="329"/>
      <c r="W157" s="329"/>
      <c r="X157" s="329"/>
      <c r="Y157" s="329"/>
      <c r="Z157" s="329"/>
      <c r="AA157" s="329"/>
      <c r="AB157" s="329"/>
      <c r="AC157" s="329"/>
      <c r="AD157" s="329"/>
      <c r="AE157" s="329"/>
      <c r="AF157" s="329"/>
      <c r="AG157" s="329"/>
      <c r="AH157" s="329"/>
      <c r="AI157" s="329"/>
      <c r="AJ157" s="329"/>
      <c r="AK157" s="329"/>
      <c r="AL157" s="329"/>
      <c r="AM157" s="329"/>
      <c r="AN157" s="329"/>
      <c r="AO157" s="329"/>
    </row>
    <row r="158" spans="1:41" ht="12.75" customHeight="1" x14ac:dyDescent="0.2">
      <c r="A158" s="545"/>
      <c r="B158" s="669"/>
      <c r="C158" s="669"/>
      <c r="D158" s="669"/>
      <c r="E158" s="669"/>
      <c r="F158" s="536"/>
      <c r="G158" s="536"/>
      <c r="H158" s="536"/>
      <c r="I158" s="536"/>
      <c r="J158" s="536"/>
      <c r="K158" s="536"/>
      <c r="L158" s="536"/>
      <c r="M158" s="536"/>
      <c r="N158" s="536"/>
      <c r="O158" s="536"/>
      <c r="P158" s="536"/>
      <c r="Q158" s="536"/>
      <c r="R158" s="536"/>
      <c r="S158" s="536"/>
      <c r="T158" s="536"/>
      <c r="U158" s="536"/>
      <c r="V158" s="536"/>
      <c r="W158" s="536"/>
      <c r="X158" s="536"/>
      <c r="Y158" s="536"/>
      <c r="Z158" s="536"/>
      <c r="AA158" s="536"/>
      <c r="AB158" s="536"/>
      <c r="AC158" s="536"/>
      <c r="AD158" s="536"/>
      <c r="AE158" s="536"/>
      <c r="AF158" s="536"/>
      <c r="AG158" s="536"/>
      <c r="AH158" s="536"/>
      <c r="AI158" s="536"/>
      <c r="AJ158" s="536"/>
      <c r="AK158" s="536"/>
      <c r="AL158" s="536"/>
      <c r="AM158" s="536"/>
      <c r="AN158" s="536"/>
      <c r="AO158" s="536"/>
    </row>
    <row r="159" spans="1:41" ht="12.75" customHeight="1" x14ac:dyDescent="0.2">
      <c r="A159" s="545"/>
      <c r="B159" s="40"/>
      <c r="C159" s="329"/>
      <c r="D159" s="329"/>
      <c r="E159" s="329"/>
      <c r="F159" s="329"/>
      <c r="G159" s="329"/>
      <c r="H159" s="329"/>
      <c r="I159" s="329"/>
      <c r="J159" s="329"/>
      <c r="K159" s="329"/>
      <c r="L159" s="329"/>
      <c r="M159" s="329"/>
      <c r="N159" s="329"/>
      <c r="O159" s="329"/>
      <c r="P159" s="329"/>
      <c r="Q159" s="329"/>
      <c r="R159" s="329"/>
      <c r="S159" s="329"/>
      <c r="T159" s="329"/>
      <c r="U159" s="329"/>
      <c r="V159" s="329"/>
      <c r="W159" s="329"/>
      <c r="X159" s="329"/>
      <c r="Y159" s="329"/>
      <c r="Z159" s="329"/>
      <c r="AA159" s="329"/>
      <c r="AB159" s="329"/>
      <c r="AC159" s="329"/>
      <c r="AD159" s="329"/>
      <c r="AE159" s="329"/>
      <c r="AF159" s="329"/>
      <c r="AG159" s="329"/>
      <c r="AH159" s="329"/>
      <c r="AI159" s="329"/>
      <c r="AJ159" s="329"/>
      <c r="AK159" s="329"/>
      <c r="AL159" s="329"/>
      <c r="AM159" s="329"/>
      <c r="AN159" s="329"/>
      <c r="AO159" s="329"/>
    </row>
    <row r="160" spans="1:41" ht="12.75" customHeight="1" x14ac:dyDescent="0.2">
      <c r="A160" s="545"/>
      <c r="B160" s="869"/>
      <c r="C160" s="697"/>
      <c r="D160" s="697"/>
      <c r="E160" s="697"/>
      <c r="F160" s="697"/>
      <c r="G160" s="697"/>
      <c r="H160" s="697"/>
      <c r="I160" s="697"/>
      <c r="J160" s="329"/>
      <c r="K160" s="329"/>
      <c r="L160" s="329"/>
      <c r="M160" s="329"/>
      <c r="N160" s="329"/>
      <c r="O160" s="329"/>
      <c r="P160" s="329"/>
      <c r="Q160" s="329"/>
      <c r="R160" s="329"/>
      <c r="S160" s="329"/>
      <c r="T160" s="329"/>
      <c r="U160" s="329"/>
      <c r="V160" s="329"/>
      <c r="W160" s="329"/>
      <c r="X160" s="329"/>
      <c r="Y160" s="329"/>
      <c r="Z160" s="329"/>
      <c r="AA160" s="329"/>
      <c r="AB160" s="329"/>
      <c r="AC160" s="329"/>
      <c r="AD160" s="329"/>
      <c r="AE160" s="329"/>
      <c r="AF160" s="329"/>
      <c r="AG160" s="329"/>
      <c r="AH160" s="329"/>
      <c r="AI160" s="329"/>
      <c r="AJ160" s="329"/>
      <c r="AK160" s="329"/>
      <c r="AL160" s="329"/>
      <c r="AM160" s="329"/>
      <c r="AN160" s="329"/>
      <c r="AO160" s="329"/>
    </row>
    <row r="161" spans="1:41" ht="12.6" customHeight="1" x14ac:dyDescent="0.2">
      <c r="A161" s="545"/>
      <c r="B161" s="14" t="s">
        <v>462</v>
      </c>
      <c r="C161" s="139"/>
      <c r="D161" s="139"/>
      <c r="E161" s="139"/>
      <c r="F161" s="139"/>
      <c r="G161" s="139"/>
      <c r="H161" s="139"/>
      <c r="I161" s="139"/>
      <c r="J161" s="139"/>
      <c r="K161" s="139"/>
      <c r="L161" s="139"/>
      <c r="M161" s="139"/>
      <c r="N161" s="139"/>
      <c r="O161" s="139"/>
      <c r="P161" s="139"/>
      <c r="Q161" s="139"/>
      <c r="R161" s="139"/>
      <c r="S161" s="139"/>
      <c r="T161" s="139"/>
      <c r="U161" s="139"/>
      <c r="V161" s="139"/>
      <c r="W161" s="139"/>
      <c r="X161" s="139"/>
      <c r="Y161" s="139"/>
      <c r="Z161" s="139"/>
      <c r="AA161" s="139"/>
      <c r="AB161" s="139"/>
      <c r="AC161" s="139"/>
      <c r="AD161" s="139"/>
      <c r="AE161" s="139"/>
      <c r="AF161" s="139"/>
      <c r="AG161" s="139"/>
      <c r="AH161" s="139"/>
      <c r="AI161" s="139"/>
      <c r="AJ161" s="139"/>
      <c r="AK161" s="139"/>
      <c r="AL161" s="139"/>
      <c r="AM161" s="139"/>
      <c r="AN161" s="139"/>
      <c r="AO161" s="139"/>
    </row>
    <row r="162" spans="1:41" ht="12.75" customHeight="1" x14ac:dyDescent="0.2">
      <c r="A162" s="545"/>
      <c r="B162" s="167" t="s">
        <v>155</v>
      </c>
      <c r="C162" s="534"/>
      <c r="D162" s="534"/>
      <c r="E162" s="534"/>
      <c r="F162" s="534"/>
      <c r="G162" s="534"/>
      <c r="H162" s="534"/>
      <c r="I162" s="534"/>
      <c r="J162" s="534"/>
      <c r="K162" s="534"/>
      <c r="L162" s="534"/>
      <c r="M162" s="534"/>
      <c r="N162" s="534"/>
      <c r="O162" s="534"/>
      <c r="P162" s="534"/>
      <c r="Q162" s="534"/>
      <c r="R162" s="534"/>
      <c r="S162" s="534"/>
      <c r="T162" s="534"/>
      <c r="U162" s="534"/>
      <c r="V162" s="534"/>
      <c r="W162" s="534"/>
      <c r="X162" s="534"/>
      <c r="Y162" s="534"/>
      <c r="Z162" s="534"/>
      <c r="AA162" s="534"/>
      <c r="AB162" s="534"/>
      <c r="AC162" s="534"/>
      <c r="AD162" s="534"/>
      <c r="AE162" s="534"/>
      <c r="AF162" s="534"/>
      <c r="AG162" s="534"/>
      <c r="AH162" s="534"/>
      <c r="AI162" s="534"/>
      <c r="AJ162" s="534"/>
      <c r="AK162" s="534"/>
      <c r="AL162" s="534"/>
      <c r="AM162" s="534"/>
      <c r="AN162" s="534"/>
      <c r="AO162" s="534"/>
    </row>
    <row r="163" spans="1:41" ht="12.75" customHeight="1" x14ac:dyDescent="0.2">
      <c r="A163" s="545"/>
      <c r="B163" s="136" t="s">
        <v>463</v>
      </c>
      <c r="C163" s="534"/>
      <c r="D163" s="534"/>
      <c r="E163" s="534"/>
      <c r="F163" s="534"/>
      <c r="G163" s="534"/>
      <c r="H163" s="534"/>
      <c r="I163" s="534"/>
      <c r="J163" s="534"/>
      <c r="K163" s="534"/>
      <c r="L163" s="534"/>
      <c r="M163" s="534"/>
      <c r="N163" s="534"/>
      <c r="O163" s="534"/>
      <c r="P163" s="534"/>
      <c r="Q163" s="534"/>
      <c r="R163" s="534"/>
      <c r="S163" s="534"/>
      <c r="T163" s="534"/>
      <c r="U163" s="534"/>
      <c r="V163" s="534"/>
      <c r="W163" s="534"/>
      <c r="X163" s="534"/>
      <c r="Y163" s="534"/>
      <c r="Z163" s="534"/>
      <c r="AA163" s="534"/>
      <c r="AB163" s="534"/>
      <c r="AC163" s="534"/>
      <c r="AD163" s="534"/>
      <c r="AE163" s="534"/>
      <c r="AF163" s="534"/>
      <c r="AG163" s="534"/>
      <c r="AH163" s="534"/>
      <c r="AI163" s="534"/>
      <c r="AJ163" s="534"/>
      <c r="AK163" s="534"/>
      <c r="AL163" s="534"/>
      <c r="AM163" s="534"/>
      <c r="AN163" s="534"/>
      <c r="AO163" s="534"/>
    </row>
    <row r="164" spans="1:41" ht="12.75" customHeight="1" x14ac:dyDescent="0.2">
      <c r="A164" s="545"/>
      <c r="B164" s="15" t="s">
        <v>41</v>
      </c>
      <c r="C164" s="696"/>
      <c r="D164" s="696"/>
      <c r="E164" s="696"/>
      <c r="F164" s="696"/>
      <c r="G164" s="696"/>
      <c r="H164" s="696"/>
      <c r="I164" s="696"/>
      <c r="J164" s="696"/>
      <c r="K164" s="696"/>
      <c r="L164" s="696"/>
      <c r="M164" s="696"/>
      <c r="N164" s="696"/>
      <c r="O164" s="696"/>
      <c r="P164" s="696"/>
      <c r="Q164" s="696"/>
      <c r="R164" s="696"/>
      <c r="S164" s="696"/>
      <c r="T164" s="696"/>
      <c r="U164" s="696"/>
      <c r="V164" s="696"/>
      <c r="W164" s="696"/>
      <c r="X164" s="696"/>
      <c r="Y164" s="696"/>
      <c r="Z164" s="696"/>
      <c r="AA164" s="696"/>
      <c r="AB164" s="696"/>
      <c r="AC164" s="696"/>
      <c r="AD164" s="696"/>
      <c r="AE164" s="696"/>
      <c r="AF164" s="696"/>
      <c r="AG164" s="696"/>
      <c r="AH164" s="696"/>
      <c r="AI164" s="696"/>
      <c r="AJ164" s="696"/>
      <c r="AK164" s="696"/>
      <c r="AL164" s="696"/>
      <c r="AM164" s="696"/>
      <c r="AN164" s="696"/>
      <c r="AO164" s="696"/>
    </row>
    <row r="165" spans="1:41" ht="12.75" customHeight="1" x14ac:dyDescent="0.2">
      <c r="A165" s="545"/>
      <c r="B165" s="15" t="s">
        <v>38</v>
      </c>
      <c r="C165" s="696"/>
      <c r="D165" s="696"/>
      <c r="E165" s="696"/>
      <c r="F165" s="696"/>
      <c r="G165" s="696"/>
      <c r="H165" s="696"/>
      <c r="I165" s="696"/>
      <c r="J165" s="696"/>
      <c r="K165" s="696"/>
      <c r="L165" s="696"/>
      <c r="M165" s="696"/>
      <c r="N165" s="696"/>
      <c r="O165" s="696"/>
      <c r="P165" s="696"/>
      <c r="Q165" s="696"/>
      <c r="R165" s="696"/>
      <c r="S165" s="696"/>
      <c r="T165" s="696"/>
      <c r="U165" s="696"/>
      <c r="V165" s="696"/>
      <c r="W165" s="696"/>
      <c r="X165" s="696"/>
      <c r="Y165" s="696"/>
      <c r="Z165" s="696"/>
      <c r="AA165" s="696"/>
      <c r="AB165" s="696"/>
      <c r="AC165" s="696"/>
      <c r="AD165" s="696"/>
      <c r="AE165" s="696"/>
      <c r="AF165" s="696"/>
      <c r="AG165" s="696"/>
      <c r="AH165" s="696"/>
      <c r="AI165" s="696"/>
      <c r="AJ165" s="696"/>
      <c r="AK165" s="696"/>
      <c r="AL165" s="696"/>
      <c r="AM165" s="696"/>
      <c r="AN165" s="696"/>
      <c r="AO165" s="696"/>
    </row>
    <row r="166" spans="1:41" ht="12.75" customHeight="1" x14ac:dyDescent="0.2">
      <c r="A166" s="545"/>
      <c r="B166" s="53"/>
      <c r="C166" s="534"/>
      <c r="D166" s="696"/>
      <c r="E166" s="696"/>
      <c r="F166" s="696"/>
      <c r="G166" s="696"/>
      <c r="H166" s="696"/>
      <c r="I166" s="696"/>
      <c r="J166" s="696"/>
      <c r="K166" s="696"/>
      <c r="L166" s="696"/>
      <c r="M166" s="696"/>
      <c r="N166" s="696"/>
      <c r="O166" s="696"/>
      <c r="P166" s="696"/>
      <c r="Q166" s="696"/>
      <c r="R166" s="696"/>
      <c r="S166" s="696"/>
      <c r="T166" s="696"/>
      <c r="U166" s="696"/>
      <c r="V166" s="696"/>
      <c r="W166" s="696"/>
      <c r="X166" s="696"/>
      <c r="Y166" s="696"/>
      <c r="Z166" s="696"/>
      <c r="AA166" s="696"/>
      <c r="AB166" s="696"/>
      <c r="AC166" s="696"/>
      <c r="AD166" s="696"/>
      <c r="AE166" s="696"/>
      <c r="AF166" s="696"/>
      <c r="AG166" s="696"/>
      <c r="AH166" s="696"/>
      <c r="AI166" s="696"/>
      <c r="AJ166" s="696"/>
      <c r="AK166" s="696"/>
      <c r="AL166" s="696"/>
      <c r="AM166" s="696"/>
      <c r="AN166" s="696"/>
      <c r="AO166" s="696"/>
    </row>
    <row r="167" spans="1:41" ht="12.75" customHeight="1" x14ac:dyDescent="0.2">
      <c r="A167" s="545"/>
      <c r="B167" s="167" t="s">
        <v>464</v>
      </c>
      <c r="C167" s="534"/>
      <c r="D167" s="534"/>
      <c r="E167" s="534"/>
      <c r="F167" s="534"/>
      <c r="G167" s="534"/>
      <c r="H167" s="534"/>
      <c r="I167" s="534"/>
      <c r="J167" s="534"/>
      <c r="K167" s="534"/>
      <c r="L167" s="534"/>
      <c r="M167" s="534"/>
      <c r="N167" s="534"/>
      <c r="O167" s="534"/>
      <c r="P167" s="534"/>
      <c r="Q167" s="534"/>
      <c r="R167" s="534"/>
      <c r="S167" s="534"/>
      <c r="T167" s="534"/>
      <c r="U167" s="534"/>
      <c r="V167" s="534"/>
      <c r="W167" s="534"/>
      <c r="X167" s="534"/>
      <c r="Y167" s="534"/>
      <c r="Z167" s="534"/>
      <c r="AA167" s="534"/>
      <c r="AB167" s="534"/>
      <c r="AC167" s="534"/>
      <c r="AD167" s="534"/>
      <c r="AE167" s="534"/>
      <c r="AF167" s="534"/>
      <c r="AG167" s="534"/>
      <c r="AH167" s="534"/>
      <c r="AI167" s="534"/>
      <c r="AJ167" s="534"/>
      <c r="AK167" s="534"/>
      <c r="AL167" s="534"/>
      <c r="AM167" s="534"/>
      <c r="AN167" s="534"/>
      <c r="AO167" s="534"/>
    </row>
    <row r="168" spans="1:41" ht="12.75" customHeight="1" x14ac:dyDescent="0.2">
      <c r="A168" s="545"/>
      <c r="B168" s="136" t="s">
        <v>465</v>
      </c>
      <c r="C168" s="534"/>
      <c r="D168" s="534"/>
      <c r="E168" s="534"/>
      <c r="F168" s="534"/>
      <c r="G168" s="534"/>
      <c r="H168" s="534"/>
      <c r="I168" s="534"/>
      <c r="J168" s="534"/>
      <c r="K168" s="534"/>
      <c r="L168" s="534"/>
      <c r="M168" s="534"/>
      <c r="N168" s="534"/>
      <c r="O168" s="534"/>
      <c r="P168" s="534"/>
      <c r="Q168" s="534"/>
      <c r="R168" s="534"/>
      <c r="S168" s="534"/>
      <c r="T168" s="534"/>
      <c r="U168" s="534"/>
      <c r="V168" s="534"/>
      <c r="W168" s="534"/>
      <c r="X168" s="534"/>
      <c r="Y168" s="534"/>
      <c r="Z168" s="534"/>
      <c r="AA168" s="534"/>
      <c r="AB168" s="534"/>
      <c r="AC168" s="534"/>
      <c r="AD168" s="534"/>
      <c r="AE168" s="534"/>
      <c r="AF168" s="534"/>
      <c r="AG168" s="534"/>
      <c r="AH168" s="534"/>
      <c r="AI168" s="534"/>
      <c r="AJ168" s="534"/>
      <c r="AK168" s="534"/>
      <c r="AL168" s="534"/>
      <c r="AM168" s="534"/>
      <c r="AN168" s="534"/>
      <c r="AO168" s="534"/>
    </row>
    <row r="169" spans="1:41" ht="12.75" customHeight="1" x14ac:dyDescent="0.2">
      <c r="A169" s="545"/>
      <c r="B169" s="15" t="s">
        <v>41</v>
      </c>
      <c r="C169" s="696"/>
      <c r="D169" s="696"/>
      <c r="E169" s="696"/>
      <c r="F169" s="696"/>
      <c r="G169" s="696"/>
      <c r="H169" s="696"/>
      <c r="I169" s="696"/>
      <c r="J169" s="696"/>
      <c r="K169" s="696"/>
      <c r="L169" s="696"/>
      <c r="M169" s="696"/>
      <c r="N169" s="696"/>
      <c r="O169" s="696"/>
      <c r="P169" s="696"/>
      <c r="Q169" s="696"/>
      <c r="R169" s="696"/>
      <c r="S169" s="696"/>
      <c r="T169" s="696"/>
      <c r="U169" s="696"/>
      <c r="V169" s="696"/>
      <c r="W169" s="696"/>
      <c r="X169" s="696"/>
      <c r="Y169" s="696"/>
      <c r="Z169" s="696"/>
      <c r="AA169" s="696"/>
      <c r="AB169" s="696"/>
      <c r="AC169" s="696"/>
      <c r="AD169" s="696"/>
      <c r="AE169" s="696"/>
      <c r="AF169" s="696"/>
      <c r="AG169" s="696"/>
      <c r="AH169" s="696"/>
      <c r="AI169" s="696"/>
      <c r="AJ169" s="696"/>
      <c r="AK169" s="696"/>
      <c r="AL169" s="696"/>
      <c r="AM169" s="696"/>
      <c r="AN169" s="696"/>
      <c r="AO169" s="696"/>
    </row>
    <row r="170" spans="1:41" ht="12.75" customHeight="1" x14ac:dyDescent="0.2">
      <c r="A170" s="545"/>
      <c r="B170" s="15" t="s">
        <v>38</v>
      </c>
      <c r="C170" s="696"/>
      <c r="D170" s="696"/>
      <c r="E170" s="696"/>
      <c r="F170" s="696"/>
      <c r="G170" s="696"/>
      <c r="H170" s="696"/>
      <c r="I170" s="696"/>
      <c r="J170" s="696"/>
      <c r="K170" s="696"/>
      <c r="L170" s="696"/>
      <c r="M170" s="696"/>
      <c r="N170" s="696"/>
      <c r="O170" s="696"/>
      <c r="P170" s="696"/>
      <c r="Q170" s="696"/>
      <c r="R170" s="696"/>
      <c r="S170" s="696"/>
      <c r="T170" s="696"/>
      <c r="U170" s="696"/>
      <c r="V170" s="696"/>
      <c r="W170" s="696"/>
      <c r="X170" s="696"/>
      <c r="Y170" s="696"/>
      <c r="Z170" s="696"/>
      <c r="AA170" s="696"/>
      <c r="AB170" s="696"/>
      <c r="AC170" s="696"/>
      <c r="AD170" s="696"/>
      <c r="AE170" s="696"/>
      <c r="AF170" s="696"/>
      <c r="AG170" s="696"/>
      <c r="AH170" s="696"/>
      <c r="AI170" s="696"/>
      <c r="AJ170" s="696"/>
      <c r="AK170" s="696"/>
      <c r="AL170" s="696"/>
      <c r="AM170" s="696"/>
      <c r="AN170" s="696"/>
      <c r="AO170" s="696"/>
    </row>
    <row r="171" spans="1:41" ht="12.75" customHeight="1" x14ac:dyDescent="0.2">
      <c r="A171" s="545"/>
      <c r="B171" s="53"/>
      <c r="C171" s="534"/>
      <c r="D171" s="696"/>
      <c r="E171" s="696"/>
      <c r="F171" s="696"/>
      <c r="G171" s="696"/>
      <c r="H171" s="696"/>
      <c r="I171" s="696"/>
      <c r="J171" s="696"/>
      <c r="K171" s="696"/>
      <c r="L171" s="696"/>
      <c r="M171" s="696"/>
      <c r="N171" s="696"/>
      <c r="O171" s="696"/>
      <c r="P171" s="696"/>
      <c r="Q171" s="696"/>
      <c r="R171" s="696"/>
      <c r="S171" s="696"/>
      <c r="T171" s="696"/>
      <c r="U171" s="696"/>
      <c r="V171" s="696"/>
      <c r="W171" s="696"/>
      <c r="X171" s="696"/>
      <c r="Y171" s="696"/>
      <c r="Z171" s="696"/>
      <c r="AA171" s="696"/>
      <c r="AB171" s="696"/>
      <c r="AC171" s="696"/>
      <c r="AD171" s="696"/>
      <c r="AE171" s="696"/>
      <c r="AF171" s="696"/>
      <c r="AG171" s="696"/>
      <c r="AH171" s="696"/>
      <c r="AI171" s="696"/>
      <c r="AJ171" s="696"/>
      <c r="AK171" s="696"/>
      <c r="AL171" s="696"/>
      <c r="AM171" s="696"/>
      <c r="AN171" s="696"/>
      <c r="AO171" s="696"/>
    </row>
    <row r="172" spans="1:41" ht="12.75" customHeight="1" x14ac:dyDescent="0.2">
      <c r="A172" s="545"/>
      <c r="B172" s="14" t="s">
        <v>285</v>
      </c>
      <c r="C172" s="534"/>
      <c r="D172" s="534"/>
      <c r="E172" s="534"/>
      <c r="F172" s="534"/>
      <c r="G172" s="534"/>
      <c r="H172" s="534"/>
      <c r="I172" s="534"/>
      <c r="J172" s="534"/>
      <c r="K172" s="534"/>
      <c r="L172" s="534"/>
      <c r="M172" s="534"/>
      <c r="N172" s="534"/>
      <c r="O172" s="534"/>
      <c r="P172" s="534"/>
      <c r="Q172" s="534"/>
      <c r="R172" s="534"/>
      <c r="S172" s="534"/>
      <c r="T172" s="534"/>
      <c r="U172" s="534"/>
      <c r="V172" s="534"/>
      <c r="W172" s="534"/>
      <c r="X172" s="534"/>
      <c r="Y172" s="534"/>
      <c r="Z172" s="534"/>
      <c r="AA172" s="534"/>
      <c r="AB172" s="534"/>
      <c r="AC172" s="534"/>
      <c r="AD172" s="534"/>
      <c r="AE172" s="534"/>
      <c r="AF172" s="534"/>
      <c r="AG172" s="534"/>
      <c r="AH172" s="534"/>
      <c r="AI172" s="534"/>
      <c r="AJ172" s="534"/>
      <c r="AK172" s="534"/>
      <c r="AL172" s="534"/>
      <c r="AM172" s="534"/>
      <c r="AN172" s="534"/>
      <c r="AO172" s="534"/>
    </row>
    <row r="173" spans="1:41" ht="12.75" customHeight="1" x14ac:dyDescent="0.2">
      <c r="A173" s="545"/>
      <c r="B173" s="15" t="s">
        <v>465</v>
      </c>
      <c r="C173" s="696"/>
      <c r="D173" s="696"/>
      <c r="E173" s="696"/>
      <c r="F173" s="696"/>
      <c r="G173" s="696"/>
      <c r="H173" s="696"/>
      <c r="I173" s="696"/>
      <c r="J173" s="696"/>
      <c r="K173" s="696"/>
      <c r="L173" s="696"/>
      <c r="M173" s="696"/>
      <c r="N173" s="696"/>
      <c r="O173" s="696"/>
      <c r="P173" s="696"/>
      <c r="Q173" s="696"/>
      <c r="R173" s="696"/>
      <c r="S173" s="696"/>
      <c r="T173" s="696"/>
      <c r="U173" s="696"/>
      <c r="V173" s="696"/>
      <c r="W173" s="696"/>
      <c r="X173" s="696"/>
      <c r="Y173" s="696"/>
      <c r="Z173" s="696"/>
      <c r="AA173" s="696"/>
      <c r="AB173" s="696"/>
      <c r="AC173" s="696"/>
      <c r="AD173" s="696"/>
      <c r="AE173" s="696"/>
      <c r="AF173" s="696"/>
      <c r="AG173" s="696"/>
      <c r="AH173" s="696"/>
      <c r="AI173" s="696"/>
      <c r="AJ173" s="696"/>
      <c r="AK173" s="696"/>
      <c r="AL173" s="696"/>
      <c r="AM173" s="696"/>
      <c r="AN173" s="696"/>
      <c r="AO173" s="696"/>
    </row>
    <row r="174" spans="1:41" ht="12.75" customHeight="1" x14ac:dyDescent="0.2">
      <c r="A174" s="545"/>
      <c r="B174" s="15" t="s">
        <v>97</v>
      </c>
      <c r="C174" s="696"/>
      <c r="D174" s="696"/>
      <c r="E174" s="696"/>
      <c r="F174" s="696"/>
      <c r="G174" s="696"/>
      <c r="H174" s="696"/>
      <c r="I174" s="696"/>
      <c r="J174" s="696"/>
      <c r="K174" s="696"/>
      <c r="L174" s="696"/>
      <c r="M174" s="696"/>
      <c r="N174" s="696"/>
      <c r="O174" s="696"/>
      <c r="P174" s="696"/>
      <c r="Q174" s="696"/>
      <c r="R174" s="696"/>
      <c r="S174" s="696"/>
      <c r="T174" s="696"/>
      <c r="U174" s="696"/>
      <c r="V174" s="696"/>
      <c r="W174" s="696"/>
      <c r="X174" s="696"/>
      <c r="Y174" s="696"/>
      <c r="Z174" s="696"/>
      <c r="AA174" s="696"/>
      <c r="AB174" s="696"/>
      <c r="AC174" s="696"/>
      <c r="AD174" s="696"/>
      <c r="AE174" s="696"/>
      <c r="AF174" s="696"/>
      <c r="AG174" s="696"/>
      <c r="AH174" s="696"/>
      <c r="AI174" s="696"/>
      <c r="AJ174" s="696"/>
      <c r="AK174" s="696"/>
      <c r="AL174" s="696"/>
      <c r="AM174" s="696"/>
      <c r="AN174" s="696"/>
      <c r="AO174" s="696"/>
    </row>
    <row r="175" spans="1:41" ht="12.75" customHeight="1" x14ac:dyDescent="0.2">
      <c r="A175" s="545"/>
      <c r="B175" s="15" t="s">
        <v>466</v>
      </c>
      <c r="C175" s="696"/>
      <c r="D175" s="696"/>
      <c r="E175" s="696"/>
      <c r="F175" s="696"/>
      <c r="G175" s="696"/>
      <c r="H175" s="696"/>
      <c r="I175" s="696"/>
      <c r="J175" s="696"/>
      <c r="K175" s="696"/>
      <c r="L175" s="696"/>
      <c r="M175" s="696"/>
      <c r="N175" s="696"/>
      <c r="O175" s="696"/>
      <c r="P175" s="696"/>
      <c r="Q175" s="696"/>
      <c r="R175" s="696"/>
      <c r="S175" s="696"/>
      <c r="T175" s="696"/>
      <c r="U175" s="696"/>
      <c r="V175" s="696"/>
      <c r="W175" s="696"/>
      <c r="X175" s="696"/>
      <c r="Y175" s="696"/>
      <c r="Z175" s="696"/>
      <c r="AA175" s="696"/>
      <c r="AB175" s="696"/>
      <c r="AC175" s="696"/>
      <c r="AD175" s="696"/>
      <c r="AE175" s="696"/>
      <c r="AF175" s="696"/>
      <c r="AG175" s="696"/>
      <c r="AH175" s="696"/>
      <c r="AI175" s="696"/>
      <c r="AJ175" s="696"/>
      <c r="AK175" s="696"/>
      <c r="AL175" s="696"/>
      <c r="AM175" s="696"/>
      <c r="AN175" s="696"/>
      <c r="AO175" s="696"/>
    </row>
    <row r="176" spans="1:41" ht="12.75" customHeight="1" x14ac:dyDescent="0.2">
      <c r="A176" s="545"/>
      <c r="B176" s="15" t="s">
        <v>38</v>
      </c>
      <c r="C176" s="696"/>
      <c r="D176" s="696"/>
      <c r="E176" s="696"/>
      <c r="F176" s="696"/>
      <c r="G176" s="696"/>
      <c r="H176" s="696"/>
      <c r="I176" s="696"/>
      <c r="J176" s="696"/>
      <c r="K176" s="696"/>
      <c r="L176" s="696"/>
      <c r="M176" s="696"/>
      <c r="N176" s="696"/>
      <c r="O176" s="696"/>
      <c r="P176" s="696"/>
      <c r="Q176" s="696"/>
      <c r="R176" s="696"/>
      <c r="S176" s="696"/>
      <c r="T176" s="696"/>
      <c r="U176" s="696"/>
      <c r="V176" s="696"/>
      <c r="W176" s="696"/>
      <c r="X176" s="696"/>
      <c r="Y176" s="696"/>
      <c r="Z176" s="696"/>
      <c r="AA176" s="696"/>
      <c r="AB176" s="696"/>
      <c r="AC176" s="696"/>
      <c r="AD176" s="696"/>
      <c r="AE176" s="696"/>
      <c r="AF176" s="696"/>
      <c r="AG176" s="696"/>
      <c r="AH176" s="696"/>
      <c r="AI176" s="696"/>
      <c r="AJ176" s="696"/>
      <c r="AK176" s="696"/>
      <c r="AL176" s="696"/>
      <c r="AM176" s="696"/>
      <c r="AN176" s="696"/>
      <c r="AO176" s="696"/>
    </row>
    <row r="177" spans="1:41" ht="12.75" customHeight="1" x14ac:dyDescent="0.2">
      <c r="A177" s="545"/>
      <c r="B177" s="15" t="s">
        <v>40</v>
      </c>
      <c r="C177" s="696"/>
      <c r="D177" s="696"/>
      <c r="E177" s="696"/>
      <c r="F177" s="696"/>
      <c r="G177" s="696"/>
      <c r="H177" s="696"/>
      <c r="I177" s="696"/>
      <c r="J177" s="696"/>
      <c r="K177" s="696"/>
      <c r="L177" s="696"/>
      <c r="M177" s="696"/>
      <c r="N177" s="696"/>
      <c r="O177" s="696"/>
      <c r="P177" s="696"/>
      <c r="Q177" s="696"/>
      <c r="R177" s="696"/>
      <c r="S177" s="696"/>
      <c r="T177" s="696"/>
      <c r="U177" s="696"/>
      <c r="V177" s="696"/>
      <c r="W177" s="696"/>
      <c r="X177" s="696"/>
      <c r="Y177" s="696"/>
      <c r="Z177" s="696"/>
      <c r="AA177" s="696"/>
      <c r="AB177" s="696"/>
      <c r="AC177" s="696"/>
      <c r="AD177" s="696"/>
      <c r="AE177" s="696"/>
      <c r="AF177" s="696"/>
      <c r="AG177" s="696"/>
      <c r="AH177" s="696"/>
      <c r="AI177" s="696"/>
      <c r="AJ177" s="696"/>
      <c r="AK177" s="696"/>
      <c r="AL177" s="696"/>
      <c r="AM177" s="696"/>
      <c r="AN177" s="696"/>
      <c r="AO177" s="696"/>
    </row>
    <row r="178" spans="1:41" ht="12.75" customHeight="1" x14ac:dyDescent="0.2">
      <c r="A178" s="545"/>
      <c r="B178" s="15" t="s">
        <v>42</v>
      </c>
      <c r="C178" s="696"/>
      <c r="D178" s="696"/>
      <c r="E178" s="696"/>
      <c r="F178" s="696"/>
      <c r="G178" s="696"/>
      <c r="H178" s="696"/>
      <c r="I178" s="696"/>
      <c r="J178" s="696"/>
      <c r="K178" s="696"/>
      <c r="L178" s="696"/>
      <c r="M178" s="696"/>
      <c r="N178" s="696"/>
      <c r="O178" s="696"/>
      <c r="P178" s="696"/>
      <c r="Q178" s="696"/>
      <c r="R178" s="696"/>
      <c r="S178" s="696"/>
      <c r="T178" s="696"/>
      <c r="U178" s="696"/>
      <c r="V178" s="696"/>
      <c r="W178" s="696"/>
      <c r="X178" s="696"/>
      <c r="Y178" s="696"/>
      <c r="Z178" s="696"/>
      <c r="AA178" s="696"/>
      <c r="AB178" s="696"/>
      <c r="AC178" s="696"/>
      <c r="AD178" s="696"/>
      <c r="AE178" s="696"/>
      <c r="AF178" s="696"/>
      <c r="AG178" s="696"/>
      <c r="AH178" s="696"/>
      <c r="AI178" s="696"/>
      <c r="AJ178" s="696"/>
      <c r="AK178" s="696"/>
      <c r="AL178" s="696"/>
      <c r="AM178" s="696"/>
      <c r="AN178" s="696"/>
      <c r="AO178" s="696"/>
    </row>
    <row r="179" spans="1:41" ht="12.75" customHeight="1" x14ac:dyDescent="0.2">
      <c r="A179" s="545"/>
      <c r="B179" s="15" t="s">
        <v>44</v>
      </c>
      <c r="C179" s="696"/>
      <c r="D179" s="696"/>
      <c r="E179" s="696"/>
      <c r="F179" s="696"/>
      <c r="G179" s="696"/>
      <c r="H179" s="696"/>
      <c r="I179" s="696"/>
      <c r="J179" s="696"/>
      <c r="K179" s="696"/>
      <c r="L179" s="696"/>
      <c r="M179" s="696"/>
      <c r="N179" s="696"/>
      <c r="O179" s="696"/>
      <c r="P179" s="696"/>
      <c r="Q179" s="696"/>
      <c r="R179" s="696"/>
      <c r="S179" s="696"/>
      <c r="T179" s="696"/>
      <c r="U179" s="696"/>
      <c r="V179" s="696"/>
      <c r="W179" s="696"/>
      <c r="X179" s="696"/>
      <c r="Y179" s="696"/>
      <c r="Z179" s="696"/>
      <c r="AA179" s="696"/>
      <c r="AB179" s="696"/>
      <c r="AC179" s="696"/>
      <c r="AD179" s="696"/>
      <c r="AE179" s="696"/>
      <c r="AF179" s="696"/>
      <c r="AG179" s="696"/>
      <c r="AH179" s="696"/>
      <c r="AI179" s="696"/>
      <c r="AJ179" s="696"/>
      <c r="AK179" s="696"/>
      <c r="AL179" s="696"/>
      <c r="AM179" s="696"/>
      <c r="AN179" s="696"/>
      <c r="AO179" s="696"/>
    </row>
    <row r="180" spans="1:41" ht="12.75" customHeight="1" x14ac:dyDescent="0.2">
      <c r="A180" s="545"/>
      <c r="B180" s="15" t="s">
        <v>47</v>
      </c>
      <c r="C180" s="696"/>
      <c r="D180" s="696"/>
      <c r="E180" s="696"/>
      <c r="F180" s="696"/>
      <c r="G180" s="696"/>
      <c r="H180" s="696"/>
      <c r="I180" s="696"/>
      <c r="J180" s="696"/>
      <c r="K180" s="696"/>
      <c r="L180" s="696"/>
      <c r="M180" s="696"/>
      <c r="N180" s="696"/>
      <c r="O180" s="696"/>
      <c r="P180" s="696"/>
      <c r="Q180" s="696"/>
      <c r="R180" s="696"/>
      <c r="S180" s="696"/>
      <c r="T180" s="696"/>
      <c r="U180" s="696"/>
      <c r="V180" s="696"/>
      <c r="W180" s="696"/>
      <c r="X180" s="696"/>
      <c r="Y180" s="696"/>
      <c r="Z180" s="696"/>
      <c r="AA180" s="696"/>
      <c r="AB180" s="696"/>
      <c r="AC180" s="696"/>
      <c r="AD180" s="696"/>
      <c r="AE180" s="696"/>
      <c r="AF180" s="696"/>
      <c r="AG180" s="696"/>
      <c r="AH180" s="696"/>
      <c r="AI180" s="696"/>
      <c r="AJ180" s="696"/>
      <c r="AK180" s="696"/>
      <c r="AL180" s="696"/>
      <c r="AM180" s="696"/>
      <c r="AN180" s="696"/>
      <c r="AO180" s="696"/>
    </row>
    <row r="181" spans="1:41" ht="12.75" customHeight="1" x14ac:dyDescent="0.2">
      <c r="A181" s="545"/>
      <c r="B181" s="14" t="s">
        <v>467</v>
      </c>
      <c r="C181" s="696"/>
      <c r="D181" s="696"/>
      <c r="E181" s="696"/>
      <c r="F181" s="696"/>
      <c r="G181" s="696"/>
      <c r="H181" s="696"/>
      <c r="I181" s="696"/>
      <c r="J181" s="696"/>
      <c r="K181" s="696"/>
      <c r="L181" s="696"/>
      <c r="M181" s="696"/>
      <c r="N181" s="696"/>
      <c r="O181" s="696"/>
      <c r="P181" s="696"/>
      <c r="Q181" s="696"/>
      <c r="R181" s="696"/>
      <c r="S181" s="696"/>
      <c r="T181" s="696"/>
      <c r="U181" s="696"/>
      <c r="V181" s="696"/>
      <c r="W181" s="696"/>
      <c r="X181" s="696"/>
      <c r="Y181" s="696"/>
      <c r="Z181" s="696"/>
      <c r="AA181" s="696"/>
      <c r="AB181" s="696"/>
      <c r="AC181" s="696"/>
      <c r="AD181" s="696"/>
      <c r="AE181" s="696"/>
      <c r="AF181" s="696"/>
      <c r="AG181" s="696"/>
      <c r="AH181" s="696"/>
      <c r="AI181" s="696"/>
      <c r="AJ181" s="696"/>
      <c r="AK181" s="696"/>
      <c r="AL181" s="696"/>
      <c r="AM181" s="696"/>
      <c r="AN181" s="696"/>
      <c r="AO181" s="696"/>
    </row>
    <row r="182" spans="1:41" ht="15.75" customHeight="1" x14ac:dyDescent="0.2">
      <c r="A182" s="545"/>
      <c r="B182" s="182"/>
      <c r="C182" s="782"/>
      <c r="D182" s="782"/>
      <c r="E182" s="782"/>
      <c r="F182" s="782"/>
      <c r="G182" s="782"/>
      <c r="H182" s="782"/>
      <c r="I182" s="782"/>
      <c r="J182" s="782"/>
      <c r="K182" s="782"/>
      <c r="L182" s="782"/>
      <c r="M182" s="782"/>
      <c r="N182" s="782"/>
      <c r="O182" s="782"/>
      <c r="P182" s="782"/>
      <c r="Q182" s="782"/>
      <c r="R182" s="782"/>
      <c r="S182" s="782"/>
      <c r="T182" s="782"/>
      <c r="U182" s="782"/>
      <c r="V182" s="782"/>
      <c r="W182" s="782"/>
      <c r="X182" s="782"/>
      <c r="Y182" s="782"/>
      <c r="Z182" s="782"/>
      <c r="AA182" s="782"/>
      <c r="AB182" s="782"/>
      <c r="AC182" s="782"/>
      <c r="AD182" s="782"/>
      <c r="AE182" s="782"/>
      <c r="AF182" s="782"/>
      <c r="AG182" s="782"/>
      <c r="AH182" s="782"/>
      <c r="AI182" s="782"/>
      <c r="AJ182" s="782"/>
      <c r="AK182" s="782"/>
      <c r="AL182" s="782"/>
      <c r="AM182" s="782"/>
      <c r="AN182" s="782"/>
      <c r="AO182" s="782"/>
    </row>
    <row r="183" spans="1:41" ht="12.75" customHeight="1" x14ac:dyDescent="0.2">
      <c r="A183" s="545"/>
      <c r="B183" s="181"/>
      <c r="C183" s="784"/>
      <c r="D183" s="784"/>
      <c r="E183" s="784"/>
      <c r="F183" s="784"/>
      <c r="G183" s="784"/>
      <c r="H183" s="784"/>
      <c r="I183" s="784"/>
      <c r="J183" s="784"/>
      <c r="K183" s="784"/>
      <c r="L183" s="784"/>
      <c r="M183" s="784"/>
      <c r="N183" s="784"/>
      <c r="O183" s="784"/>
      <c r="P183" s="784"/>
      <c r="Q183" s="784"/>
      <c r="R183" s="784"/>
      <c r="S183" s="784"/>
      <c r="T183" s="784"/>
      <c r="U183" s="784"/>
      <c r="V183" s="784"/>
      <c r="W183" s="784"/>
      <c r="X183" s="784"/>
      <c r="Y183" s="784"/>
      <c r="Z183" s="784"/>
      <c r="AA183" s="784"/>
      <c r="AB183" s="784"/>
      <c r="AC183" s="784"/>
      <c r="AD183" s="784"/>
      <c r="AE183" s="784"/>
      <c r="AF183" s="784"/>
      <c r="AG183" s="784"/>
      <c r="AH183" s="784"/>
      <c r="AI183" s="784"/>
      <c r="AJ183" s="784"/>
      <c r="AK183" s="784"/>
      <c r="AL183" s="784"/>
      <c r="AM183" s="784"/>
      <c r="AN183" s="784"/>
      <c r="AO183" s="784"/>
    </row>
    <row r="184" spans="1:41" ht="12.75" customHeight="1" x14ac:dyDescent="0.2">
      <c r="A184" s="545"/>
      <c r="B184" s="14" t="s">
        <v>468</v>
      </c>
      <c r="C184" s="534"/>
      <c r="D184" s="696"/>
      <c r="E184" s="696"/>
      <c r="F184" s="696"/>
      <c r="G184" s="696"/>
      <c r="H184" s="696"/>
      <c r="I184" s="696"/>
      <c r="J184" s="696"/>
      <c r="K184" s="696"/>
      <c r="L184" s="696"/>
      <c r="M184" s="696"/>
      <c r="N184" s="696"/>
      <c r="O184" s="696"/>
      <c r="P184" s="696"/>
      <c r="Q184" s="696"/>
      <c r="R184" s="696"/>
      <c r="S184" s="696"/>
      <c r="T184" s="696"/>
      <c r="U184" s="696"/>
      <c r="V184" s="696"/>
      <c r="W184" s="696"/>
      <c r="X184" s="696"/>
      <c r="Y184" s="696"/>
      <c r="Z184" s="696"/>
      <c r="AA184" s="696"/>
      <c r="AB184" s="696"/>
      <c r="AC184" s="696"/>
      <c r="AD184" s="696"/>
      <c r="AE184" s="696"/>
      <c r="AF184" s="696"/>
      <c r="AG184" s="696"/>
      <c r="AH184" s="696"/>
      <c r="AI184" s="696"/>
      <c r="AJ184" s="696"/>
      <c r="AK184" s="696"/>
      <c r="AL184" s="696"/>
      <c r="AM184" s="696"/>
      <c r="AN184" s="696"/>
      <c r="AO184" s="696"/>
    </row>
    <row r="185" spans="1:41" ht="12.75" customHeight="1" x14ac:dyDescent="0.2">
      <c r="A185" s="545"/>
      <c r="B185" s="15" t="s">
        <v>469</v>
      </c>
      <c r="C185" s="696"/>
      <c r="D185" s="696"/>
      <c r="E185" s="696"/>
      <c r="F185" s="696"/>
      <c r="G185" s="696"/>
      <c r="H185" s="696"/>
      <c r="I185" s="696"/>
      <c r="J185" s="696"/>
      <c r="K185" s="696"/>
      <c r="L185" s="696"/>
      <c r="M185" s="696"/>
      <c r="N185" s="696"/>
      <c r="O185" s="696"/>
      <c r="P185" s="696"/>
      <c r="Q185" s="696"/>
      <c r="R185" s="696"/>
      <c r="S185" s="696"/>
      <c r="T185" s="696"/>
      <c r="U185" s="696"/>
      <c r="V185" s="696"/>
      <c r="W185" s="696"/>
      <c r="X185" s="696"/>
      <c r="Y185" s="696"/>
      <c r="Z185" s="696"/>
      <c r="AA185" s="696"/>
      <c r="AB185" s="696"/>
      <c r="AC185" s="696"/>
      <c r="AD185" s="696"/>
      <c r="AE185" s="696"/>
      <c r="AF185" s="696"/>
      <c r="AG185" s="696"/>
      <c r="AH185" s="696"/>
      <c r="AI185" s="696"/>
      <c r="AJ185" s="696"/>
      <c r="AK185" s="696"/>
      <c r="AL185" s="696"/>
      <c r="AM185" s="696"/>
      <c r="AN185" s="696"/>
      <c r="AO185" s="696"/>
    </row>
    <row r="186" spans="1:41" ht="12.75" customHeight="1" x14ac:dyDescent="0.2">
      <c r="A186" s="545"/>
      <c r="B186" s="15" t="s">
        <v>97</v>
      </c>
      <c r="C186" s="696"/>
      <c r="D186" s="696"/>
      <c r="E186" s="696"/>
      <c r="F186" s="696"/>
      <c r="G186" s="696"/>
      <c r="H186" s="696"/>
      <c r="I186" s="696"/>
      <c r="J186" s="696"/>
      <c r="K186" s="696"/>
      <c r="L186" s="696"/>
      <c r="M186" s="696"/>
      <c r="N186" s="696"/>
      <c r="O186" s="696"/>
      <c r="P186" s="696"/>
      <c r="Q186" s="696"/>
      <c r="R186" s="696"/>
      <c r="S186" s="696"/>
      <c r="T186" s="696"/>
      <c r="U186" s="696"/>
      <c r="V186" s="696"/>
      <c r="W186" s="696"/>
      <c r="X186" s="696"/>
      <c r="Y186" s="696"/>
      <c r="Z186" s="696"/>
      <c r="AA186" s="696"/>
      <c r="AB186" s="696"/>
      <c r="AC186" s="696"/>
      <c r="AD186" s="696"/>
      <c r="AE186" s="696"/>
      <c r="AF186" s="696"/>
      <c r="AG186" s="696"/>
      <c r="AH186" s="696"/>
      <c r="AI186" s="696"/>
      <c r="AJ186" s="696"/>
      <c r="AK186" s="696"/>
      <c r="AL186" s="696"/>
      <c r="AM186" s="696"/>
      <c r="AN186" s="696"/>
      <c r="AO186" s="696"/>
    </row>
    <row r="187" spans="1:41" ht="12.75" customHeight="1" x14ac:dyDescent="0.2">
      <c r="A187" s="545"/>
      <c r="B187" s="15" t="s">
        <v>466</v>
      </c>
      <c r="C187" s="696"/>
      <c r="D187" s="696"/>
      <c r="E187" s="696"/>
      <c r="F187" s="696"/>
      <c r="G187" s="696"/>
      <c r="H187" s="696"/>
      <c r="I187" s="696"/>
      <c r="J187" s="696"/>
      <c r="K187" s="696"/>
      <c r="L187" s="696"/>
      <c r="M187" s="696"/>
      <c r="N187" s="696"/>
      <c r="O187" s="696"/>
      <c r="P187" s="696"/>
      <c r="Q187" s="696"/>
      <c r="R187" s="696"/>
      <c r="S187" s="696"/>
      <c r="T187" s="696"/>
      <c r="U187" s="696"/>
      <c r="V187" s="696"/>
      <c r="W187" s="696"/>
      <c r="X187" s="696"/>
      <c r="Y187" s="696"/>
      <c r="Z187" s="696"/>
      <c r="AA187" s="696"/>
      <c r="AB187" s="696"/>
      <c r="AC187" s="696"/>
      <c r="AD187" s="696"/>
      <c r="AE187" s="696"/>
      <c r="AF187" s="696"/>
      <c r="AG187" s="696"/>
      <c r="AH187" s="696"/>
      <c r="AI187" s="696"/>
      <c r="AJ187" s="696"/>
      <c r="AK187" s="696"/>
      <c r="AL187" s="696"/>
      <c r="AM187" s="696"/>
      <c r="AN187" s="696"/>
      <c r="AO187" s="696"/>
    </row>
    <row r="188" spans="1:41" ht="12.75" customHeight="1" x14ac:dyDescent="0.2">
      <c r="A188" s="545"/>
      <c r="B188" s="15" t="s">
        <v>38</v>
      </c>
      <c r="C188" s="696"/>
      <c r="D188" s="696"/>
      <c r="E188" s="696"/>
      <c r="F188" s="696"/>
      <c r="G188" s="696"/>
      <c r="H188" s="696"/>
      <c r="I188" s="696"/>
      <c r="J188" s="696"/>
      <c r="K188" s="696"/>
      <c r="L188" s="696"/>
      <c r="M188" s="696"/>
      <c r="N188" s="696"/>
      <c r="O188" s="696"/>
      <c r="P188" s="696"/>
      <c r="Q188" s="696"/>
      <c r="R188" s="696"/>
      <c r="S188" s="696"/>
      <c r="T188" s="696"/>
      <c r="U188" s="696"/>
      <c r="V188" s="696"/>
      <c r="W188" s="696"/>
      <c r="X188" s="696"/>
      <c r="Y188" s="696"/>
      <c r="Z188" s="696"/>
      <c r="AA188" s="696"/>
      <c r="AB188" s="696"/>
      <c r="AC188" s="696"/>
      <c r="AD188" s="696"/>
      <c r="AE188" s="696"/>
      <c r="AF188" s="696"/>
      <c r="AG188" s="696"/>
      <c r="AH188" s="696"/>
      <c r="AI188" s="696"/>
      <c r="AJ188" s="696"/>
      <c r="AK188" s="696"/>
      <c r="AL188" s="696"/>
      <c r="AM188" s="696"/>
      <c r="AN188" s="696"/>
      <c r="AO188" s="696"/>
    </row>
    <row r="189" spans="1:41" ht="12.75" customHeight="1" x14ac:dyDescent="0.2">
      <c r="A189" s="545"/>
      <c r="B189" s="15" t="s">
        <v>40</v>
      </c>
      <c r="C189" s="696"/>
      <c r="D189" s="696"/>
      <c r="E189" s="696"/>
      <c r="F189" s="696"/>
      <c r="G189" s="696"/>
      <c r="H189" s="696"/>
      <c r="I189" s="696"/>
      <c r="J189" s="696"/>
      <c r="K189" s="696"/>
      <c r="L189" s="696"/>
      <c r="M189" s="696"/>
      <c r="N189" s="696"/>
      <c r="O189" s="696"/>
      <c r="P189" s="696"/>
      <c r="Q189" s="696"/>
      <c r="R189" s="696"/>
      <c r="S189" s="696"/>
      <c r="T189" s="696"/>
      <c r="U189" s="696"/>
      <c r="V189" s="696"/>
      <c r="W189" s="696"/>
      <c r="X189" s="696"/>
      <c r="Y189" s="696"/>
      <c r="Z189" s="696"/>
      <c r="AA189" s="696"/>
      <c r="AB189" s="696"/>
      <c r="AC189" s="696"/>
      <c r="AD189" s="696"/>
      <c r="AE189" s="696"/>
      <c r="AF189" s="696"/>
      <c r="AG189" s="696"/>
      <c r="AH189" s="696"/>
      <c r="AI189" s="696"/>
      <c r="AJ189" s="696"/>
      <c r="AK189" s="696"/>
      <c r="AL189" s="696"/>
      <c r="AM189" s="696"/>
      <c r="AN189" s="696"/>
      <c r="AO189" s="696"/>
    </row>
    <row r="190" spans="1:41" ht="12.75" customHeight="1" x14ac:dyDescent="0.2">
      <c r="A190" s="545"/>
      <c r="B190" s="15" t="s">
        <v>42</v>
      </c>
      <c r="C190" s="696"/>
      <c r="D190" s="696"/>
      <c r="E190" s="696"/>
      <c r="F190" s="696"/>
      <c r="G190" s="696"/>
      <c r="H190" s="696"/>
      <c r="I190" s="696"/>
      <c r="J190" s="696"/>
      <c r="K190" s="696"/>
      <c r="L190" s="696"/>
      <c r="M190" s="696"/>
      <c r="N190" s="696"/>
      <c r="O190" s="696"/>
      <c r="P190" s="696"/>
      <c r="Q190" s="696"/>
      <c r="R190" s="696"/>
      <c r="S190" s="696"/>
      <c r="T190" s="696"/>
      <c r="U190" s="696"/>
      <c r="V190" s="696"/>
      <c r="W190" s="696"/>
      <c r="X190" s="696"/>
      <c r="Y190" s="696"/>
      <c r="Z190" s="696"/>
      <c r="AA190" s="696"/>
      <c r="AB190" s="696"/>
      <c r="AC190" s="696"/>
      <c r="AD190" s="696"/>
      <c r="AE190" s="696"/>
      <c r="AF190" s="696"/>
      <c r="AG190" s="696"/>
      <c r="AH190" s="696"/>
      <c r="AI190" s="696"/>
      <c r="AJ190" s="696"/>
      <c r="AK190" s="696"/>
      <c r="AL190" s="696"/>
      <c r="AM190" s="696"/>
      <c r="AN190" s="696"/>
      <c r="AO190" s="696"/>
    </row>
    <row r="191" spans="1:41" ht="12.75" customHeight="1" x14ac:dyDescent="0.2">
      <c r="A191" s="545"/>
      <c r="B191" s="15" t="s">
        <v>44</v>
      </c>
      <c r="C191" s="696"/>
      <c r="D191" s="696"/>
      <c r="E191" s="696"/>
      <c r="F191" s="696"/>
      <c r="G191" s="696"/>
      <c r="H191" s="696"/>
      <c r="I191" s="696"/>
      <c r="J191" s="696"/>
      <c r="K191" s="696"/>
      <c r="L191" s="696"/>
      <c r="M191" s="696"/>
      <c r="N191" s="696"/>
      <c r="O191" s="696"/>
      <c r="P191" s="696"/>
      <c r="Q191" s="696"/>
      <c r="R191" s="696"/>
      <c r="S191" s="696"/>
      <c r="T191" s="696"/>
      <c r="U191" s="696"/>
      <c r="V191" s="696"/>
      <c r="W191" s="696"/>
      <c r="X191" s="696"/>
      <c r="Y191" s="696"/>
      <c r="Z191" s="696"/>
      <c r="AA191" s="696"/>
      <c r="AB191" s="696"/>
      <c r="AC191" s="696"/>
      <c r="AD191" s="696"/>
      <c r="AE191" s="696"/>
      <c r="AF191" s="696"/>
      <c r="AG191" s="696"/>
      <c r="AH191" s="696"/>
      <c r="AI191" s="696"/>
      <c r="AJ191" s="696"/>
      <c r="AK191" s="696"/>
      <c r="AL191" s="696"/>
      <c r="AM191" s="696"/>
      <c r="AN191" s="696"/>
      <c r="AO191" s="696"/>
    </row>
    <row r="192" spans="1:41" ht="12.75" customHeight="1" x14ac:dyDescent="0.2">
      <c r="A192" s="545"/>
      <c r="B192" s="15" t="s">
        <v>47</v>
      </c>
      <c r="C192" s="696"/>
      <c r="D192" s="696"/>
      <c r="E192" s="696"/>
      <c r="F192" s="696"/>
      <c r="G192" s="696"/>
      <c r="H192" s="696"/>
      <c r="I192" s="696"/>
      <c r="J192" s="696"/>
      <c r="K192" s="696"/>
      <c r="L192" s="696"/>
      <c r="M192" s="696"/>
      <c r="N192" s="696"/>
      <c r="O192" s="696"/>
      <c r="P192" s="696"/>
      <c r="Q192" s="696"/>
      <c r="R192" s="696"/>
      <c r="S192" s="696"/>
      <c r="T192" s="696"/>
      <c r="U192" s="696"/>
      <c r="V192" s="696"/>
      <c r="W192" s="696"/>
      <c r="X192" s="696"/>
      <c r="Y192" s="696"/>
      <c r="Z192" s="696"/>
      <c r="AA192" s="696"/>
      <c r="AB192" s="696"/>
      <c r="AC192" s="696"/>
      <c r="AD192" s="696"/>
      <c r="AE192" s="696"/>
      <c r="AF192" s="696"/>
      <c r="AG192" s="696"/>
      <c r="AH192" s="696"/>
      <c r="AI192" s="696"/>
      <c r="AJ192" s="696"/>
      <c r="AK192" s="696"/>
      <c r="AL192" s="696"/>
      <c r="AM192" s="696"/>
      <c r="AN192" s="696"/>
      <c r="AO192" s="696"/>
    </row>
    <row r="193" spans="1:41" ht="12.75" customHeight="1" x14ac:dyDescent="0.2">
      <c r="A193" s="545"/>
      <c r="B193" s="53" t="s">
        <v>56</v>
      </c>
      <c r="C193" s="696"/>
      <c r="D193" s="696"/>
      <c r="E193" s="696"/>
      <c r="F193" s="696"/>
      <c r="G193" s="696"/>
      <c r="H193" s="696"/>
      <c r="I193" s="696"/>
      <c r="J193" s="696"/>
      <c r="K193" s="696"/>
      <c r="L193" s="696"/>
      <c r="M193" s="696"/>
      <c r="N193" s="696"/>
      <c r="O193" s="696"/>
      <c r="P193" s="696"/>
      <c r="Q193" s="696"/>
      <c r="R193" s="696"/>
      <c r="S193" s="696"/>
      <c r="T193" s="696"/>
      <c r="U193" s="696"/>
      <c r="V193" s="696"/>
      <c r="W193" s="696"/>
      <c r="X193" s="696"/>
      <c r="Y193" s="696"/>
      <c r="Z193" s="696"/>
      <c r="AA193" s="696"/>
      <c r="AB193" s="696"/>
      <c r="AC193" s="696"/>
      <c r="AD193" s="696"/>
      <c r="AE193" s="696"/>
      <c r="AF193" s="696"/>
      <c r="AG193" s="696"/>
      <c r="AH193" s="696"/>
      <c r="AI193" s="696"/>
      <c r="AJ193" s="696"/>
      <c r="AK193" s="696"/>
      <c r="AL193" s="696"/>
      <c r="AM193" s="696"/>
      <c r="AN193" s="696"/>
      <c r="AO193" s="696"/>
    </row>
    <row r="194" spans="1:41" ht="12.75" customHeight="1" x14ac:dyDescent="0.2">
      <c r="A194" s="545"/>
      <c r="B194" s="15" t="s">
        <v>470</v>
      </c>
      <c r="C194" s="696"/>
      <c r="D194" s="534"/>
      <c r="E194" s="534"/>
      <c r="F194" s="534"/>
      <c r="G194" s="534"/>
      <c r="H194" s="534"/>
      <c r="I194" s="534"/>
      <c r="J194" s="534"/>
      <c r="K194" s="534"/>
      <c r="L194" s="534"/>
      <c r="M194" s="534"/>
      <c r="N194" s="534"/>
      <c r="O194" s="534"/>
      <c r="P194" s="534"/>
      <c r="Q194" s="534"/>
      <c r="R194" s="534"/>
      <c r="S194" s="534"/>
      <c r="T194" s="534"/>
      <c r="U194" s="534"/>
      <c r="V194" s="534"/>
      <c r="W194" s="534"/>
      <c r="X194" s="534"/>
      <c r="Y194" s="534"/>
      <c r="Z194" s="534"/>
      <c r="AA194" s="534"/>
      <c r="AB194" s="534"/>
      <c r="AC194" s="534"/>
      <c r="AD194" s="534"/>
      <c r="AE194" s="534"/>
      <c r="AF194" s="534"/>
      <c r="AG194" s="534"/>
      <c r="AH194" s="534"/>
      <c r="AI194" s="534"/>
      <c r="AJ194" s="534"/>
      <c r="AK194" s="534"/>
      <c r="AL194" s="534"/>
      <c r="AM194" s="534"/>
      <c r="AN194" s="534"/>
      <c r="AO194" s="534"/>
    </row>
    <row r="195" spans="1:41" ht="12.75" customHeight="1" x14ac:dyDescent="0.2">
      <c r="A195" s="545"/>
      <c r="B195" s="53"/>
      <c r="C195" s="534"/>
      <c r="D195" s="534"/>
      <c r="E195" s="534"/>
      <c r="F195" s="534"/>
      <c r="G195" s="534"/>
      <c r="H195" s="534"/>
      <c r="I195" s="534"/>
      <c r="J195" s="534"/>
      <c r="K195" s="534"/>
      <c r="L195" s="534"/>
      <c r="M195" s="534"/>
      <c r="N195" s="534"/>
      <c r="O195" s="534"/>
      <c r="P195" s="534"/>
      <c r="Q195" s="534"/>
      <c r="R195" s="534"/>
      <c r="S195" s="534"/>
      <c r="T195" s="534"/>
      <c r="U195" s="534"/>
      <c r="V195" s="534"/>
      <c r="W195" s="534"/>
      <c r="X195" s="534"/>
      <c r="Y195" s="534"/>
      <c r="Z195" s="534"/>
      <c r="AA195" s="534"/>
      <c r="AB195" s="534"/>
      <c r="AC195" s="534"/>
      <c r="AD195" s="534"/>
      <c r="AE195" s="534"/>
      <c r="AF195" s="534"/>
      <c r="AG195" s="534"/>
      <c r="AH195" s="534"/>
      <c r="AI195" s="534"/>
      <c r="AJ195" s="534"/>
      <c r="AK195" s="534"/>
      <c r="AL195" s="534"/>
      <c r="AM195" s="534"/>
      <c r="AN195" s="534"/>
      <c r="AO195" s="534"/>
    </row>
    <row r="196" spans="1:41" ht="12.75" customHeight="1" x14ac:dyDescent="0.2">
      <c r="A196" s="545"/>
      <c r="B196" s="14" t="s">
        <v>471</v>
      </c>
      <c r="C196" s="534"/>
      <c r="D196" s="752"/>
      <c r="E196" s="752"/>
      <c r="F196" s="752"/>
      <c r="G196" s="752"/>
      <c r="H196" s="752"/>
      <c r="I196" s="752"/>
      <c r="J196" s="752"/>
      <c r="K196" s="752"/>
      <c r="L196" s="752"/>
      <c r="M196" s="752"/>
      <c r="N196" s="752"/>
      <c r="O196" s="752"/>
      <c r="P196" s="752"/>
      <c r="Q196" s="752"/>
      <c r="R196" s="752"/>
      <c r="S196" s="752"/>
      <c r="T196" s="752"/>
      <c r="U196" s="752"/>
      <c r="V196" s="752"/>
      <c r="W196" s="752"/>
      <c r="X196" s="752"/>
      <c r="Y196" s="752"/>
      <c r="Z196" s="752"/>
      <c r="AA196" s="752"/>
      <c r="AB196" s="752"/>
      <c r="AC196" s="752"/>
      <c r="AD196" s="752"/>
      <c r="AE196" s="752"/>
      <c r="AF196" s="752"/>
      <c r="AG196" s="752"/>
      <c r="AH196" s="752"/>
      <c r="AI196" s="752"/>
      <c r="AJ196" s="752"/>
      <c r="AK196" s="752"/>
      <c r="AL196" s="752"/>
      <c r="AM196" s="752"/>
      <c r="AN196" s="752"/>
      <c r="AO196" s="752"/>
    </row>
    <row r="197" spans="1:41" ht="12.75" customHeight="1" x14ac:dyDescent="0.2">
      <c r="A197" s="545"/>
      <c r="B197" s="15" t="s">
        <v>469</v>
      </c>
      <c r="C197" s="696"/>
      <c r="D197" s="696"/>
      <c r="E197" s="696"/>
      <c r="F197" s="696"/>
      <c r="G197" s="696"/>
      <c r="H197" s="696"/>
      <c r="I197" s="696"/>
      <c r="J197" s="696"/>
      <c r="K197" s="696"/>
      <c r="L197" s="696"/>
      <c r="M197" s="696"/>
      <c r="N197" s="696"/>
      <c r="O197" s="696"/>
      <c r="P197" s="696"/>
      <c r="Q197" s="696"/>
      <c r="R197" s="696"/>
      <c r="S197" s="696"/>
      <c r="T197" s="696"/>
      <c r="U197" s="696"/>
      <c r="V197" s="696"/>
      <c r="W197" s="696"/>
      <c r="X197" s="696"/>
      <c r="Y197" s="696"/>
      <c r="Z197" s="696"/>
      <c r="AA197" s="696"/>
      <c r="AB197" s="696"/>
      <c r="AC197" s="696"/>
      <c r="AD197" s="696"/>
      <c r="AE197" s="696"/>
      <c r="AF197" s="696"/>
      <c r="AG197" s="696"/>
      <c r="AH197" s="696"/>
      <c r="AI197" s="696"/>
      <c r="AJ197" s="696"/>
      <c r="AK197" s="696"/>
      <c r="AL197" s="696"/>
      <c r="AM197" s="696"/>
      <c r="AN197" s="696"/>
      <c r="AO197" s="696"/>
    </row>
    <row r="198" spans="1:41" ht="12.75" customHeight="1" x14ac:dyDescent="0.2">
      <c r="A198" s="545"/>
      <c r="B198" s="15" t="s">
        <v>97</v>
      </c>
      <c r="C198" s="696"/>
      <c r="D198" s="696"/>
      <c r="E198" s="696"/>
      <c r="F198" s="696"/>
      <c r="G198" s="696"/>
      <c r="H198" s="696"/>
      <c r="I198" s="696"/>
      <c r="J198" s="696"/>
      <c r="K198" s="696"/>
      <c r="L198" s="696"/>
      <c r="M198" s="696"/>
      <c r="N198" s="696"/>
      <c r="O198" s="696"/>
      <c r="P198" s="696"/>
      <c r="Q198" s="696"/>
      <c r="R198" s="696"/>
      <c r="S198" s="696"/>
      <c r="T198" s="696"/>
      <c r="U198" s="696"/>
      <c r="V198" s="696"/>
      <c r="W198" s="696"/>
      <c r="X198" s="696"/>
      <c r="Y198" s="696"/>
      <c r="Z198" s="696"/>
      <c r="AA198" s="696"/>
      <c r="AB198" s="696"/>
      <c r="AC198" s="696"/>
      <c r="AD198" s="696"/>
      <c r="AE198" s="696"/>
      <c r="AF198" s="696"/>
      <c r="AG198" s="696"/>
      <c r="AH198" s="696"/>
      <c r="AI198" s="696"/>
      <c r="AJ198" s="696"/>
      <c r="AK198" s="696"/>
      <c r="AL198" s="696"/>
      <c r="AM198" s="696"/>
      <c r="AN198" s="696"/>
      <c r="AO198" s="696"/>
    </row>
    <row r="199" spans="1:41" ht="12.75" customHeight="1" x14ac:dyDescent="0.2">
      <c r="A199" s="545"/>
      <c r="B199" s="15" t="s">
        <v>466</v>
      </c>
      <c r="C199" s="696"/>
      <c r="D199" s="696"/>
      <c r="E199" s="696"/>
      <c r="F199" s="696"/>
      <c r="G199" s="696"/>
      <c r="H199" s="696"/>
      <c r="I199" s="696"/>
      <c r="J199" s="696"/>
      <c r="K199" s="696"/>
      <c r="L199" s="696"/>
      <c r="M199" s="696"/>
      <c r="N199" s="696"/>
      <c r="O199" s="696"/>
      <c r="P199" s="696"/>
      <c r="Q199" s="696"/>
      <c r="R199" s="696"/>
      <c r="S199" s="696"/>
      <c r="T199" s="696"/>
      <c r="U199" s="696"/>
      <c r="V199" s="696"/>
      <c r="W199" s="696"/>
      <c r="X199" s="696"/>
      <c r="Y199" s="696"/>
      <c r="Z199" s="696"/>
      <c r="AA199" s="696"/>
      <c r="AB199" s="696"/>
      <c r="AC199" s="696"/>
      <c r="AD199" s="696"/>
      <c r="AE199" s="696"/>
      <c r="AF199" s="696"/>
      <c r="AG199" s="696"/>
      <c r="AH199" s="696"/>
      <c r="AI199" s="696"/>
      <c r="AJ199" s="696"/>
      <c r="AK199" s="696"/>
      <c r="AL199" s="696"/>
      <c r="AM199" s="696"/>
      <c r="AN199" s="696"/>
      <c r="AO199" s="696"/>
    </row>
    <row r="200" spans="1:41" ht="12.75" customHeight="1" x14ac:dyDescent="0.2">
      <c r="A200" s="545"/>
      <c r="B200" s="15" t="s">
        <v>38</v>
      </c>
      <c r="C200" s="696"/>
      <c r="D200" s="696"/>
      <c r="E200" s="696"/>
      <c r="F200" s="696"/>
      <c r="G200" s="696"/>
      <c r="H200" s="696"/>
      <c r="I200" s="696"/>
      <c r="J200" s="696"/>
      <c r="K200" s="696"/>
      <c r="L200" s="696"/>
      <c r="M200" s="696"/>
      <c r="N200" s="696"/>
      <c r="O200" s="696"/>
      <c r="P200" s="696"/>
      <c r="Q200" s="696"/>
      <c r="R200" s="696"/>
      <c r="S200" s="696"/>
      <c r="T200" s="696"/>
      <c r="U200" s="696"/>
      <c r="V200" s="696"/>
      <c r="W200" s="696"/>
      <c r="X200" s="696"/>
      <c r="Y200" s="696"/>
      <c r="Z200" s="696"/>
      <c r="AA200" s="696"/>
      <c r="AB200" s="696"/>
      <c r="AC200" s="696"/>
      <c r="AD200" s="696"/>
      <c r="AE200" s="696"/>
      <c r="AF200" s="696"/>
      <c r="AG200" s="696"/>
      <c r="AH200" s="696"/>
      <c r="AI200" s="696"/>
      <c r="AJ200" s="696"/>
      <c r="AK200" s="696"/>
      <c r="AL200" s="696"/>
      <c r="AM200" s="696"/>
      <c r="AN200" s="696"/>
      <c r="AO200" s="696"/>
    </row>
    <row r="201" spans="1:41" ht="12.75" customHeight="1" x14ac:dyDescent="0.2">
      <c r="A201" s="545"/>
      <c r="B201" s="15" t="s">
        <v>40</v>
      </c>
      <c r="C201" s="696"/>
      <c r="D201" s="696"/>
      <c r="E201" s="696"/>
      <c r="F201" s="696"/>
      <c r="G201" s="696"/>
      <c r="H201" s="696"/>
      <c r="I201" s="696"/>
      <c r="J201" s="696"/>
      <c r="K201" s="696"/>
      <c r="L201" s="696"/>
      <c r="M201" s="696"/>
      <c r="N201" s="696"/>
      <c r="O201" s="696"/>
      <c r="P201" s="696"/>
      <c r="Q201" s="696"/>
      <c r="R201" s="696"/>
      <c r="S201" s="696"/>
      <c r="T201" s="696"/>
      <c r="U201" s="696"/>
      <c r="V201" s="696"/>
      <c r="W201" s="696"/>
      <c r="X201" s="696"/>
      <c r="Y201" s="696"/>
      <c r="Z201" s="696"/>
      <c r="AA201" s="696"/>
      <c r="AB201" s="696"/>
      <c r="AC201" s="696"/>
      <c r="AD201" s="696"/>
      <c r="AE201" s="696"/>
      <c r="AF201" s="696"/>
      <c r="AG201" s="696"/>
      <c r="AH201" s="696"/>
      <c r="AI201" s="696"/>
      <c r="AJ201" s="696"/>
      <c r="AK201" s="696"/>
      <c r="AL201" s="696"/>
      <c r="AM201" s="696"/>
      <c r="AN201" s="696"/>
      <c r="AO201" s="696"/>
    </row>
    <row r="202" spans="1:41" ht="12.75" customHeight="1" x14ac:dyDescent="0.2">
      <c r="A202" s="545"/>
      <c r="B202" s="15" t="s">
        <v>42</v>
      </c>
      <c r="C202" s="696"/>
      <c r="D202" s="696"/>
      <c r="E202" s="696"/>
      <c r="F202" s="696"/>
      <c r="G202" s="696"/>
      <c r="H202" s="696"/>
      <c r="I202" s="696"/>
      <c r="J202" s="696"/>
      <c r="K202" s="696"/>
      <c r="L202" s="696"/>
      <c r="M202" s="696"/>
      <c r="N202" s="696"/>
      <c r="O202" s="696"/>
      <c r="P202" s="696"/>
      <c r="Q202" s="696"/>
      <c r="R202" s="696"/>
      <c r="S202" s="696"/>
      <c r="T202" s="696"/>
      <c r="U202" s="696"/>
      <c r="V202" s="696"/>
      <c r="W202" s="696"/>
      <c r="X202" s="696"/>
      <c r="Y202" s="696"/>
      <c r="Z202" s="696"/>
      <c r="AA202" s="696"/>
      <c r="AB202" s="696"/>
      <c r="AC202" s="696"/>
      <c r="AD202" s="696"/>
      <c r="AE202" s="696"/>
      <c r="AF202" s="696"/>
      <c r="AG202" s="696"/>
      <c r="AH202" s="696"/>
      <c r="AI202" s="696"/>
      <c r="AJ202" s="696"/>
      <c r="AK202" s="696"/>
      <c r="AL202" s="696"/>
      <c r="AM202" s="696"/>
      <c r="AN202" s="696"/>
      <c r="AO202" s="696"/>
    </row>
    <row r="203" spans="1:41" ht="12.75" customHeight="1" x14ac:dyDescent="0.2">
      <c r="A203" s="545"/>
      <c r="B203" s="15" t="s">
        <v>44</v>
      </c>
      <c r="C203" s="696"/>
      <c r="D203" s="696"/>
      <c r="E203" s="696"/>
      <c r="F203" s="696"/>
      <c r="G203" s="696"/>
      <c r="H203" s="696"/>
      <c r="I203" s="696"/>
      <c r="J203" s="696"/>
      <c r="K203" s="696"/>
      <c r="L203" s="696"/>
      <c r="M203" s="696"/>
      <c r="N203" s="696"/>
      <c r="O203" s="696"/>
      <c r="P203" s="696"/>
      <c r="Q203" s="696"/>
      <c r="R203" s="696"/>
      <c r="S203" s="696"/>
      <c r="T203" s="696"/>
      <c r="U203" s="696"/>
      <c r="V203" s="696"/>
      <c r="W203" s="696"/>
      <c r="X203" s="696"/>
      <c r="Y203" s="696"/>
      <c r="Z203" s="696"/>
      <c r="AA203" s="696"/>
      <c r="AB203" s="696"/>
      <c r="AC203" s="696"/>
      <c r="AD203" s="696"/>
      <c r="AE203" s="696"/>
      <c r="AF203" s="696"/>
      <c r="AG203" s="696"/>
      <c r="AH203" s="696"/>
      <c r="AI203" s="696"/>
      <c r="AJ203" s="696"/>
      <c r="AK203" s="696"/>
      <c r="AL203" s="696"/>
      <c r="AM203" s="696"/>
      <c r="AN203" s="696"/>
      <c r="AO203" s="696"/>
    </row>
    <row r="204" spans="1:41" ht="12.75" customHeight="1" x14ac:dyDescent="0.2">
      <c r="A204" s="545"/>
      <c r="B204" s="15" t="s">
        <v>47</v>
      </c>
      <c r="C204" s="696"/>
      <c r="D204" s="696"/>
      <c r="E204" s="696"/>
      <c r="F204" s="696"/>
      <c r="G204" s="696"/>
      <c r="H204" s="696"/>
      <c r="I204" s="696"/>
      <c r="J204" s="696"/>
      <c r="K204" s="696"/>
      <c r="L204" s="696"/>
      <c r="M204" s="696"/>
      <c r="N204" s="696"/>
      <c r="O204" s="696"/>
      <c r="P204" s="696"/>
      <c r="Q204" s="696"/>
      <c r="R204" s="696"/>
      <c r="S204" s="696"/>
      <c r="T204" s="696"/>
      <c r="U204" s="696"/>
      <c r="V204" s="696"/>
      <c r="W204" s="696"/>
      <c r="X204" s="696"/>
      <c r="Y204" s="696"/>
      <c r="Z204" s="696"/>
      <c r="AA204" s="696"/>
      <c r="AB204" s="696"/>
      <c r="AC204" s="696"/>
      <c r="AD204" s="696"/>
      <c r="AE204" s="696"/>
      <c r="AF204" s="696"/>
      <c r="AG204" s="696"/>
      <c r="AH204" s="696"/>
      <c r="AI204" s="696"/>
      <c r="AJ204" s="696"/>
      <c r="AK204" s="696"/>
      <c r="AL204" s="696"/>
      <c r="AM204" s="696"/>
      <c r="AN204" s="696"/>
      <c r="AO204" s="696"/>
    </row>
    <row r="205" spans="1:41" ht="12.75" customHeight="1" x14ac:dyDescent="0.2">
      <c r="A205" s="545"/>
      <c r="B205" s="53" t="s">
        <v>56</v>
      </c>
      <c r="C205" s="696"/>
      <c r="D205" s="696"/>
      <c r="E205" s="696"/>
      <c r="F205" s="696"/>
      <c r="G205" s="696"/>
      <c r="H205" s="696"/>
      <c r="I205" s="696"/>
      <c r="J205" s="696"/>
      <c r="K205" s="696"/>
      <c r="L205" s="696"/>
      <c r="M205" s="696"/>
      <c r="N205" s="696"/>
      <c r="O205" s="696"/>
      <c r="P205" s="696"/>
      <c r="Q205" s="696"/>
      <c r="R205" s="696"/>
      <c r="S205" s="696"/>
      <c r="T205" s="696"/>
      <c r="U205" s="696"/>
      <c r="V205" s="696"/>
      <c r="W205" s="696"/>
      <c r="X205" s="696"/>
      <c r="Y205" s="696"/>
      <c r="Z205" s="696"/>
      <c r="AA205" s="696"/>
      <c r="AB205" s="696"/>
      <c r="AC205" s="696"/>
      <c r="AD205" s="696"/>
      <c r="AE205" s="696"/>
      <c r="AF205" s="696"/>
      <c r="AG205" s="696"/>
      <c r="AH205" s="696"/>
      <c r="AI205" s="696"/>
      <c r="AJ205" s="696"/>
      <c r="AK205" s="696"/>
      <c r="AL205" s="696"/>
      <c r="AM205" s="696"/>
      <c r="AN205" s="696"/>
      <c r="AO205" s="696"/>
    </row>
    <row r="206" spans="1:41" ht="12.75" customHeight="1" x14ac:dyDescent="0.2">
      <c r="A206" s="545"/>
      <c r="B206" s="15" t="s">
        <v>470</v>
      </c>
      <c r="C206" s="696"/>
      <c r="D206" s="534"/>
      <c r="E206" s="534"/>
      <c r="F206" s="534"/>
      <c r="G206" s="534"/>
      <c r="H206" s="534"/>
      <c r="I206" s="534"/>
      <c r="J206" s="534"/>
      <c r="K206" s="534"/>
      <c r="L206" s="534"/>
      <c r="M206" s="534"/>
      <c r="N206" s="534"/>
      <c r="O206" s="534"/>
      <c r="P206" s="534"/>
      <c r="Q206" s="534"/>
      <c r="R206" s="534"/>
      <c r="S206" s="534"/>
      <c r="T206" s="534"/>
      <c r="U206" s="534"/>
      <c r="V206" s="534"/>
      <c r="W206" s="534"/>
      <c r="X206" s="534"/>
      <c r="Y206" s="534"/>
      <c r="Z206" s="534"/>
      <c r="AA206" s="534"/>
      <c r="AB206" s="534"/>
      <c r="AC206" s="534"/>
      <c r="AD206" s="534"/>
      <c r="AE206" s="534"/>
      <c r="AF206" s="534"/>
      <c r="AG206" s="534"/>
      <c r="AH206" s="534"/>
      <c r="AI206" s="534"/>
      <c r="AJ206" s="534"/>
      <c r="AK206" s="534"/>
      <c r="AL206" s="534"/>
      <c r="AM206" s="534"/>
      <c r="AN206" s="534"/>
      <c r="AO206" s="534"/>
    </row>
    <row r="207" spans="1:41" ht="12.75" customHeight="1" x14ac:dyDescent="0.2">
      <c r="A207" s="545"/>
      <c r="B207" s="53"/>
      <c r="C207" s="534"/>
      <c r="D207" s="534"/>
      <c r="E207" s="534"/>
      <c r="F207" s="534"/>
      <c r="G207" s="534"/>
      <c r="H207" s="534"/>
      <c r="I207" s="534"/>
      <c r="J207" s="534"/>
      <c r="K207" s="534"/>
      <c r="L207" s="534"/>
      <c r="M207" s="534"/>
      <c r="N207" s="534"/>
      <c r="O207" s="534"/>
      <c r="P207" s="534"/>
      <c r="Q207" s="534"/>
      <c r="R207" s="534"/>
      <c r="S207" s="534"/>
      <c r="T207" s="534"/>
      <c r="U207" s="534"/>
      <c r="V207" s="534"/>
      <c r="W207" s="534"/>
      <c r="X207" s="534"/>
      <c r="Y207" s="534"/>
      <c r="Z207" s="534"/>
      <c r="AA207" s="534"/>
      <c r="AB207" s="534"/>
      <c r="AC207" s="534"/>
      <c r="AD207" s="534"/>
      <c r="AE207" s="534"/>
      <c r="AF207" s="534"/>
      <c r="AG207" s="534"/>
      <c r="AH207" s="534"/>
      <c r="AI207" s="534"/>
      <c r="AJ207" s="534"/>
      <c r="AK207" s="534"/>
      <c r="AL207" s="534"/>
      <c r="AM207" s="534"/>
      <c r="AN207" s="534"/>
      <c r="AO207" s="534"/>
    </row>
    <row r="208" spans="1:41" ht="12.75" customHeight="1" x14ac:dyDescent="0.2">
      <c r="A208" s="545"/>
      <c r="B208" s="14" t="s">
        <v>472</v>
      </c>
      <c r="C208" s="534"/>
      <c r="D208" s="696"/>
      <c r="E208" s="696"/>
      <c r="F208" s="696"/>
      <c r="G208" s="696"/>
      <c r="H208" s="696"/>
      <c r="I208" s="696"/>
      <c r="J208" s="696"/>
      <c r="K208" s="696"/>
      <c r="L208" s="696"/>
      <c r="M208" s="696"/>
      <c r="N208" s="696"/>
      <c r="O208" s="696"/>
      <c r="P208" s="696"/>
      <c r="Q208" s="696"/>
      <c r="R208" s="696"/>
      <c r="S208" s="696"/>
      <c r="T208" s="696"/>
      <c r="U208" s="696"/>
      <c r="V208" s="696"/>
      <c r="W208" s="696"/>
      <c r="X208" s="696"/>
      <c r="Y208" s="696"/>
      <c r="Z208" s="696"/>
      <c r="AA208" s="696"/>
      <c r="AB208" s="696"/>
      <c r="AC208" s="696"/>
      <c r="AD208" s="696"/>
      <c r="AE208" s="696"/>
      <c r="AF208" s="696"/>
      <c r="AG208" s="696"/>
      <c r="AH208" s="696"/>
      <c r="AI208" s="696"/>
      <c r="AJ208" s="696"/>
      <c r="AK208" s="696"/>
      <c r="AL208" s="696"/>
      <c r="AM208" s="696"/>
      <c r="AN208" s="696"/>
      <c r="AO208" s="696"/>
    </row>
    <row r="209" spans="1:41" ht="12.75" customHeight="1" x14ac:dyDescent="0.2">
      <c r="A209" s="545"/>
      <c r="B209" s="15" t="s">
        <v>469</v>
      </c>
      <c r="C209" s="696"/>
      <c r="D209" s="696"/>
      <c r="E209" s="696"/>
      <c r="F209" s="696"/>
      <c r="G209" s="696"/>
      <c r="H209" s="696"/>
      <c r="I209" s="696"/>
      <c r="J209" s="696"/>
      <c r="K209" s="696"/>
      <c r="L209" s="696"/>
      <c r="M209" s="696"/>
      <c r="N209" s="696"/>
      <c r="O209" s="696"/>
      <c r="P209" s="696"/>
      <c r="Q209" s="696"/>
      <c r="R209" s="696"/>
      <c r="S209" s="696"/>
      <c r="T209" s="696"/>
      <c r="U209" s="696"/>
      <c r="V209" s="696"/>
      <c r="W209" s="696"/>
      <c r="X209" s="696"/>
      <c r="Y209" s="696"/>
      <c r="Z209" s="696"/>
      <c r="AA209" s="696"/>
      <c r="AB209" s="696"/>
      <c r="AC209" s="696"/>
      <c r="AD209" s="696"/>
      <c r="AE209" s="696"/>
      <c r="AF209" s="696"/>
      <c r="AG209" s="696"/>
      <c r="AH209" s="696"/>
      <c r="AI209" s="696"/>
      <c r="AJ209" s="696"/>
      <c r="AK209" s="696"/>
      <c r="AL209" s="696"/>
      <c r="AM209" s="696"/>
      <c r="AN209" s="696"/>
      <c r="AO209" s="696"/>
    </row>
    <row r="210" spans="1:41" ht="12.75" customHeight="1" x14ac:dyDescent="0.2">
      <c r="A210" s="545"/>
      <c r="B210" s="15" t="s">
        <v>97</v>
      </c>
      <c r="C210" s="696"/>
      <c r="D210" s="696"/>
      <c r="E210" s="696"/>
      <c r="F210" s="696"/>
      <c r="G210" s="696"/>
      <c r="H210" s="696"/>
      <c r="I210" s="696"/>
      <c r="J210" s="696"/>
      <c r="K210" s="696"/>
      <c r="L210" s="696"/>
      <c r="M210" s="696"/>
      <c r="N210" s="696"/>
      <c r="O210" s="696"/>
      <c r="P210" s="696"/>
      <c r="Q210" s="696"/>
      <c r="R210" s="696"/>
      <c r="S210" s="696"/>
      <c r="T210" s="696"/>
      <c r="U210" s="696"/>
      <c r="V210" s="696"/>
      <c r="W210" s="696"/>
      <c r="X210" s="696"/>
      <c r="Y210" s="696"/>
      <c r="Z210" s="696"/>
      <c r="AA210" s="696"/>
      <c r="AB210" s="696"/>
      <c r="AC210" s="696"/>
      <c r="AD210" s="696"/>
      <c r="AE210" s="696"/>
      <c r="AF210" s="696"/>
      <c r="AG210" s="696"/>
      <c r="AH210" s="696"/>
      <c r="AI210" s="696"/>
      <c r="AJ210" s="696"/>
      <c r="AK210" s="696"/>
      <c r="AL210" s="696"/>
      <c r="AM210" s="696"/>
      <c r="AN210" s="696"/>
      <c r="AO210" s="696"/>
    </row>
    <row r="211" spans="1:41" ht="12.75" customHeight="1" x14ac:dyDescent="0.2">
      <c r="A211" s="545"/>
      <c r="B211" s="15" t="s">
        <v>466</v>
      </c>
      <c r="C211" s="696"/>
      <c r="D211" s="696"/>
      <c r="E211" s="696"/>
      <c r="F211" s="696"/>
      <c r="G211" s="696"/>
      <c r="H211" s="696"/>
      <c r="I211" s="696"/>
      <c r="J211" s="696"/>
      <c r="K211" s="696"/>
      <c r="L211" s="696"/>
      <c r="M211" s="696"/>
      <c r="N211" s="696"/>
      <c r="O211" s="696"/>
      <c r="P211" s="696"/>
      <c r="Q211" s="696"/>
      <c r="R211" s="696"/>
      <c r="S211" s="696"/>
      <c r="T211" s="696"/>
      <c r="U211" s="696"/>
      <c r="V211" s="696"/>
      <c r="W211" s="696"/>
      <c r="X211" s="696"/>
      <c r="Y211" s="696"/>
      <c r="Z211" s="696"/>
      <c r="AA211" s="696"/>
      <c r="AB211" s="696"/>
      <c r="AC211" s="696"/>
      <c r="AD211" s="696"/>
      <c r="AE211" s="696"/>
      <c r="AF211" s="696"/>
      <c r="AG211" s="696"/>
      <c r="AH211" s="696"/>
      <c r="AI211" s="696"/>
      <c r="AJ211" s="696"/>
      <c r="AK211" s="696"/>
      <c r="AL211" s="696"/>
      <c r="AM211" s="696"/>
      <c r="AN211" s="696"/>
      <c r="AO211" s="696"/>
    </row>
    <row r="212" spans="1:41" ht="12.75" customHeight="1" x14ac:dyDescent="0.2">
      <c r="A212" s="545"/>
      <c r="B212" s="15" t="s">
        <v>38</v>
      </c>
      <c r="C212" s="696"/>
      <c r="D212" s="696"/>
      <c r="E212" s="696"/>
      <c r="F212" s="696"/>
      <c r="G212" s="696"/>
      <c r="H212" s="696"/>
      <c r="I212" s="696"/>
      <c r="J212" s="696"/>
      <c r="K212" s="696"/>
      <c r="L212" s="696"/>
      <c r="M212" s="696"/>
      <c r="N212" s="696"/>
      <c r="O212" s="696"/>
      <c r="P212" s="696"/>
      <c r="Q212" s="696"/>
      <c r="R212" s="696"/>
      <c r="S212" s="696"/>
      <c r="T212" s="696"/>
      <c r="U212" s="696"/>
      <c r="V212" s="696"/>
      <c r="W212" s="696"/>
      <c r="X212" s="696"/>
      <c r="Y212" s="696"/>
      <c r="Z212" s="696"/>
      <c r="AA212" s="696"/>
      <c r="AB212" s="696"/>
      <c r="AC212" s="696"/>
      <c r="AD212" s="696"/>
      <c r="AE212" s="696"/>
      <c r="AF212" s="696"/>
      <c r="AG212" s="696"/>
      <c r="AH212" s="696"/>
      <c r="AI212" s="696"/>
      <c r="AJ212" s="696"/>
      <c r="AK212" s="696"/>
      <c r="AL212" s="696"/>
      <c r="AM212" s="696"/>
      <c r="AN212" s="696"/>
      <c r="AO212" s="696"/>
    </row>
    <row r="213" spans="1:41" ht="12.75" customHeight="1" x14ac:dyDescent="0.2">
      <c r="A213" s="545"/>
      <c r="B213" s="15" t="s">
        <v>40</v>
      </c>
      <c r="C213" s="696"/>
      <c r="D213" s="696"/>
      <c r="E213" s="696"/>
      <c r="F213" s="696"/>
      <c r="G213" s="696"/>
      <c r="H213" s="696"/>
      <c r="I213" s="696"/>
      <c r="J213" s="696"/>
      <c r="K213" s="696"/>
      <c r="L213" s="696"/>
      <c r="M213" s="696"/>
      <c r="N213" s="696"/>
      <c r="O213" s="696"/>
      <c r="P213" s="696"/>
      <c r="Q213" s="696"/>
      <c r="R213" s="696"/>
      <c r="S213" s="696"/>
      <c r="T213" s="696"/>
      <c r="U213" s="696"/>
      <c r="V213" s="696"/>
      <c r="W213" s="696"/>
      <c r="X213" s="696"/>
      <c r="Y213" s="696"/>
      <c r="Z213" s="696"/>
      <c r="AA213" s="696"/>
      <c r="AB213" s="696"/>
      <c r="AC213" s="696"/>
      <c r="AD213" s="696"/>
      <c r="AE213" s="696"/>
      <c r="AF213" s="696"/>
      <c r="AG213" s="696"/>
      <c r="AH213" s="696"/>
      <c r="AI213" s="696"/>
      <c r="AJ213" s="696"/>
      <c r="AK213" s="696"/>
      <c r="AL213" s="696"/>
      <c r="AM213" s="696"/>
      <c r="AN213" s="696"/>
      <c r="AO213" s="696"/>
    </row>
    <row r="214" spans="1:41" ht="12.75" customHeight="1" x14ac:dyDescent="0.2">
      <c r="A214" s="545"/>
      <c r="B214" s="15" t="s">
        <v>42</v>
      </c>
      <c r="C214" s="696"/>
      <c r="D214" s="696"/>
      <c r="E214" s="696"/>
      <c r="F214" s="696"/>
      <c r="G214" s="696"/>
      <c r="H214" s="696"/>
      <c r="I214" s="696"/>
      <c r="J214" s="696"/>
      <c r="K214" s="696"/>
      <c r="L214" s="696"/>
      <c r="M214" s="696"/>
      <c r="N214" s="696"/>
      <c r="O214" s="696"/>
      <c r="P214" s="696"/>
      <c r="Q214" s="696"/>
      <c r="R214" s="696"/>
      <c r="S214" s="696"/>
      <c r="T214" s="696"/>
      <c r="U214" s="696"/>
      <c r="V214" s="696"/>
      <c r="W214" s="696"/>
      <c r="X214" s="696"/>
      <c r="Y214" s="696"/>
      <c r="Z214" s="696"/>
      <c r="AA214" s="696"/>
      <c r="AB214" s="696"/>
      <c r="AC214" s="696"/>
      <c r="AD214" s="696"/>
      <c r="AE214" s="696"/>
      <c r="AF214" s="696"/>
      <c r="AG214" s="696"/>
      <c r="AH214" s="696"/>
      <c r="AI214" s="696"/>
      <c r="AJ214" s="696"/>
      <c r="AK214" s="696"/>
      <c r="AL214" s="696"/>
      <c r="AM214" s="696"/>
      <c r="AN214" s="696"/>
      <c r="AO214" s="696"/>
    </row>
    <row r="215" spans="1:41" ht="12.75" customHeight="1" x14ac:dyDescent="0.2">
      <c r="A215" s="545"/>
      <c r="B215" s="15" t="s">
        <v>44</v>
      </c>
      <c r="C215" s="696"/>
      <c r="D215" s="696"/>
      <c r="E215" s="696"/>
      <c r="F215" s="696"/>
      <c r="G215" s="696"/>
      <c r="H215" s="696"/>
      <c r="I215" s="696"/>
      <c r="J215" s="696"/>
      <c r="K215" s="696"/>
      <c r="L215" s="696"/>
      <c r="M215" s="696"/>
      <c r="N215" s="696"/>
      <c r="O215" s="696"/>
      <c r="P215" s="696"/>
      <c r="Q215" s="696"/>
      <c r="R215" s="696"/>
      <c r="S215" s="696"/>
      <c r="T215" s="696"/>
      <c r="U215" s="696"/>
      <c r="V215" s="696"/>
      <c r="W215" s="696"/>
      <c r="X215" s="696"/>
      <c r="Y215" s="696"/>
      <c r="Z215" s="696"/>
      <c r="AA215" s="696"/>
      <c r="AB215" s="696"/>
      <c r="AC215" s="696"/>
      <c r="AD215" s="696"/>
      <c r="AE215" s="696"/>
      <c r="AF215" s="696"/>
      <c r="AG215" s="696"/>
      <c r="AH215" s="696"/>
      <c r="AI215" s="696"/>
      <c r="AJ215" s="696"/>
      <c r="AK215" s="696"/>
      <c r="AL215" s="696"/>
      <c r="AM215" s="696"/>
      <c r="AN215" s="696"/>
      <c r="AO215" s="696"/>
    </row>
    <row r="216" spans="1:41" ht="12.75" customHeight="1" x14ac:dyDescent="0.2">
      <c r="A216" s="545"/>
      <c r="B216" s="15" t="s">
        <v>47</v>
      </c>
      <c r="C216" s="696"/>
      <c r="D216" s="696"/>
      <c r="E216" s="696"/>
      <c r="F216" s="696"/>
      <c r="G216" s="696"/>
      <c r="H216" s="696"/>
      <c r="I216" s="696"/>
      <c r="J216" s="696"/>
      <c r="K216" s="696"/>
      <c r="L216" s="696"/>
      <c r="M216" s="696"/>
      <c r="N216" s="696"/>
      <c r="O216" s="696"/>
      <c r="P216" s="696"/>
      <c r="Q216" s="696"/>
      <c r="R216" s="696"/>
      <c r="S216" s="696"/>
      <c r="T216" s="696"/>
      <c r="U216" s="696"/>
      <c r="V216" s="696"/>
      <c r="W216" s="696"/>
      <c r="X216" s="696"/>
      <c r="Y216" s="696"/>
      <c r="Z216" s="696"/>
      <c r="AA216" s="696"/>
      <c r="AB216" s="696"/>
      <c r="AC216" s="696"/>
      <c r="AD216" s="696"/>
      <c r="AE216" s="696"/>
      <c r="AF216" s="696"/>
      <c r="AG216" s="696"/>
      <c r="AH216" s="696"/>
      <c r="AI216" s="696"/>
      <c r="AJ216" s="696"/>
      <c r="AK216" s="696"/>
      <c r="AL216" s="696"/>
      <c r="AM216" s="696"/>
      <c r="AN216" s="696"/>
      <c r="AO216" s="696"/>
    </row>
    <row r="217" spans="1:41" ht="12.75" customHeight="1" x14ac:dyDescent="0.2">
      <c r="A217" s="545"/>
      <c r="B217" s="53" t="s">
        <v>56</v>
      </c>
      <c r="C217" s="696"/>
      <c r="D217" s="696"/>
      <c r="E217" s="696"/>
      <c r="F217" s="696"/>
      <c r="G217" s="696"/>
      <c r="H217" s="696"/>
      <c r="I217" s="696"/>
      <c r="J217" s="696"/>
      <c r="K217" s="696"/>
      <c r="L217" s="696"/>
      <c r="M217" s="696"/>
      <c r="N217" s="696"/>
      <c r="O217" s="696"/>
      <c r="P217" s="696"/>
      <c r="Q217" s="696"/>
      <c r="R217" s="696"/>
      <c r="S217" s="696"/>
      <c r="T217" s="696"/>
      <c r="U217" s="696"/>
      <c r="V217" s="696"/>
      <c r="W217" s="696"/>
      <c r="X217" s="696"/>
      <c r="Y217" s="696"/>
      <c r="Z217" s="696"/>
      <c r="AA217" s="696"/>
      <c r="AB217" s="696"/>
      <c r="AC217" s="696"/>
      <c r="AD217" s="696"/>
      <c r="AE217" s="696"/>
      <c r="AF217" s="696"/>
      <c r="AG217" s="696"/>
      <c r="AH217" s="696"/>
      <c r="AI217" s="696"/>
      <c r="AJ217" s="696"/>
      <c r="AK217" s="696"/>
      <c r="AL217" s="696"/>
      <c r="AM217" s="696"/>
      <c r="AN217" s="696"/>
      <c r="AO217" s="696"/>
    </row>
    <row r="218" spans="1:41" ht="12.75" customHeight="1" x14ac:dyDescent="0.2">
      <c r="A218" s="545"/>
      <c r="B218" s="15" t="s">
        <v>470</v>
      </c>
      <c r="C218" s="696"/>
      <c r="D218" s="534"/>
      <c r="E218" s="534"/>
      <c r="F218" s="534"/>
      <c r="G218" s="534"/>
      <c r="H218" s="534"/>
      <c r="I218" s="534"/>
      <c r="J218" s="534"/>
      <c r="K218" s="534"/>
      <c r="L218" s="534"/>
      <c r="M218" s="534"/>
      <c r="N218" s="534"/>
      <c r="O218" s="534"/>
      <c r="P218" s="534"/>
      <c r="Q218" s="534"/>
      <c r="R218" s="534"/>
      <c r="S218" s="534"/>
      <c r="T218" s="534"/>
      <c r="U218" s="534"/>
      <c r="V218" s="534"/>
      <c r="W218" s="534"/>
      <c r="X218" s="534"/>
      <c r="Y218" s="534"/>
      <c r="Z218" s="534"/>
      <c r="AA218" s="534"/>
      <c r="AB218" s="534"/>
      <c r="AC218" s="534"/>
      <c r="AD218" s="534"/>
      <c r="AE218" s="534"/>
      <c r="AF218" s="534"/>
      <c r="AG218" s="534"/>
      <c r="AH218" s="534"/>
      <c r="AI218" s="534"/>
      <c r="AJ218" s="534"/>
      <c r="AK218" s="534"/>
      <c r="AL218" s="534"/>
      <c r="AM218" s="534"/>
      <c r="AN218" s="534"/>
      <c r="AO218" s="534"/>
    </row>
    <row r="219" spans="1:41" ht="12.75" customHeight="1" x14ac:dyDescent="0.2">
      <c r="A219" s="545"/>
      <c r="B219" s="53"/>
      <c r="C219" s="534"/>
      <c r="D219" s="534"/>
      <c r="E219" s="534"/>
      <c r="F219" s="534"/>
      <c r="G219" s="534"/>
      <c r="H219" s="534"/>
      <c r="I219" s="534"/>
      <c r="J219" s="534"/>
      <c r="K219" s="534"/>
      <c r="L219" s="534"/>
      <c r="M219" s="534"/>
      <c r="N219" s="534"/>
      <c r="O219" s="534"/>
      <c r="P219" s="534"/>
      <c r="Q219" s="534"/>
      <c r="R219" s="534"/>
      <c r="S219" s="534"/>
      <c r="T219" s="534"/>
      <c r="U219" s="534"/>
      <c r="V219" s="534"/>
      <c r="W219" s="534"/>
      <c r="X219" s="534"/>
      <c r="Y219" s="534"/>
      <c r="Z219" s="534"/>
      <c r="AA219" s="534"/>
      <c r="AB219" s="534"/>
      <c r="AC219" s="534"/>
      <c r="AD219" s="534"/>
      <c r="AE219" s="534"/>
      <c r="AF219" s="534"/>
      <c r="AG219" s="534"/>
      <c r="AH219" s="534"/>
      <c r="AI219" s="534"/>
      <c r="AJ219" s="534"/>
      <c r="AK219" s="534"/>
      <c r="AL219" s="534"/>
      <c r="AM219" s="534"/>
      <c r="AN219" s="534"/>
      <c r="AO219" s="534"/>
    </row>
    <row r="220" spans="1:41" ht="12.75" customHeight="1" x14ac:dyDescent="0.2">
      <c r="A220" s="545"/>
      <c r="B220" s="14" t="s">
        <v>473</v>
      </c>
      <c r="C220" s="534"/>
      <c r="D220" s="534"/>
      <c r="E220" s="534"/>
      <c r="F220" s="534"/>
      <c r="G220" s="534"/>
      <c r="H220" s="534"/>
      <c r="I220" s="534"/>
      <c r="J220" s="534"/>
      <c r="K220" s="534"/>
      <c r="L220" s="534"/>
      <c r="M220" s="534"/>
      <c r="N220" s="534"/>
      <c r="O220" s="534"/>
      <c r="P220" s="534"/>
      <c r="Q220" s="534"/>
      <c r="R220" s="534"/>
      <c r="S220" s="534"/>
      <c r="T220" s="534"/>
      <c r="U220" s="534"/>
      <c r="V220" s="534"/>
      <c r="W220" s="534"/>
      <c r="X220" s="534"/>
      <c r="Y220" s="534"/>
      <c r="Z220" s="534"/>
      <c r="AA220" s="534"/>
      <c r="AB220" s="534"/>
      <c r="AC220" s="534"/>
      <c r="AD220" s="534"/>
      <c r="AE220" s="534"/>
      <c r="AF220" s="534"/>
      <c r="AG220" s="534"/>
      <c r="AH220" s="534"/>
      <c r="AI220" s="534"/>
      <c r="AJ220" s="534"/>
      <c r="AK220" s="534"/>
      <c r="AL220" s="534"/>
      <c r="AM220" s="534"/>
      <c r="AN220" s="534"/>
      <c r="AO220" s="534"/>
    </row>
    <row r="221" spans="1:41" ht="12.75" customHeight="1" x14ac:dyDescent="0.2">
      <c r="A221" s="545"/>
      <c r="B221" s="15" t="s">
        <v>465</v>
      </c>
      <c r="C221" s="696"/>
      <c r="D221" s="696"/>
      <c r="E221" s="696"/>
      <c r="F221" s="696"/>
      <c r="G221" s="696"/>
      <c r="H221" s="696"/>
      <c r="I221" s="696"/>
      <c r="J221" s="696"/>
      <c r="K221" s="696"/>
      <c r="L221" s="696"/>
      <c r="M221" s="696"/>
      <c r="N221" s="696"/>
      <c r="O221" s="696"/>
      <c r="P221" s="696"/>
      <c r="Q221" s="696"/>
      <c r="R221" s="696"/>
      <c r="S221" s="696"/>
      <c r="T221" s="696"/>
      <c r="U221" s="696"/>
      <c r="V221" s="696"/>
      <c r="W221" s="696"/>
      <c r="X221" s="696"/>
      <c r="Y221" s="696"/>
      <c r="Z221" s="696"/>
      <c r="AA221" s="696"/>
      <c r="AB221" s="696"/>
      <c r="AC221" s="696"/>
      <c r="AD221" s="696"/>
      <c r="AE221" s="696"/>
      <c r="AF221" s="696"/>
      <c r="AG221" s="696"/>
      <c r="AH221" s="696"/>
      <c r="AI221" s="696"/>
      <c r="AJ221" s="696"/>
      <c r="AK221" s="696"/>
      <c r="AL221" s="696"/>
      <c r="AM221" s="696"/>
      <c r="AN221" s="696"/>
      <c r="AO221" s="696"/>
    </row>
    <row r="222" spans="1:41" ht="12.75" customHeight="1" x14ac:dyDescent="0.2">
      <c r="A222" s="545"/>
      <c r="B222" s="15" t="s">
        <v>97</v>
      </c>
      <c r="C222" s="696"/>
      <c r="D222" s="696"/>
      <c r="E222" s="696"/>
      <c r="F222" s="696"/>
      <c r="G222" s="696"/>
      <c r="H222" s="696"/>
      <c r="I222" s="696"/>
      <c r="J222" s="696"/>
      <c r="K222" s="696"/>
      <c r="L222" s="696"/>
      <c r="M222" s="696"/>
      <c r="N222" s="696"/>
      <c r="O222" s="696"/>
      <c r="P222" s="696"/>
      <c r="Q222" s="696"/>
      <c r="R222" s="696"/>
      <c r="S222" s="696"/>
      <c r="T222" s="696"/>
      <c r="U222" s="696"/>
      <c r="V222" s="696"/>
      <c r="W222" s="696"/>
      <c r="X222" s="696"/>
      <c r="Y222" s="696"/>
      <c r="Z222" s="696"/>
      <c r="AA222" s="696"/>
      <c r="AB222" s="696"/>
      <c r="AC222" s="696"/>
      <c r="AD222" s="696"/>
      <c r="AE222" s="696"/>
      <c r="AF222" s="696"/>
      <c r="AG222" s="696"/>
      <c r="AH222" s="696"/>
      <c r="AI222" s="696"/>
      <c r="AJ222" s="696"/>
      <c r="AK222" s="696"/>
      <c r="AL222" s="696"/>
      <c r="AM222" s="696"/>
      <c r="AN222" s="696"/>
      <c r="AO222" s="696"/>
    </row>
    <row r="223" spans="1:41" ht="12.75" customHeight="1" x14ac:dyDescent="0.2">
      <c r="A223" s="545"/>
      <c r="B223" s="15" t="s">
        <v>466</v>
      </c>
      <c r="C223" s="696"/>
      <c r="D223" s="696"/>
      <c r="E223" s="696"/>
      <c r="F223" s="696"/>
      <c r="G223" s="696"/>
      <c r="H223" s="696"/>
      <c r="I223" s="696"/>
      <c r="J223" s="696"/>
      <c r="K223" s="696"/>
      <c r="L223" s="696"/>
      <c r="M223" s="696"/>
      <c r="N223" s="696"/>
      <c r="O223" s="696"/>
      <c r="P223" s="696"/>
      <c r="Q223" s="696"/>
      <c r="R223" s="696"/>
      <c r="S223" s="696"/>
      <c r="T223" s="696"/>
      <c r="U223" s="696"/>
      <c r="V223" s="696"/>
      <c r="W223" s="696"/>
      <c r="X223" s="696"/>
      <c r="Y223" s="696"/>
      <c r="Z223" s="696"/>
      <c r="AA223" s="696"/>
      <c r="AB223" s="696"/>
      <c r="AC223" s="696"/>
      <c r="AD223" s="696"/>
      <c r="AE223" s="696"/>
      <c r="AF223" s="696"/>
      <c r="AG223" s="696"/>
      <c r="AH223" s="696"/>
      <c r="AI223" s="696"/>
      <c r="AJ223" s="696"/>
      <c r="AK223" s="696"/>
      <c r="AL223" s="696"/>
      <c r="AM223" s="696"/>
      <c r="AN223" s="696"/>
      <c r="AO223" s="696"/>
    </row>
    <row r="224" spans="1:41" ht="12.75" customHeight="1" x14ac:dyDescent="0.2">
      <c r="A224" s="545"/>
      <c r="B224" s="15" t="s">
        <v>38</v>
      </c>
      <c r="C224" s="696"/>
      <c r="D224" s="696"/>
      <c r="E224" s="696"/>
      <c r="F224" s="696"/>
      <c r="G224" s="696"/>
      <c r="H224" s="696"/>
      <c r="I224" s="696"/>
      <c r="J224" s="696"/>
      <c r="K224" s="696"/>
      <c r="L224" s="696"/>
      <c r="M224" s="696"/>
      <c r="N224" s="696"/>
      <c r="O224" s="696"/>
      <c r="P224" s="696"/>
      <c r="Q224" s="696"/>
      <c r="R224" s="696"/>
      <c r="S224" s="696"/>
      <c r="T224" s="696"/>
      <c r="U224" s="696"/>
      <c r="V224" s="696"/>
      <c r="W224" s="696"/>
      <c r="X224" s="696"/>
      <c r="Y224" s="696"/>
      <c r="Z224" s="696"/>
      <c r="AA224" s="696"/>
      <c r="AB224" s="696"/>
      <c r="AC224" s="696"/>
      <c r="AD224" s="696"/>
      <c r="AE224" s="696"/>
      <c r="AF224" s="696"/>
      <c r="AG224" s="696"/>
      <c r="AH224" s="696"/>
      <c r="AI224" s="696"/>
      <c r="AJ224" s="696"/>
      <c r="AK224" s="696"/>
      <c r="AL224" s="696"/>
      <c r="AM224" s="696"/>
      <c r="AN224" s="696"/>
      <c r="AO224" s="696"/>
    </row>
    <row r="225" spans="1:41" ht="12.75" customHeight="1" x14ac:dyDescent="0.2">
      <c r="A225" s="545"/>
      <c r="B225" s="15" t="s">
        <v>40</v>
      </c>
      <c r="C225" s="696"/>
      <c r="D225" s="696"/>
      <c r="E225" s="696"/>
      <c r="F225" s="696"/>
      <c r="G225" s="696"/>
      <c r="H225" s="696"/>
      <c r="I225" s="696"/>
      <c r="J225" s="696"/>
      <c r="K225" s="696"/>
      <c r="L225" s="696"/>
      <c r="M225" s="696"/>
      <c r="N225" s="696"/>
      <c r="O225" s="696"/>
      <c r="P225" s="696"/>
      <c r="Q225" s="696"/>
      <c r="R225" s="696"/>
      <c r="S225" s="696"/>
      <c r="T225" s="696"/>
      <c r="U225" s="696"/>
      <c r="V225" s="696"/>
      <c r="W225" s="696"/>
      <c r="X225" s="696"/>
      <c r="Y225" s="696"/>
      <c r="Z225" s="696"/>
      <c r="AA225" s="696"/>
      <c r="AB225" s="696"/>
      <c r="AC225" s="696"/>
      <c r="AD225" s="696"/>
      <c r="AE225" s="696"/>
      <c r="AF225" s="696"/>
      <c r="AG225" s="696"/>
      <c r="AH225" s="696"/>
      <c r="AI225" s="696"/>
      <c r="AJ225" s="696"/>
      <c r="AK225" s="696"/>
      <c r="AL225" s="696"/>
      <c r="AM225" s="696"/>
      <c r="AN225" s="696"/>
      <c r="AO225" s="696"/>
    </row>
    <row r="226" spans="1:41" ht="12.75" customHeight="1" x14ac:dyDescent="0.2">
      <c r="A226" s="545"/>
      <c r="B226" s="15" t="s">
        <v>42</v>
      </c>
      <c r="C226" s="696"/>
      <c r="D226" s="696"/>
      <c r="E226" s="696"/>
      <c r="F226" s="696"/>
      <c r="G226" s="696"/>
      <c r="H226" s="696"/>
      <c r="I226" s="696"/>
      <c r="J226" s="696"/>
      <c r="K226" s="696"/>
      <c r="L226" s="696"/>
      <c r="M226" s="696"/>
      <c r="N226" s="696"/>
      <c r="O226" s="696"/>
      <c r="P226" s="696"/>
      <c r="Q226" s="696"/>
      <c r="R226" s="696"/>
      <c r="S226" s="696"/>
      <c r="T226" s="696"/>
      <c r="U226" s="696"/>
      <c r="V226" s="696"/>
      <c r="W226" s="696"/>
      <c r="X226" s="696"/>
      <c r="Y226" s="696"/>
      <c r="Z226" s="696"/>
      <c r="AA226" s="696"/>
      <c r="AB226" s="696"/>
      <c r="AC226" s="696"/>
      <c r="AD226" s="696"/>
      <c r="AE226" s="696"/>
      <c r="AF226" s="696"/>
      <c r="AG226" s="696"/>
      <c r="AH226" s="696"/>
      <c r="AI226" s="696"/>
      <c r="AJ226" s="696"/>
      <c r="AK226" s="696"/>
      <c r="AL226" s="696"/>
      <c r="AM226" s="696"/>
      <c r="AN226" s="696"/>
      <c r="AO226" s="696"/>
    </row>
    <row r="227" spans="1:41" ht="12.75" customHeight="1" x14ac:dyDescent="0.2">
      <c r="A227" s="545"/>
      <c r="B227" s="15" t="s">
        <v>44</v>
      </c>
      <c r="C227" s="696"/>
      <c r="D227" s="696"/>
      <c r="E227" s="696"/>
      <c r="F227" s="696"/>
      <c r="G227" s="696"/>
      <c r="H227" s="696"/>
      <c r="I227" s="696"/>
      <c r="J227" s="696"/>
      <c r="K227" s="696"/>
      <c r="L227" s="696"/>
      <c r="M227" s="696"/>
      <c r="N227" s="696"/>
      <c r="O227" s="696"/>
      <c r="P227" s="696"/>
      <c r="Q227" s="696"/>
      <c r="R227" s="696"/>
      <c r="S227" s="696"/>
      <c r="T227" s="696"/>
      <c r="U227" s="696"/>
      <c r="V227" s="696"/>
      <c r="W227" s="696"/>
      <c r="X227" s="696"/>
      <c r="Y227" s="696"/>
      <c r="Z227" s="696"/>
      <c r="AA227" s="696"/>
      <c r="AB227" s="696"/>
      <c r="AC227" s="696"/>
      <c r="AD227" s="696"/>
      <c r="AE227" s="696"/>
      <c r="AF227" s="696"/>
      <c r="AG227" s="696"/>
      <c r="AH227" s="696"/>
      <c r="AI227" s="696"/>
      <c r="AJ227" s="696"/>
      <c r="AK227" s="696"/>
      <c r="AL227" s="696"/>
      <c r="AM227" s="696"/>
      <c r="AN227" s="696"/>
      <c r="AO227" s="696"/>
    </row>
    <row r="228" spans="1:41" ht="12.75" customHeight="1" x14ac:dyDescent="0.2">
      <c r="A228" s="545"/>
      <c r="B228" s="15" t="s">
        <v>47</v>
      </c>
      <c r="C228" s="696"/>
      <c r="D228" s="696"/>
      <c r="E228" s="696"/>
      <c r="F228" s="696"/>
      <c r="G228" s="696"/>
      <c r="H228" s="696"/>
      <c r="I228" s="696"/>
      <c r="J228" s="696"/>
      <c r="K228" s="696"/>
      <c r="L228" s="696"/>
      <c r="M228" s="696"/>
      <c r="N228" s="696"/>
      <c r="O228" s="696"/>
      <c r="P228" s="696"/>
      <c r="Q228" s="696"/>
      <c r="R228" s="696"/>
      <c r="S228" s="696"/>
      <c r="T228" s="696"/>
      <c r="U228" s="696"/>
      <c r="V228" s="696"/>
      <c r="W228" s="696"/>
      <c r="X228" s="696"/>
      <c r="Y228" s="696"/>
      <c r="Z228" s="696"/>
      <c r="AA228" s="696"/>
      <c r="AB228" s="696"/>
      <c r="AC228" s="696"/>
      <c r="AD228" s="696"/>
      <c r="AE228" s="696"/>
      <c r="AF228" s="696"/>
      <c r="AG228" s="696"/>
      <c r="AH228" s="696"/>
      <c r="AI228" s="696"/>
      <c r="AJ228" s="696"/>
      <c r="AK228" s="696"/>
      <c r="AL228" s="696"/>
      <c r="AM228" s="696"/>
      <c r="AN228" s="696"/>
      <c r="AO228" s="696"/>
    </row>
    <row r="229" spans="1:41" ht="12.75" customHeight="1" x14ac:dyDescent="0.2">
      <c r="A229" s="545"/>
      <c r="B229" s="53" t="s">
        <v>56</v>
      </c>
      <c r="C229" s="696"/>
      <c r="D229" s="696"/>
      <c r="E229" s="696"/>
      <c r="F229" s="696"/>
      <c r="G229" s="696"/>
      <c r="H229" s="696"/>
      <c r="I229" s="696"/>
      <c r="J229" s="696"/>
      <c r="K229" s="696"/>
      <c r="L229" s="696"/>
      <c r="M229" s="696"/>
      <c r="N229" s="696"/>
      <c r="O229" s="696"/>
      <c r="P229" s="696"/>
      <c r="Q229" s="696"/>
      <c r="R229" s="696"/>
      <c r="S229" s="696"/>
      <c r="T229" s="696"/>
      <c r="U229" s="696"/>
      <c r="V229" s="696"/>
      <c r="W229" s="696"/>
      <c r="X229" s="696"/>
      <c r="Y229" s="696"/>
      <c r="Z229" s="696"/>
      <c r="AA229" s="696"/>
      <c r="AB229" s="696"/>
      <c r="AC229" s="696"/>
      <c r="AD229" s="696"/>
      <c r="AE229" s="696"/>
      <c r="AF229" s="696"/>
      <c r="AG229" s="696"/>
      <c r="AH229" s="696"/>
      <c r="AI229" s="696"/>
      <c r="AJ229" s="696"/>
      <c r="AK229" s="696"/>
      <c r="AL229" s="696"/>
      <c r="AM229" s="696"/>
      <c r="AN229" s="696"/>
      <c r="AO229" s="696"/>
    </row>
    <row r="230" spans="1:41" ht="12.75" customHeight="1" x14ac:dyDescent="0.2">
      <c r="A230" s="545"/>
      <c r="B230" s="15" t="s">
        <v>470</v>
      </c>
      <c r="C230" s="696"/>
      <c r="D230" s="534"/>
      <c r="E230" s="534"/>
      <c r="F230" s="534"/>
      <c r="G230" s="534"/>
      <c r="H230" s="534"/>
      <c r="I230" s="534"/>
      <c r="J230" s="534"/>
      <c r="K230" s="534"/>
      <c r="L230" s="534"/>
      <c r="M230" s="534"/>
      <c r="N230" s="534"/>
      <c r="O230" s="534"/>
      <c r="P230" s="534"/>
      <c r="Q230" s="534"/>
      <c r="R230" s="534"/>
      <c r="S230" s="534"/>
      <c r="T230" s="534"/>
      <c r="U230" s="534"/>
      <c r="V230" s="534"/>
      <c r="W230" s="534"/>
      <c r="X230" s="534"/>
      <c r="Y230" s="534"/>
      <c r="Z230" s="534"/>
      <c r="AA230" s="534"/>
      <c r="AB230" s="534"/>
      <c r="AC230" s="534"/>
      <c r="AD230" s="534"/>
      <c r="AE230" s="534"/>
      <c r="AF230" s="534"/>
      <c r="AG230" s="534"/>
      <c r="AH230" s="534"/>
      <c r="AI230" s="534"/>
      <c r="AJ230" s="534"/>
      <c r="AK230" s="534"/>
      <c r="AL230" s="534"/>
      <c r="AM230" s="534"/>
      <c r="AN230" s="534"/>
      <c r="AO230" s="534"/>
    </row>
    <row r="231" spans="1:41" ht="12.75" customHeight="1" x14ac:dyDescent="0.2">
      <c r="A231" s="545"/>
      <c r="B231" s="53"/>
      <c r="C231" s="534"/>
      <c r="D231" s="534"/>
      <c r="E231" s="534"/>
      <c r="F231" s="534"/>
      <c r="G231" s="534"/>
      <c r="H231" s="534"/>
      <c r="I231" s="534"/>
      <c r="J231" s="534"/>
      <c r="K231" s="534"/>
      <c r="L231" s="534"/>
      <c r="M231" s="534"/>
      <c r="N231" s="534"/>
      <c r="O231" s="534"/>
      <c r="P231" s="534"/>
      <c r="Q231" s="534"/>
      <c r="R231" s="534"/>
      <c r="S231" s="534"/>
      <c r="T231" s="534"/>
      <c r="U231" s="534"/>
      <c r="V231" s="534"/>
      <c r="W231" s="534"/>
      <c r="X231" s="534"/>
      <c r="Y231" s="534"/>
      <c r="Z231" s="534"/>
      <c r="AA231" s="534"/>
      <c r="AB231" s="534"/>
      <c r="AC231" s="534"/>
      <c r="AD231" s="534"/>
      <c r="AE231" s="534"/>
      <c r="AF231" s="534"/>
      <c r="AG231" s="534"/>
      <c r="AH231" s="534"/>
      <c r="AI231" s="534"/>
      <c r="AJ231" s="534"/>
      <c r="AK231" s="534"/>
      <c r="AL231" s="534"/>
      <c r="AM231" s="534"/>
      <c r="AN231" s="534"/>
      <c r="AO231" s="534"/>
    </row>
    <row r="232" spans="1:41" ht="12.75" customHeight="1" x14ac:dyDescent="0.2">
      <c r="A232" s="545"/>
      <c r="B232" s="14" t="s">
        <v>474</v>
      </c>
      <c r="C232" s="534"/>
      <c r="D232" s="696"/>
      <c r="E232" s="696"/>
      <c r="F232" s="696"/>
      <c r="G232" s="696"/>
      <c r="H232" s="696"/>
      <c r="I232" s="696"/>
      <c r="J232" s="696"/>
      <c r="K232" s="696"/>
      <c r="L232" s="696"/>
      <c r="M232" s="696"/>
      <c r="N232" s="696"/>
      <c r="O232" s="696"/>
      <c r="P232" s="696"/>
      <c r="Q232" s="696"/>
      <c r="R232" s="696"/>
      <c r="S232" s="696"/>
      <c r="T232" s="696"/>
      <c r="U232" s="696"/>
      <c r="V232" s="696"/>
      <c r="W232" s="696"/>
      <c r="X232" s="696"/>
      <c r="Y232" s="696"/>
      <c r="Z232" s="696"/>
      <c r="AA232" s="696"/>
      <c r="AB232" s="696"/>
      <c r="AC232" s="696"/>
      <c r="AD232" s="696"/>
      <c r="AE232" s="696"/>
      <c r="AF232" s="696"/>
      <c r="AG232" s="696"/>
      <c r="AH232" s="696"/>
      <c r="AI232" s="696"/>
      <c r="AJ232" s="696"/>
      <c r="AK232" s="696"/>
      <c r="AL232" s="696"/>
      <c r="AM232" s="696"/>
      <c r="AN232" s="696"/>
      <c r="AO232" s="696"/>
    </row>
    <row r="233" spans="1:41" ht="12.75" customHeight="1" x14ac:dyDescent="0.2">
      <c r="A233" s="545"/>
      <c r="B233" s="15" t="s">
        <v>470</v>
      </c>
      <c r="C233" s="696"/>
      <c r="D233" s="534"/>
      <c r="E233" s="534"/>
      <c r="F233" s="534"/>
      <c r="G233" s="534"/>
      <c r="H233" s="534"/>
      <c r="I233" s="534"/>
      <c r="J233" s="534"/>
      <c r="K233" s="534"/>
      <c r="L233" s="534"/>
      <c r="M233" s="534"/>
      <c r="N233" s="534"/>
      <c r="O233" s="534"/>
      <c r="P233" s="534"/>
      <c r="Q233" s="534"/>
      <c r="R233" s="534"/>
      <c r="S233" s="534"/>
      <c r="T233" s="534"/>
      <c r="U233" s="534"/>
      <c r="V233" s="534"/>
      <c r="W233" s="534"/>
      <c r="X233" s="534"/>
      <c r="Y233" s="534"/>
      <c r="Z233" s="534"/>
      <c r="AA233" s="534"/>
      <c r="AB233" s="534"/>
      <c r="AC233" s="534"/>
      <c r="AD233" s="534"/>
      <c r="AE233" s="534"/>
      <c r="AF233" s="534"/>
      <c r="AG233" s="534"/>
      <c r="AH233" s="534"/>
      <c r="AI233" s="534"/>
      <c r="AJ233" s="534"/>
      <c r="AK233" s="534"/>
      <c r="AL233" s="534"/>
      <c r="AM233" s="534"/>
      <c r="AN233" s="534"/>
      <c r="AO233" s="534"/>
    </row>
    <row r="234" spans="1:41" ht="12.75" customHeight="1" x14ac:dyDescent="0.2">
      <c r="A234" s="545"/>
      <c r="B234" s="182"/>
      <c r="C234" s="183"/>
      <c r="D234" s="183"/>
      <c r="E234" s="183"/>
      <c r="F234" s="183"/>
      <c r="G234" s="183"/>
      <c r="H234" s="183"/>
      <c r="I234" s="183"/>
      <c r="J234" s="183"/>
      <c r="K234" s="183"/>
      <c r="L234" s="183"/>
      <c r="M234" s="183"/>
      <c r="N234" s="183"/>
      <c r="O234" s="183"/>
      <c r="P234" s="183"/>
      <c r="Q234" s="183"/>
      <c r="R234" s="183"/>
      <c r="S234" s="183"/>
      <c r="T234" s="183"/>
      <c r="U234" s="183"/>
      <c r="V234" s="183"/>
      <c r="W234" s="183"/>
      <c r="X234" s="183"/>
      <c r="Y234" s="183"/>
      <c r="Z234" s="183"/>
      <c r="AA234" s="183"/>
      <c r="AB234" s="183"/>
      <c r="AC234" s="183"/>
      <c r="AD234" s="183"/>
      <c r="AE234" s="183"/>
      <c r="AF234" s="183"/>
      <c r="AG234" s="183"/>
      <c r="AH234" s="183"/>
      <c r="AI234" s="183"/>
      <c r="AJ234" s="183"/>
      <c r="AK234" s="183"/>
      <c r="AL234" s="183"/>
      <c r="AM234" s="183"/>
      <c r="AN234" s="183"/>
      <c r="AO234" s="183"/>
    </row>
    <row r="235" spans="1:41" ht="12.75" customHeight="1" x14ac:dyDescent="0.2">
      <c r="A235" s="545"/>
      <c r="B235" s="326"/>
      <c r="C235" s="139"/>
      <c r="D235" s="139"/>
      <c r="E235" s="139"/>
      <c r="F235" s="139"/>
      <c r="G235" s="139"/>
      <c r="H235" s="139"/>
      <c r="I235" s="139"/>
      <c r="J235" s="139"/>
      <c r="K235" s="139"/>
      <c r="L235" s="139"/>
      <c r="M235" s="139"/>
      <c r="N235" s="139"/>
      <c r="O235" s="139"/>
      <c r="P235" s="139"/>
      <c r="Q235" s="139"/>
      <c r="R235" s="139"/>
      <c r="S235" s="139"/>
      <c r="T235" s="139"/>
      <c r="U235" s="139"/>
      <c r="V235" s="139"/>
      <c r="W235" s="139"/>
      <c r="X235" s="139"/>
      <c r="Y235" s="139"/>
      <c r="Z235" s="139"/>
      <c r="AA235" s="139"/>
      <c r="AB235" s="139"/>
      <c r="AC235" s="139"/>
      <c r="AD235" s="139"/>
      <c r="AE235" s="139"/>
      <c r="AF235" s="139"/>
      <c r="AG235" s="139"/>
      <c r="AH235" s="139"/>
      <c r="AI235" s="139"/>
      <c r="AJ235" s="139"/>
      <c r="AK235" s="139"/>
      <c r="AL235" s="139"/>
      <c r="AM235" s="139"/>
      <c r="AN235" s="139"/>
      <c r="AO235" s="139"/>
    </row>
    <row r="236" spans="1:41" ht="12.75" customHeight="1" x14ac:dyDescent="0.2">
      <c r="A236" s="545"/>
      <c r="B236" s="14" t="s">
        <v>475</v>
      </c>
      <c r="C236" s="139"/>
      <c r="D236" s="62"/>
      <c r="E236" s="62"/>
      <c r="F236" s="62"/>
      <c r="G236" s="62"/>
      <c r="H236" s="62"/>
      <c r="I236" s="62"/>
      <c r="J236" s="62"/>
      <c r="K236" s="62"/>
      <c r="L236" s="62"/>
      <c r="M236" s="62"/>
      <c r="N236" s="62"/>
      <c r="O236" s="62"/>
      <c r="P236" s="62"/>
      <c r="Q236" s="62"/>
      <c r="R236" s="62"/>
      <c r="S236" s="62"/>
      <c r="T236" s="62"/>
      <c r="U236" s="62"/>
      <c r="V236" s="62"/>
      <c r="W236" s="62"/>
      <c r="X236" s="62"/>
      <c r="Y236" s="62"/>
      <c r="Z236" s="62"/>
      <c r="AA236" s="62"/>
      <c r="AB236" s="62"/>
      <c r="AC236" s="62"/>
      <c r="AD236" s="62"/>
      <c r="AE236" s="62"/>
      <c r="AF236" s="62"/>
      <c r="AG236" s="62"/>
      <c r="AH236" s="62"/>
      <c r="AI236" s="62"/>
      <c r="AJ236" s="62"/>
      <c r="AK236" s="62"/>
      <c r="AL236" s="62"/>
      <c r="AM236" s="62"/>
      <c r="AN236" s="62"/>
      <c r="AO236" s="62"/>
    </row>
    <row r="237" spans="1:41" ht="12.75" customHeight="1" x14ac:dyDescent="0.2">
      <c r="A237" s="545"/>
      <c r="B237" s="15" t="s">
        <v>465</v>
      </c>
      <c r="C237" s="696"/>
      <c r="D237" s="696"/>
      <c r="E237" s="696"/>
      <c r="F237" s="696"/>
      <c r="G237" s="696"/>
      <c r="H237" s="696"/>
      <c r="I237" s="696"/>
      <c r="J237" s="696"/>
      <c r="K237" s="696"/>
      <c r="L237" s="696"/>
      <c r="M237" s="696"/>
      <c r="N237" s="696"/>
      <c r="O237" s="696"/>
      <c r="P237" s="696"/>
      <c r="Q237" s="696"/>
      <c r="R237" s="696"/>
      <c r="S237" s="696"/>
      <c r="T237" s="696"/>
      <c r="U237" s="696"/>
      <c r="V237" s="696"/>
      <c r="W237" s="696"/>
      <c r="X237" s="696"/>
      <c r="Y237" s="696"/>
      <c r="Z237" s="696"/>
      <c r="AA237" s="696"/>
      <c r="AB237" s="696"/>
      <c r="AC237" s="696"/>
      <c r="AD237" s="696"/>
      <c r="AE237" s="696"/>
      <c r="AF237" s="696"/>
      <c r="AG237" s="696"/>
      <c r="AH237" s="696"/>
      <c r="AI237" s="696"/>
      <c r="AJ237" s="696"/>
      <c r="AK237" s="696"/>
      <c r="AL237" s="696"/>
      <c r="AM237" s="696"/>
      <c r="AN237" s="696"/>
      <c r="AO237" s="696"/>
    </row>
    <row r="238" spans="1:41" ht="12.75" customHeight="1" x14ac:dyDescent="0.2">
      <c r="A238" s="545"/>
      <c r="B238" s="15" t="s">
        <v>97</v>
      </c>
      <c r="C238" s="696"/>
      <c r="D238" s="696"/>
      <c r="E238" s="696"/>
      <c r="F238" s="696"/>
      <c r="G238" s="696"/>
      <c r="H238" s="696"/>
      <c r="I238" s="696"/>
      <c r="J238" s="696"/>
      <c r="K238" s="696"/>
      <c r="L238" s="696"/>
      <c r="M238" s="696"/>
      <c r="N238" s="696"/>
      <c r="O238" s="696"/>
      <c r="P238" s="696"/>
      <c r="Q238" s="696"/>
      <c r="R238" s="696"/>
      <c r="S238" s="696"/>
      <c r="T238" s="696"/>
      <c r="U238" s="696"/>
      <c r="V238" s="696"/>
      <c r="W238" s="696"/>
      <c r="X238" s="696"/>
      <c r="Y238" s="696"/>
      <c r="Z238" s="696"/>
      <c r="AA238" s="696"/>
      <c r="AB238" s="696"/>
      <c r="AC238" s="696"/>
      <c r="AD238" s="696"/>
      <c r="AE238" s="696"/>
      <c r="AF238" s="696"/>
      <c r="AG238" s="696"/>
      <c r="AH238" s="696"/>
      <c r="AI238" s="696"/>
      <c r="AJ238" s="696"/>
      <c r="AK238" s="696"/>
      <c r="AL238" s="696"/>
      <c r="AM238" s="696"/>
      <c r="AN238" s="696"/>
      <c r="AO238" s="696"/>
    </row>
    <row r="239" spans="1:41" ht="12.75" customHeight="1" x14ac:dyDescent="0.2">
      <c r="A239" s="545"/>
      <c r="B239" s="15" t="s">
        <v>466</v>
      </c>
      <c r="C239" s="696"/>
      <c r="D239" s="696"/>
      <c r="E239" s="696"/>
      <c r="F239" s="696"/>
      <c r="G239" s="696"/>
      <c r="H239" s="696"/>
      <c r="I239" s="696"/>
      <c r="J239" s="696"/>
      <c r="K239" s="696"/>
      <c r="L239" s="696"/>
      <c r="M239" s="696"/>
      <c r="N239" s="696"/>
      <c r="O239" s="696"/>
      <c r="P239" s="696"/>
      <c r="Q239" s="696"/>
      <c r="R239" s="696"/>
      <c r="S239" s="696"/>
      <c r="T239" s="696"/>
      <c r="U239" s="696"/>
      <c r="V239" s="696"/>
      <c r="W239" s="696"/>
      <c r="X239" s="696"/>
      <c r="Y239" s="696"/>
      <c r="Z239" s="696"/>
      <c r="AA239" s="696"/>
      <c r="AB239" s="696"/>
      <c r="AC239" s="696"/>
      <c r="AD239" s="696"/>
      <c r="AE239" s="696"/>
      <c r="AF239" s="696"/>
      <c r="AG239" s="696"/>
      <c r="AH239" s="696"/>
      <c r="AI239" s="696"/>
      <c r="AJ239" s="696"/>
      <c r="AK239" s="696"/>
      <c r="AL239" s="696"/>
      <c r="AM239" s="696"/>
      <c r="AN239" s="696"/>
      <c r="AO239" s="696"/>
    </row>
    <row r="240" spans="1:41" ht="12.75" customHeight="1" x14ac:dyDescent="0.2">
      <c r="A240" s="545"/>
      <c r="B240" s="15" t="s">
        <v>38</v>
      </c>
      <c r="C240" s="696"/>
      <c r="D240" s="696"/>
      <c r="E240" s="696"/>
      <c r="F240" s="696"/>
      <c r="G240" s="696"/>
      <c r="H240" s="696"/>
      <c r="I240" s="696"/>
      <c r="J240" s="696"/>
      <c r="K240" s="696"/>
      <c r="L240" s="696"/>
      <c r="M240" s="696"/>
      <c r="N240" s="696"/>
      <c r="O240" s="696"/>
      <c r="P240" s="696"/>
      <c r="Q240" s="696"/>
      <c r="R240" s="696"/>
      <c r="S240" s="696"/>
      <c r="T240" s="696"/>
      <c r="U240" s="696"/>
      <c r="V240" s="696"/>
      <c r="W240" s="696"/>
      <c r="X240" s="696"/>
      <c r="Y240" s="696"/>
      <c r="Z240" s="696"/>
      <c r="AA240" s="696"/>
      <c r="AB240" s="696"/>
      <c r="AC240" s="696"/>
      <c r="AD240" s="696"/>
      <c r="AE240" s="696"/>
      <c r="AF240" s="696"/>
      <c r="AG240" s="696"/>
      <c r="AH240" s="696"/>
      <c r="AI240" s="696"/>
      <c r="AJ240" s="696"/>
      <c r="AK240" s="696"/>
      <c r="AL240" s="696"/>
      <c r="AM240" s="696"/>
      <c r="AN240" s="696"/>
      <c r="AO240" s="696"/>
    </row>
    <row r="241" spans="1:41" ht="12.75" customHeight="1" x14ac:dyDescent="0.2">
      <c r="A241" s="545"/>
      <c r="B241" s="15" t="s">
        <v>40</v>
      </c>
      <c r="C241" s="696"/>
      <c r="D241" s="696"/>
      <c r="E241" s="696"/>
      <c r="F241" s="696"/>
      <c r="G241" s="696"/>
      <c r="H241" s="696"/>
      <c r="I241" s="696"/>
      <c r="J241" s="696"/>
      <c r="K241" s="696"/>
      <c r="L241" s="696"/>
      <c r="M241" s="696"/>
      <c r="N241" s="696"/>
      <c r="O241" s="696"/>
      <c r="P241" s="696"/>
      <c r="Q241" s="696"/>
      <c r="R241" s="696"/>
      <c r="S241" s="696"/>
      <c r="T241" s="696"/>
      <c r="U241" s="696"/>
      <c r="V241" s="696"/>
      <c r="W241" s="696"/>
      <c r="X241" s="696"/>
      <c r="Y241" s="696"/>
      <c r="Z241" s="696"/>
      <c r="AA241" s="696"/>
      <c r="AB241" s="696"/>
      <c r="AC241" s="696"/>
      <c r="AD241" s="696"/>
      <c r="AE241" s="696"/>
      <c r="AF241" s="696"/>
      <c r="AG241" s="696"/>
      <c r="AH241" s="696"/>
      <c r="AI241" s="696"/>
      <c r="AJ241" s="696"/>
      <c r="AK241" s="696"/>
      <c r="AL241" s="696"/>
      <c r="AM241" s="696"/>
      <c r="AN241" s="696"/>
      <c r="AO241" s="696"/>
    </row>
    <row r="242" spans="1:41" ht="12.75" customHeight="1" x14ac:dyDescent="0.2">
      <c r="A242" s="545"/>
      <c r="B242" s="15" t="s">
        <v>42</v>
      </c>
      <c r="C242" s="696"/>
      <c r="D242" s="696"/>
      <c r="E242" s="696"/>
      <c r="F242" s="696"/>
      <c r="G242" s="696"/>
      <c r="H242" s="696"/>
      <c r="I242" s="696"/>
      <c r="J242" s="696"/>
      <c r="K242" s="696"/>
      <c r="L242" s="696"/>
      <c r="M242" s="696"/>
      <c r="N242" s="696"/>
      <c r="O242" s="696"/>
      <c r="P242" s="696"/>
      <c r="Q242" s="696"/>
      <c r="R242" s="696"/>
      <c r="S242" s="696"/>
      <c r="T242" s="696"/>
      <c r="U242" s="696"/>
      <c r="V242" s="696"/>
      <c r="W242" s="696"/>
      <c r="X242" s="696"/>
      <c r="Y242" s="696"/>
      <c r="Z242" s="696"/>
      <c r="AA242" s="696"/>
      <c r="AB242" s="696"/>
      <c r="AC242" s="696"/>
      <c r="AD242" s="696"/>
      <c r="AE242" s="696"/>
      <c r="AF242" s="696"/>
      <c r="AG242" s="696"/>
      <c r="AH242" s="696"/>
      <c r="AI242" s="696"/>
      <c r="AJ242" s="696"/>
      <c r="AK242" s="696"/>
      <c r="AL242" s="696"/>
      <c r="AM242" s="696"/>
      <c r="AN242" s="696"/>
      <c r="AO242" s="696"/>
    </row>
    <row r="243" spans="1:41" ht="12.75" customHeight="1" x14ac:dyDescent="0.2">
      <c r="A243" s="545"/>
      <c r="B243" s="15" t="s">
        <v>44</v>
      </c>
      <c r="C243" s="696"/>
      <c r="D243" s="696"/>
      <c r="E243" s="696"/>
      <c r="F243" s="696"/>
      <c r="G243" s="696"/>
      <c r="H243" s="696"/>
      <c r="I243" s="696"/>
      <c r="J243" s="696"/>
      <c r="K243" s="696"/>
      <c r="L243" s="696"/>
      <c r="M243" s="696"/>
      <c r="N243" s="696"/>
      <c r="O243" s="696"/>
      <c r="P243" s="696"/>
      <c r="Q243" s="696"/>
      <c r="R243" s="696"/>
      <c r="S243" s="696"/>
      <c r="T243" s="696"/>
      <c r="U243" s="696"/>
      <c r="V243" s="696"/>
      <c r="W243" s="696"/>
      <c r="X243" s="696"/>
      <c r="Y243" s="696"/>
      <c r="Z243" s="696"/>
      <c r="AA243" s="696"/>
      <c r="AB243" s="696"/>
      <c r="AC243" s="696"/>
      <c r="AD243" s="696"/>
      <c r="AE243" s="696"/>
      <c r="AF243" s="696"/>
      <c r="AG243" s="696"/>
      <c r="AH243" s="696"/>
      <c r="AI243" s="696"/>
      <c r="AJ243" s="696"/>
      <c r="AK243" s="696"/>
      <c r="AL243" s="696"/>
      <c r="AM243" s="696"/>
      <c r="AN243" s="696"/>
      <c r="AO243" s="696"/>
    </row>
    <row r="244" spans="1:41" ht="12.75" customHeight="1" x14ac:dyDescent="0.2">
      <c r="A244" s="545"/>
      <c r="B244" s="15" t="s">
        <v>47</v>
      </c>
      <c r="C244" s="696"/>
      <c r="D244" s="696"/>
      <c r="E244" s="696"/>
      <c r="F244" s="696"/>
      <c r="G244" s="696"/>
      <c r="H244" s="696"/>
      <c r="I244" s="696"/>
      <c r="J244" s="696"/>
      <c r="K244" s="696"/>
      <c r="L244" s="696"/>
      <c r="M244" s="696"/>
      <c r="N244" s="696"/>
      <c r="O244" s="696"/>
      <c r="P244" s="696"/>
      <c r="Q244" s="696"/>
      <c r="R244" s="696"/>
      <c r="S244" s="696"/>
      <c r="T244" s="696"/>
      <c r="U244" s="696"/>
      <c r="V244" s="696"/>
      <c r="W244" s="696"/>
      <c r="X244" s="696"/>
      <c r="Y244" s="696"/>
      <c r="Z244" s="696"/>
      <c r="AA244" s="696"/>
      <c r="AB244" s="696"/>
      <c r="AC244" s="696"/>
      <c r="AD244" s="696"/>
      <c r="AE244" s="696"/>
      <c r="AF244" s="696"/>
      <c r="AG244" s="696"/>
      <c r="AH244" s="696"/>
      <c r="AI244" s="696"/>
      <c r="AJ244" s="696"/>
      <c r="AK244" s="696"/>
      <c r="AL244" s="696"/>
      <c r="AM244" s="696"/>
      <c r="AN244" s="696"/>
      <c r="AO244" s="696"/>
    </row>
    <row r="245" spans="1:41" ht="12.75" customHeight="1" x14ac:dyDescent="0.2">
      <c r="A245" s="545"/>
      <c r="B245" s="53" t="s">
        <v>56</v>
      </c>
      <c r="C245" s="696"/>
      <c r="D245" s="696"/>
      <c r="E245" s="696"/>
      <c r="F245" s="696"/>
      <c r="G245" s="696"/>
      <c r="H245" s="696"/>
      <c r="I245" s="696"/>
      <c r="J245" s="696"/>
      <c r="K245" s="696"/>
      <c r="L245" s="696"/>
      <c r="M245" s="696"/>
      <c r="N245" s="696"/>
      <c r="O245" s="696"/>
      <c r="P245" s="696"/>
      <c r="Q245" s="696"/>
      <c r="R245" s="696"/>
      <c r="S245" s="696"/>
      <c r="T245" s="696"/>
      <c r="U245" s="696"/>
      <c r="V245" s="696"/>
      <c r="W245" s="696"/>
      <c r="X245" s="696"/>
      <c r="Y245" s="696"/>
      <c r="Z245" s="696"/>
      <c r="AA245" s="696"/>
      <c r="AB245" s="696"/>
      <c r="AC245" s="696"/>
      <c r="AD245" s="696"/>
      <c r="AE245" s="696"/>
      <c r="AF245" s="696"/>
      <c r="AG245" s="696"/>
      <c r="AH245" s="696"/>
      <c r="AI245" s="696"/>
      <c r="AJ245" s="696"/>
      <c r="AK245" s="696"/>
      <c r="AL245" s="696"/>
      <c r="AM245" s="696"/>
      <c r="AN245" s="696"/>
      <c r="AO245" s="696"/>
    </row>
    <row r="246" spans="1:41" ht="12.75" customHeight="1" x14ac:dyDescent="0.2">
      <c r="A246" s="545"/>
      <c r="B246" s="53"/>
      <c r="C246" s="534"/>
      <c r="D246" s="534"/>
      <c r="E246" s="534"/>
      <c r="F246" s="534"/>
      <c r="G246" s="534"/>
      <c r="H246" s="534"/>
      <c r="I246" s="534"/>
      <c r="J246" s="534"/>
      <c r="K246" s="534"/>
      <c r="L246" s="534"/>
      <c r="M246" s="534"/>
      <c r="N246" s="534"/>
      <c r="O246" s="534"/>
      <c r="P246" s="534"/>
      <c r="Q246" s="534"/>
      <c r="R246" s="534"/>
      <c r="S246" s="534"/>
      <c r="T246" s="534"/>
      <c r="U246" s="534"/>
      <c r="V246" s="534"/>
      <c r="W246" s="534"/>
      <c r="X246" s="534"/>
      <c r="Y246" s="534"/>
      <c r="Z246" s="534"/>
      <c r="AA246" s="534"/>
      <c r="AB246" s="534"/>
      <c r="AC246" s="534"/>
      <c r="AD246" s="534"/>
      <c r="AE246" s="534"/>
      <c r="AF246" s="534"/>
      <c r="AG246" s="534"/>
      <c r="AH246" s="534"/>
      <c r="AI246" s="534"/>
      <c r="AJ246" s="534"/>
      <c r="AK246" s="534"/>
      <c r="AL246" s="534"/>
      <c r="AM246" s="534"/>
      <c r="AN246" s="534"/>
      <c r="AO246" s="534"/>
    </row>
    <row r="247" spans="1:41" ht="12.75" customHeight="1" x14ac:dyDescent="0.2">
      <c r="A247" s="545"/>
      <c r="B247" s="14" t="s">
        <v>476</v>
      </c>
      <c r="C247" s="780"/>
      <c r="D247" s="752"/>
      <c r="E247" s="752"/>
      <c r="F247" s="752"/>
      <c r="G247" s="752"/>
      <c r="H247" s="752"/>
      <c r="I247" s="752"/>
      <c r="J247" s="752"/>
      <c r="K247" s="752"/>
      <c r="L247" s="752"/>
      <c r="M247" s="752"/>
      <c r="N247" s="752"/>
      <c r="O247" s="752"/>
      <c r="P247" s="752"/>
      <c r="Q247" s="752"/>
      <c r="R247" s="752"/>
      <c r="S247" s="752"/>
      <c r="T247" s="752"/>
      <c r="U247" s="752"/>
      <c r="V247" s="752"/>
      <c r="W247" s="752"/>
      <c r="X247" s="752"/>
      <c r="Y247" s="752"/>
      <c r="Z247" s="752"/>
      <c r="AA247" s="752"/>
      <c r="AB247" s="752"/>
      <c r="AC247" s="752"/>
      <c r="AD247" s="752"/>
      <c r="AE247" s="752"/>
      <c r="AF247" s="752"/>
      <c r="AG247" s="752"/>
      <c r="AH247" s="752"/>
      <c r="AI247" s="752"/>
      <c r="AJ247" s="752"/>
      <c r="AK247" s="752"/>
      <c r="AL247" s="752"/>
      <c r="AM247" s="752"/>
      <c r="AN247" s="752"/>
      <c r="AO247" s="752"/>
    </row>
    <row r="248" spans="1:41" ht="12.75" customHeight="1" x14ac:dyDescent="0.2">
      <c r="A248" s="545"/>
      <c r="B248" s="15" t="s">
        <v>465</v>
      </c>
      <c r="C248" s="696"/>
      <c r="D248" s="696"/>
      <c r="E248" s="696"/>
      <c r="F248" s="696"/>
      <c r="G248" s="696"/>
      <c r="H248" s="696"/>
      <c r="I248" s="696"/>
      <c r="J248" s="696"/>
      <c r="K248" s="696"/>
      <c r="L248" s="696"/>
      <c r="M248" s="696"/>
      <c r="N248" s="696"/>
      <c r="O248" s="696"/>
      <c r="P248" s="696"/>
      <c r="Q248" s="696"/>
      <c r="R248" s="696"/>
      <c r="S248" s="696"/>
      <c r="T248" s="696"/>
      <c r="U248" s="696"/>
      <c r="V248" s="696"/>
      <c r="W248" s="696"/>
      <c r="X248" s="696"/>
      <c r="Y248" s="696"/>
      <c r="Z248" s="696"/>
      <c r="AA248" s="696"/>
      <c r="AB248" s="696"/>
      <c r="AC248" s="696"/>
      <c r="AD248" s="696"/>
      <c r="AE248" s="696"/>
      <c r="AF248" s="696"/>
      <c r="AG248" s="696"/>
      <c r="AH248" s="696"/>
      <c r="AI248" s="696"/>
      <c r="AJ248" s="696"/>
      <c r="AK248" s="696"/>
      <c r="AL248" s="696"/>
      <c r="AM248" s="696"/>
      <c r="AN248" s="696"/>
      <c r="AO248" s="696"/>
    </row>
    <row r="249" spans="1:41" ht="12.75" customHeight="1" x14ac:dyDescent="0.2">
      <c r="A249" s="545"/>
      <c r="B249" s="15" t="s">
        <v>97</v>
      </c>
      <c r="C249" s="696"/>
      <c r="D249" s="696"/>
      <c r="E249" s="696"/>
      <c r="F249" s="696"/>
      <c r="G249" s="696"/>
      <c r="H249" s="696"/>
      <c r="I249" s="696"/>
      <c r="J249" s="696"/>
      <c r="K249" s="696"/>
      <c r="L249" s="696"/>
      <c r="M249" s="696"/>
      <c r="N249" s="696"/>
      <c r="O249" s="696"/>
      <c r="P249" s="696"/>
      <c r="Q249" s="696"/>
      <c r="R249" s="696"/>
      <c r="S249" s="696"/>
      <c r="T249" s="696"/>
      <c r="U249" s="696"/>
      <c r="V249" s="696"/>
      <c r="W249" s="696"/>
      <c r="X249" s="696"/>
      <c r="Y249" s="696"/>
      <c r="Z249" s="696"/>
      <c r="AA249" s="696"/>
      <c r="AB249" s="696"/>
      <c r="AC249" s="696"/>
      <c r="AD249" s="696"/>
      <c r="AE249" s="696"/>
      <c r="AF249" s="696"/>
      <c r="AG249" s="696"/>
      <c r="AH249" s="696"/>
      <c r="AI249" s="696"/>
      <c r="AJ249" s="696"/>
      <c r="AK249" s="696"/>
      <c r="AL249" s="696"/>
      <c r="AM249" s="696"/>
      <c r="AN249" s="696"/>
      <c r="AO249" s="696"/>
    </row>
    <row r="250" spans="1:41" ht="12.75" customHeight="1" x14ac:dyDescent="0.2">
      <c r="A250" s="545"/>
      <c r="B250" s="15" t="s">
        <v>466</v>
      </c>
      <c r="C250" s="696"/>
      <c r="D250" s="696"/>
      <c r="E250" s="696"/>
      <c r="F250" s="696"/>
      <c r="G250" s="696"/>
      <c r="H250" s="696"/>
      <c r="I250" s="696"/>
      <c r="J250" s="696"/>
      <c r="K250" s="696"/>
      <c r="L250" s="696"/>
      <c r="M250" s="696"/>
      <c r="N250" s="696"/>
      <c r="O250" s="696"/>
      <c r="P250" s="696"/>
      <c r="Q250" s="696"/>
      <c r="R250" s="696"/>
      <c r="S250" s="696"/>
      <c r="T250" s="696"/>
      <c r="U250" s="696"/>
      <c r="V250" s="696"/>
      <c r="W250" s="696"/>
      <c r="X250" s="696"/>
      <c r="Y250" s="696"/>
      <c r="Z250" s="696"/>
      <c r="AA250" s="696"/>
      <c r="AB250" s="696"/>
      <c r="AC250" s="696"/>
      <c r="AD250" s="696"/>
      <c r="AE250" s="696"/>
      <c r="AF250" s="696"/>
      <c r="AG250" s="696"/>
      <c r="AH250" s="696"/>
      <c r="AI250" s="696"/>
      <c r="AJ250" s="696"/>
      <c r="AK250" s="696"/>
      <c r="AL250" s="696"/>
      <c r="AM250" s="696"/>
      <c r="AN250" s="696"/>
      <c r="AO250" s="696"/>
    </row>
    <row r="251" spans="1:41" ht="12.75" customHeight="1" x14ac:dyDescent="0.2">
      <c r="A251" s="545"/>
      <c r="B251" s="15" t="s">
        <v>38</v>
      </c>
      <c r="C251" s="696"/>
      <c r="D251" s="696"/>
      <c r="E251" s="696"/>
      <c r="F251" s="696"/>
      <c r="G251" s="696"/>
      <c r="H251" s="696"/>
      <c r="I251" s="696"/>
      <c r="J251" s="696"/>
      <c r="K251" s="696"/>
      <c r="L251" s="696"/>
      <c r="M251" s="696"/>
      <c r="N251" s="696"/>
      <c r="O251" s="696"/>
      <c r="P251" s="696"/>
      <c r="Q251" s="696"/>
      <c r="R251" s="696"/>
      <c r="S251" s="696"/>
      <c r="T251" s="696"/>
      <c r="U251" s="696"/>
      <c r="V251" s="696"/>
      <c r="W251" s="696"/>
      <c r="X251" s="696"/>
      <c r="Y251" s="696"/>
      <c r="Z251" s="696"/>
      <c r="AA251" s="696"/>
      <c r="AB251" s="696"/>
      <c r="AC251" s="696"/>
      <c r="AD251" s="696"/>
      <c r="AE251" s="696"/>
      <c r="AF251" s="696"/>
      <c r="AG251" s="696"/>
      <c r="AH251" s="696"/>
      <c r="AI251" s="696"/>
      <c r="AJ251" s="696"/>
      <c r="AK251" s="696"/>
      <c r="AL251" s="696"/>
      <c r="AM251" s="696"/>
      <c r="AN251" s="696"/>
      <c r="AO251" s="696"/>
    </row>
    <row r="252" spans="1:41" ht="12.75" customHeight="1" x14ac:dyDescent="0.2">
      <c r="A252" s="545"/>
      <c r="B252" s="15" t="s">
        <v>40</v>
      </c>
      <c r="C252" s="696"/>
      <c r="D252" s="696"/>
      <c r="E252" s="696"/>
      <c r="F252" s="696"/>
      <c r="G252" s="696"/>
      <c r="H252" s="696"/>
      <c r="I252" s="696"/>
      <c r="J252" s="696"/>
      <c r="K252" s="696"/>
      <c r="L252" s="696"/>
      <c r="M252" s="696"/>
      <c r="N252" s="696"/>
      <c r="O252" s="696"/>
      <c r="P252" s="696"/>
      <c r="Q252" s="696"/>
      <c r="R252" s="696"/>
      <c r="S252" s="696"/>
      <c r="T252" s="696"/>
      <c r="U252" s="696"/>
      <c r="V252" s="696"/>
      <c r="W252" s="696"/>
      <c r="X252" s="696"/>
      <c r="Y252" s="696"/>
      <c r="Z252" s="696"/>
      <c r="AA252" s="696"/>
      <c r="AB252" s="696"/>
      <c r="AC252" s="696"/>
      <c r="AD252" s="696"/>
      <c r="AE252" s="696"/>
      <c r="AF252" s="696"/>
      <c r="AG252" s="696"/>
      <c r="AH252" s="696"/>
      <c r="AI252" s="696"/>
      <c r="AJ252" s="696"/>
      <c r="AK252" s="696"/>
      <c r="AL252" s="696"/>
      <c r="AM252" s="696"/>
      <c r="AN252" s="696"/>
      <c r="AO252" s="696"/>
    </row>
    <row r="253" spans="1:41" ht="12.75" customHeight="1" x14ac:dyDescent="0.2">
      <c r="A253" s="545"/>
      <c r="B253" s="15" t="s">
        <v>42</v>
      </c>
      <c r="C253" s="696"/>
      <c r="D253" s="696"/>
      <c r="E253" s="696"/>
      <c r="F253" s="696"/>
      <c r="G253" s="696"/>
      <c r="H253" s="696"/>
      <c r="I253" s="696"/>
      <c r="J253" s="696"/>
      <c r="K253" s="696"/>
      <c r="L253" s="696"/>
      <c r="M253" s="696"/>
      <c r="N253" s="696"/>
      <c r="O253" s="696"/>
      <c r="P253" s="696"/>
      <c r="Q253" s="696"/>
      <c r="R253" s="696"/>
      <c r="S253" s="696"/>
      <c r="T253" s="696"/>
      <c r="U253" s="696"/>
      <c r="V253" s="696"/>
      <c r="W253" s="696"/>
      <c r="X253" s="696"/>
      <c r="Y253" s="696"/>
      <c r="Z253" s="696"/>
      <c r="AA253" s="696"/>
      <c r="AB253" s="696"/>
      <c r="AC253" s="696"/>
      <c r="AD253" s="696"/>
      <c r="AE253" s="696"/>
      <c r="AF253" s="696"/>
      <c r="AG253" s="696"/>
      <c r="AH253" s="696"/>
      <c r="AI253" s="696"/>
      <c r="AJ253" s="696"/>
      <c r="AK253" s="696"/>
      <c r="AL253" s="696"/>
      <c r="AM253" s="696"/>
      <c r="AN253" s="696"/>
      <c r="AO253" s="696"/>
    </row>
    <row r="254" spans="1:41" ht="12.75" customHeight="1" x14ac:dyDescent="0.2">
      <c r="A254" s="545"/>
      <c r="B254" s="15" t="s">
        <v>44</v>
      </c>
      <c r="C254" s="696"/>
      <c r="D254" s="696"/>
      <c r="E254" s="696"/>
      <c r="F254" s="696"/>
      <c r="G254" s="696"/>
      <c r="H254" s="696"/>
      <c r="I254" s="696"/>
      <c r="J254" s="696"/>
      <c r="K254" s="696"/>
      <c r="L254" s="696"/>
      <c r="M254" s="696"/>
      <c r="N254" s="696"/>
      <c r="O254" s="696"/>
      <c r="P254" s="696"/>
      <c r="Q254" s="696"/>
      <c r="R254" s="696"/>
      <c r="S254" s="696"/>
      <c r="T254" s="696"/>
      <c r="U254" s="696"/>
      <c r="V254" s="696"/>
      <c r="W254" s="696"/>
      <c r="X254" s="696"/>
      <c r="Y254" s="696"/>
      <c r="Z254" s="696"/>
      <c r="AA254" s="696"/>
      <c r="AB254" s="696"/>
      <c r="AC254" s="696"/>
      <c r="AD254" s="696"/>
      <c r="AE254" s="696"/>
      <c r="AF254" s="696"/>
      <c r="AG254" s="696"/>
      <c r="AH254" s="696"/>
      <c r="AI254" s="696"/>
      <c r="AJ254" s="696"/>
      <c r="AK254" s="696"/>
      <c r="AL254" s="696"/>
      <c r="AM254" s="696"/>
      <c r="AN254" s="696"/>
      <c r="AO254" s="696"/>
    </row>
    <row r="255" spans="1:41" ht="12.75" customHeight="1" x14ac:dyDescent="0.2">
      <c r="A255" s="545"/>
      <c r="B255" s="15" t="s">
        <v>47</v>
      </c>
      <c r="C255" s="696"/>
      <c r="D255" s="696"/>
      <c r="E255" s="696"/>
      <c r="F255" s="696"/>
      <c r="G255" s="696"/>
      <c r="H255" s="696"/>
      <c r="I255" s="696"/>
      <c r="J255" s="696"/>
      <c r="K255" s="696"/>
      <c r="L255" s="696"/>
      <c r="M255" s="696"/>
      <c r="N255" s="696"/>
      <c r="O255" s="696"/>
      <c r="P255" s="696"/>
      <c r="Q255" s="696"/>
      <c r="R255" s="696"/>
      <c r="S255" s="696"/>
      <c r="T255" s="696"/>
      <c r="U255" s="696"/>
      <c r="V255" s="696"/>
      <c r="W255" s="696"/>
      <c r="X255" s="696"/>
      <c r="Y255" s="696"/>
      <c r="Z255" s="696"/>
      <c r="AA255" s="696"/>
      <c r="AB255" s="696"/>
      <c r="AC255" s="696"/>
      <c r="AD255" s="696"/>
      <c r="AE255" s="696"/>
      <c r="AF255" s="696"/>
      <c r="AG255" s="696"/>
      <c r="AH255" s="696"/>
      <c r="AI255" s="696"/>
      <c r="AJ255" s="696"/>
      <c r="AK255" s="696"/>
      <c r="AL255" s="696"/>
      <c r="AM255" s="696"/>
      <c r="AN255" s="696"/>
      <c r="AO255" s="696"/>
    </row>
    <row r="256" spans="1:41" ht="12.75" customHeight="1" x14ac:dyDescent="0.2">
      <c r="A256" s="545"/>
      <c r="B256" s="53" t="s">
        <v>56</v>
      </c>
      <c r="C256" s="696"/>
      <c r="D256" s="696"/>
      <c r="E256" s="696"/>
      <c r="F256" s="696"/>
      <c r="G256" s="696"/>
      <c r="H256" s="696"/>
      <c r="I256" s="696"/>
      <c r="J256" s="696"/>
      <c r="K256" s="696"/>
      <c r="L256" s="696"/>
      <c r="M256" s="696"/>
      <c r="N256" s="696"/>
      <c r="O256" s="696"/>
      <c r="P256" s="696"/>
      <c r="Q256" s="696"/>
      <c r="R256" s="696"/>
      <c r="S256" s="696"/>
      <c r="T256" s="696"/>
      <c r="U256" s="696"/>
      <c r="V256" s="696"/>
      <c r="W256" s="696"/>
      <c r="X256" s="696"/>
      <c r="Y256" s="696"/>
      <c r="Z256" s="696"/>
      <c r="AA256" s="696"/>
      <c r="AB256" s="696"/>
      <c r="AC256" s="696"/>
      <c r="AD256" s="696"/>
      <c r="AE256" s="696"/>
      <c r="AF256" s="696"/>
      <c r="AG256" s="696"/>
      <c r="AH256" s="696"/>
      <c r="AI256" s="696"/>
      <c r="AJ256" s="696"/>
      <c r="AK256" s="696"/>
      <c r="AL256" s="696"/>
      <c r="AM256" s="696"/>
      <c r="AN256" s="696"/>
      <c r="AO256" s="696"/>
    </row>
    <row r="257" spans="1:41" ht="12.75" customHeight="1" x14ac:dyDescent="0.2">
      <c r="A257" s="545"/>
      <c r="B257" s="53"/>
      <c r="C257" s="534"/>
      <c r="D257" s="534"/>
      <c r="E257" s="534"/>
      <c r="F257" s="534"/>
      <c r="G257" s="534"/>
      <c r="H257" s="534"/>
      <c r="I257" s="534"/>
      <c r="J257" s="534"/>
      <c r="K257" s="534"/>
      <c r="L257" s="534"/>
      <c r="M257" s="534"/>
      <c r="N257" s="534"/>
      <c r="O257" s="534"/>
      <c r="P257" s="534"/>
      <c r="Q257" s="534"/>
      <c r="R257" s="534"/>
      <c r="S257" s="534"/>
      <c r="T257" s="534"/>
      <c r="U257" s="534"/>
      <c r="V257" s="534"/>
      <c r="W257" s="534"/>
      <c r="X257" s="534"/>
      <c r="Y257" s="534"/>
      <c r="Z257" s="534"/>
      <c r="AA257" s="534"/>
      <c r="AB257" s="534"/>
      <c r="AC257" s="534"/>
      <c r="AD257" s="534"/>
      <c r="AE257" s="534"/>
      <c r="AF257" s="534"/>
      <c r="AG257" s="534"/>
      <c r="AH257" s="534"/>
      <c r="AI257" s="534"/>
      <c r="AJ257" s="534"/>
      <c r="AK257" s="534"/>
      <c r="AL257" s="534"/>
      <c r="AM257" s="534"/>
      <c r="AN257" s="534"/>
      <c r="AO257" s="534"/>
    </row>
    <row r="258" spans="1:41" ht="12.6" customHeight="1" x14ac:dyDescent="0.2">
      <c r="A258" s="545"/>
      <c r="B258" s="14" t="s">
        <v>477</v>
      </c>
      <c r="C258" s="534"/>
      <c r="D258" s="752"/>
      <c r="E258" s="752"/>
      <c r="F258" s="752"/>
      <c r="G258" s="752"/>
      <c r="H258" s="752"/>
      <c r="I258" s="752"/>
      <c r="J258" s="752"/>
      <c r="K258" s="752"/>
      <c r="L258" s="752"/>
      <c r="M258" s="752"/>
      <c r="N258" s="752"/>
      <c r="O258" s="752"/>
      <c r="P258" s="752"/>
      <c r="Q258" s="752"/>
      <c r="R258" s="752"/>
      <c r="S258" s="752"/>
      <c r="T258" s="752"/>
      <c r="U258" s="752"/>
      <c r="V258" s="752"/>
      <c r="W258" s="752"/>
      <c r="X258" s="752"/>
      <c r="Y258" s="752"/>
      <c r="Z258" s="752"/>
      <c r="AA258" s="752"/>
      <c r="AB258" s="752"/>
      <c r="AC258" s="752"/>
      <c r="AD258" s="752"/>
      <c r="AE258" s="752"/>
      <c r="AF258" s="752"/>
      <c r="AG258" s="752"/>
      <c r="AH258" s="752"/>
      <c r="AI258" s="752"/>
      <c r="AJ258" s="752"/>
      <c r="AK258" s="752"/>
      <c r="AL258" s="752"/>
      <c r="AM258" s="752"/>
      <c r="AN258" s="752"/>
      <c r="AO258" s="752"/>
    </row>
    <row r="259" spans="1:41" ht="12.75" customHeight="1" x14ac:dyDescent="0.2">
      <c r="A259" s="545"/>
      <c r="B259" s="15" t="s">
        <v>465</v>
      </c>
      <c r="C259" s="696"/>
      <c r="D259" s="696"/>
      <c r="E259" s="696"/>
      <c r="F259" s="696"/>
      <c r="G259" s="696"/>
      <c r="H259" s="696"/>
      <c r="I259" s="696"/>
      <c r="J259" s="696"/>
      <c r="K259" s="696"/>
      <c r="L259" s="696"/>
      <c r="M259" s="696"/>
      <c r="N259" s="696"/>
      <c r="O259" s="696"/>
      <c r="P259" s="696"/>
      <c r="Q259" s="696"/>
      <c r="R259" s="696"/>
      <c r="S259" s="696"/>
      <c r="T259" s="696"/>
      <c r="U259" s="696"/>
      <c r="V259" s="696"/>
      <c r="W259" s="696"/>
      <c r="X259" s="696"/>
      <c r="Y259" s="696"/>
      <c r="Z259" s="696"/>
      <c r="AA259" s="696"/>
      <c r="AB259" s="696"/>
      <c r="AC259" s="696"/>
      <c r="AD259" s="696"/>
      <c r="AE259" s="696"/>
      <c r="AF259" s="696"/>
      <c r="AG259" s="696"/>
      <c r="AH259" s="696"/>
      <c r="AI259" s="696"/>
      <c r="AJ259" s="696"/>
      <c r="AK259" s="696"/>
      <c r="AL259" s="696"/>
      <c r="AM259" s="696"/>
      <c r="AN259" s="696"/>
      <c r="AO259" s="696"/>
    </row>
    <row r="260" spans="1:41" ht="12.75" customHeight="1" x14ac:dyDescent="0.2">
      <c r="A260" s="545"/>
      <c r="B260" s="15" t="s">
        <v>97</v>
      </c>
      <c r="C260" s="696"/>
      <c r="D260" s="696"/>
      <c r="E260" s="696"/>
      <c r="F260" s="696"/>
      <c r="G260" s="696"/>
      <c r="H260" s="696"/>
      <c r="I260" s="696"/>
      <c r="J260" s="696"/>
      <c r="K260" s="696"/>
      <c r="L260" s="696"/>
      <c r="M260" s="696"/>
      <c r="N260" s="696"/>
      <c r="O260" s="696"/>
      <c r="P260" s="696"/>
      <c r="Q260" s="696"/>
      <c r="R260" s="696"/>
      <c r="S260" s="696"/>
      <c r="T260" s="696"/>
      <c r="U260" s="696"/>
      <c r="V260" s="696"/>
      <c r="W260" s="696"/>
      <c r="X260" s="696"/>
      <c r="Y260" s="696"/>
      <c r="Z260" s="696"/>
      <c r="AA260" s="696"/>
      <c r="AB260" s="696"/>
      <c r="AC260" s="696"/>
      <c r="AD260" s="696"/>
      <c r="AE260" s="696"/>
      <c r="AF260" s="696"/>
      <c r="AG260" s="696"/>
      <c r="AH260" s="696"/>
      <c r="AI260" s="696"/>
      <c r="AJ260" s="696"/>
      <c r="AK260" s="696"/>
      <c r="AL260" s="696"/>
      <c r="AM260" s="696"/>
      <c r="AN260" s="696"/>
      <c r="AO260" s="696"/>
    </row>
    <row r="261" spans="1:41" ht="12.75" customHeight="1" x14ac:dyDescent="0.2">
      <c r="A261" s="545"/>
      <c r="B261" s="15" t="s">
        <v>466</v>
      </c>
      <c r="C261" s="696"/>
      <c r="D261" s="696"/>
      <c r="E261" s="696"/>
      <c r="F261" s="696"/>
      <c r="G261" s="696"/>
      <c r="H261" s="696"/>
      <c r="I261" s="696"/>
      <c r="J261" s="696"/>
      <c r="K261" s="696"/>
      <c r="L261" s="696"/>
      <c r="M261" s="696"/>
      <c r="N261" s="696"/>
      <c r="O261" s="696"/>
      <c r="P261" s="696"/>
      <c r="Q261" s="696"/>
      <c r="R261" s="696"/>
      <c r="S261" s="696"/>
      <c r="T261" s="696"/>
      <c r="U261" s="696"/>
      <c r="V261" s="696"/>
      <c r="W261" s="696"/>
      <c r="X261" s="696"/>
      <c r="Y261" s="696"/>
      <c r="Z261" s="696"/>
      <c r="AA261" s="696"/>
      <c r="AB261" s="696"/>
      <c r="AC261" s="696"/>
      <c r="AD261" s="696"/>
      <c r="AE261" s="696"/>
      <c r="AF261" s="696"/>
      <c r="AG261" s="696"/>
      <c r="AH261" s="696"/>
      <c r="AI261" s="696"/>
      <c r="AJ261" s="696"/>
      <c r="AK261" s="696"/>
      <c r="AL261" s="696"/>
      <c r="AM261" s="696"/>
      <c r="AN261" s="696"/>
      <c r="AO261" s="696"/>
    </row>
    <row r="262" spans="1:41" ht="12.75" customHeight="1" x14ac:dyDescent="0.2">
      <c r="A262" s="545"/>
      <c r="B262" s="15" t="s">
        <v>38</v>
      </c>
      <c r="C262" s="696"/>
      <c r="D262" s="696"/>
      <c r="E262" s="696"/>
      <c r="F262" s="696"/>
      <c r="G262" s="696"/>
      <c r="H262" s="696"/>
      <c r="I262" s="696"/>
      <c r="J262" s="696"/>
      <c r="K262" s="696"/>
      <c r="L262" s="696"/>
      <c r="M262" s="696"/>
      <c r="N262" s="696"/>
      <c r="O262" s="696"/>
      <c r="P262" s="696"/>
      <c r="Q262" s="696"/>
      <c r="R262" s="696"/>
      <c r="S262" s="696"/>
      <c r="T262" s="696"/>
      <c r="U262" s="696"/>
      <c r="V262" s="696"/>
      <c r="W262" s="696"/>
      <c r="X262" s="696"/>
      <c r="Y262" s="696"/>
      <c r="Z262" s="696"/>
      <c r="AA262" s="696"/>
      <c r="AB262" s="696"/>
      <c r="AC262" s="696"/>
      <c r="AD262" s="696"/>
      <c r="AE262" s="696"/>
      <c r="AF262" s="696"/>
      <c r="AG262" s="696"/>
      <c r="AH262" s="696"/>
      <c r="AI262" s="696"/>
      <c r="AJ262" s="696"/>
      <c r="AK262" s="696"/>
      <c r="AL262" s="696"/>
      <c r="AM262" s="696"/>
      <c r="AN262" s="696"/>
      <c r="AO262" s="696"/>
    </row>
    <row r="263" spans="1:41" ht="12.75" customHeight="1" x14ac:dyDescent="0.2">
      <c r="A263" s="545"/>
      <c r="B263" s="15" t="s">
        <v>40</v>
      </c>
      <c r="C263" s="696"/>
      <c r="D263" s="696"/>
      <c r="E263" s="696"/>
      <c r="F263" s="696"/>
      <c r="G263" s="696"/>
      <c r="H263" s="696"/>
      <c r="I263" s="696"/>
      <c r="J263" s="696"/>
      <c r="K263" s="696"/>
      <c r="L263" s="696"/>
      <c r="M263" s="696"/>
      <c r="N263" s="696"/>
      <c r="O263" s="696"/>
      <c r="P263" s="696"/>
      <c r="Q263" s="696"/>
      <c r="R263" s="696"/>
      <c r="S263" s="696"/>
      <c r="T263" s="696"/>
      <c r="U263" s="696"/>
      <c r="V263" s="696"/>
      <c r="W263" s="696"/>
      <c r="X263" s="696"/>
      <c r="Y263" s="696"/>
      <c r="Z263" s="696"/>
      <c r="AA263" s="696"/>
      <c r="AB263" s="696"/>
      <c r="AC263" s="696"/>
      <c r="AD263" s="696"/>
      <c r="AE263" s="696"/>
      <c r="AF263" s="696"/>
      <c r="AG263" s="696"/>
      <c r="AH263" s="696"/>
      <c r="AI263" s="696"/>
      <c r="AJ263" s="696"/>
      <c r="AK263" s="696"/>
      <c r="AL263" s="696"/>
      <c r="AM263" s="696"/>
      <c r="AN263" s="696"/>
      <c r="AO263" s="696"/>
    </row>
    <row r="264" spans="1:41" ht="12.75" customHeight="1" x14ac:dyDescent="0.2">
      <c r="A264" s="545"/>
      <c r="B264" s="15" t="s">
        <v>42</v>
      </c>
      <c r="C264" s="696"/>
      <c r="D264" s="696"/>
      <c r="E264" s="696"/>
      <c r="F264" s="696"/>
      <c r="G264" s="696"/>
      <c r="H264" s="696"/>
      <c r="I264" s="696"/>
      <c r="J264" s="696"/>
      <c r="K264" s="696"/>
      <c r="L264" s="696"/>
      <c r="M264" s="696"/>
      <c r="N264" s="696"/>
      <c r="O264" s="696"/>
      <c r="P264" s="696"/>
      <c r="Q264" s="696"/>
      <c r="R264" s="696"/>
      <c r="S264" s="696"/>
      <c r="T264" s="696"/>
      <c r="U264" s="696"/>
      <c r="V264" s="696"/>
      <c r="W264" s="696"/>
      <c r="X264" s="696"/>
      <c r="Y264" s="696"/>
      <c r="Z264" s="696"/>
      <c r="AA264" s="696"/>
      <c r="AB264" s="696"/>
      <c r="AC264" s="696"/>
      <c r="AD264" s="696"/>
      <c r="AE264" s="696"/>
      <c r="AF264" s="696"/>
      <c r="AG264" s="696"/>
      <c r="AH264" s="696"/>
      <c r="AI264" s="696"/>
      <c r="AJ264" s="696"/>
      <c r="AK264" s="696"/>
      <c r="AL264" s="696"/>
      <c r="AM264" s="696"/>
      <c r="AN264" s="696"/>
      <c r="AO264" s="696"/>
    </row>
    <row r="265" spans="1:41" ht="12.75" customHeight="1" x14ac:dyDescent="0.2">
      <c r="A265" s="545"/>
      <c r="B265" s="15" t="s">
        <v>44</v>
      </c>
      <c r="C265" s="696"/>
      <c r="D265" s="696"/>
      <c r="E265" s="696"/>
      <c r="F265" s="696"/>
      <c r="G265" s="696"/>
      <c r="H265" s="696"/>
      <c r="I265" s="696"/>
      <c r="J265" s="696"/>
      <c r="K265" s="696"/>
      <c r="L265" s="696"/>
      <c r="M265" s="696"/>
      <c r="N265" s="696"/>
      <c r="O265" s="696"/>
      <c r="P265" s="696"/>
      <c r="Q265" s="696"/>
      <c r="R265" s="696"/>
      <c r="S265" s="696"/>
      <c r="T265" s="696"/>
      <c r="U265" s="696"/>
      <c r="V265" s="696"/>
      <c r="W265" s="696"/>
      <c r="X265" s="696"/>
      <c r="Y265" s="696"/>
      <c r="Z265" s="696"/>
      <c r="AA265" s="696"/>
      <c r="AB265" s="696"/>
      <c r="AC265" s="696"/>
      <c r="AD265" s="696"/>
      <c r="AE265" s="696"/>
      <c r="AF265" s="696"/>
      <c r="AG265" s="696"/>
      <c r="AH265" s="696"/>
      <c r="AI265" s="696"/>
      <c r="AJ265" s="696"/>
      <c r="AK265" s="696"/>
      <c r="AL265" s="696"/>
      <c r="AM265" s="696"/>
      <c r="AN265" s="696"/>
      <c r="AO265" s="696"/>
    </row>
    <row r="266" spans="1:41" ht="12.75" customHeight="1" x14ac:dyDescent="0.2">
      <c r="A266" s="545"/>
      <c r="B266" s="15" t="s">
        <v>47</v>
      </c>
      <c r="C266" s="696"/>
      <c r="D266" s="696"/>
      <c r="E266" s="696"/>
      <c r="F266" s="696"/>
      <c r="G266" s="696"/>
      <c r="H266" s="696"/>
      <c r="I266" s="696"/>
      <c r="J266" s="696"/>
      <c r="K266" s="696"/>
      <c r="L266" s="696"/>
      <c r="M266" s="696"/>
      <c r="N266" s="696"/>
      <c r="O266" s="696"/>
      <c r="P266" s="696"/>
      <c r="Q266" s="696"/>
      <c r="R266" s="696"/>
      <c r="S266" s="696"/>
      <c r="T266" s="696"/>
      <c r="U266" s="696"/>
      <c r="V266" s="696"/>
      <c r="W266" s="696"/>
      <c r="X266" s="696"/>
      <c r="Y266" s="696"/>
      <c r="Z266" s="696"/>
      <c r="AA266" s="696"/>
      <c r="AB266" s="696"/>
      <c r="AC266" s="696"/>
      <c r="AD266" s="696"/>
      <c r="AE266" s="696"/>
      <c r="AF266" s="696"/>
      <c r="AG266" s="696"/>
      <c r="AH266" s="696"/>
      <c r="AI266" s="696"/>
      <c r="AJ266" s="696"/>
      <c r="AK266" s="696"/>
      <c r="AL266" s="696"/>
      <c r="AM266" s="696"/>
      <c r="AN266" s="696"/>
      <c r="AO266" s="696"/>
    </row>
    <row r="267" spans="1:41" ht="12.75" customHeight="1" x14ac:dyDescent="0.2">
      <c r="A267" s="545"/>
      <c r="B267" s="53" t="s">
        <v>56</v>
      </c>
      <c r="C267" s="696"/>
      <c r="D267" s="696"/>
      <c r="E267" s="696"/>
      <c r="F267" s="696"/>
      <c r="G267" s="696"/>
      <c r="H267" s="696"/>
      <c r="I267" s="696"/>
      <c r="J267" s="696"/>
      <c r="K267" s="696"/>
      <c r="L267" s="696"/>
      <c r="M267" s="696"/>
      <c r="N267" s="696"/>
      <c r="O267" s="696"/>
      <c r="P267" s="696"/>
      <c r="Q267" s="696"/>
      <c r="R267" s="696"/>
      <c r="S267" s="696"/>
      <c r="T267" s="696"/>
      <c r="U267" s="696"/>
      <c r="V267" s="696"/>
      <c r="W267" s="696"/>
      <c r="X267" s="696"/>
      <c r="Y267" s="696"/>
      <c r="Z267" s="696"/>
      <c r="AA267" s="696"/>
      <c r="AB267" s="696"/>
      <c r="AC267" s="696"/>
      <c r="AD267" s="696"/>
      <c r="AE267" s="696"/>
      <c r="AF267" s="696"/>
      <c r="AG267" s="696"/>
      <c r="AH267" s="696"/>
      <c r="AI267" s="696"/>
      <c r="AJ267" s="696"/>
      <c r="AK267" s="696"/>
      <c r="AL267" s="696"/>
      <c r="AM267" s="696"/>
      <c r="AN267" s="696"/>
      <c r="AO267" s="696"/>
    </row>
    <row r="268" spans="1:41" ht="12.75" customHeight="1" x14ac:dyDescent="0.2">
      <c r="A268" s="545"/>
      <c r="B268" s="15" t="s">
        <v>470</v>
      </c>
      <c r="C268" s="696"/>
      <c r="D268" s="534"/>
      <c r="E268" s="534"/>
      <c r="F268" s="534"/>
      <c r="G268" s="534"/>
      <c r="H268" s="534"/>
      <c r="I268" s="534"/>
      <c r="J268" s="534"/>
      <c r="K268" s="534"/>
      <c r="L268" s="534"/>
      <c r="M268" s="534"/>
      <c r="N268" s="534"/>
      <c r="O268" s="534"/>
      <c r="P268" s="534"/>
      <c r="Q268" s="534"/>
      <c r="R268" s="534"/>
      <c r="S268" s="534"/>
      <c r="T268" s="534"/>
      <c r="U268" s="534"/>
      <c r="V268" s="534"/>
      <c r="W268" s="534"/>
      <c r="X268" s="534"/>
      <c r="Y268" s="534"/>
      <c r="Z268" s="534"/>
      <c r="AA268" s="534"/>
      <c r="AB268" s="534"/>
      <c r="AC268" s="534"/>
      <c r="AD268" s="534"/>
      <c r="AE268" s="534"/>
      <c r="AF268" s="534"/>
      <c r="AG268" s="534"/>
      <c r="AH268" s="534"/>
      <c r="AI268" s="534"/>
      <c r="AJ268" s="534"/>
      <c r="AK268" s="534"/>
      <c r="AL268" s="534"/>
      <c r="AM268" s="534"/>
      <c r="AN268" s="534"/>
      <c r="AO268" s="534"/>
    </row>
    <row r="269" spans="1:41" ht="12.75" customHeight="1" x14ac:dyDescent="0.2">
      <c r="A269" s="545"/>
      <c r="B269" s="53"/>
      <c r="C269" s="534"/>
      <c r="D269" s="534"/>
      <c r="E269" s="534"/>
      <c r="F269" s="534"/>
      <c r="G269" s="534"/>
      <c r="H269" s="534"/>
      <c r="I269" s="534"/>
      <c r="J269" s="534"/>
      <c r="K269" s="534"/>
      <c r="L269" s="534"/>
      <c r="M269" s="534"/>
      <c r="N269" s="534"/>
      <c r="O269" s="534"/>
      <c r="P269" s="534"/>
      <c r="Q269" s="534"/>
      <c r="R269" s="534"/>
      <c r="S269" s="534"/>
      <c r="T269" s="534"/>
      <c r="U269" s="534"/>
      <c r="V269" s="534"/>
      <c r="W269" s="534"/>
      <c r="X269" s="534"/>
      <c r="Y269" s="534"/>
      <c r="Z269" s="534"/>
      <c r="AA269" s="534"/>
      <c r="AB269" s="534"/>
      <c r="AC269" s="534"/>
      <c r="AD269" s="534"/>
      <c r="AE269" s="534"/>
      <c r="AF269" s="534"/>
      <c r="AG269" s="534"/>
      <c r="AH269" s="534"/>
      <c r="AI269" s="534"/>
      <c r="AJ269" s="534"/>
      <c r="AK269" s="534"/>
      <c r="AL269" s="534"/>
      <c r="AM269" s="534"/>
      <c r="AN269" s="534"/>
      <c r="AO269" s="534"/>
    </row>
    <row r="270" spans="1:41" ht="12.75" customHeight="1" x14ac:dyDescent="0.2">
      <c r="A270" s="545"/>
      <c r="B270" s="14" t="s">
        <v>478</v>
      </c>
      <c r="C270" s="534"/>
      <c r="D270" s="696"/>
      <c r="E270" s="696"/>
      <c r="F270" s="696"/>
      <c r="G270" s="696"/>
      <c r="H270" s="696"/>
      <c r="I270" s="696"/>
      <c r="J270" s="696"/>
      <c r="K270" s="696"/>
      <c r="L270" s="696"/>
      <c r="M270" s="696"/>
      <c r="N270" s="696"/>
      <c r="O270" s="696"/>
      <c r="P270" s="696"/>
      <c r="Q270" s="696"/>
      <c r="R270" s="696"/>
      <c r="S270" s="696"/>
      <c r="T270" s="696"/>
      <c r="U270" s="696"/>
      <c r="V270" s="696"/>
      <c r="W270" s="696"/>
      <c r="X270" s="696"/>
      <c r="Y270" s="696"/>
      <c r="Z270" s="696"/>
      <c r="AA270" s="696"/>
      <c r="AB270" s="696"/>
      <c r="AC270" s="696"/>
      <c r="AD270" s="696"/>
      <c r="AE270" s="696"/>
      <c r="AF270" s="696"/>
      <c r="AG270" s="696"/>
      <c r="AH270" s="696"/>
      <c r="AI270" s="696"/>
      <c r="AJ270" s="696"/>
      <c r="AK270" s="696"/>
      <c r="AL270" s="696"/>
      <c r="AM270" s="696"/>
      <c r="AN270" s="696"/>
      <c r="AO270" s="696"/>
    </row>
    <row r="271" spans="1:41" ht="12.75" customHeight="1" x14ac:dyDescent="0.2">
      <c r="A271" s="545"/>
      <c r="B271" s="15" t="s">
        <v>470</v>
      </c>
      <c r="C271" s="696"/>
      <c r="D271" s="534"/>
      <c r="E271" s="534"/>
      <c r="F271" s="534"/>
      <c r="G271" s="534"/>
      <c r="H271" s="534"/>
      <c r="I271" s="534"/>
      <c r="J271" s="534"/>
      <c r="K271" s="534"/>
      <c r="L271" s="534"/>
      <c r="M271" s="534"/>
      <c r="N271" s="534"/>
      <c r="O271" s="534"/>
      <c r="P271" s="534"/>
      <c r="Q271" s="534"/>
      <c r="R271" s="534"/>
      <c r="S271" s="534"/>
      <c r="T271" s="534"/>
      <c r="U271" s="534"/>
      <c r="V271" s="534"/>
      <c r="W271" s="534"/>
      <c r="X271" s="534"/>
      <c r="Y271" s="534"/>
      <c r="Z271" s="534"/>
      <c r="AA271" s="534"/>
      <c r="AB271" s="534"/>
      <c r="AC271" s="534"/>
      <c r="AD271" s="534"/>
      <c r="AE271" s="534"/>
      <c r="AF271" s="534"/>
      <c r="AG271" s="534"/>
      <c r="AH271" s="534"/>
      <c r="AI271" s="534"/>
      <c r="AJ271" s="534"/>
      <c r="AK271" s="534"/>
      <c r="AL271" s="534"/>
      <c r="AM271" s="534"/>
      <c r="AN271" s="534"/>
      <c r="AO271" s="534"/>
    </row>
    <row r="272" spans="1:41" ht="12.75" customHeight="1" x14ac:dyDescent="0.2">
      <c r="A272" s="545"/>
      <c r="C272" s="184"/>
      <c r="D272" s="169"/>
      <c r="E272" s="169"/>
      <c r="F272" s="184"/>
      <c r="G272" s="184"/>
      <c r="H272" s="184"/>
      <c r="I272" s="185"/>
      <c r="J272" s="184"/>
      <c r="K272" s="184"/>
      <c r="L272" s="184"/>
      <c r="M272" s="184"/>
      <c r="N272" s="184"/>
      <c r="O272" s="184"/>
      <c r="P272" s="169"/>
      <c r="Q272" s="169"/>
      <c r="R272" s="169"/>
      <c r="S272" s="169"/>
      <c r="T272" s="169"/>
      <c r="U272" s="169"/>
      <c r="V272" s="169"/>
      <c r="W272" s="169"/>
      <c r="X272" s="169"/>
      <c r="Y272" s="169"/>
      <c r="Z272" s="169"/>
      <c r="AA272" s="169"/>
      <c r="AB272" s="169"/>
      <c r="AC272" s="169"/>
      <c r="AD272" s="169"/>
      <c r="AE272" s="169"/>
      <c r="AF272" s="169"/>
      <c r="AG272" s="169"/>
      <c r="AH272" s="169"/>
      <c r="AI272" s="169"/>
      <c r="AJ272" s="169"/>
      <c r="AK272" s="169"/>
      <c r="AL272" s="169"/>
      <c r="AM272" s="169"/>
      <c r="AN272" s="169"/>
      <c r="AO272" s="169"/>
    </row>
    <row r="273" spans="1:41" ht="12.75" customHeight="1" x14ac:dyDescent="0.2">
      <c r="A273" s="545"/>
      <c r="C273" s="186"/>
      <c r="D273" s="173"/>
      <c r="E273" s="173"/>
      <c r="F273" s="186"/>
      <c r="G273" s="186"/>
      <c r="H273" s="186"/>
      <c r="I273" s="187"/>
      <c r="J273" s="186"/>
      <c r="K273" s="186"/>
      <c r="L273" s="186"/>
      <c r="M273" s="186"/>
      <c r="N273" s="186"/>
      <c r="O273" s="186"/>
      <c r="P273" s="173"/>
      <c r="Q273" s="173"/>
      <c r="R273" s="173"/>
      <c r="S273" s="173"/>
      <c r="T273" s="173"/>
      <c r="U273" s="173"/>
      <c r="V273" s="173"/>
      <c r="W273" s="173"/>
      <c r="X273" s="173"/>
      <c r="Y273" s="173"/>
      <c r="Z273" s="173"/>
      <c r="AA273" s="173"/>
      <c r="AB273" s="173"/>
      <c r="AC273" s="173"/>
      <c r="AD273" s="173"/>
      <c r="AE273" s="173"/>
      <c r="AF273" s="173"/>
      <c r="AG273" s="173"/>
      <c r="AH273" s="173"/>
      <c r="AI273" s="173"/>
      <c r="AJ273" s="173"/>
      <c r="AK273" s="173"/>
      <c r="AL273" s="173"/>
      <c r="AM273" s="173"/>
      <c r="AN273" s="173"/>
      <c r="AO273" s="173"/>
    </row>
    <row r="274" spans="1:41" ht="12.75" customHeight="1" x14ac:dyDescent="0.2">
      <c r="A274" s="545"/>
      <c r="B274" s="188" t="s">
        <v>479</v>
      </c>
      <c r="C274" s="189"/>
      <c r="D274" s="153"/>
      <c r="E274" s="153"/>
      <c r="F274" s="189"/>
      <c r="G274" s="189"/>
      <c r="H274" s="189"/>
      <c r="I274" s="190"/>
      <c r="J274" s="189"/>
      <c r="K274" s="189"/>
      <c r="L274" s="189"/>
      <c r="M274" s="189"/>
      <c r="N274" s="189"/>
      <c r="O274" s="189"/>
      <c r="P274" s="153"/>
      <c r="Q274" s="153"/>
      <c r="R274" s="153"/>
      <c r="S274" s="153"/>
      <c r="T274" s="153"/>
      <c r="U274" s="153"/>
      <c r="V274" s="153"/>
      <c r="W274" s="153"/>
      <c r="X274" s="153"/>
      <c r="Y274" s="153"/>
      <c r="Z274" s="153"/>
      <c r="AA274" s="153"/>
      <c r="AB274" s="153"/>
      <c r="AC274" s="153"/>
      <c r="AD274" s="153"/>
      <c r="AE274" s="153"/>
      <c r="AF274" s="153"/>
      <c r="AG274" s="153"/>
      <c r="AH274" s="153"/>
      <c r="AI274" s="153"/>
      <c r="AJ274" s="153"/>
      <c r="AK274" s="153"/>
      <c r="AL274" s="153"/>
      <c r="AM274" s="153"/>
      <c r="AN274" s="153"/>
      <c r="AO274" s="153"/>
    </row>
    <row r="275" spans="1:41" ht="12.75" customHeight="1" x14ac:dyDescent="0.2">
      <c r="A275" s="545"/>
      <c r="C275" s="186"/>
      <c r="D275" s="173"/>
      <c r="E275" s="173"/>
      <c r="F275" s="186"/>
      <c r="G275" s="186"/>
      <c r="H275" s="186"/>
      <c r="I275" s="187"/>
      <c r="J275" s="186"/>
      <c r="K275" s="186"/>
      <c r="L275" s="186"/>
      <c r="M275" s="186"/>
      <c r="N275" s="186"/>
      <c r="O275" s="186"/>
      <c r="P275" s="173"/>
      <c r="Q275" s="173"/>
      <c r="R275" s="173"/>
      <c r="S275" s="173"/>
      <c r="T275" s="173"/>
      <c r="U275" s="173"/>
      <c r="V275" s="173"/>
      <c r="W275" s="173"/>
      <c r="X275" s="173"/>
      <c r="Y275" s="173"/>
      <c r="Z275" s="173"/>
      <c r="AA275" s="173"/>
      <c r="AB275" s="173"/>
      <c r="AC275" s="173"/>
      <c r="AD275" s="173"/>
      <c r="AE275" s="173"/>
      <c r="AF275" s="173"/>
      <c r="AG275" s="173"/>
      <c r="AH275" s="173"/>
      <c r="AI275" s="173"/>
      <c r="AJ275" s="173"/>
      <c r="AK275" s="173"/>
      <c r="AL275" s="173"/>
      <c r="AM275" s="173"/>
      <c r="AN275" s="173"/>
      <c r="AO275" s="173"/>
    </row>
    <row r="276" spans="1:41" ht="12.75" customHeight="1" x14ac:dyDescent="0.2">
      <c r="A276" s="545"/>
      <c r="B276" s="188" t="s">
        <v>34</v>
      </c>
      <c r="C276" s="189"/>
      <c r="D276" s="189"/>
      <c r="E276" s="189"/>
      <c r="F276" s="189"/>
      <c r="G276" s="189"/>
      <c r="H276" s="189"/>
      <c r="I276" s="190"/>
      <c r="J276" s="189"/>
      <c r="K276" s="189"/>
      <c r="L276" s="189"/>
      <c r="M276" s="189"/>
      <c r="N276" s="189"/>
      <c r="O276" s="189"/>
      <c r="P276" s="189"/>
      <c r="Q276" s="189"/>
      <c r="R276" s="189"/>
      <c r="S276" s="189"/>
      <c r="T276" s="189"/>
      <c r="U276" s="189"/>
      <c r="V276" s="189"/>
      <c r="W276" s="189"/>
      <c r="X276" s="189"/>
      <c r="Y276" s="189"/>
      <c r="Z276" s="189"/>
      <c r="AA276" s="189"/>
      <c r="AB276" s="189"/>
      <c r="AC276" s="189"/>
      <c r="AD276" s="189"/>
      <c r="AE276" s="189"/>
      <c r="AF276" s="189"/>
      <c r="AG276" s="189"/>
      <c r="AH276" s="189"/>
      <c r="AI276" s="189"/>
      <c r="AJ276" s="189"/>
      <c r="AK276" s="189"/>
      <c r="AL276" s="189"/>
      <c r="AM276" s="189"/>
      <c r="AN276" s="189"/>
      <c r="AO276" s="189"/>
    </row>
    <row r="277" spans="1:41" ht="12.75" customHeight="1" x14ac:dyDescent="0.2">
      <c r="A277" s="545"/>
      <c r="B277" s="53" t="s">
        <v>480</v>
      </c>
      <c r="C277" s="534"/>
      <c r="D277" s="790"/>
      <c r="E277" s="790"/>
      <c r="F277" s="790"/>
      <c r="G277" s="790"/>
      <c r="H277" s="790"/>
      <c r="I277" s="791"/>
      <c r="J277" s="790"/>
      <c r="K277" s="790"/>
      <c r="L277" s="790"/>
      <c r="M277" s="790"/>
      <c r="N277" s="790"/>
      <c r="O277" s="790"/>
      <c r="P277" s="790"/>
      <c r="Q277" s="790"/>
      <c r="R277" s="790"/>
      <c r="S277" s="790"/>
      <c r="T277" s="790"/>
      <c r="U277" s="790"/>
      <c r="V277" s="790"/>
      <c r="W277" s="790"/>
      <c r="X277" s="790"/>
      <c r="Y277" s="790"/>
      <c r="Z277" s="790"/>
      <c r="AA277" s="790"/>
      <c r="AB277" s="790"/>
      <c r="AC277" s="790"/>
      <c r="AD277" s="790"/>
      <c r="AE277" s="790"/>
      <c r="AF277" s="790"/>
      <c r="AG277" s="790"/>
      <c r="AH277" s="790"/>
      <c r="AI277" s="790"/>
      <c r="AJ277" s="790"/>
      <c r="AK277" s="790"/>
      <c r="AL277" s="790"/>
      <c r="AM277" s="790"/>
      <c r="AN277" s="790"/>
      <c r="AO277" s="790"/>
    </row>
    <row r="278" spans="1:41" ht="12.75" customHeight="1" x14ac:dyDescent="0.2">
      <c r="A278" s="545"/>
      <c r="B278" s="53"/>
      <c r="C278" s="534"/>
      <c r="D278" s="790"/>
      <c r="E278" s="790"/>
      <c r="F278" s="790"/>
      <c r="G278" s="790"/>
      <c r="H278" s="790"/>
      <c r="I278" s="791"/>
      <c r="J278" s="790"/>
      <c r="K278" s="790"/>
      <c r="L278" s="790"/>
      <c r="M278" s="790"/>
      <c r="N278" s="790"/>
      <c r="O278" s="790"/>
      <c r="P278" s="790"/>
      <c r="Q278" s="790"/>
      <c r="R278" s="790"/>
      <c r="S278" s="790"/>
      <c r="T278" s="790"/>
      <c r="U278" s="790"/>
      <c r="V278" s="790"/>
      <c r="W278" s="790"/>
      <c r="X278" s="790"/>
      <c r="Y278" s="790"/>
      <c r="Z278" s="790"/>
      <c r="AA278" s="790"/>
      <c r="AB278" s="790"/>
      <c r="AC278" s="790"/>
      <c r="AD278" s="790"/>
      <c r="AE278" s="790"/>
      <c r="AF278" s="790"/>
      <c r="AG278" s="790"/>
      <c r="AH278" s="790"/>
      <c r="AI278" s="790"/>
      <c r="AJ278" s="790"/>
      <c r="AK278" s="790"/>
      <c r="AL278" s="790"/>
      <c r="AM278" s="790"/>
      <c r="AN278" s="790"/>
      <c r="AO278" s="790"/>
    </row>
    <row r="279" spans="1:41" ht="12.75" customHeight="1" x14ac:dyDescent="0.2">
      <c r="A279" s="545"/>
      <c r="B279" s="14" t="s">
        <v>481</v>
      </c>
      <c r="C279" s="534"/>
      <c r="D279" s="790"/>
      <c r="E279" s="790"/>
      <c r="F279" s="790"/>
      <c r="G279" s="790"/>
      <c r="H279" s="790"/>
      <c r="I279" s="791"/>
      <c r="J279" s="790"/>
      <c r="K279" s="790"/>
      <c r="L279" s="790"/>
      <c r="M279" s="790"/>
      <c r="N279" s="790"/>
      <c r="O279" s="790"/>
      <c r="P279" s="790"/>
      <c r="Q279" s="790"/>
      <c r="R279" s="790"/>
      <c r="S279" s="790"/>
      <c r="T279" s="790"/>
      <c r="U279" s="790"/>
      <c r="V279" s="790"/>
      <c r="W279" s="790"/>
      <c r="X279" s="790"/>
      <c r="Y279" s="790"/>
      <c r="Z279" s="790"/>
      <c r="AA279" s="790"/>
      <c r="AB279" s="790"/>
      <c r="AC279" s="790"/>
      <c r="AD279" s="790"/>
      <c r="AE279" s="790"/>
      <c r="AF279" s="790"/>
      <c r="AG279" s="790"/>
      <c r="AH279" s="790"/>
      <c r="AI279" s="790"/>
      <c r="AJ279" s="790"/>
      <c r="AK279" s="790"/>
      <c r="AL279" s="790"/>
      <c r="AM279" s="790"/>
      <c r="AN279" s="790"/>
      <c r="AO279" s="790"/>
    </row>
    <row r="280" spans="1:41" ht="12.75" customHeight="1" x14ac:dyDescent="0.2">
      <c r="A280" s="545"/>
      <c r="B280" s="15" t="s">
        <v>482</v>
      </c>
      <c r="C280" s="534"/>
      <c r="D280" s="790"/>
      <c r="E280" s="790"/>
      <c r="F280" s="790"/>
      <c r="G280" s="790"/>
      <c r="H280" s="790"/>
      <c r="I280" s="791"/>
      <c r="J280" s="790"/>
      <c r="K280" s="790"/>
      <c r="L280" s="790"/>
      <c r="M280" s="790"/>
      <c r="N280" s="790"/>
      <c r="O280" s="790"/>
      <c r="P280" s="790"/>
      <c r="Q280" s="790"/>
      <c r="R280" s="790"/>
      <c r="S280" s="790"/>
      <c r="T280" s="790"/>
      <c r="U280" s="790"/>
      <c r="V280" s="790"/>
      <c r="W280" s="790"/>
      <c r="X280" s="790"/>
      <c r="Y280" s="790"/>
      <c r="Z280" s="790"/>
      <c r="AA280" s="790"/>
      <c r="AB280" s="790"/>
      <c r="AC280" s="790"/>
      <c r="AD280" s="790"/>
      <c r="AE280" s="790"/>
      <c r="AF280" s="790"/>
      <c r="AG280" s="790"/>
      <c r="AH280" s="790"/>
      <c r="AI280" s="790"/>
      <c r="AJ280" s="790"/>
      <c r="AK280" s="790"/>
      <c r="AL280" s="790"/>
      <c r="AM280" s="790"/>
      <c r="AN280" s="790"/>
      <c r="AO280" s="790"/>
    </row>
    <row r="281" spans="1:41" ht="12.75" customHeight="1" x14ac:dyDescent="0.2">
      <c r="A281" s="545"/>
      <c r="B281" s="141" t="s">
        <v>483</v>
      </c>
      <c r="C281" s="534"/>
      <c r="D281" s="534"/>
      <c r="E281" s="534"/>
      <c r="F281" s="534"/>
      <c r="G281" s="534"/>
      <c r="H281" s="534"/>
      <c r="I281" s="534"/>
      <c r="J281" s="534"/>
      <c r="K281" s="534"/>
      <c r="L281" s="534"/>
      <c r="M281" s="534"/>
      <c r="N281" s="534"/>
      <c r="O281" s="534"/>
      <c r="P281" s="534"/>
      <c r="Q281" s="534"/>
      <c r="R281" s="534"/>
      <c r="S281" s="534"/>
      <c r="T281" s="534"/>
      <c r="U281" s="534"/>
      <c r="V281" s="534"/>
      <c r="W281" s="534"/>
      <c r="X281" s="534"/>
      <c r="Y281" s="534"/>
      <c r="Z281" s="534"/>
      <c r="AA281" s="534"/>
      <c r="AB281" s="534"/>
      <c r="AC281" s="534"/>
      <c r="AD281" s="534"/>
      <c r="AE281" s="534"/>
      <c r="AF281" s="534"/>
      <c r="AG281" s="534"/>
      <c r="AH281" s="534"/>
      <c r="AI281" s="534"/>
      <c r="AJ281" s="534"/>
      <c r="AK281" s="534"/>
      <c r="AL281" s="534"/>
      <c r="AM281" s="534"/>
      <c r="AN281" s="534"/>
      <c r="AO281" s="534"/>
    </row>
    <row r="282" spans="1:41" ht="12.75" customHeight="1" x14ac:dyDescent="0.2">
      <c r="A282" s="545"/>
      <c r="B282" s="141" t="s">
        <v>484</v>
      </c>
      <c r="C282" s="534"/>
      <c r="D282" s="534"/>
      <c r="E282" s="534"/>
      <c r="F282" s="534"/>
      <c r="G282" s="534"/>
      <c r="H282" s="534"/>
      <c r="I282" s="534"/>
      <c r="J282" s="534"/>
      <c r="K282" s="534"/>
      <c r="L282" s="534"/>
      <c r="M282" s="534"/>
      <c r="N282" s="534"/>
      <c r="O282" s="534"/>
      <c r="P282" s="534"/>
      <c r="Q282" s="534"/>
      <c r="R282" s="534"/>
      <c r="S282" s="534"/>
      <c r="T282" s="534"/>
      <c r="U282" s="534"/>
      <c r="V282" s="534"/>
      <c r="W282" s="534"/>
      <c r="X282" s="534"/>
      <c r="Y282" s="534"/>
      <c r="Z282" s="534"/>
      <c r="AA282" s="534"/>
      <c r="AB282" s="534"/>
      <c r="AC282" s="534"/>
      <c r="AD282" s="534"/>
      <c r="AE282" s="534"/>
      <c r="AF282" s="534"/>
      <c r="AG282" s="534"/>
      <c r="AH282" s="534"/>
      <c r="AI282" s="534"/>
      <c r="AJ282" s="534"/>
      <c r="AK282" s="534"/>
      <c r="AL282" s="534"/>
      <c r="AM282" s="534"/>
      <c r="AN282" s="534"/>
      <c r="AO282" s="534"/>
    </row>
    <row r="283" spans="1:41" ht="12.75" customHeight="1" thickBot="1" x14ac:dyDescent="0.25">
      <c r="A283" s="545"/>
      <c r="B283" s="191" t="s">
        <v>485</v>
      </c>
      <c r="C283" s="739"/>
      <c r="D283" s="739"/>
      <c r="E283" s="739"/>
      <c r="F283" s="739"/>
      <c r="G283" s="739"/>
      <c r="H283" s="739"/>
      <c r="I283" s="739"/>
      <c r="J283" s="739"/>
      <c r="K283" s="739"/>
      <c r="L283" s="739"/>
      <c r="M283" s="739"/>
      <c r="N283" s="739"/>
      <c r="O283" s="739"/>
      <c r="P283" s="739"/>
      <c r="Q283" s="739"/>
      <c r="R283" s="739"/>
      <c r="S283" s="739"/>
      <c r="T283" s="739"/>
      <c r="U283" s="739"/>
      <c r="V283" s="739"/>
      <c r="W283" s="739"/>
      <c r="X283" s="739"/>
      <c r="Y283" s="739"/>
      <c r="Z283" s="739"/>
      <c r="AA283" s="739"/>
      <c r="AB283" s="739"/>
      <c r="AC283" s="739"/>
      <c r="AD283" s="739"/>
      <c r="AE283" s="739"/>
      <c r="AF283" s="739"/>
      <c r="AG283" s="739"/>
      <c r="AH283" s="739"/>
      <c r="AI283" s="739"/>
      <c r="AJ283" s="739"/>
      <c r="AK283" s="739"/>
      <c r="AL283" s="739"/>
      <c r="AM283" s="739"/>
      <c r="AN283" s="739"/>
      <c r="AO283" s="739"/>
    </row>
    <row r="284" spans="1:41" ht="12.75" customHeight="1" x14ac:dyDescent="0.2">
      <c r="A284" s="545"/>
      <c r="B284" s="136" t="s">
        <v>486</v>
      </c>
      <c r="C284" s="534"/>
      <c r="D284" s="534"/>
      <c r="E284" s="534"/>
      <c r="F284" s="534"/>
      <c r="G284" s="534"/>
      <c r="H284" s="534"/>
      <c r="I284" s="534"/>
      <c r="J284" s="534"/>
      <c r="K284" s="534"/>
      <c r="L284" s="534"/>
      <c r="M284" s="534"/>
      <c r="N284" s="534"/>
      <c r="O284" s="534"/>
      <c r="P284" s="534"/>
      <c r="Q284" s="534"/>
      <c r="R284" s="534"/>
      <c r="S284" s="534"/>
      <c r="T284" s="534"/>
      <c r="U284" s="534"/>
      <c r="V284" s="534"/>
      <c r="W284" s="534"/>
      <c r="X284" s="534"/>
      <c r="Y284" s="534"/>
      <c r="Z284" s="534"/>
      <c r="AA284" s="534"/>
      <c r="AB284" s="534"/>
      <c r="AC284" s="534"/>
      <c r="AD284" s="534"/>
      <c r="AE284" s="534"/>
      <c r="AF284" s="534"/>
      <c r="AG284" s="534"/>
      <c r="AH284" s="534"/>
      <c r="AI284" s="534"/>
      <c r="AJ284" s="534"/>
      <c r="AK284" s="534"/>
      <c r="AL284" s="534"/>
      <c r="AM284" s="534"/>
      <c r="AN284" s="534"/>
      <c r="AO284" s="534"/>
    </row>
    <row r="285" spans="1:41" ht="12.75" customHeight="1" x14ac:dyDescent="0.2">
      <c r="A285" s="545"/>
      <c r="B285" s="15" t="s">
        <v>487</v>
      </c>
      <c r="C285" s="785"/>
      <c r="D285" s="785"/>
      <c r="E285" s="785"/>
      <c r="F285" s="785"/>
      <c r="G285" s="785"/>
      <c r="H285" s="785"/>
      <c r="I285" s="785"/>
      <c r="J285" s="785"/>
      <c r="K285" s="785"/>
      <c r="L285" s="785"/>
      <c r="M285" s="785"/>
      <c r="N285" s="785"/>
      <c r="O285" s="785"/>
      <c r="P285" s="785"/>
      <c r="Q285" s="785"/>
      <c r="R285" s="785"/>
      <c r="S285" s="785"/>
      <c r="T285" s="785"/>
      <c r="U285" s="785"/>
      <c r="V285" s="785"/>
      <c r="W285" s="785"/>
      <c r="X285" s="785"/>
      <c r="Y285" s="785"/>
      <c r="Z285" s="785"/>
      <c r="AA285" s="785"/>
      <c r="AB285" s="785"/>
      <c r="AC285" s="785"/>
      <c r="AD285" s="785"/>
      <c r="AE285" s="785"/>
      <c r="AF285" s="785"/>
      <c r="AG285" s="785"/>
      <c r="AH285" s="785"/>
      <c r="AI285" s="785"/>
      <c r="AJ285" s="785"/>
      <c r="AK285" s="785"/>
      <c r="AL285" s="785"/>
      <c r="AM285" s="785"/>
      <c r="AN285" s="785"/>
      <c r="AO285" s="785"/>
    </row>
    <row r="286" spans="1:41" ht="12.75" customHeight="1" thickBot="1" x14ac:dyDescent="0.25">
      <c r="A286" s="545"/>
      <c r="B286" s="192" t="s">
        <v>488</v>
      </c>
      <c r="C286" s="739"/>
      <c r="D286" s="739"/>
      <c r="E286" s="739"/>
      <c r="F286" s="739"/>
      <c r="G286" s="739"/>
      <c r="H286" s="739"/>
      <c r="I286" s="739"/>
      <c r="J286" s="739"/>
      <c r="K286" s="739"/>
      <c r="L286" s="739"/>
      <c r="M286" s="739"/>
      <c r="N286" s="739"/>
      <c r="O286" s="739"/>
      <c r="P286" s="739"/>
      <c r="Q286" s="739"/>
      <c r="R286" s="739"/>
      <c r="S286" s="739"/>
      <c r="T286" s="739"/>
      <c r="U286" s="739"/>
      <c r="V286" s="739"/>
      <c r="W286" s="739"/>
      <c r="X286" s="739"/>
      <c r="Y286" s="739"/>
      <c r="Z286" s="739"/>
      <c r="AA286" s="739"/>
      <c r="AB286" s="739"/>
      <c r="AC286" s="739"/>
      <c r="AD286" s="739"/>
      <c r="AE286" s="739"/>
      <c r="AF286" s="739"/>
      <c r="AG286" s="739"/>
      <c r="AH286" s="739"/>
      <c r="AI286" s="739"/>
      <c r="AJ286" s="739"/>
      <c r="AK286" s="739"/>
      <c r="AL286" s="739"/>
      <c r="AM286" s="739"/>
      <c r="AN286" s="739"/>
      <c r="AO286" s="739"/>
    </row>
    <row r="287" spans="1:41" ht="12.75" customHeight="1" x14ac:dyDescent="0.2">
      <c r="A287" s="545"/>
      <c r="B287" s="153" t="s">
        <v>56</v>
      </c>
      <c r="C287" s="534"/>
      <c r="D287" s="534"/>
      <c r="E287" s="534"/>
      <c r="F287" s="534"/>
      <c r="G287" s="534"/>
      <c r="H287" s="534"/>
      <c r="I287" s="534"/>
      <c r="J287" s="534"/>
      <c r="K287" s="534"/>
      <c r="L287" s="534"/>
      <c r="M287" s="534"/>
      <c r="N287" s="534"/>
      <c r="O287" s="534"/>
      <c r="P287" s="534"/>
      <c r="Q287" s="534"/>
      <c r="R287" s="534"/>
      <c r="S287" s="534"/>
      <c r="T287" s="534"/>
      <c r="U287" s="534"/>
      <c r="V287" s="534"/>
      <c r="W287" s="534"/>
      <c r="X287" s="534"/>
      <c r="Y287" s="534"/>
      <c r="Z287" s="534"/>
      <c r="AA287" s="534"/>
      <c r="AB287" s="534"/>
      <c r="AC287" s="534"/>
      <c r="AD287" s="534"/>
      <c r="AE287" s="534"/>
      <c r="AF287" s="534"/>
      <c r="AG287" s="534"/>
      <c r="AH287" s="534"/>
      <c r="AI287" s="534"/>
      <c r="AJ287" s="534"/>
      <c r="AK287" s="534"/>
      <c r="AL287" s="534"/>
      <c r="AM287" s="534"/>
      <c r="AN287" s="534"/>
      <c r="AO287" s="534"/>
    </row>
    <row r="288" spans="1:41" ht="12.75" customHeight="1" x14ac:dyDescent="0.2">
      <c r="A288" s="545"/>
      <c r="B288" s="15" t="s">
        <v>489</v>
      </c>
      <c r="C288" s="534"/>
      <c r="D288" s="792"/>
      <c r="E288" s="792"/>
      <c r="F288" s="792"/>
      <c r="G288" s="792"/>
      <c r="H288" s="792"/>
      <c r="I288" s="792"/>
      <c r="J288" s="792"/>
      <c r="K288" s="792"/>
      <c r="L288" s="792"/>
      <c r="M288" s="792"/>
      <c r="N288" s="792"/>
      <c r="O288" s="792"/>
      <c r="P288" s="792"/>
      <c r="Q288" s="792"/>
      <c r="R288" s="792"/>
      <c r="S288" s="792"/>
      <c r="T288" s="792"/>
      <c r="U288" s="792"/>
      <c r="V288" s="792"/>
      <c r="W288" s="792"/>
      <c r="X288" s="792"/>
      <c r="Y288" s="792"/>
      <c r="Z288" s="792"/>
      <c r="AA288" s="792"/>
      <c r="AB288" s="792"/>
      <c r="AC288" s="792"/>
      <c r="AD288" s="792"/>
      <c r="AE288" s="792"/>
      <c r="AF288" s="792"/>
      <c r="AG288" s="792"/>
      <c r="AH288" s="792"/>
      <c r="AI288" s="792"/>
      <c r="AJ288" s="792"/>
      <c r="AK288" s="792"/>
      <c r="AL288" s="792"/>
      <c r="AM288" s="792"/>
      <c r="AN288" s="792"/>
      <c r="AO288" s="792"/>
    </row>
    <row r="289" spans="1:42" ht="12.75" customHeight="1" x14ac:dyDescent="0.2">
      <c r="A289" s="545"/>
      <c r="B289" s="15" t="s">
        <v>490</v>
      </c>
      <c r="C289" s="534"/>
      <c r="D289" s="792"/>
      <c r="E289" s="792"/>
      <c r="F289" s="792"/>
      <c r="G289" s="792"/>
      <c r="H289" s="792"/>
      <c r="I289" s="792"/>
      <c r="J289" s="792"/>
      <c r="K289" s="792"/>
      <c r="L289" s="792"/>
      <c r="M289" s="792"/>
      <c r="N289" s="792"/>
      <c r="O289" s="792"/>
      <c r="P289" s="792"/>
      <c r="Q289" s="792"/>
      <c r="R289" s="792"/>
      <c r="S289" s="792"/>
      <c r="T289" s="792"/>
      <c r="U289" s="792"/>
      <c r="V289" s="792"/>
      <c r="W289" s="792"/>
      <c r="X289" s="792"/>
      <c r="Y289" s="792"/>
      <c r="Z289" s="792"/>
      <c r="AA289" s="792"/>
      <c r="AB289" s="792"/>
      <c r="AC289" s="792"/>
      <c r="AD289" s="792"/>
      <c r="AE289" s="792"/>
      <c r="AF289" s="792"/>
      <c r="AG289" s="792"/>
      <c r="AH289" s="792"/>
      <c r="AI289" s="792"/>
      <c r="AJ289" s="792"/>
      <c r="AK289" s="792"/>
      <c r="AL289" s="792"/>
      <c r="AM289" s="792"/>
      <c r="AN289" s="792"/>
      <c r="AO289" s="792"/>
    </row>
    <row r="290" spans="1:42" ht="12.75" customHeight="1" x14ac:dyDescent="0.2">
      <c r="A290" s="545"/>
      <c r="B290" s="15"/>
      <c r="C290" s="534"/>
      <c r="D290" s="792"/>
      <c r="E290" s="792"/>
      <c r="F290" s="792"/>
      <c r="G290" s="792"/>
      <c r="H290" s="792"/>
      <c r="I290" s="792"/>
      <c r="J290" s="792"/>
      <c r="K290" s="792"/>
      <c r="L290" s="792"/>
      <c r="M290" s="792"/>
      <c r="N290" s="792"/>
      <c r="O290" s="792"/>
      <c r="P290" s="792"/>
      <c r="Q290" s="792"/>
      <c r="R290" s="792"/>
      <c r="S290" s="792"/>
      <c r="T290" s="792"/>
      <c r="U290" s="792"/>
      <c r="V290" s="792"/>
      <c r="W290" s="792"/>
      <c r="X290" s="792"/>
      <c r="Y290" s="792"/>
      <c r="Z290" s="792"/>
      <c r="AA290" s="792"/>
      <c r="AB290" s="792"/>
      <c r="AC290" s="792"/>
      <c r="AD290" s="792"/>
      <c r="AE290" s="792"/>
      <c r="AF290" s="792"/>
      <c r="AG290" s="792"/>
      <c r="AH290" s="792"/>
      <c r="AI290" s="792"/>
      <c r="AJ290" s="792"/>
      <c r="AK290" s="792"/>
      <c r="AL290" s="792"/>
      <c r="AM290" s="792"/>
      <c r="AN290" s="792"/>
      <c r="AO290" s="792"/>
    </row>
    <row r="291" spans="1:42" ht="12.75" customHeight="1" x14ac:dyDescent="0.2">
      <c r="A291" s="545"/>
      <c r="B291" s="15" t="s">
        <v>491</v>
      </c>
      <c r="C291" s="534"/>
      <c r="D291" s="534"/>
      <c r="E291" s="534"/>
      <c r="F291" s="534"/>
      <c r="G291" s="534"/>
      <c r="H291" s="534"/>
      <c r="I291" s="534"/>
      <c r="J291" s="534"/>
      <c r="K291" s="534"/>
      <c r="L291" s="534"/>
      <c r="M291" s="534"/>
      <c r="N291" s="534"/>
      <c r="O291" s="534"/>
      <c r="P291" s="534"/>
      <c r="Q291" s="534"/>
      <c r="R291" s="534"/>
      <c r="S291" s="534"/>
      <c r="T291" s="534"/>
      <c r="U291" s="534"/>
      <c r="V291" s="534"/>
      <c r="W291" s="534"/>
      <c r="X291" s="534"/>
      <c r="Y291" s="534"/>
      <c r="Z291" s="534"/>
      <c r="AA291" s="534"/>
      <c r="AB291" s="534"/>
      <c r="AC291" s="534"/>
      <c r="AD291" s="534"/>
      <c r="AE291" s="534"/>
      <c r="AF291" s="534"/>
      <c r="AG291" s="534"/>
      <c r="AH291" s="534"/>
      <c r="AI291" s="534"/>
      <c r="AJ291" s="534"/>
      <c r="AK291" s="534"/>
      <c r="AL291" s="534"/>
      <c r="AM291" s="534"/>
      <c r="AN291" s="534"/>
      <c r="AO291" s="534"/>
    </row>
    <row r="292" spans="1:42" ht="12.75" customHeight="1" thickBot="1" x14ac:dyDescent="0.25">
      <c r="A292" s="545"/>
      <c r="B292" s="152" t="s">
        <v>492</v>
      </c>
      <c r="C292" s="739"/>
      <c r="D292" s="739"/>
      <c r="E292" s="739"/>
      <c r="F292" s="739"/>
      <c r="G292" s="739"/>
      <c r="H292" s="739"/>
      <c r="I292" s="739"/>
      <c r="J292" s="739"/>
      <c r="K292" s="739"/>
      <c r="L292" s="739"/>
      <c r="M292" s="739"/>
      <c r="N292" s="739"/>
      <c r="O292" s="739"/>
      <c r="P292" s="739"/>
      <c r="Q292" s="739"/>
      <c r="R292" s="739"/>
      <c r="S292" s="739"/>
      <c r="T292" s="739"/>
      <c r="U292" s="739"/>
      <c r="V292" s="739"/>
      <c r="W292" s="739"/>
      <c r="X292" s="739"/>
      <c r="Y292" s="739"/>
      <c r="Z292" s="739"/>
      <c r="AA292" s="739"/>
      <c r="AB292" s="739"/>
      <c r="AC292" s="739"/>
      <c r="AD292" s="739"/>
      <c r="AE292" s="739"/>
      <c r="AF292" s="739"/>
      <c r="AG292" s="739"/>
      <c r="AH292" s="739"/>
      <c r="AI292" s="739"/>
      <c r="AJ292" s="739"/>
      <c r="AK292" s="739"/>
      <c r="AL292" s="739"/>
      <c r="AM292" s="739"/>
      <c r="AN292" s="739"/>
      <c r="AO292" s="739"/>
    </row>
    <row r="293" spans="1:42" ht="12.75" customHeight="1" x14ac:dyDescent="0.2">
      <c r="A293" s="545"/>
      <c r="B293" s="153" t="s">
        <v>493</v>
      </c>
      <c r="C293" s="534"/>
      <c r="D293" s="534"/>
      <c r="E293" s="534"/>
      <c r="F293" s="534"/>
      <c r="G293" s="534"/>
      <c r="H293" s="534"/>
      <c r="I293" s="534"/>
      <c r="J293" s="534"/>
      <c r="K293" s="534"/>
      <c r="L293" s="534"/>
      <c r="M293" s="534"/>
      <c r="N293" s="534"/>
      <c r="O293" s="534"/>
      <c r="P293" s="534"/>
      <c r="Q293" s="534"/>
      <c r="R293" s="534"/>
      <c r="S293" s="534"/>
      <c r="T293" s="534"/>
      <c r="U293" s="534"/>
      <c r="V293" s="534"/>
      <c r="W293" s="534"/>
      <c r="X293" s="534"/>
      <c r="Y293" s="534"/>
      <c r="Z293" s="534"/>
      <c r="AA293" s="534"/>
      <c r="AB293" s="534"/>
      <c r="AC293" s="534"/>
      <c r="AD293" s="534"/>
      <c r="AE293" s="534"/>
      <c r="AF293" s="534"/>
      <c r="AG293" s="534"/>
      <c r="AH293" s="534"/>
      <c r="AI293" s="534"/>
      <c r="AJ293" s="534"/>
      <c r="AK293" s="534"/>
      <c r="AL293" s="534"/>
      <c r="AM293" s="534"/>
      <c r="AN293" s="534"/>
      <c r="AO293" s="534"/>
    </row>
    <row r="294" spans="1:42" ht="12.75" customHeight="1" x14ac:dyDescent="0.2">
      <c r="A294" s="545"/>
      <c r="B294" s="15" t="s">
        <v>494</v>
      </c>
      <c r="C294" s="534"/>
      <c r="D294" s="792"/>
      <c r="E294" s="792"/>
      <c r="F294" s="792"/>
      <c r="G294" s="792"/>
      <c r="H294" s="792"/>
      <c r="I294" s="792"/>
      <c r="J294" s="792"/>
      <c r="K294" s="792"/>
      <c r="L294" s="792"/>
      <c r="M294" s="792"/>
      <c r="N294" s="792"/>
      <c r="O294" s="792"/>
      <c r="P294" s="792"/>
      <c r="Q294" s="792"/>
      <c r="R294" s="792"/>
      <c r="S294" s="792"/>
      <c r="T294" s="792"/>
      <c r="U294" s="792"/>
      <c r="V294" s="792"/>
      <c r="W294" s="792"/>
      <c r="X294" s="792"/>
      <c r="Y294" s="792"/>
      <c r="Z294" s="792"/>
      <c r="AA294" s="792"/>
      <c r="AB294" s="792"/>
      <c r="AC294" s="792"/>
      <c r="AD294" s="792"/>
      <c r="AE294" s="792"/>
      <c r="AF294" s="792"/>
      <c r="AG294" s="792"/>
      <c r="AH294" s="792"/>
      <c r="AI294" s="792"/>
      <c r="AJ294" s="792"/>
      <c r="AK294" s="792"/>
      <c r="AL294" s="792"/>
      <c r="AM294" s="792"/>
      <c r="AN294" s="792"/>
      <c r="AO294" s="792"/>
      <c r="AP294" s="193"/>
    </row>
    <row r="295" spans="1:42" ht="12.75" customHeight="1" x14ac:dyDescent="0.2">
      <c r="A295" s="545"/>
      <c r="B295" s="15" t="s">
        <v>495</v>
      </c>
      <c r="C295" s="534"/>
      <c r="D295" s="792"/>
      <c r="E295" s="792"/>
      <c r="F295" s="792"/>
      <c r="G295" s="792"/>
      <c r="H295" s="792"/>
      <c r="I295" s="792"/>
      <c r="J295" s="792"/>
      <c r="K295" s="792"/>
      <c r="L295" s="792"/>
      <c r="M295" s="792"/>
      <c r="N295" s="792"/>
      <c r="O295" s="792"/>
      <c r="P295" s="792"/>
      <c r="Q295" s="792"/>
      <c r="R295" s="792"/>
      <c r="S295" s="792"/>
      <c r="T295" s="792"/>
      <c r="U295" s="792"/>
      <c r="V295" s="792"/>
      <c r="W295" s="792"/>
      <c r="X295" s="792"/>
      <c r="Y295" s="792"/>
      <c r="Z295" s="792"/>
      <c r="AA295" s="792"/>
      <c r="AB295" s="792"/>
      <c r="AC295" s="792"/>
      <c r="AD295" s="792"/>
      <c r="AE295" s="792"/>
      <c r="AF295" s="792"/>
      <c r="AG295" s="792"/>
      <c r="AH295" s="792"/>
      <c r="AI295" s="792"/>
      <c r="AJ295" s="792"/>
      <c r="AK295" s="792"/>
      <c r="AL295" s="792"/>
      <c r="AM295" s="792"/>
      <c r="AN295" s="792"/>
      <c r="AO295" s="792"/>
      <c r="AP295" s="193"/>
    </row>
    <row r="296" spans="1:42" ht="12.75" customHeight="1" x14ac:dyDescent="0.2">
      <c r="A296" s="545"/>
      <c r="B296" s="15" t="s">
        <v>496</v>
      </c>
      <c r="C296" s="534"/>
      <c r="D296" s="792"/>
      <c r="E296" s="792"/>
      <c r="F296" s="792"/>
      <c r="G296" s="792"/>
      <c r="H296" s="792"/>
      <c r="I296" s="792"/>
      <c r="J296" s="792"/>
      <c r="K296" s="792"/>
      <c r="L296" s="792"/>
      <c r="M296" s="792"/>
      <c r="N296" s="792"/>
      <c r="O296" s="792"/>
      <c r="P296" s="792"/>
      <c r="Q296" s="792"/>
      <c r="R296" s="792"/>
      <c r="S296" s="792"/>
      <c r="T296" s="792"/>
      <c r="U296" s="792"/>
      <c r="V296" s="792"/>
      <c r="W296" s="792"/>
      <c r="X296" s="792"/>
      <c r="Y296" s="792"/>
      <c r="Z296" s="792"/>
      <c r="AA296" s="792"/>
      <c r="AB296" s="792"/>
      <c r="AC296" s="792"/>
      <c r="AD296" s="792"/>
      <c r="AE296" s="792"/>
      <c r="AF296" s="792"/>
      <c r="AG296" s="792"/>
      <c r="AH296" s="792"/>
      <c r="AI296" s="792"/>
      <c r="AJ296" s="792"/>
      <c r="AK296" s="792"/>
      <c r="AL296" s="792"/>
      <c r="AM296" s="792"/>
      <c r="AN296" s="792"/>
      <c r="AO296" s="792"/>
      <c r="AP296" s="193"/>
    </row>
    <row r="297" spans="1:42" ht="12.75" customHeight="1" x14ac:dyDescent="0.2">
      <c r="A297" s="545"/>
      <c r="B297" s="15" t="s">
        <v>497</v>
      </c>
      <c r="C297" s="534"/>
      <c r="D297" s="792"/>
      <c r="E297" s="792"/>
      <c r="F297" s="792"/>
      <c r="G297" s="792"/>
      <c r="H297" s="792"/>
      <c r="I297" s="792"/>
      <c r="J297" s="792"/>
      <c r="K297" s="792"/>
      <c r="L297" s="792"/>
      <c r="M297" s="792"/>
      <c r="N297" s="792"/>
      <c r="O297" s="792"/>
      <c r="P297" s="792"/>
      <c r="Q297" s="792"/>
      <c r="R297" s="792"/>
      <c r="S297" s="792"/>
      <c r="T297" s="792"/>
      <c r="U297" s="792"/>
      <c r="V297" s="792"/>
      <c r="W297" s="792"/>
      <c r="X297" s="792"/>
      <c r="Y297" s="792"/>
      <c r="Z297" s="792"/>
      <c r="AA297" s="792"/>
      <c r="AB297" s="792"/>
      <c r="AC297" s="792"/>
      <c r="AD297" s="792"/>
      <c r="AE297" s="792"/>
      <c r="AF297" s="792"/>
      <c r="AG297" s="792"/>
      <c r="AH297" s="792"/>
      <c r="AI297" s="792"/>
      <c r="AJ297" s="792"/>
      <c r="AK297" s="792"/>
      <c r="AL297" s="792"/>
      <c r="AM297" s="792"/>
      <c r="AN297" s="792"/>
      <c r="AO297" s="792"/>
      <c r="AP297" s="193"/>
    </row>
    <row r="298" spans="1:42" ht="12.75" customHeight="1" x14ac:dyDescent="0.2">
      <c r="A298" s="545"/>
      <c r="B298" s="15" t="s">
        <v>498</v>
      </c>
      <c r="C298" s="534"/>
      <c r="D298" s="792"/>
      <c r="E298" s="792"/>
      <c r="F298" s="792"/>
      <c r="G298" s="792"/>
      <c r="H298" s="792"/>
      <c r="I298" s="792"/>
      <c r="J298" s="792"/>
      <c r="K298" s="792"/>
      <c r="L298" s="792"/>
      <c r="M298" s="792"/>
      <c r="N298" s="792"/>
      <c r="O298" s="792"/>
      <c r="P298" s="792"/>
      <c r="Q298" s="792"/>
      <c r="R298" s="792"/>
      <c r="S298" s="792"/>
      <c r="T298" s="792"/>
      <c r="U298" s="792"/>
      <c r="V298" s="792"/>
      <c r="W298" s="792"/>
      <c r="X298" s="792"/>
      <c r="Y298" s="792"/>
      <c r="Z298" s="792"/>
      <c r="AA298" s="792"/>
      <c r="AB298" s="792"/>
      <c r="AC298" s="792"/>
      <c r="AD298" s="792"/>
      <c r="AE298" s="792"/>
      <c r="AF298" s="792"/>
      <c r="AG298" s="792"/>
      <c r="AH298" s="792"/>
      <c r="AI298" s="792"/>
      <c r="AJ298" s="792"/>
      <c r="AK298" s="792"/>
      <c r="AL298" s="792"/>
      <c r="AM298" s="792"/>
      <c r="AN298" s="792"/>
      <c r="AO298" s="792"/>
      <c r="AP298" s="193"/>
    </row>
    <row r="299" spans="1:42" ht="12.75" customHeight="1" x14ac:dyDescent="0.2">
      <c r="A299" s="545"/>
      <c r="B299" s="53"/>
      <c r="C299" s="534"/>
      <c r="D299" s="534"/>
      <c r="E299" s="534"/>
      <c r="F299" s="534"/>
      <c r="G299" s="534"/>
      <c r="H299" s="534"/>
      <c r="I299" s="534"/>
      <c r="J299" s="534"/>
      <c r="K299" s="534"/>
      <c r="L299" s="534"/>
      <c r="M299" s="534"/>
      <c r="N299" s="534"/>
      <c r="O299" s="534"/>
      <c r="P299" s="534"/>
      <c r="Q299" s="534"/>
      <c r="R299" s="534"/>
      <c r="S299" s="534"/>
      <c r="T299" s="534"/>
      <c r="U299" s="534"/>
      <c r="V299" s="534"/>
      <c r="W299" s="534"/>
      <c r="X299" s="534"/>
      <c r="Y299" s="534"/>
      <c r="Z299" s="534"/>
      <c r="AA299" s="534"/>
      <c r="AB299" s="534"/>
      <c r="AC299" s="534"/>
      <c r="AD299" s="534"/>
      <c r="AE299" s="534"/>
      <c r="AF299" s="534"/>
      <c r="AG299" s="534"/>
      <c r="AH299" s="534"/>
      <c r="AI299" s="534"/>
      <c r="AJ299" s="534"/>
      <c r="AK299" s="534"/>
      <c r="AL299" s="534"/>
      <c r="AM299" s="534"/>
      <c r="AN299" s="534"/>
      <c r="AO299" s="534"/>
    </row>
    <row r="300" spans="1:42" ht="12.75" customHeight="1" x14ac:dyDescent="0.2">
      <c r="A300" s="545"/>
      <c r="B300" s="15" t="s">
        <v>499</v>
      </c>
      <c r="C300" s="534"/>
      <c r="D300" s="534"/>
      <c r="E300" s="534"/>
      <c r="F300" s="534"/>
      <c r="G300" s="534"/>
      <c r="H300" s="534"/>
      <c r="I300" s="534"/>
      <c r="J300" s="534"/>
      <c r="K300" s="534"/>
      <c r="L300" s="534"/>
      <c r="M300" s="534"/>
      <c r="N300" s="534"/>
      <c r="O300" s="534"/>
      <c r="P300" s="534"/>
      <c r="Q300" s="534"/>
      <c r="R300" s="534"/>
      <c r="S300" s="534"/>
      <c r="T300" s="534"/>
      <c r="U300" s="534"/>
      <c r="V300" s="534"/>
      <c r="W300" s="534"/>
      <c r="X300" s="534"/>
      <c r="Y300" s="534"/>
      <c r="Z300" s="534"/>
      <c r="AA300" s="534"/>
      <c r="AB300" s="534"/>
      <c r="AC300" s="534"/>
      <c r="AD300" s="534"/>
      <c r="AE300" s="534"/>
      <c r="AF300" s="534"/>
      <c r="AG300" s="534"/>
      <c r="AH300" s="534"/>
      <c r="AI300" s="534"/>
      <c r="AJ300" s="534"/>
      <c r="AK300" s="534"/>
      <c r="AL300" s="534"/>
      <c r="AM300" s="534"/>
      <c r="AN300" s="534"/>
      <c r="AO300" s="534"/>
    </row>
    <row r="301" spans="1:42" ht="12.75" customHeight="1" thickBot="1" x14ac:dyDescent="0.25">
      <c r="A301" s="545"/>
      <c r="B301" s="152" t="s">
        <v>500</v>
      </c>
      <c r="C301" s="739"/>
      <c r="D301" s="739"/>
      <c r="E301" s="739"/>
      <c r="F301" s="739"/>
      <c r="G301" s="739"/>
      <c r="H301" s="739"/>
      <c r="I301" s="739"/>
      <c r="J301" s="739"/>
      <c r="K301" s="739"/>
      <c r="L301" s="739"/>
      <c r="M301" s="739"/>
      <c r="N301" s="739"/>
      <c r="O301" s="739"/>
      <c r="P301" s="739"/>
      <c r="Q301" s="739"/>
      <c r="R301" s="739"/>
      <c r="S301" s="739"/>
      <c r="T301" s="739"/>
      <c r="U301" s="739"/>
      <c r="V301" s="739"/>
      <c r="W301" s="739"/>
      <c r="X301" s="739"/>
      <c r="Y301" s="739"/>
      <c r="Z301" s="739"/>
      <c r="AA301" s="739"/>
      <c r="AB301" s="739"/>
      <c r="AC301" s="739"/>
      <c r="AD301" s="739"/>
      <c r="AE301" s="739"/>
      <c r="AF301" s="739"/>
      <c r="AG301" s="739"/>
      <c r="AH301" s="739"/>
      <c r="AI301" s="739"/>
      <c r="AJ301" s="739"/>
      <c r="AK301" s="739"/>
      <c r="AL301" s="739"/>
      <c r="AM301" s="739"/>
      <c r="AN301" s="739"/>
      <c r="AO301" s="739"/>
    </row>
    <row r="302" spans="1:42" ht="12.75" customHeight="1" x14ac:dyDescent="0.2">
      <c r="A302" s="545"/>
      <c r="B302" s="153" t="s">
        <v>501</v>
      </c>
      <c r="C302" s="534"/>
      <c r="D302" s="534"/>
      <c r="E302" s="534"/>
      <c r="F302" s="534"/>
      <c r="G302" s="534"/>
      <c r="H302" s="534"/>
      <c r="I302" s="534"/>
      <c r="J302" s="534"/>
      <c r="K302" s="534"/>
      <c r="L302" s="534"/>
      <c r="M302" s="534"/>
      <c r="N302" s="534"/>
      <c r="O302" s="534"/>
      <c r="P302" s="534"/>
      <c r="Q302" s="534"/>
      <c r="R302" s="534"/>
      <c r="S302" s="534"/>
      <c r="T302" s="534"/>
      <c r="U302" s="534"/>
      <c r="V302" s="534"/>
      <c r="W302" s="534"/>
      <c r="X302" s="534"/>
      <c r="Y302" s="534"/>
      <c r="Z302" s="534"/>
      <c r="AA302" s="534"/>
      <c r="AB302" s="534"/>
      <c r="AC302" s="534"/>
      <c r="AD302" s="534"/>
      <c r="AE302" s="534"/>
      <c r="AF302" s="534"/>
      <c r="AG302" s="534"/>
      <c r="AH302" s="534"/>
      <c r="AI302" s="534"/>
      <c r="AJ302" s="534"/>
      <c r="AK302" s="534"/>
      <c r="AL302" s="534"/>
      <c r="AM302" s="534"/>
      <c r="AN302" s="534"/>
      <c r="AO302" s="534"/>
    </row>
    <row r="303" spans="1:42" ht="12.75" customHeight="1" x14ac:dyDescent="0.2">
      <c r="A303" s="545"/>
      <c r="B303" s="15" t="s">
        <v>494</v>
      </c>
      <c r="C303" s="534"/>
      <c r="D303" s="792"/>
      <c r="E303" s="792"/>
      <c r="F303" s="792"/>
      <c r="G303" s="792"/>
      <c r="H303" s="792"/>
      <c r="I303" s="792"/>
      <c r="J303" s="792"/>
      <c r="K303" s="792"/>
      <c r="L303" s="792"/>
      <c r="M303" s="792"/>
      <c r="N303" s="792"/>
      <c r="O303" s="792"/>
      <c r="P303" s="792"/>
      <c r="Q303" s="792"/>
      <c r="R303" s="792"/>
      <c r="S303" s="792"/>
      <c r="T303" s="792"/>
      <c r="U303" s="792"/>
      <c r="V303" s="792"/>
      <c r="W303" s="792"/>
      <c r="X303" s="792"/>
      <c r="Y303" s="792"/>
      <c r="Z303" s="792"/>
      <c r="AA303" s="792"/>
      <c r="AB303" s="792"/>
      <c r="AC303" s="792"/>
      <c r="AD303" s="792"/>
      <c r="AE303" s="792"/>
      <c r="AF303" s="792"/>
      <c r="AG303" s="792"/>
      <c r="AH303" s="792"/>
      <c r="AI303" s="792"/>
      <c r="AJ303" s="792"/>
      <c r="AK303" s="792"/>
      <c r="AL303" s="792"/>
      <c r="AM303" s="792"/>
      <c r="AN303" s="792"/>
      <c r="AO303" s="792"/>
      <c r="AP303" s="193"/>
    </row>
    <row r="304" spans="1:42" ht="12.75" customHeight="1" x14ac:dyDescent="0.2">
      <c r="A304" s="545"/>
      <c r="B304" s="15" t="s">
        <v>502</v>
      </c>
      <c r="C304" s="534"/>
      <c r="D304" s="792"/>
      <c r="E304" s="792"/>
      <c r="F304" s="792"/>
      <c r="G304" s="792"/>
      <c r="H304" s="792"/>
      <c r="I304" s="792"/>
      <c r="J304" s="792"/>
      <c r="K304" s="792"/>
      <c r="L304" s="792"/>
      <c r="M304" s="792"/>
      <c r="N304" s="792"/>
      <c r="O304" s="792"/>
      <c r="P304" s="792"/>
      <c r="Q304" s="792"/>
      <c r="R304" s="792"/>
      <c r="S304" s="792"/>
      <c r="T304" s="792"/>
      <c r="U304" s="792"/>
      <c r="V304" s="792"/>
      <c r="W304" s="792"/>
      <c r="X304" s="792"/>
      <c r="Y304" s="792"/>
      <c r="Z304" s="792"/>
      <c r="AA304" s="792"/>
      <c r="AB304" s="792"/>
      <c r="AC304" s="792"/>
      <c r="AD304" s="792"/>
      <c r="AE304" s="792"/>
      <c r="AF304" s="792"/>
      <c r="AG304" s="792"/>
      <c r="AH304" s="792"/>
      <c r="AI304" s="792"/>
      <c r="AJ304" s="792"/>
      <c r="AK304" s="792"/>
      <c r="AL304" s="792"/>
      <c r="AM304" s="792"/>
      <c r="AN304" s="792"/>
      <c r="AO304" s="792"/>
      <c r="AP304" s="193"/>
    </row>
    <row r="305" spans="1:42" ht="12.75" customHeight="1" x14ac:dyDescent="0.2">
      <c r="A305" s="545"/>
      <c r="B305" s="15" t="s">
        <v>503</v>
      </c>
      <c r="C305" s="534"/>
      <c r="D305" s="792"/>
      <c r="E305" s="792"/>
      <c r="F305" s="792"/>
      <c r="G305" s="792"/>
      <c r="H305" s="792"/>
      <c r="I305" s="792"/>
      <c r="J305" s="792"/>
      <c r="K305" s="792"/>
      <c r="L305" s="792"/>
      <c r="M305" s="792"/>
      <c r="N305" s="792"/>
      <c r="O305" s="792"/>
      <c r="P305" s="792"/>
      <c r="Q305" s="792"/>
      <c r="R305" s="792"/>
      <c r="S305" s="792"/>
      <c r="T305" s="792"/>
      <c r="U305" s="792"/>
      <c r="V305" s="792"/>
      <c r="W305" s="792"/>
      <c r="X305" s="792"/>
      <c r="Y305" s="792"/>
      <c r="Z305" s="792"/>
      <c r="AA305" s="792"/>
      <c r="AB305" s="792"/>
      <c r="AC305" s="792"/>
      <c r="AD305" s="792"/>
      <c r="AE305" s="792"/>
      <c r="AF305" s="792"/>
      <c r="AG305" s="792"/>
      <c r="AH305" s="792"/>
      <c r="AI305" s="792"/>
      <c r="AJ305" s="792"/>
      <c r="AK305" s="792"/>
      <c r="AL305" s="792"/>
      <c r="AM305" s="792"/>
      <c r="AN305" s="792"/>
      <c r="AO305" s="792"/>
      <c r="AP305" s="193"/>
    </row>
    <row r="306" spans="1:42" ht="12.75" customHeight="1" x14ac:dyDescent="0.2">
      <c r="A306" s="545"/>
      <c r="B306" s="15" t="s">
        <v>496</v>
      </c>
      <c r="C306" s="534"/>
      <c r="D306" s="792"/>
      <c r="E306" s="792"/>
      <c r="F306" s="792"/>
      <c r="G306" s="792"/>
      <c r="H306" s="792"/>
      <c r="I306" s="792"/>
      <c r="J306" s="792"/>
      <c r="K306" s="792"/>
      <c r="L306" s="792"/>
      <c r="M306" s="792"/>
      <c r="N306" s="792"/>
      <c r="O306" s="792"/>
      <c r="P306" s="792"/>
      <c r="Q306" s="792"/>
      <c r="R306" s="792"/>
      <c r="S306" s="792"/>
      <c r="T306" s="792"/>
      <c r="U306" s="792"/>
      <c r="V306" s="792"/>
      <c r="W306" s="792"/>
      <c r="X306" s="792"/>
      <c r="Y306" s="792"/>
      <c r="Z306" s="792"/>
      <c r="AA306" s="792"/>
      <c r="AB306" s="792"/>
      <c r="AC306" s="792"/>
      <c r="AD306" s="792"/>
      <c r="AE306" s="792"/>
      <c r="AF306" s="792"/>
      <c r="AG306" s="792"/>
      <c r="AH306" s="792"/>
      <c r="AI306" s="792"/>
      <c r="AJ306" s="792"/>
      <c r="AK306" s="792"/>
      <c r="AL306" s="792"/>
      <c r="AM306" s="792"/>
      <c r="AN306" s="792"/>
      <c r="AO306" s="792"/>
      <c r="AP306" s="193"/>
    </row>
    <row r="307" spans="1:42" ht="12.75" customHeight="1" x14ac:dyDescent="0.2">
      <c r="A307" s="545"/>
      <c r="B307" s="15" t="s">
        <v>497</v>
      </c>
      <c r="C307" s="534"/>
      <c r="D307" s="792"/>
      <c r="E307" s="792"/>
      <c r="F307" s="792"/>
      <c r="G307" s="792"/>
      <c r="H307" s="792"/>
      <c r="I307" s="792"/>
      <c r="J307" s="792"/>
      <c r="K307" s="792"/>
      <c r="L307" s="792"/>
      <c r="M307" s="792"/>
      <c r="N307" s="792"/>
      <c r="O307" s="792"/>
      <c r="P307" s="792"/>
      <c r="Q307" s="792"/>
      <c r="R307" s="792"/>
      <c r="S307" s="792"/>
      <c r="T307" s="792"/>
      <c r="U307" s="792"/>
      <c r="V307" s="792"/>
      <c r="W307" s="792"/>
      <c r="X307" s="792"/>
      <c r="Y307" s="792"/>
      <c r="Z307" s="792"/>
      <c r="AA307" s="792"/>
      <c r="AB307" s="792"/>
      <c r="AC307" s="792"/>
      <c r="AD307" s="792"/>
      <c r="AE307" s="792"/>
      <c r="AF307" s="792"/>
      <c r="AG307" s="792"/>
      <c r="AH307" s="792"/>
      <c r="AI307" s="792"/>
      <c r="AJ307" s="792"/>
      <c r="AK307" s="792"/>
      <c r="AL307" s="792"/>
      <c r="AM307" s="792"/>
      <c r="AN307" s="792"/>
      <c r="AO307" s="792"/>
      <c r="AP307" s="193"/>
    </row>
    <row r="308" spans="1:42" ht="12.75" customHeight="1" x14ac:dyDescent="0.2">
      <c r="A308" s="545"/>
      <c r="B308" s="15" t="s">
        <v>498</v>
      </c>
      <c r="C308" s="534"/>
      <c r="D308" s="792"/>
      <c r="E308" s="792"/>
      <c r="F308" s="792"/>
      <c r="G308" s="792"/>
      <c r="H308" s="792"/>
      <c r="I308" s="792"/>
      <c r="J308" s="792"/>
      <c r="K308" s="792"/>
      <c r="L308" s="792"/>
      <c r="M308" s="792"/>
      <c r="N308" s="792"/>
      <c r="O308" s="792"/>
      <c r="P308" s="792"/>
      <c r="Q308" s="792"/>
      <c r="R308" s="792"/>
      <c r="S308" s="792"/>
      <c r="T308" s="792"/>
      <c r="U308" s="792"/>
      <c r="V308" s="792"/>
      <c r="W308" s="792"/>
      <c r="X308" s="792"/>
      <c r="Y308" s="792"/>
      <c r="Z308" s="792"/>
      <c r="AA308" s="792"/>
      <c r="AB308" s="792"/>
      <c r="AC308" s="792"/>
      <c r="AD308" s="792"/>
      <c r="AE308" s="792"/>
      <c r="AF308" s="792"/>
      <c r="AG308" s="792"/>
      <c r="AH308" s="792"/>
      <c r="AI308" s="792"/>
      <c r="AJ308" s="792"/>
      <c r="AK308" s="792"/>
      <c r="AL308" s="792"/>
      <c r="AM308" s="792"/>
      <c r="AN308" s="792"/>
      <c r="AO308" s="792"/>
      <c r="AP308" s="193"/>
    </row>
    <row r="309" spans="1:42" ht="12.75" customHeight="1" x14ac:dyDescent="0.2">
      <c r="A309" s="545"/>
      <c r="B309" s="53"/>
      <c r="C309" s="534"/>
      <c r="D309" s="790"/>
      <c r="E309" s="790"/>
      <c r="F309" s="790"/>
      <c r="G309" s="790"/>
      <c r="H309" s="790"/>
      <c r="I309" s="790"/>
      <c r="J309" s="790"/>
      <c r="K309" s="790"/>
      <c r="L309" s="790"/>
      <c r="M309" s="790"/>
      <c r="N309" s="790"/>
      <c r="O309" s="790"/>
      <c r="P309" s="790"/>
      <c r="Q309" s="790"/>
      <c r="R309" s="790"/>
      <c r="S309" s="790"/>
      <c r="T309" s="790"/>
      <c r="U309" s="790"/>
      <c r="V309" s="790"/>
      <c r="W309" s="790"/>
      <c r="X309" s="790"/>
      <c r="Y309" s="790"/>
      <c r="Z309" s="790"/>
      <c r="AA309" s="790"/>
      <c r="AB309" s="790"/>
      <c r="AC309" s="790"/>
      <c r="AD309" s="790"/>
      <c r="AE309" s="790"/>
      <c r="AF309" s="790"/>
      <c r="AG309" s="790"/>
      <c r="AH309" s="790"/>
      <c r="AI309" s="790"/>
      <c r="AJ309" s="790"/>
      <c r="AK309" s="790"/>
      <c r="AL309" s="790"/>
      <c r="AM309" s="790"/>
      <c r="AN309" s="790"/>
      <c r="AO309" s="790"/>
    </row>
    <row r="310" spans="1:42" ht="12.75" customHeight="1" x14ac:dyDescent="0.2">
      <c r="A310" s="545"/>
      <c r="B310" s="15" t="s">
        <v>504</v>
      </c>
      <c r="C310" s="534"/>
      <c r="D310" s="534"/>
      <c r="E310" s="534"/>
      <c r="F310" s="534"/>
      <c r="G310" s="534"/>
      <c r="H310" s="534"/>
      <c r="I310" s="534"/>
      <c r="J310" s="534"/>
      <c r="K310" s="534"/>
      <c r="L310" s="534"/>
      <c r="M310" s="534"/>
      <c r="N310" s="534"/>
      <c r="O310" s="534"/>
      <c r="P310" s="534"/>
      <c r="Q310" s="534"/>
      <c r="R310" s="534"/>
      <c r="S310" s="534"/>
      <c r="T310" s="534"/>
      <c r="U310" s="534"/>
      <c r="V310" s="534"/>
      <c r="W310" s="534"/>
      <c r="X310" s="534"/>
      <c r="Y310" s="534"/>
      <c r="Z310" s="534"/>
      <c r="AA310" s="534"/>
      <c r="AB310" s="534"/>
      <c r="AC310" s="534"/>
      <c r="AD310" s="534"/>
      <c r="AE310" s="534"/>
      <c r="AF310" s="534"/>
      <c r="AG310" s="534"/>
      <c r="AH310" s="534"/>
      <c r="AI310" s="534"/>
      <c r="AJ310" s="534"/>
      <c r="AK310" s="534"/>
      <c r="AL310" s="534"/>
      <c r="AM310" s="534"/>
      <c r="AN310" s="534"/>
      <c r="AO310" s="534"/>
    </row>
    <row r="311" spans="1:42" ht="12.75" customHeight="1" x14ac:dyDescent="0.2">
      <c r="A311" s="545"/>
      <c r="B311" s="15" t="s">
        <v>505</v>
      </c>
      <c r="C311" s="534"/>
      <c r="D311" s="534"/>
      <c r="E311" s="534"/>
      <c r="F311" s="534"/>
      <c r="G311" s="534"/>
      <c r="H311" s="534"/>
      <c r="I311" s="534"/>
      <c r="J311" s="534"/>
      <c r="K311" s="534"/>
      <c r="L311" s="534"/>
      <c r="M311" s="534"/>
      <c r="N311" s="534"/>
      <c r="O311" s="534"/>
      <c r="P311" s="534"/>
      <c r="Q311" s="534"/>
      <c r="R311" s="534"/>
      <c r="S311" s="534"/>
      <c r="T311" s="534"/>
      <c r="U311" s="534"/>
      <c r="V311" s="534"/>
      <c r="W311" s="534"/>
      <c r="X311" s="534"/>
      <c r="Y311" s="534"/>
      <c r="Z311" s="534"/>
      <c r="AA311" s="534"/>
      <c r="AB311" s="534"/>
      <c r="AC311" s="534"/>
      <c r="AD311" s="534"/>
      <c r="AE311" s="534"/>
      <c r="AF311" s="534"/>
      <c r="AG311" s="534"/>
      <c r="AH311" s="534"/>
      <c r="AI311" s="534"/>
      <c r="AJ311" s="534"/>
      <c r="AK311" s="534"/>
      <c r="AL311" s="534"/>
      <c r="AM311" s="534"/>
      <c r="AN311" s="534"/>
      <c r="AO311" s="534"/>
    </row>
    <row r="312" spans="1:42" ht="12.75" customHeight="1" x14ac:dyDescent="0.2">
      <c r="A312" s="545"/>
      <c r="B312" s="15" t="s">
        <v>506</v>
      </c>
      <c r="C312" s="534"/>
      <c r="D312" s="534"/>
      <c r="E312" s="534"/>
      <c r="F312" s="534"/>
      <c r="G312" s="534"/>
      <c r="H312" s="534"/>
      <c r="I312" s="534"/>
      <c r="J312" s="534"/>
      <c r="K312" s="534"/>
      <c r="L312" s="534"/>
      <c r="M312" s="534"/>
      <c r="N312" s="534"/>
      <c r="O312" s="534"/>
      <c r="P312" s="534"/>
      <c r="Q312" s="534"/>
      <c r="R312" s="534"/>
      <c r="S312" s="534"/>
      <c r="T312" s="534"/>
      <c r="U312" s="534"/>
      <c r="V312" s="534"/>
      <c r="W312" s="534"/>
      <c r="X312" s="534"/>
      <c r="Y312" s="534"/>
      <c r="Z312" s="534"/>
      <c r="AA312" s="534"/>
      <c r="AB312" s="534"/>
      <c r="AC312" s="534"/>
      <c r="AD312" s="534"/>
      <c r="AE312" s="534"/>
      <c r="AF312" s="534"/>
      <c r="AG312" s="534"/>
      <c r="AH312" s="534"/>
      <c r="AI312" s="534"/>
      <c r="AJ312" s="534"/>
      <c r="AK312" s="534"/>
      <c r="AL312" s="534"/>
      <c r="AM312" s="534"/>
      <c r="AN312" s="534"/>
      <c r="AO312" s="534"/>
    </row>
    <row r="313" spans="1:42" ht="12.75" customHeight="1" x14ac:dyDescent="0.2">
      <c r="A313" s="545"/>
      <c r="B313" s="15" t="s">
        <v>507</v>
      </c>
      <c r="C313" s="534"/>
      <c r="D313" s="534"/>
      <c r="E313" s="534"/>
      <c r="F313" s="534"/>
      <c r="G313" s="534"/>
      <c r="H313" s="534"/>
      <c r="I313" s="534"/>
      <c r="J313" s="534"/>
      <c r="K313" s="534"/>
      <c r="L313" s="534"/>
      <c r="M313" s="534"/>
      <c r="N313" s="534"/>
      <c r="O313" s="534"/>
      <c r="P313" s="534"/>
      <c r="Q313" s="534"/>
      <c r="R313" s="534"/>
      <c r="S313" s="534"/>
      <c r="T313" s="534"/>
      <c r="U313" s="534"/>
      <c r="V313" s="534"/>
      <c r="W313" s="534"/>
      <c r="X313" s="534"/>
      <c r="Y313" s="534"/>
      <c r="Z313" s="534"/>
      <c r="AA313" s="534"/>
      <c r="AB313" s="534"/>
      <c r="AC313" s="534"/>
      <c r="AD313" s="534"/>
      <c r="AE313" s="534"/>
      <c r="AF313" s="534"/>
      <c r="AG313" s="534"/>
      <c r="AH313" s="534"/>
      <c r="AI313" s="534"/>
      <c r="AJ313" s="534"/>
      <c r="AK313" s="534"/>
      <c r="AL313" s="534"/>
      <c r="AM313" s="534"/>
      <c r="AN313" s="534"/>
      <c r="AO313" s="534"/>
    </row>
    <row r="314" spans="1:42" ht="12.75" customHeight="1" x14ac:dyDescent="0.2">
      <c r="A314" s="545"/>
      <c r="B314" s="15" t="s">
        <v>508</v>
      </c>
      <c r="C314" s="534"/>
      <c r="D314" s="534"/>
      <c r="E314" s="534"/>
      <c r="F314" s="534"/>
      <c r="G314" s="534"/>
      <c r="H314" s="534"/>
      <c r="I314" s="534"/>
      <c r="J314" s="534"/>
      <c r="K314" s="534"/>
      <c r="L314" s="534"/>
      <c r="M314" s="534"/>
      <c r="N314" s="534"/>
      <c r="O314" s="534"/>
      <c r="P314" s="534"/>
      <c r="Q314" s="534"/>
      <c r="R314" s="534"/>
      <c r="S314" s="534"/>
      <c r="T314" s="534"/>
      <c r="U314" s="534"/>
      <c r="V314" s="534"/>
      <c r="W314" s="534"/>
      <c r="X314" s="534"/>
      <c r="Y314" s="534"/>
      <c r="Z314" s="534"/>
      <c r="AA314" s="534"/>
      <c r="AB314" s="534"/>
      <c r="AC314" s="534"/>
      <c r="AD314" s="534"/>
      <c r="AE314" s="534"/>
      <c r="AF314" s="534"/>
      <c r="AG314" s="534"/>
      <c r="AH314" s="534"/>
      <c r="AI314" s="534"/>
      <c r="AJ314" s="534"/>
      <c r="AK314" s="534"/>
      <c r="AL314" s="534"/>
      <c r="AM314" s="534"/>
      <c r="AN314" s="534"/>
      <c r="AO314" s="534"/>
    </row>
    <row r="315" spans="1:42" ht="12.75" customHeight="1" thickBot="1" x14ac:dyDescent="0.25">
      <c r="A315" s="545"/>
      <c r="B315" s="152" t="s">
        <v>509</v>
      </c>
      <c r="C315" s="739"/>
      <c r="D315" s="739"/>
      <c r="E315" s="739"/>
      <c r="F315" s="739"/>
      <c r="G315" s="739"/>
      <c r="H315" s="739"/>
      <c r="I315" s="739"/>
      <c r="J315" s="739"/>
      <c r="K315" s="739"/>
      <c r="L315" s="739"/>
      <c r="M315" s="739"/>
      <c r="N315" s="739"/>
      <c r="O315" s="739"/>
      <c r="P315" s="739"/>
      <c r="Q315" s="739"/>
      <c r="R315" s="739"/>
      <c r="S315" s="739"/>
      <c r="T315" s="739"/>
      <c r="U315" s="739"/>
      <c r="V315" s="739"/>
      <c r="W315" s="739"/>
      <c r="X315" s="739"/>
      <c r="Y315" s="739"/>
      <c r="Z315" s="739"/>
      <c r="AA315" s="739"/>
      <c r="AB315" s="739"/>
      <c r="AC315" s="739"/>
      <c r="AD315" s="739"/>
      <c r="AE315" s="739"/>
      <c r="AF315" s="739"/>
      <c r="AG315" s="739"/>
      <c r="AH315" s="739"/>
      <c r="AI315" s="739"/>
      <c r="AJ315" s="739"/>
      <c r="AK315" s="739"/>
      <c r="AL315" s="739"/>
      <c r="AM315" s="739"/>
      <c r="AN315" s="739"/>
      <c r="AO315" s="739"/>
    </row>
    <row r="316" spans="1:42" ht="12.75" customHeight="1" x14ac:dyDescent="0.2">
      <c r="A316" s="545"/>
      <c r="B316" s="153" t="s">
        <v>510</v>
      </c>
      <c r="C316" s="534"/>
      <c r="D316" s="534"/>
      <c r="E316" s="534"/>
      <c r="F316" s="534"/>
      <c r="G316" s="534"/>
      <c r="H316" s="534"/>
      <c r="I316" s="534"/>
      <c r="J316" s="534"/>
      <c r="K316" s="534"/>
      <c r="L316" s="534"/>
      <c r="M316" s="534"/>
      <c r="N316" s="534"/>
      <c r="O316" s="534"/>
      <c r="P316" s="534"/>
      <c r="Q316" s="534"/>
      <c r="R316" s="534"/>
      <c r="S316" s="534"/>
      <c r="T316" s="534"/>
      <c r="U316" s="534"/>
      <c r="V316" s="534"/>
      <c r="W316" s="534"/>
      <c r="X316" s="534"/>
      <c r="Y316" s="534"/>
      <c r="Z316" s="534"/>
      <c r="AA316" s="534"/>
      <c r="AB316" s="534"/>
      <c r="AC316" s="534"/>
      <c r="AD316" s="534"/>
      <c r="AE316" s="534"/>
      <c r="AF316" s="534"/>
      <c r="AG316" s="534"/>
      <c r="AH316" s="534"/>
      <c r="AI316" s="534"/>
      <c r="AJ316" s="534"/>
      <c r="AK316" s="534"/>
      <c r="AL316" s="534"/>
      <c r="AM316" s="534"/>
      <c r="AN316" s="534"/>
      <c r="AO316" s="534"/>
    </row>
    <row r="317" spans="1:42" ht="12.75" customHeight="1" x14ac:dyDescent="0.2">
      <c r="A317" s="545"/>
      <c r="B317" s="15" t="s">
        <v>511</v>
      </c>
      <c r="C317" s="534"/>
      <c r="D317" s="795"/>
      <c r="E317" s="795"/>
      <c r="F317" s="795"/>
      <c r="G317" s="795"/>
      <c r="H317" s="795"/>
      <c r="I317" s="795"/>
      <c r="J317" s="795"/>
      <c r="K317" s="795"/>
      <c r="L317" s="795"/>
      <c r="M317" s="795"/>
      <c r="N317" s="795"/>
      <c r="O317" s="795"/>
      <c r="P317" s="795"/>
      <c r="Q317" s="795"/>
      <c r="R317" s="795"/>
      <c r="S317" s="795"/>
      <c r="T317" s="795"/>
      <c r="U317" s="795"/>
      <c r="V317" s="795"/>
      <c r="W317" s="795"/>
      <c r="X317" s="795"/>
      <c r="Y317" s="795"/>
      <c r="Z317" s="795"/>
      <c r="AA317" s="795"/>
      <c r="AB317" s="795"/>
      <c r="AC317" s="795"/>
      <c r="AD317" s="795"/>
      <c r="AE317" s="795"/>
      <c r="AF317" s="795"/>
      <c r="AG317" s="795"/>
      <c r="AH317" s="795"/>
      <c r="AI317" s="795"/>
      <c r="AJ317" s="795"/>
      <c r="AK317" s="795"/>
      <c r="AL317" s="795"/>
      <c r="AM317" s="795"/>
      <c r="AN317" s="795"/>
      <c r="AO317" s="795"/>
    </row>
    <row r="318" spans="1:42" ht="12.75" customHeight="1" x14ac:dyDescent="0.2">
      <c r="A318" s="545"/>
      <c r="B318" s="53" t="s">
        <v>512</v>
      </c>
      <c r="C318" s="534"/>
      <c r="D318" s="534"/>
      <c r="E318" s="534"/>
      <c r="F318" s="534"/>
      <c r="G318" s="534"/>
      <c r="H318" s="534"/>
      <c r="I318" s="534"/>
      <c r="J318" s="534"/>
      <c r="K318" s="534"/>
      <c r="L318" s="534"/>
      <c r="M318" s="534"/>
      <c r="N318" s="534"/>
      <c r="O318" s="534"/>
      <c r="P318" s="534"/>
      <c r="Q318" s="534"/>
      <c r="R318" s="534"/>
      <c r="S318" s="534"/>
      <c r="T318" s="534"/>
      <c r="U318" s="534"/>
      <c r="V318" s="534"/>
      <c r="W318" s="534"/>
      <c r="X318" s="534"/>
      <c r="Y318" s="534"/>
      <c r="Z318" s="534"/>
      <c r="AA318" s="534"/>
      <c r="AB318" s="534"/>
      <c r="AC318" s="534"/>
      <c r="AD318" s="534"/>
      <c r="AE318" s="534"/>
      <c r="AF318" s="534"/>
      <c r="AG318" s="534"/>
      <c r="AH318" s="534"/>
      <c r="AI318" s="534"/>
      <c r="AJ318" s="534"/>
      <c r="AK318" s="534"/>
      <c r="AL318" s="534"/>
      <c r="AM318" s="534"/>
      <c r="AN318" s="534"/>
      <c r="AO318" s="534"/>
    </row>
    <row r="319" spans="1:42" ht="12.75" customHeight="1" x14ac:dyDescent="0.2">
      <c r="A319" s="545"/>
      <c r="B319" s="53"/>
      <c r="C319" s="534"/>
      <c r="D319" s="790"/>
      <c r="E319" s="790"/>
      <c r="F319" s="790"/>
      <c r="G319" s="790"/>
      <c r="H319" s="790"/>
      <c r="I319" s="790"/>
      <c r="J319" s="790"/>
      <c r="K319" s="790"/>
      <c r="L319" s="790"/>
      <c r="M319" s="790"/>
      <c r="N319" s="790"/>
      <c r="O319" s="790"/>
      <c r="P319" s="790"/>
      <c r="Q319" s="790"/>
      <c r="R319" s="790"/>
      <c r="S319" s="790"/>
      <c r="T319" s="790"/>
      <c r="U319" s="790"/>
      <c r="V319" s="790"/>
      <c r="W319" s="790"/>
      <c r="X319" s="790"/>
      <c r="Y319" s="790"/>
      <c r="Z319" s="790"/>
      <c r="AA319" s="790"/>
      <c r="AB319" s="790"/>
      <c r="AC319" s="790"/>
      <c r="AD319" s="790"/>
      <c r="AE319" s="790"/>
      <c r="AF319" s="790"/>
      <c r="AG319" s="790"/>
      <c r="AH319" s="790"/>
      <c r="AI319" s="790"/>
      <c r="AJ319" s="790"/>
      <c r="AK319" s="790"/>
      <c r="AL319" s="790"/>
      <c r="AM319" s="790"/>
      <c r="AN319" s="790"/>
      <c r="AO319" s="790"/>
    </row>
    <row r="320" spans="1:42" ht="12.75" customHeight="1" x14ac:dyDescent="0.2">
      <c r="A320" s="545"/>
      <c r="B320" s="53" t="s">
        <v>513</v>
      </c>
      <c r="C320" s="534"/>
      <c r="D320" s="790"/>
      <c r="E320" s="790"/>
      <c r="F320" s="790"/>
      <c r="G320" s="790"/>
      <c r="H320" s="790"/>
      <c r="I320" s="790"/>
      <c r="J320" s="790"/>
      <c r="K320" s="790"/>
      <c r="L320" s="790"/>
      <c r="M320" s="790"/>
      <c r="N320" s="790"/>
      <c r="O320" s="790"/>
      <c r="P320" s="790"/>
      <c r="Q320" s="790"/>
      <c r="R320" s="790"/>
      <c r="S320" s="790"/>
      <c r="T320" s="790"/>
      <c r="U320" s="790"/>
      <c r="V320" s="790"/>
      <c r="W320" s="790"/>
      <c r="X320" s="790"/>
      <c r="Y320" s="790"/>
      <c r="Z320" s="790"/>
      <c r="AA320" s="790"/>
      <c r="AB320" s="790"/>
      <c r="AC320" s="790"/>
      <c r="AD320" s="790"/>
      <c r="AE320" s="790"/>
      <c r="AF320" s="790"/>
      <c r="AG320" s="790"/>
      <c r="AH320" s="790"/>
      <c r="AI320" s="790"/>
      <c r="AJ320" s="790"/>
      <c r="AK320" s="790"/>
      <c r="AL320" s="790"/>
      <c r="AM320" s="790"/>
      <c r="AN320" s="790"/>
      <c r="AO320" s="790"/>
    </row>
    <row r="321" spans="1:41" s="126" customFormat="1" ht="12.75" customHeight="1" x14ac:dyDescent="0.2">
      <c r="A321" s="545"/>
      <c r="B321" s="14" t="s">
        <v>514</v>
      </c>
      <c r="C321" s="534"/>
      <c r="D321" s="743"/>
      <c r="E321" s="743"/>
      <c r="F321" s="743"/>
      <c r="G321" s="743"/>
      <c r="H321" s="743"/>
      <c r="I321" s="743"/>
      <c r="J321" s="743"/>
      <c r="K321" s="743"/>
      <c r="L321" s="743"/>
      <c r="M321" s="743"/>
      <c r="N321" s="743"/>
      <c r="O321" s="743"/>
      <c r="P321" s="743"/>
      <c r="Q321" s="743"/>
      <c r="R321" s="743"/>
      <c r="S321" s="743"/>
      <c r="T321" s="743"/>
      <c r="U321" s="743"/>
      <c r="V321" s="743"/>
      <c r="W321" s="743"/>
      <c r="X321" s="743"/>
      <c r="Y321" s="743"/>
      <c r="Z321" s="743"/>
      <c r="AA321" s="743"/>
      <c r="AB321" s="743"/>
      <c r="AC321" s="743"/>
      <c r="AD321" s="743"/>
      <c r="AE321" s="743"/>
      <c r="AF321" s="743"/>
      <c r="AG321" s="743"/>
      <c r="AH321" s="743"/>
      <c r="AI321" s="743"/>
      <c r="AJ321" s="743"/>
      <c r="AK321" s="743"/>
      <c r="AL321" s="743"/>
      <c r="AM321" s="743"/>
      <c r="AN321" s="743"/>
      <c r="AO321" s="743"/>
    </row>
    <row r="322" spans="1:41" s="126" customFormat="1" ht="12.75" customHeight="1" x14ac:dyDescent="0.2">
      <c r="A322" s="545"/>
      <c r="B322" s="14" t="s">
        <v>515</v>
      </c>
      <c r="C322" s="534"/>
      <c r="D322" s="743"/>
      <c r="E322" s="743"/>
      <c r="F322" s="743"/>
      <c r="G322" s="743"/>
      <c r="H322" s="743"/>
      <c r="I322" s="743"/>
      <c r="J322" s="743"/>
      <c r="K322" s="743"/>
      <c r="L322" s="743"/>
      <c r="M322" s="743"/>
      <c r="N322" s="743"/>
      <c r="O322" s="743"/>
      <c r="P322" s="743"/>
      <c r="Q322" s="743"/>
      <c r="R322" s="743"/>
      <c r="S322" s="743"/>
      <c r="T322" s="743"/>
      <c r="U322" s="743"/>
      <c r="V322" s="743"/>
      <c r="W322" s="743"/>
      <c r="X322" s="743"/>
      <c r="Y322" s="743"/>
      <c r="Z322" s="743"/>
      <c r="AA322" s="743"/>
      <c r="AB322" s="743"/>
      <c r="AC322" s="743"/>
      <c r="AD322" s="743"/>
      <c r="AE322" s="743"/>
      <c r="AF322" s="743"/>
      <c r="AG322" s="743"/>
      <c r="AH322" s="743"/>
      <c r="AI322" s="743"/>
      <c r="AJ322" s="743"/>
      <c r="AK322" s="743"/>
      <c r="AL322" s="743"/>
      <c r="AM322" s="743"/>
      <c r="AN322" s="743"/>
      <c r="AO322" s="743"/>
    </row>
    <row r="323" spans="1:41" s="126" customFormat="1" ht="12.75" customHeight="1" x14ac:dyDescent="0.2">
      <c r="A323" s="545"/>
      <c r="B323" s="14" t="s">
        <v>516</v>
      </c>
      <c r="C323" s="534"/>
      <c r="D323" s="743"/>
      <c r="E323" s="743"/>
      <c r="F323" s="743"/>
      <c r="G323" s="743"/>
      <c r="H323" s="743"/>
      <c r="I323" s="743"/>
      <c r="J323" s="743"/>
      <c r="K323" s="743"/>
      <c r="L323" s="743"/>
      <c r="M323" s="743"/>
      <c r="N323" s="743"/>
      <c r="O323" s="743"/>
      <c r="P323" s="743"/>
      <c r="Q323" s="743"/>
      <c r="R323" s="743"/>
      <c r="S323" s="743"/>
      <c r="T323" s="743"/>
      <c r="U323" s="743"/>
      <c r="V323" s="743"/>
      <c r="W323" s="743"/>
      <c r="X323" s="743"/>
      <c r="Y323" s="743"/>
      <c r="Z323" s="743"/>
      <c r="AA323" s="743"/>
      <c r="AB323" s="743"/>
      <c r="AC323" s="743"/>
      <c r="AD323" s="743"/>
      <c r="AE323" s="743"/>
      <c r="AF323" s="743"/>
      <c r="AG323" s="743"/>
      <c r="AH323" s="743"/>
      <c r="AI323" s="743"/>
      <c r="AJ323" s="743"/>
      <c r="AK323" s="743"/>
      <c r="AL323" s="743"/>
      <c r="AM323" s="743"/>
      <c r="AN323" s="743"/>
      <c r="AO323" s="743"/>
    </row>
    <row r="324" spans="1:41" ht="12.75" customHeight="1" x14ac:dyDescent="0.2">
      <c r="A324" s="545"/>
      <c r="B324" s="53"/>
      <c r="C324" s="534"/>
      <c r="D324" s="790"/>
      <c r="E324" s="790"/>
      <c r="F324" s="790"/>
      <c r="G324" s="790"/>
      <c r="H324" s="790"/>
      <c r="I324" s="790"/>
      <c r="J324" s="790"/>
      <c r="K324" s="790"/>
      <c r="L324" s="790"/>
      <c r="M324" s="790"/>
      <c r="N324" s="790"/>
      <c r="O324" s="790"/>
      <c r="P324" s="790"/>
      <c r="Q324" s="790"/>
      <c r="R324" s="790"/>
      <c r="S324" s="790"/>
      <c r="T324" s="790"/>
      <c r="U324" s="790"/>
      <c r="V324" s="790"/>
      <c r="W324" s="790"/>
      <c r="X324" s="790"/>
      <c r="Y324" s="790"/>
      <c r="Z324" s="790"/>
      <c r="AA324" s="790"/>
      <c r="AB324" s="790"/>
      <c r="AC324" s="790"/>
      <c r="AD324" s="790"/>
      <c r="AE324" s="790"/>
      <c r="AF324" s="790"/>
      <c r="AG324" s="790"/>
      <c r="AH324" s="790"/>
      <c r="AI324" s="790"/>
      <c r="AJ324" s="790"/>
      <c r="AK324" s="790"/>
      <c r="AL324" s="790"/>
      <c r="AM324" s="790"/>
      <c r="AN324" s="790"/>
      <c r="AO324" s="790"/>
    </row>
    <row r="325" spans="1:41" ht="12.75" customHeight="1" x14ac:dyDescent="0.2">
      <c r="A325" s="545"/>
      <c r="B325" s="53" t="s">
        <v>517</v>
      </c>
      <c r="C325" s="534"/>
      <c r="D325" s="790"/>
      <c r="E325" s="790"/>
      <c r="F325" s="790"/>
      <c r="G325" s="790"/>
      <c r="H325" s="790"/>
      <c r="I325" s="790"/>
      <c r="J325" s="790"/>
      <c r="K325" s="790"/>
      <c r="L325" s="790"/>
      <c r="M325" s="790"/>
      <c r="N325" s="790"/>
      <c r="O325" s="790"/>
      <c r="P325" s="790"/>
      <c r="Q325" s="790"/>
      <c r="R325" s="790"/>
      <c r="S325" s="790"/>
      <c r="T325" s="790"/>
      <c r="U325" s="790"/>
      <c r="V325" s="790"/>
      <c r="W325" s="790"/>
      <c r="X325" s="790"/>
      <c r="Y325" s="790"/>
      <c r="Z325" s="790"/>
      <c r="AA325" s="790"/>
      <c r="AB325" s="790"/>
      <c r="AC325" s="790"/>
      <c r="AD325" s="790"/>
      <c r="AE325" s="790"/>
      <c r="AF325" s="790"/>
      <c r="AG325" s="790"/>
      <c r="AH325" s="790"/>
      <c r="AI325" s="790"/>
      <c r="AJ325" s="790"/>
      <c r="AK325" s="790"/>
      <c r="AL325" s="790"/>
      <c r="AM325" s="790"/>
      <c r="AN325" s="790"/>
      <c r="AO325" s="790"/>
    </row>
    <row r="326" spans="1:41" s="126" customFormat="1" ht="12.75" customHeight="1" x14ac:dyDescent="0.2">
      <c r="A326" s="545"/>
      <c r="B326" s="14" t="s">
        <v>518</v>
      </c>
      <c r="C326" s="534"/>
      <c r="D326" s="743"/>
      <c r="E326" s="743"/>
      <c r="F326" s="743"/>
      <c r="G326" s="743"/>
      <c r="H326" s="743"/>
      <c r="I326" s="743"/>
      <c r="J326" s="743"/>
      <c r="K326" s="743"/>
      <c r="L326" s="743"/>
      <c r="M326" s="743"/>
      <c r="N326" s="743"/>
      <c r="O326" s="743"/>
      <c r="P326" s="743"/>
      <c r="Q326" s="743"/>
      <c r="R326" s="743"/>
      <c r="S326" s="743"/>
      <c r="T326" s="743"/>
      <c r="U326" s="743"/>
      <c r="V326" s="743"/>
      <c r="W326" s="743"/>
      <c r="X326" s="743"/>
      <c r="Y326" s="743"/>
      <c r="Z326" s="743"/>
      <c r="AA326" s="743"/>
      <c r="AB326" s="743"/>
      <c r="AC326" s="743"/>
      <c r="AD326" s="743"/>
      <c r="AE326" s="743"/>
      <c r="AF326" s="743"/>
      <c r="AG326" s="743"/>
      <c r="AH326" s="743"/>
      <c r="AI326" s="743"/>
      <c r="AJ326" s="743"/>
      <c r="AK326" s="743"/>
      <c r="AL326" s="743"/>
      <c r="AM326" s="743"/>
      <c r="AN326" s="743"/>
      <c r="AO326" s="743"/>
    </row>
    <row r="327" spans="1:41" s="126" customFormat="1" ht="12.75" customHeight="1" x14ac:dyDescent="0.2">
      <c r="A327" s="545"/>
      <c r="B327" s="14" t="s">
        <v>519</v>
      </c>
      <c r="C327" s="534"/>
      <c r="D327" s="743"/>
      <c r="E327" s="743"/>
      <c r="F327" s="743"/>
      <c r="G327" s="743"/>
      <c r="H327" s="743"/>
      <c r="I327" s="743"/>
      <c r="J327" s="743"/>
      <c r="K327" s="743"/>
      <c r="L327" s="743"/>
      <c r="M327" s="743"/>
      <c r="N327" s="743"/>
      <c r="O327" s="743"/>
      <c r="P327" s="743"/>
      <c r="Q327" s="743"/>
      <c r="R327" s="743"/>
      <c r="S327" s="743"/>
      <c r="T327" s="743"/>
      <c r="U327" s="743"/>
      <c r="V327" s="743"/>
      <c r="W327" s="743"/>
      <c r="X327" s="743"/>
      <c r="Y327" s="743"/>
      <c r="Z327" s="743"/>
      <c r="AA327" s="743"/>
      <c r="AB327" s="743"/>
      <c r="AC327" s="743"/>
      <c r="AD327" s="743"/>
      <c r="AE327" s="743"/>
      <c r="AF327" s="743"/>
      <c r="AG327" s="743"/>
      <c r="AH327" s="743"/>
      <c r="AI327" s="743"/>
      <c r="AJ327" s="743"/>
      <c r="AK327" s="743"/>
      <c r="AL327" s="743"/>
      <c r="AM327" s="743"/>
      <c r="AN327" s="743"/>
      <c r="AO327" s="743"/>
    </row>
    <row r="328" spans="1:41" ht="12.75" customHeight="1" x14ac:dyDescent="0.2">
      <c r="A328" s="545"/>
      <c r="B328" s="151"/>
      <c r="C328" s="534"/>
      <c r="D328" s="790"/>
      <c r="E328" s="790"/>
      <c r="F328" s="790"/>
      <c r="G328" s="790"/>
      <c r="H328" s="790"/>
      <c r="I328" s="790"/>
      <c r="J328" s="790"/>
      <c r="K328" s="790"/>
      <c r="L328" s="790"/>
      <c r="M328" s="790"/>
      <c r="N328" s="790"/>
      <c r="O328" s="790"/>
      <c r="P328" s="790"/>
      <c r="Q328" s="790"/>
      <c r="R328" s="790"/>
      <c r="S328" s="790"/>
      <c r="T328" s="790"/>
      <c r="U328" s="790"/>
      <c r="V328" s="790"/>
      <c r="W328" s="790"/>
      <c r="X328" s="790"/>
      <c r="Y328" s="790"/>
      <c r="Z328" s="790"/>
      <c r="AA328" s="790"/>
      <c r="AB328" s="790"/>
      <c r="AC328" s="790"/>
      <c r="AD328" s="790"/>
      <c r="AE328" s="790"/>
      <c r="AF328" s="790"/>
      <c r="AG328" s="790"/>
      <c r="AH328" s="790"/>
      <c r="AI328" s="790"/>
      <c r="AJ328" s="790"/>
      <c r="AK328" s="790"/>
      <c r="AL328" s="790"/>
      <c r="AM328" s="790"/>
      <c r="AN328" s="790"/>
      <c r="AO328" s="790"/>
    </row>
    <row r="329" spans="1:41" ht="12.75" customHeight="1" x14ac:dyDescent="0.2">
      <c r="A329" s="545"/>
      <c r="B329" s="53" t="s">
        <v>520</v>
      </c>
      <c r="C329" s="534"/>
      <c r="D329" s="790"/>
      <c r="E329" s="790"/>
      <c r="F329" s="790"/>
      <c r="G329" s="790"/>
      <c r="H329" s="790"/>
      <c r="I329" s="790"/>
      <c r="J329" s="790"/>
      <c r="K329" s="790"/>
      <c r="L329" s="790"/>
      <c r="M329" s="790"/>
      <c r="N329" s="790"/>
      <c r="O329" s="790"/>
      <c r="P329" s="790"/>
      <c r="Q329" s="790"/>
      <c r="R329" s="790"/>
      <c r="S329" s="790"/>
      <c r="T329" s="790"/>
      <c r="U329" s="790"/>
      <c r="V329" s="790"/>
      <c r="W329" s="790"/>
      <c r="X329" s="790"/>
      <c r="Y329" s="790"/>
      <c r="Z329" s="790"/>
      <c r="AA329" s="790"/>
      <c r="AB329" s="790"/>
      <c r="AC329" s="790"/>
      <c r="AD329" s="790"/>
      <c r="AE329" s="790"/>
      <c r="AF329" s="790"/>
      <c r="AG329" s="790"/>
      <c r="AH329" s="790"/>
      <c r="AI329" s="790"/>
      <c r="AJ329" s="790"/>
      <c r="AK329" s="790"/>
      <c r="AL329" s="790"/>
      <c r="AM329" s="790"/>
      <c r="AN329" s="790"/>
      <c r="AO329" s="790"/>
    </row>
    <row r="330" spans="1:41" s="126" customFormat="1" ht="12.75" customHeight="1" x14ac:dyDescent="0.2">
      <c r="A330" s="545"/>
      <c r="B330" s="14" t="s">
        <v>521</v>
      </c>
      <c r="C330" s="534"/>
      <c r="D330" s="743"/>
      <c r="E330" s="743"/>
      <c r="F330" s="743"/>
      <c r="G330" s="743"/>
      <c r="H330" s="743"/>
      <c r="I330" s="743"/>
      <c r="J330" s="743"/>
      <c r="K330" s="743"/>
      <c r="L330" s="743"/>
      <c r="M330" s="743"/>
      <c r="N330" s="743"/>
      <c r="O330" s="743"/>
      <c r="P330" s="743"/>
      <c r="Q330" s="743"/>
      <c r="R330" s="743"/>
      <c r="S330" s="743"/>
      <c r="T330" s="743"/>
      <c r="U330" s="743"/>
      <c r="V330" s="743"/>
      <c r="W330" s="743"/>
      <c r="X330" s="743"/>
      <c r="Y330" s="743"/>
      <c r="Z330" s="743"/>
      <c r="AA330" s="743"/>
      <c r="AB330" s="743"/>
      <c r="AC330" s="743"/>
      <c r="AD330" s="743"/>
      <c r="AE330" s="743"/>
      <c r="AF330" s="743"/>
      <c r="AG330" s="743"/>
      <c r="AH330" s="743"/>
      <c r="AI330" s="743"/>
      <c r="AJ330" s="743"/>
      <c r="AK330" s="743"/>
      <c r="AL330" s="743"/>
      <c r="AM330" s="743"/>
      <c r="AN330" s="743"/>
      <c r="AO330" s="743"/>
    </row>
    <row r="331" spans="1:41" s="126" customFormat="1" ht="12.75" customHeight="1" x14ac:dyDescent="0.2">
      <c r="A331" s="545"/>
      <c r="B331" s="14" t="s">
        <v>522</v>
      </c>
      <c r="C331" s="534"/>
      <c r="D331" s="743"/>
      <c r="E331" s="743"/>
      <c r="F331" s="743"/>
      <c r="G331" s="743"/>
      <c r="H331" s="743"/>
      <c r="I331" s="743"/>
      <c r="J331" s="743"/>
      <c r="K331" s="743"/>
      <c r="L331" s="743"/>
      <c r="M331" s="743"/>
      <c r="N331" s="743"/>
      <c r="O331" s="743"/>
      <c r="P331" s="743"/>
      <c r="Q331" s="743"/>
      <c r="R331" s="743"/>
      <c r="S331" s="743"/>
      <c r="T331" s="743"/>
      <c r="U331" s="743"/>
      <c r="V331" s="743"/>
      <c r="W331" s="743"/>
      <c r="X331" s="743"/>
      <c r="Y331" s="743"/>
      <c r="Z331" s="743"/>
      <c r="AA331" s="743"/>
      <c r="AB331" s="743"/>
      <c r="AC331" s="743"/>
      <c r="AD331" s="743"/>
      <c r="AE331" s="743"/>
      <c r="AF331" s="743"/>
      <c r="AG331" s="743"/>
      <c r="AH331" s="743"/>
      <c r="AI331" s="743"/>
      <c r="AJ331" s="743"/>
      <c r="AK331" s="743"/>
      <c r="AL331" s="743"/>
      <c r="AM331" s="743"/>
      <c r="AN331" s="743"/>
      <c r="AO331" s="743"/>
    </row>
    <row r="332" spans="1:41" s="126" customFormat="1" ht="12.75" customHeight="1" x14ac:dyDescent="0.2">
      <c r="A332" s="545"/>
      <c r="B332" s="14" t="s">
        <v>523</v>
      </c>
      <c r="C332" s="534"/>
      <c r="D332" s="743"/>
      <c r="E332" s="743"/>
      <c r="F332" s="743"/>
      <c r="G332" s="743"/>
      <c r="H332" s="743"/>
      <c r="I332" s="743"/>
      <c r="J332" s="743"/>
      <c r="K332" s="743"/>
      <c r="L332" s="743"/>
      <c r="M332" s="743"/>
      <c r="N332" s="743"/>
      <c r="O332" s="743"/>
      <c r="P332" s="743"/>
      <c r="Q332" s="743"/>
      <c r="R332" s="743"/>
      <c r="S332" s="743"/>
      <c r="T332" s="743"/>
      <c r="U332" s="743"/>
      <c r="V332" s="743"/>
      <c r="W332" s="743"/>
      <c r="X332" s="743"/>
      <c r="Y332" s="743"/>
      <c r="Z332" s="743"/>
      <c r="AA332" s="743"/>
      <c r="AB332" s="743"/>
      <c r="AC332" s="743"/>
      <c r="AD332" s="743"/>
      <c r="AE332" s="743"/>
      <c r="AF332" s="743"/>
      <c r="AG332" s="743"/>
      <c r="AH332" s="743"/>
      <c r="AI332" s="743"/>
      <c r="AJ332" s="743"/>
      <c r="AK332" s="743"/>
      <c r="AL332" s="743"/>
      <c r="AM332" s="743"/>
      <c r="AN332" s="743"/>
      <c r="AO332" s="743"/>
    </row>
    <row r="333" spans="1:41" s="126" customFormat="1" ht="12.75" customHeight="1" x14ac:dyDescent="0.2">
      <c r="A333" s="545"/>
      <c r="B333" s="14" t="s">
        <v>524</v>
      </c>
      <c r="C333" s="534"/>
      <c r="D333" s="743"/>
      <c r="E333" s="743"/>
      <c r="F333" s="743"/>
      <c r="G333" s="743"/>
      <c r="H333" s="743"/>
      <c r="I333" s="743"/>
      <c r="J333" s="743"/>
      <c r="K333" s="743"/>
      <c r="L333" s="743"/>
      <c r="M333" s="743"/>
      <c r="N333" s="743"/>
      <c r="O333" s="743"/>
      <c r="P333" s="743"/>
      <c r="Q333" s="743"/>
      <c r="R333" s="743"/>
      <c r="S333" s="743"/>
      <c r="T333" s="743"/>
      <c r="U333" s="743"/>
      <c r="V333" s="743"/>
      <c r="W333" s="743"/>
      <c r="X333" s="743"/>
      <c r="Y333" s="743"/>
      <c r="Z333" s="743"/>
      <c r="AA333" s="743"/>
      <c r="AB333" s="743"/>
      <c r="AC333" s="743"/>
      <c r="AD333" s="743"/>
      <c r="AE333" s="743"/>
      <c r="AF333" s="743"/>
      <c r="AG333" s="743"/>
      <c r="AH333" s="743"/>
      <c r="AI333" s="743"/>
      <c r="AJ333" s="743"/>
      <c r="AK333" s="743"/>
      <c r="AL333" s="743"/>
      <c r="AM333" s="743"/>
      <c r="AN333" s="743"/>
      <c r="AO333" s="743"/>
    </row>
    <row r="334" spans="1:41" ht="12.75" customHeight="1" x14ac:dyDescent="0.2">
      <c r="A334" s="545"/>
      <c r="B334" s="53"/>
      <c r="C334" s="534"/>
      <c r="D334" s="790"/>
      <c r="E334" s="790"/>
      <c r="F334" s="790"/>
      <c r="G334" s="790"/>
      <c r="H334" s="790"/>
      <c r="I334" s="790"/>
      <c r="J334" s="790"/>
      <c r="K334" s="790"/>
      <c r="L334" s="790"/>
      <c r="M334" s="790"/>
      <c r="N334" s="790"/>
      <c r="O334" s="790"/>
      <c r="P334" s="790"/>
      <c r="Q334" s="790"/>
      <c r="R334" s="790"/>
      <c r="S334" s="790"/>
      <c r="T334" s="790"/>
      <c r="U334" s="790"/>
      <c r="V334" s="790"/>
      <c r="W334" s="790"/>
      <c r="X334" s="790"/>
      <c r="Y334" s="790"/>
      <c r="Z334" s="790"/>
      <c r="AA334" s="790"/>
      <c r="AB334" s="790"/>
      <c r="AC334" s="790"/>
      <c r="AD334" s="790"/>
      <c r="AE334" s="790"/>
      <c r="AF334" s="790"/>
      <c r="AG334" s="790"/>
      <c r="AH334" s="790"/>
      <c r="AI334" s="790"/>
      <c r="AJ334" s="790"/>
      <c r="AK334" s="790"/>
      <c r="AL334" s="790"/>
      <c r="AM334" s="790"/>
      <c r="AN334" s="790"/>
      <c r="AO334" s="790"/>
    </row>
    <row r="335" spans="1:41" ht="12.75" customHeight="1" x14ac:dyDescent="0.2">
      <c r="A335" s="545"/>
      <c r="B335" s="53" t="s">
        <v>525</v>
      </c>
      <c r="C335" s="534"/>
      <c r="D335" s="796"/>
      <c r="E335" s="796"/>
      <c r="F335" s="796"/>
      <c r="G335" s="796"/>
      <c r="H335" s="796"/>
      <c r="I335" s="796"/>
      <c r="J335" s="796"/>
      <c r="K335" s="796"/>
      <c r="L335" s="796"/>
      <c r="M335" s="796"/>
      <c r="N335" s="796"/>
      <c r="O335" s="796"/>
      <c r="P335" s="796"/>
      <c r="Q335" s="796"/>
      <c r="R335" s="796"/>
      <c r="S335" s="796"/>
      <c r="T335" s="796"/>
      <c r="U335" s="796"/>
      <c r="V335" s="796"/>
      <c r="W335" s="796"/>
      <c r="X335" s="796"/>
      <c r="Y335" s="796"/>
      <c r="Z335" s="796"/>
      <c r="AA335" s="796"/>
      <c r="AB335" s="796"/>
      <c r="AC335" s="796"/>
      <c r="AD335" s="796"/>
      <c r="AE335" s="796"/>
      <c r="AF335" s="796"/>
      <c r="AG335" s="796"/>
      <c r="AH335" s="796"/>
      <c r="AI335" s="796"/>
      <c r="AJ335" s="796"/>
      <c r="AK335" s="796"/>
      <c r="AL335" s="796"/>
      <c r="AM335" s="796"/>
      <c r="AN335" s="796"/>
      <c r="AO335" s="796"/>
    </row>
    <row r="336" spans="1:41" s="126" customFormat="1" ht="12.75" customHeight="1" x14ac:dyDescent="0.2">
      <c r="A336" s="545"/>
      <c r="B336" s="14" t="s">
        <v>526</v>
      </c>
      <c r="C336" s="534"/>
      <c r="D336" s="743"/>
      <c r="E336" s="743"/>
      <c r="F336" s="743"/>
      <c r="G336" s="743"/>
      <c r="H336" s="743"/>
      <c r="I336" s="743"/>
      <c r="J336" s="743"/>
      <c r="K336" s="743"/>
      <c r="L336" s="743"/>
      <c r="M336" s="743"/>
      <c r="N336" s="743"/>
      <c r="O336" s="743"/>
      <c r="P336" s="743"/>
      <c r="Q336" s="743"/>
      <c r="R336" s="743"/>
      <c r="S336" s="743"/>
      <c r="T336" s="743"/>
      <c r="U336" s="743"/>
      <c r="V336" s="743"/>
      <c r="W336" s="743"/>
      <c r="X336" s="743"/>
      <c r="Y336" s="743"/>
      <c r="Z336" s="743"/>
      <c r="AA336" s="743"/>
      <c r="AB336" s="743"/>
      <c r="AC336" s="743"/>
      <c r="AD336" s="743"/>
      <c r="AE336" s="743"/>
      <c r="AF336" s="743"/>
      <c r="AG336" s="743"/>
      <c r="AH336" s="743"/>
      <c r="AI336" s="743"/>
      <c r="AJ336" s="743"/>
      <c r="AK336" s="743"/>
      <c r="AL336" s="743"/>
      <c r="AM336" s="743"/>
      <c r="AN336" s="743"/>
      <c r="AO336" s="743"/>
    </row>
    <row r="337" spans="1:41" s="126" customFormat="1" ht="12.75" customHeight="1" x14ac:dyDescent="0.2">
      <c r="A337" s="545"/>
      <c r="B337" s="14" t="s">
        <v>527</v>
      </c>
      <c r="C337" s="534"/>
      <c r="D337" s="743"/>
      <c r="E337" s="743"/>
      <c r="F337" s="743"/>
      <c r="G337" s="743"/>
      <c r="H337" s="743"/>
      <c r="I337" s="743"/>
      <c r="J337" s="743"/>
      <c r="K337" s="743"/>
      <c r="L337" s="743"/>
      <c r="M337" s="743"/>
      <c r="N337" s="743"/>
      <c r="O337" s="743"/>
      <c r="P337" s="743"/>
      <c r="Q337" s="743"/>
      <c r="R337" s="743"/>
      <c r="S337" s="743"/>
      <c r="T337" s="743"/>
      <c r="U337" s="743"/>
      <c r="V337" s="743"/>
      <c r="W337" s="743"/>
      <c r="X337" s="743"/>
      <c r="Y337" s="743"/>
      <c r="Z337" s="743"/>
      <c r="AA337" s="743"/>
      <c r="AB337" s="743"/>
      <c r="AC337" s="743"/>
      <c r="AD337" s="743"/>
      <c r="AE337" s="743"/>
      <c r="AF337" s="743"/>
      <c r="AG337" s="743"/>
      <c r="AH337" s="743"/>
      <c r="AI337" s="743"/>
      <c r="AJ337" s="743"/>
      <c r="AK337" s="743"/>
      <c r="AL337" s="743"/>
      <c r="AM337" s="743"/>
      <c r="AN337" s="743"/>
      <c r="AO337" s="743"/>
    </row>
    <row r="338" spans="1:41" ht="12.75" customHeight="1" x14ac:dyDescent="0.2">
      <c r="A338" s="545"/>
      <c r="B338" s="53"/>
      <c r="C338" s="534"/>
      <c r="D338" s="790"/>
      <c r="E338" s="790"/>
      <c r="F338" s="790"/>
      <c r="G338" s="790"/>
      <c r="H338" s="790"/>
      <c r="I338" s="790"/>
      <c r="J338" s="790"/>
      <c r="K338" s="790"/>
      <c r="L338" s="790"/>
      <c r="M338" s="790"/>
      <c r="N338" s="790"/>
      <c r="O338" s="790"/>
      <c r="P338" s="790"/>
      <c r="Q338" s="790"/>
      <c r="R338" s="790"/>
      <c r="S338" s="790"/>
      <c r="T338" s="790"/>
      <c r="U338" s="790"/>
      <c r="V338" s="790"/>
      <c r="W338" s="790"/>
      <c r="X338" s="790"/>
      <c r="Y338" s="790"/>
      <c r="Z338" s="790"/>
      <c r="AA338" s="790"/>
      <c r="AB338" s="790"/>
      <c r="AC338" s="790"/>
      <c r="AD338" s="790"/>
      <c r="AE338" s="790"/>
      <c r="AF338" s="790"/>
      <c r="AG338" s="790"/>
      <c r="AH338" s="790"/>
      <c r="AI338" s="790"/>
      <c r="AJ338" s="790"/>
      <c r="AK338" s="790"/>
      <c r="AL338" s="790"/>
      <c r="AM338" s="790"/>
      <c r="AN338" s="790"/>
      <c r="AO338" s="790"/>
    </row>
    <row r="339" spans="1:41" ht="12.75" customHeight="1" x14ac:dyDescent="0.2">
      <c r="A339" s="545"/>
      <c r="B339" s="53" t="s">
        <v>528</v>
      </c>
      <c r="C339" s="534"/>
      <c r="D339" s="796"/>
      <c r="E339" s="796"/>
      <c r="F339" s="796"/>
      <c r="G339" s="796"/>
      <c r="H339" s="796"/>
      <c r="I339" s="796"/>
      <c r="J339" s="796"/>
      <c r="K339" s="796"/>
      <c r="L339" s="796"/>
      <c r="M339" s="796"/>
      <c r="N339" s="796"/>
      <c r="O339" s="796"/>
      <c r="P339" s="796"/>
      <c r="Q339" s="796"/>
      <c r="R339" s="796"/>
      <c r="S339" s="796"/>
      <c r="T339" s="796"/>
      <c r="U339" s="796"/>
      <c r="V339" s="796"/>
      <c r="W339" s="796"/>
      <c r="X339" s="796"/>
      <c r="Y339" s="796"/>
      <c r="Z339" s="796"/>
      <c r="AA339" s="796"/>
      <c r="AB339" s="796"/>
      <c r="AC339" s="796"/>
      <c r="AD339" s="796"/>
      <c r="AE339" s="796"/>
      <c r="AF339" s="796"/>
      <c r="AG339" s="796"/>
      <c r="AH339" s="796"/>
      <c r="AI339" s="796"/>
      <c r="AJ339" s="796"/>
      <c r="AK339" s="796"/>
      <c r="AL339" s="796"/>
      <c r="AM339" s="796"/>
      <c r="AN339" s="796"/>
      <c r="AO339" s="796"/>
    </row>
    <row r="340" spans="1:41" s="126" customFormat="1" ht="12.75" customHeight="1" x14ac:dyDescent="0.2">
      <c r="A340" s="545"/>
      <c r="B340" s="14" t="s">
        <v>529</v>
      </c>
      <c r="C340" s="534"/>
      <c r="D340" s="743"/>
      <c r="E340" s="743"/>
      <c r="F340" s="743"/>
      <c r="G340" s="743"/>
      <c r="H340" s="743"/>
      <c r="I340" s="743"/>
      <c r="J340" s="743"/>
      <c r="K340" s="743"/>
      <c r="L340" s="743"/>
      <c r="M340" s="743"/>
      <c r="N340" s="743"/>
      <c r="O340" s="743"/>
      <c r="P340" s="743"/>
      <c r="Q340" s="743"/>
      <c r="R340" s="743"/>
      <c r="S340" s="743"/>
      <c r="T340" s="743"/>
      <c r="U340" s="743"/>
      <c r="V340" s="743"/>
      <c r="W340" s="743"/>
      <c r="X340" s="743"/>
      <c r="Y340" s="743"/>
      <c r="Z340" s="743"/>
      <c r="AA340" s="743"/>
      <c r="AB340" s="743"/>
      <c r="AC340" s="743"/>
      <c r="AD340" s="743"/>
      <c r="AE340" s="743"/>
      <c r="AF340" s="743"/>
      <c r="AG340" s="743"/>
      <c r="AH340" s="743"/>
      <c r="AI340" s="743"/>
      <c r="AJ340" s="743"/>
      <c r="AK340" s="743"/>
      <c r="AL340" s="743"/>
      <c r="AM340" s="743"/>
      <c r="AN340" s="743"/>
      <c r="AO340" s="743"/>
    </row>
    <row r="341" spans="1:41" s="126" customFormat="1" ht="12.75" customHeight="1" x14ac:dyDescent="0.2">
      <c r="A341" s="545"/>
      <c r="B341" s="14" t="s">
        <v>530</v>
      </c>
      <c r="C341" s="534"/>
      <c r="D341" s="743"/>
      <c r="E341" s="743"/>
      <c r="F341" s="743"/>
      <c r="G341" s="743"/>
      <c r="H341" s="743"/>
      <c r="I341" s="743"/>
      <c r="J341" s="743"/>
      <c r="K341" s="743"/>
      <c r="L341" s="743"/>
      <c r="M341" s="743"/>
      <c r="N341" s="743"/>
      <c r="O341" s="743"/>
      <c r="P341" s="743"/>
      <c r="Q341" s="743"/>
      <c r="R341" s="743"/>
      <c r="S341" s="743"/>
      <c r="T341" s="743"/>
      <c r="U341" s="743"/>
      <c r="V341" s="743"/>
      <c r="W341" s="743"/>
      <c r="X341" s="743"/>
      <c r="Y341" s="743"/>
      <c r="Z341" s="743"/>
      <c r="AA341" s="743"/>
      <c r="AB341" s="743"/>
      <c r="AC341" s="743"/>
      <c r="AD341" s="743"/>
      <c r="AE341" s="743"/>
      <c r="AF341" s="743"/>
      <c r="AG341" s="743"/>
      <c r="AH341" s="743"/>
      <c r="AI341" s="743"/>
      <c r="AJ341" s="743"/>
      <c r="AK341" s="743"/>
      <c r="AL341" s="743"/>
      <c r="AM341" s="743"/>
      <c r="AN341" s="743"/>
      <c r="AO341" s="743"/>
    </row>
    <row r="342" spans="1:41" ht="12.75" customHeight="1" x14ac:dyDescent="0.2">
      <c r="A342" s="545"/>
      <c r="B342" s="53"/>
      <c r="C342" s="534"/>
      <c r="D342" s="790"/>
      <c r="E342" s="790"/>
      <c r="F342" s="790"/>
      <c r="G342" s="790"/>
      <c r="H342" s="790"/>
      <c r="I342" s="790"/>
      <c r="J342" s="790"/>
      <c r="K342" s="790"/>
      <c r="L342" s="790"/>
      <c r="M342" s="790"/>
      <c r="N342" s="790"/>
      <c r="O342" s="790"/>
      <c r="P342" s="790"/>
      <c r="Q342" s="790"/>
      <c r="R342" s="790"/>
      <c r="S342" s="790"/>
      <c r="T342" s="790"/>
      <c r="U342" s="790"/>
      <c r="V342" s="790"/>
      <c r="W342" s="790"/>
      <c r="X342" s="790"/>
      <c r="Y342" s="790"/>
      <c r="Z342" s="790"/>
      <c r="AA342" s="790"/>
      <c r="AB342" s="790"/>
      <c r="AC342" s="790"/>
      <c r="AD342" s="790"/>
      <c r="AE342" s="790"/>
      <c r="AF342" s="790"/>
      <c r="AG342" s="790"/>
      <c r="AH342" s="790"/>
      <c r="AI342" s="790"/>
      <c r="AJ342" s="790"/>
      <c r="AK342" s="790"/>
      <c r="AL342" s="790"/>
      <c r="AM342" s="790"/>
      <c r="AN342" s="790"/>
      <c r="AO342" s="790"/>
    </row>
    <row r="343" spans="1:41" ht="12.75" customHeight="1" x14ac:dyDescent="0.2">
      <c r="A343" s="545"/>
      <c r="B343" s="53" t="s">
        <v>531</v>
      </c>
      <c r="C343" s="534"/>
      <c r="D343" s="796"/>
      <c r="E343" s="796"/>
      <c r="F343" s="796"/>
      <c r="G343" s="796"/>
      <c r="H343" s="796"/>
      <c r="I343" s="796"/>
      <c r="J343" s="796"/>
      <c r="K343" s="796"/>
      <c r="L343" s="796"/>
      <c r="M343" s="796"/>
      <c r="N343" s="796"/>
      <c r="O343" s="796"/>
      <c r="P343" s="796"/>
      <c r="Q343" s="796"/>
      <c r="R343" s="796"/>
      <c r="S343" s="796"/>
      <c r="T343" s="796"/>
      <c r="U343" s="796"/>
      <c r="V343" s="796"/>
      <c r="W343" s="796"/>
      <c r="X343" s="796"/>
      <c r="Y343" s="796"/>
      <c r="Z343" s="796"/>
      <c r="AA343" s="796"/>
      <c r="AB343" s="796"/>
      <c r="AC343" s="796"/>
      <c r="AD343" s="796"/>
      <c r="AE343" s="796"/>
      <c r="AF343" s="796"/>
      <c r="AG343" s="796"/>
      <c r="AH343" s="796"/>
      <c r="AI343" s="796"/>
      <c r="AJ343" s="796"/>
      <c r="AK343" s="796"/>
      <c r="AL343" s="796"/>
      <c r="AM343" s="796"/>
      <c r="AN343" s="796"/>
      <c r="AO343" s="796"/>
    </row>
    <row r="344" spans="1:41" s="126" customFormat="1" ht="12.75" customHeight="1" x14ac:dyDescent="0.2">
      <c r="A344" s="545"/>
      <c r="B344" s="14" t="s">
        <v>532</v>
      </c>
      <c r="C344" s="534"/>
      <c r="D344" s="743"/>
      <c r="E344" s="743"/>
      <c r="F344" s="743"/>
      <c r="G344" s="743"/>
      <c r="H344" s="743"/>
      <c r="I344" s="743"/>
      <c r="J344" s="743"/>
      <c r="K344" s="743"/>
      <c r="L344" s="743"/>
      <c r="M344" s="743"/>
      <c r="N344" s="743"/>
      <c r="O344" s="743"/>
      <c r="P344" s="743"/>
      <c r="Q344" s="743"/>
      <c r="R344" s="743"/>
      <c r="S344" s="743"/>
      <c r="T344" s="743"/>
      <c r="U344" s="743"/>
      <c r="V344" s="743"/>
      <c r="W344" s="743"/>
      <c r="X344" s="743"/>
      <c r="Y344" s="743"/>
      <c r="Z344" s="743"/>
      <c r="AA344" s="743"/>
      <c r="AB344" s="743"/>
      <c r="AC344" s="743"/>
      <c r="AD344" s="743"/>
      <c r="AE344" s="743"/>
      <c r="AF344" s="743"/>
      <c r="AG344" s="743"/>
      <c r="AH344" s="743"/>
      <c r="AI344" s="743"/>
      <c r="AJ344" s="743"/>
      <c r="AK344" s="743"/>
      <c r="AL344" s="743"/>
      <c r="AM344" s="743"/>
      <c r="AN344" s="743"/>
      <c r="AO344" s="743"/>
    </row>
    <row r="345" spans="1:41" s="126" customFormat="1" ht="12.75" customHeight="1" x14ac:dyDescent="0.2">
      <c r="A345" s="545"/>
      <c r="B345" s="14" t="s">
        <v>533</v>
      </c>
      <c r="C345" s="534"/>
      <c r="D345" s="743"/>
      <c r="E345" s="743"/>
      <c r="F345" s="743"/>
      <c r="G345" s="743"/>
      <c r="H345" s="743"/>
      <c r="I345" s="743"/>
      <c r="J345" s="743"/>
      <c r="K345" s="743"/>
      <c r="L345" s="743"/>
      <c r="M345" s="743"/>
      <c r="N345" s="743"/>
      <c r="O345" s="743"/>
      <c r="P345" s="743"/>
      <c r="Q345" s="743"/>
      <c r="R345" s="743"/>
      <c r="S345" s="743"/>
      <c r="T345" s="743"/>
      <c r="U345" s="743"/>
      <c r="V345" s="743"/>
      <c r="W345" s="743"/>
      <c r="X345" s="743"/>
      <c r="Y345" s="743"/>
      <c r="Z345" s="743"/>
      <c r="AA345" s="743"/>
      <c r="AB345" s="743"/>
      <c r="AC345" s="743"/>
      <c r="AD345" s="743"/>
      <c r="AE345" s="743"/>
      <c r="AF345" s="743"/>
      <c r="AG345" s="743"/>
      <c r="AH345" s="743"/>
      <c r="AI345" s="743"/>
      <c r="AJ345" s="743"/>
      <c r="AK345" s="743"/>
      <c r="AL345" s="743"/>
      <c r="AM345" s="743"/>
      <c r="AN345" s="743"/>
      <c r="AO345" s="743"/>
    </row>
    <row r="346" spans="1:41" ht="12.75" customHeight="1" x14ac:dyDescent="0.2">
      <c r="A346" s="545"/>
      <c r="B346" s="53"/>
      <c r="C346" s="534"/>
      <c r="D346" s="790"/>
      <c r="E346" s="790"/>
      <c r="F346" s="790"/>
      <c r="G346" s="790"/>
      <c r="H346" s="790"/>
      <c r="I346" s="791"/>
      <c r="J346" s="790"/>
      <c r="K346" s="790"/>
      <c r="L346" s="790"/>
      <c r="M346" s="790"/>
      <c r="N346" s="790"/>
      <c r="O346" s="790"/>
      <c r="P346" s="790"/>
      <c r="Q346" s="790"/>
      <c r="R346" s="790"/>
      <c r="S346" s="790"/>
      <c r="T346" s="790"/>
      <c r="U346" s="790"/>
      <c r="V346" s="790"/>
      <c r="W346" s="790"/>
      <c r="X346" s="790"/>
      <c r="Y346" s="790"/>
      <c r="Z346" s="790"/>
      <c r="AA346" s="790"/>
      <c r="AB346" s="790"/>
      <c r="AC346" s="790"/>
      <c r="AD346" s="790"/>
      <c r="AE346" s="790"/>
      <c r="AF346" s="790"/>
      <c r="AG346" s="790"/>
      <c r="AH346" s="790"/>
      <c r="AI346" s="790"/>
      <c r="AJ346" s="790"/>
      <c r="AK346" s="790"/>
      <c r="AL346" s="790"/>
      <c r="AM346" s="790"/>
      <c r="AN346" s="790"/>
      <c r="AO346" s="790"/>
    </row>
    <row r="347" spans="1:41" s="126" customFormat="1" ht="12.75" customHeight="1" x14ac:dyDescent="0.2">
      <c r="A347" s="545"/>
      <c r="B347" s="14" t="s">
        <v>534</v>
      </c>
      <c r="C347" s="534"/>
      <c r="D347" s="743"/>
      <c r="E347" s="743"/>
      <c r="F347" s="743"/>
      <c r="G347" s="743"/>
      <c r="H347" s="743"/>
      <c r="I347" s="743"/>
      <c r="J347" s="743"/>
      <c r="K347" s="743"/>
      <c r="L347" s="743"/>
      <c r="M347" s="743"/>
      <c r="N347" s="743"/>
      <c r="O347" s="743"/>
      <c r="P347" s="743"/>
      <c r="Q347" s="743"/>
      <c r="R347" s="743"/>
      <c r="S347" s="743"/>
      <c r="T347" s="743"/>
      <c r="U347" s="743"/>
      <c r="V347" s="743"/>
      <c r="W347" s="743"/>
      <c r="X347" s="743"/>
      <c r="Y347" s="743"/>
      <c r="Z347" s="743"/>
      <c r="AA347" s="743"/>
      <c r="AB347" s="743"/>
      <c r="AC347" s="743"/>
      <c r="AD347" s="743"/>
      <c r="AE347" s="743"/>
      <c r="AF347" s="743"/>
      <c r="AG347" s="743"/>
      <c r="AH347" s="743"/>
      <c r="AI347" s="743"/>
      <c r="AJ347" s="743"/>
      <c r="AK347" s="743"/>
      <c r="AL347" s="743"/>
      <c r="AM347" s="743"/>
      <c r="AN347" s="743"/>
      <c r="AO347" s="743"/>
    </row>
    <row r="348" spans="1:41" s="126" customFormat="1" ht="12.75" customHeight="1" x14ac:dyDescent="0.2">
      <c r="A348" s="545"/>
      <c r="B348" s="14"/>
      <c r="C348" s="534"/>
      <c r="D348" s="743"/>
      <c r="E348" s="743"/>
      <c r="F348" s="743"/>
      <c r="G348" s="743"/>
      <c r="H348" s="743"/>
      <c r="I348" s="743"/>
      <c r="J348" s="743"/>
      <c r="K348" s="743"/>
      <c r="L348" s="743"/>
      <c r="M348" s="743"/>
      <c r="N348" s="743"/>
      <c r="O348" s="743"/>
      <c r="P348" s="743"/>
      <c r="Q348" s="743"/>
      <c r="R348" s="743"/>
      <c r="S348" s="743"/>
      <c r="T348" s="743"/>
      <c r="U348" s="743"/>
      <c r="V348" s="743"/>
      <c r="W348" s="743"/>
      <c r="X348" s="743"/>
      <c r="Y348" s="743"/>
      <c r="Z348" s="743"/>
      <c r="AA348" s="743"/>
      <c r="AB348" s="743"/>
      <c r="AC348" s="743"/>
      <c r="AD348" s="743"/>
      <c r="AE348" s="743"/>
      <c r="AF348" s="743"/>
      <c r="AG348" s="743"/>
      <c r="AH348" s="743"/>
      <c r="AI348" s="743"/>
      <c r="AJ348" s="743"/>
      <c r="AK348" s="743"/>
      <c r="AL348" s="743"/>
      <c r="AM348" s="743"/>
      <c r="AN348" s="743"/>
      <c r="AO348" s="743"/>
    </row>
    <row r="349" spans="1:41" s="126" customFormat="1" ht="12.75" customHeight="1" x14ac:dyDescent="0.2">
      <c r="A349" s="545"/>
      <c r="B349" s="14" t="s">
        <v>535</v>
      </c>
      <c r="C349" s="534"/>
      <c r="D349" s="743"/>
      <c r="E349" s="743"/>
      <c r="F349" s="743"/>
      <c r="G349" s="743"/>
      <c r="H349" s="743"/>
      <c r="I349" s="743"/>
      <c r="J349" s="743"/>
      <c r="K349" s="743"/>
      <c r="L349" s="743"/>
      <c r="M349" s="743"/>
      <c r="N349" s="743"/>
      <c r="O349" s="743"/>
      <c r="P349" s="743"/>
      <c r="Q349" s="743"/>
      <c r="R349" s="743"/>
      <c r="S349" s="743"/>
      <c r="T349" s="743"/>
      <c r="U349" s="743"/>
      <c r="V349" s="743"/>
      <c r="W349" s="743"/>
      <c r="X349" s="743"/>
      <c r="Y349" s="743"/>
      <c r="Z349" s="743"/>
      <c r="AA349" s="743"/>
      <c r="AB349" s="743"/>
      <c r="AC349" s="743"/>
      <c r="AD349" s="743"/>
      <c r="AE349" s="743"/>
      <c r="AF349" s="743"/>
      <c r="AG349" s="743"/>
      <c r="AH349" s="743"/>
      <c r="AI349" s="743"/>
      <c r="AJ349" s="743"/>
      <c r="AK349" s="743"/>
      <c r="AL349" s="743"/>
      <c r="AM349" s="743"/>
      <c r="AN349" s="743"/>
      <c r="AO349" s="743"/>
    </row>
    <row r="350" spans="1:41" ht="12.75" customHeight="1" x14ac:dyDescent="0.2">
      <c r="A350" s="545"/>
      <c r="B350" s="53"/>
      <c r="C350" s="534"/>
      <c r="D350" s="790"/>
      <c r="E350" s="790"/>
      <c r="F350" s="790"/>
      <c r="G350" s="790"/>
      <c r="H350" s="790"/>
      <c r="I350" s="790"/>
      <c r="J350" s="790"/>
      <c r="K350" s="790"/>
      <c r="L350" s="790"/>
      <c r="M350" s="790"/>
      <c r="N350" s="790"/>
      <c r="O350" s="790"/>
      <c r="P350" s="790"/>
      <c r="Q350" s="790"/>
      <c r="R350" s="790"/>
      <c r="S350" s="790"/>
      <c r="T350" s="790"/>
      <c r="U350" s="790"/>
      <c r="V350" s="790"/>
      <c r="W350" s="790"/>
      <c r="X350" s="790"/>
      <c r="Y350" s="790"/>
      <c r="Z350" s="790"/>
      <c r="AA350" s="790"/>
      <c r="AB350" s="790"/>
      <c r="AC350" s="790"/>
      <c r="AD350" s="790"/>
      <c r="AE350" s="790"/>
      <c r="AF350" s="790"/>
      <c r="AG350" s="790"/>
      <c r="AH350" s="790"/>
      <c r="AI350" s="790"/>
      <c r="AJ350" s="790"/>
      <c r="AK350" s="790"/>
      <c r="AL350" s="790"/>
      <c r="AM350" s="790"/>
      <c r="AN350" s="790"/>
      <c r="AO350" s="790"/>
    </row>
    <row r="351" spans="1:41" s="126" customFormat="1" ht="12.75" customHeight="1" x14ac:dyDescent="0.2">
      <c r="A351" s="545"/>
      <c r="B351" s="14" t="s">
        <v>536</v>
      </c>
      <c r="C351" s="534"/>
      <c r="D351" s="743"/>
      <c r="E351" s="743"/>
      <c r="F351" s="743"/>
      <c r="G351" s="743"/>
      <c r="H351" s="743"/>
      <c r="I351" s="743"/>
      <c r="J351" s="743"/>
      <c r="K351" s="743"/>
      <c r="L351" s="743"/>
      <c r="M351" s="743"/>
      <c r="N351" s="743"/>
      <c r="O351" s="743"/>
      <c r="P351" s="743"/>
      <c r="Q351" s="743"/>
      <c r="R351" s="743"/>
      <c r="S351" s="743"/>
      <c r="T351" s="743"/>
      <c r="U351" s="743"/>
      <c r="V351" s="743"/>
      <c r="W351" s="743"/>
      <c r="X351" s="743"/>
      <c r="Y351" s="743"/>
      <c r="Z351" s="743"/>
      <c r="AA351" s="743"/>
      <c r="AB351" s="743"/>
      <c r="AC351" s="743"/>
      <c r="AD351" s="743"/>
      <c r="AE351" s="743"/>
      <c r="AF351" s="743"/>
      <c r="AG351" s="743"/>
      <c r="AH351" s="743"/>
      <c r="AI351" s="743"/>
      <c r="AJ351" s="743"/>
      <c r="AK351" s="743"/>
      <c r="AL351" s="743"/>
      <c r="AM351" s="743"/>
      <c r="AN351" s="743"/>
      <c r="AO351" s="743"/>
    </row>
    <row r="352" spans="1:41" ht="12.75" customHeight="1" x14ac:dyDescent="0.2">
      <c r="A352" s="545"/>
      <c r="B352" s="53"/>
      <c r="C352" s="534"/>
      <c r="D352" s="790"/>
      <c r="E352" s="790"/>
      <c r="F352" s="790"/>
      <c r="G352" s="790"/>
      <c r="H352" s="790"/>
      <c r="I352" s="790"/>
      <c r="J352" s="790"/>
      <c r="K352" s="790"/>
      <c r="L352" s="790"/>
      <c r="M352" s="790"/>
      <c r="N352" s="790"/>
      <c r="O352" s="790"/>
      <c r="P352" s="790"/>
      <c r="Q352" s="790"/>
      <c r="R352" s="790"/>
      <c r="S352" s="790"/>
      <c r="T352" s="790"/>
      <c r="U352" s="790"/>
      <c r="V352" s="790"/>
      <c r="W352" s="790"/>
      <c r="X352" s="790"/>
      <c r="Y352" s="790"/>
      <c r="Z352" s="790"/>
      <c r="AA352" s="790"/>
      <c r="AB352" s="790"/>
      <c r="AC352" s="790"/>
      <c r="AD352" s="790"/>
      <c r="AE352" s="790"/>
      <c r="AF352" s="790"/>
      <c r="AG352" s="790"/>
      <c r="AH352" s="790"/>
      <c r="AI352" s="790"/>
      <c r="AJ352" s="790"/>
      <c r="AK352" s="790"/>
      <c r="AL352" s="790"/>
      <c r="AM352" s="790"/>
      <c r="AN352" s="790"/>
      <c r="AO352" s="790"/>
    </row>
    <row r="353" spans="1:41" ht="12.75" customHeight="1" x14ac:dyDescent="0.2">
      <c r="A353" s="545"/>
      <c r="B353" s="14" t="s">
        <v>537</v>
      </c>
      <c r="C353" s="534"/>
      <c r="D353" s="790"/>
      <c r="E353" s="790"/>
      <c r="F353" s="790"/>
      <c r="G353" s="790"/>
      <c r="H353" s="790"/>
      <c r="I353" s="791"/>
      <c r="J353" s="790"/>
      <c r="K353" s="790"/>
      <c r="L353" s="790"/>
      <c r="M353" s="790"/>
      <c r="N353" s="790"/>
      <c r="O353" s="790"/>
      <c r="P353" s="790"/>
      <c r="Q353" s="790"/>
      <c r="R353" s="790"/>
      <c r="S353" s="790"/>
      <c r="T353" s="790"/>
      <c r="U353" s="790"/>
      <c r="V353" s="790"/>
      <c r="W353" s="790"/>
      <c r="X353" s="790"/>
      <c r="Y353" s="790"/>
      <c r="Z353" s="790"/>
      <c r="AA353" s="790"/>
      <c r="AB353" s="790"/>
      <c r="AC353" s="790"/>
      <c r="AD353" s="790"/>
      <c r="AE353" s="790"/>
      <c r="AF353" s="790"/>
      <c r="AG353" s="790"/>
      <c r="AH353" s="790"/>
      <c r="AI353" s="790"/>
      <c r="AJ353" s="790"/>
      <c r="AK353" s="790"/>
      <c r="AL353" s="790"/>
      <c r="AM353" s="790"/>
      <c r="AN353" s="790"/>
      <c r="AO353" s="790"/>
    </row>
    <row r="354" spans="1:41" ht="12.75" customHeight="1" x14ac:dyDescent="0.2">
      <c r="A354" s="545"/>
      <c r="B354" s="15" t="s">
        <v>538</v>
      </c>
      <c r="C354" s="534"/>
      <c r="D354" s="696"/>
      <c r="E354" s="696"/>
      <c r="F354" s="696"/>
      <c r="G354" s="696"/>
      <c r="H354" s="696"/>
      <c r="I354" s="696"/>
      <c r="J354" s="696"/>
      <c r="K354" s="696"/>
      <c r="L354" s="696"/>
      <c r="M354" s="696"/>
      <c r="N354" s="696"/>
      <c r="O354" s="696"/>
      <c r="P354" s="696"/>
      <c r="Q354" s="696"/>
      <c r="R354" s="696"/>
      <c r="S354" s="696"/>
      <c r="T354" s="696"/>
      <c r="U354" s="696"/>
      <c r="V354" s="696"/>
      <c r="W354" s="696"/>
      <c r="X354" s="696"/>
      <c r="Y354" s="696"/>
      <c r="Z354" s="696"/>
      <c r="AA354" s="696"/>
      <c r="AB354" s="696"/>
      <c r="AC354" s="696"/>
      <c r="AD354" s="696"/>
      <c r="AE354" s="696"/>
      <c r="AF354" s="696"/>
      <c r="AG354" s="696"/>
      <c r="AH354" s="696"/>
      <c r="AI354" s="696"/>
      <c r="AJ354" s="696"/>
      <c r="AK354" s="696"/>
      <c r="AL354" s="696"/>
      <c r="AM354" s="696"/>
      <c r="AN354" s="696"/>
      <c r="AO354" s="696"/>
    </row>
    <row r="355" spans="1:41" ht="12.75" customHeight="1" thickBot="1" x14ac:dyDescent="0.25">
      <c r="A355" s="545"/>
      <c r="B355" s="192" t="s">
        <v>539</v>
      </c>
      <c r="C355" s="739"/>
      <c r="D355" s="797"/>
      <c r="E355" s="797"/>
      <c r="F355" s="797"/>
      <c r="G355" s="797"/>
      <c r="H355" s="797"/>
      <c r="I355" s="797"/>
      <c r="J355" s="797"/>
      <c r="K355" s="797"/>
      <c r="L355" s="797"/>
      <c r="M355" s="797"/>
      <c r="N355" s="797"/>
      <c r="O355" s="797"/>
      <c r="P355" s="797"/>
      <c r="Q355" s="797"/>
      <c r="R355" s="797"/>
      <c r="S355" s="797"/>
      <c r="T355" s="797"/>
      <c r="U355" s="797"/>
      <c r="V355" s="797"/>
      <c r="W355" s="797"/>
      <c r="X355" s="797"/>
      <c r="Y355" s="797"/>
      <c r="Z355" s="797"/>
      <c r="AA355" s="797"/>
      <c r="AB355" s="797"/>
      <c r="AC355" s="797"/>
      <c r="AD355" s="797"/>
      <c r="AE355" s="797"/>
      <c r="AF355" s="797"/>
      <c r="AG355" s="797"/>
      <c r="AH355" s="797"/>
      <c r="AI355" s="797"/>
      <c r="AJ355" s="797"/>
      <c r="AK355" s="797"/>
      <c r="AL355" s="797"/>
      <c r="AM355" s="797"/>
      <c r="AN355" s="797"/>
      <c r="AO355" s="797"/>
    </row>
    <row r="356" spans="1:41" ht="12.75" customHeight="1" x14ac:dyDescent="0.2">
      <c r="A356" s="545"/>
      <c r="B356" s="153" t="s">
        <v>56</v>
      </c>
      <c r="C356" s="534"/>
      <c r="D356" s="534"/>
      <c r="E356" s="534"/>
      <c r="F356" s="534"/>
      <c r="G356" s="534"/>
      <c r="H356" s="534"/>
      <c r="I356" s="534"/>
      <c r="J356" s="534"/>
      <c r="K356" s="534"/>
      <c r="L356" s="534"/>
      <c r="M356" s="534"/>
      <c r="N356" s="534"/>
      <c r="O356" s="534"/>
      <c r="P356" s="534"/>
      <c r="Q356" s="534"/>
      <c r="R356" s="534"/>
      <c r="S356" s="534"/>
      <c r="T356" s="534"/>
      <c r="U356" s="534"/>
      <c r="V356" s="534"/>
      <c r="W356" s="534"/>
      <c r="X356" s="534"/>
      <c r="Y356" s="534"/>
      <c r="Z356" s="534"/>
      <c r="AA356" s="534"/>
      <c r="AB356" s="534"/>
      <c r="AC356" s="534"/>
      <c r="AD356" s="534"/>
      <c r="AE356" s="534"/>
      <c r="AF356" s="534"/>
      <c r="AG356" s="534"/>
      <c r="AH356" s="534"/>
      <c r="AI356" s="534"/>
      <c r="AJ356" s="534"/>
      <c r="AK356" s="534"/>
      <c r="AL356" s="534"/>
      <c r="AM356" s="534"/>
      <c r="AN356" s="534"/>
      <c r="AO356" s="534"/>
    </row>
    <row r="357" spans="1:41" ht="12.75" customHeight="1" x14ac:dyDescent="0.2">
      <c r="A357" s="545"/>
      <c r="B357" s="15" t="s">
        <v>540</v>
      </c>
      <c r="C357" s="534"/>
      <c r="D357" s="795"/>
      <c r="E357" s="795"/>
      <c r="F357" s="795"/>
      <c r="G357" s="795"/>
      <c r="H357" s="795"/>
      <c r="I357" s="795"/>
      <c r="J357" s="795"/>
      <c r="K357" s="795"/>
      <c r="L357" s="795"/>
      <c r="M357" s="795"/>
      <c r="N357" s="795"/>
      <c r="O357" s="795"/>
      <c r="P357" s="795"/>
      <c r="Q357" s="795"/>
      <c r="R357" s="795"/>
      <c r="S357" s="795"/>
      <c r="T357" s="795"/>
      <c r="U357" s="795"/>
      <c r="V357" s="795"/>
      <c r="W357" s="795"/>
      <c r="X357" s="795"/>
      <c r="Y357" s="795"/>
      <c r="Z357" s="795"/>
      <c r="AA357" s="795"/>
      <c r="AB357" s="795"/>
      <c r="AC357" s="795"/>
      <c r="AD357" s="795"/>
      <c r="AE357" s="795"/>
      <c r="AF357" s="795"/>
      <c r="AG357" s="795"/>
      <c r="AH357" s="795"/>
      <c r="AI357" s="795"/>
      <c r="AJ357" s="795"/>
      <c r="AK357" s="795"/>
      <c r="AL357" s="795"/>
      <c r="AM357" s="795"/>
      <c r="AN357" s="795"/>
      <c r="AO357" s="795"/>
    </row>
    <row r="358" spans="1:41" ht="12.75" customHeight="1" x14ac:dyDescent="0.2">
      <c r="A358" s="545"/>
      <c r="B358" s="53" t="s">
        <v>541</v>
      </c>
      <c r="C358" s="534"/>
      <c r="D358" s="534"/>
      <c r="E358" s="534"/>
      <c r="F358" s="534"/>
      <c r="G358" s="534"/>
      <c r="H358" s="534"/>
      <c r="I358" s="534"/>
      <c r="J358" s="534"/>
      <c r="K358" s="534"/>
      <c r="L358" s="534"/>
      <c r="M358" s="534"/>
      <c r="N358" s="534"/>
      <c r="O358" s="534"/>
      <c r="P358" s="534"/>
      <c r="Q358" s="534"/>
      <c r="R358" s="534"/>
      <c r="S358" s="534"/>
      <c r="T358" s="534"/>
      <c r="U358" s="534"/>
      <c r="V358" s="534"/>
      <c r="W358" s="534"/>
      <c r="X358" s="534"/>
      <c r="Y358" s="534"/>
      <c r="Z358" s="534"/>
      <c r="AA358" s="534"/>
      <c r="AB358" s="534"/>
      <c r="AC358" s="534"/>
      <c r="AD358" s="534"/>
      <c r="AE358" s="534"/>
      <c r="AF358" s="534"/>
      <c r="AG358" s="534"/>
      <c r="AH358" s="534"/>
      <c r="AI358" s="534"/>
      <c r="AJ358" s="534"/>
      <c r="AK358" s="534"/>
      <c r="AL358" s="534"/>
      <c r="AM358" s="534"/>
      <c r="AN358" s="534"/>
      <c r="AO358" s="534"/>
    </row>
    <row r="359" spans="1:41" ht="12.75" customHeight="1" x14ac:dyDescent="0.2">
      <c r="A359" s="545"/>
      <c r="B359" s="15"/>
      <c r="C359" s="534"/>
      <c r="D359" s="795"/>
      <c r="E359" s="795"/>
      <c r="F359" s="795"/>
      <c r="G359" s="795"/>
      <c r="H359" s="795"/>
      <c r="I359" s="795"/>
      <c r="J359" s="795"/>
      <c r="K359" s="795"/>
      <c r="L359" s="795"/>
      <c r="M359" s="795"/>
      <c r="N359" s="795"/>
      <c r="O359" s="795"/>
      <c r="P359" s="795"/>
      <c r="Q359" s="795"/>
      <c r="R359" s="795"/>
      <c r="S359" s="795"/>
      <c r="T359" s="795"/>
      <c r="U359" s="795"/>
      <c r="V359" s="795"/>
      <c r="W359" s="795"/>
      <c r="X359" s="795"/>
      <c r="Y359" s="795"/>
      <c r="Z359" s="795"/>
      <c r="AA359" s="795"/>
      <c r="AB359" s="795"/>
      <c r="AC359" s="795"/>
      <c r="AD359" s="795"/>
      <c r="AE359" s="795"/>
      <c r="AF359" s="795"/>
      <c r="AG359" s="795"/>
      <c r="AH359" s="795"/>
      <c r="AI359" s="795"/>
      <c r="AJ359" s="795"/>
      <c r="AK359" s="795"/>
      <c r="AL359" s="795"/>
      <c r="AM359" s="795"/>
      <c r="AN359" s="795"/>
      <c r="AO359" s="795"/>
    </row>
    <row r="360" spans="1:41" ht="12.75" customHeight="1" x14ac:dyDescent="0.2">
      <c r="A360" s="545"/>
      <c r="B360" s="53" t="s">
        <v>542</v>
      </c>
      <c r="C360" s="534"/>
      <c r="D360" s="796"/>
      <c r="E360" s="796"/>
      <c r="F360" s="796"/>
      <c r="G360" s="796"/>
      <c r="H360" s="796"/>
      <c r="I360" s="796"/>
      <c r="J360" s="796"/>
      <c r="K360" s="796"/>
      <c r="L360" s="796"/>
      <c r="M360" s="796"/>
      <c r="N360" s="796"/>
      <c r="O360" s="796"/>
      <c r="P360" s="796"/>
      <c r="Q360" s="796"/>
      <c r="R360" s="796"/>
      <c r="S360" s="796"/>
      <c r="T360" s="796"/>
      <c r="U360" s="796"/>
      <c r="V360" s="796"/>
      <c r="W360" s="796"/>
      <c r="X360" s="796"/>
      <c r="Y360" s="796"/>
      <c r="Z360" s="796"/>
      <c r="AA360" s="796"/>
      <c r="AB360" s="796"/>
      <c r="AC360" s="796"/>
      <c r="AD360" s="796"/>
      <c r="AE360" s="796"/>
      <c r="AF360" s="796"/>
      <c r="AG360" s="796"/>
      <c r="AH360" s="796"/>
      <c r="AI360" s="796"/>
      <c r="AJ360" s="796"/>
      <c r="AK360" s="796"/>
      <c r="AL360" s="796"/>
      <c r="AM360" s="796"/>
      <c r="AN360" s="796"/>
      <c r="AO360" s="796"/>
    </row>
    <row r="361" spans="1:41" s="126" customFormat="1" ht="12.75" customHeight="1" x14ac:dyDescent="0.2">
      <c r="A361" s="545"/>
      <c r="B361" s="14" t="s">
        <v>543</v>
      </c>
      <c r="C361" s="534"/>
      <c r="D361" s="798"/>
      <c r="E361" s="798"/>
      <c r="F361" s="798"/>
      <c r="G361" s="798"/>
      <c r="H361" s="798"/>
      <c r="I361" s="798"/>
      <c r="J361" s="798"/>
      <c r="K361" s="798"/>
      <c r="L361" s="798"/>
      <c r="M361" s="798"/>
      <c r="N361" s="798"/>
      <c r="O361" s="798"/>
      <c r="P361" s="798"/>
      <c r="Q361" s="798"/>
      <c r="R361" s="798"/>
      <c r="S361" s="798"/>
      <c r="T361" s="798"/>
      <c r="U361" s="798"/>
      <c r="V361" s="798"/>
      <c r="W361" s="798"/>
      <c r="X361" s="798"/>
      <c r="Y361" s="798"/>
      <c r="Z361" s="798"/>
      <c r="AA361" s="798"/>
      <c r="AB361" s="798"/>
      <c r="AC361" s="798"/>
      <c r="AD361" s="798"/>
      <c r="AE361" s="798"/>
      <c r="AF361" s="798"/>
      <c r="AG361" s="798"/>
      <c r="AH361" s="798"/>
      <c r="AI361" s="798"/>
      <c r="AJ361" s="798"/>
      <c r="AK361" s="798"/>
      <c r="AL361" s="798"/>
      <c r="AM361" s="798"/>
      <c r="AN361" s="798"/>
      <c r="AO361" s="798"/>
    </row>
    <row r="362" spans="1:41" ht="12.75" customHeight="1" x14ac:dyDescent="0.2">
      <c r="A362" s="545"/>
      <c r="B362" s="14"/>
      <c r="C362" s="534"/>
      <c r="D362" s="799"/>
      <c r="E362" s="799"/>
      <c r="F362" s="799"/>
      <c r="G362" s="799"/>
      <c r="H362" s="799"/>
      <c r="I362" s="799"/>
      <c r="J362" s="799"/>
      <c r="K362" s="799"/>
      <c r="L362" s="799"/>
      <c r="M362" s="799"/>
      <c r="N362" s="799"/>
      <c r="O362" s="799"/>
      <c r="P362" s="799"/>
      <c r="Q362" s="799"/>
      <c r="R362" s="799"/>
      <c r="S362" s="799"/>
      <c r="T362" s="799"/>
      <c r="U362" s="799"/>
      <c r="V362" s="799"/>
      <c r="W362" s="799"/>
      <c r="X362" s="799"/>
      <c r="Y362" s="799"/>
      <c r="Z362" s="799"/>
      <c r="AA362" s="799"/>
      <c r="AB362" s="799"/>
      <c r="AC362" s="799"/>
      <c r="AD362" s="799"/>
      <c r="AE362" s="799"/>
      <c r="AF362" s="799"/>
      <c r="AG362" s="799"/>
      <c r="AH362" s="799"/>
      <c r="AI362" s="799"/>
      <c r="AJ362" s="799"/>
      <c r="AK362" s="799"/>
      <c r="AL362" s="799"/>
      <c r="AM362" s="799"/>
      <c r="AN362" s="799"/>
      <c r="AO362" s="799"/>
    </row>
    <row r="363" spans="1:41" ht="12.75" customHeight="1" x14ac:dyDescent="0.2">
      <c r="A363" s="545"/>
      <c r="B363" s="53" t="s">
        <v>544</v>
      </c>
      <c r="C363" s="534"/>
      <c r="D363" s="796"/>
      <c r="E363" s="796"/>
      <c r="F363" s="796"/>
      <c r="G363" s="796"/>
      <c r="H363" s="796"/>
      <c r="I363" s="796"/>
      <c r="J363" s="796"/>
      <c r="K363" s="796"/>
      <c r="L363" s="796"/>
      <c r="M363" s="796"/>
      <c r="N363" s="796"/>
      <c r="O363" s="796"/>
      <c r="P363" s="796"/>
      <c r="Q363" s="796"/>
      <c r="R363" s="796"/>
      <c r="S363" s="796"/>
      <c r="T363" s="796"/>
      <c r="U363" s="796"/>
      <c r="V363" s="796"/>
      <c r="W363" s="796"/>
      <c r="X363" s="796"/>
      <c r="Y363" s="796"/>
      <c r="Z363" s="796"/>
      <c r="AA363" s="796"/>
      <c r="AB363" s="796"/>
      <c r="AC363" s="796"/>
      <c r="AD363" s="796"/>
      <c r="AE363" s="796"/>
      <c r="AF363" s="796"/>
      <c r="AG363" s="796"/>
      <c r="AH363" s="796"/>
      <c r="AI363" s="796"/>
      <c r="AJ363" s="796"/>
      <c r="AK363" s="796"/>
      <c r="AL363" s="796"/>
      <c r="AM363" s="796"/>
      <c r="AN363" s="796"/>
      <c r="AO363" s="796"/>
    </row>
    <row r="364" spans="1:41" s="126" customFormat="1" ht="12.75" customHeight="1" x14ac:dyDescent="0.2">
      <c r="A364" s="545"/>
      <c r="B364" s="14" t="s">
        <v>545</v>
      </c>
      <c r="C364" s="534"/>
      <c r="D364" s="798"/>
      <c r="E364" s="798"/>
      <c r="F364" s="798"/>
      <c r="G364" s="798"/>
      <c r="H364" s="798"/>
      <c r="I364" s="798"/>
      <c r="J364" s="798"/>
      <c r="K364" s="798"/>
      <c r="L364" s="798"/>
      <c r="M364" s="798"/>
      <c r="N364" s="798"/>
      <c r="O364" s="798"/>
      <c r="P364" s="798"/>
      <c r="Q364" s="798"/>
      <c r="R364" s="798"/>
      <c r="S364" s="798"/>
      <c r="T364" s="798"/>
      <c r="U364" s="798"/>
      <c r="V364" s="798"/>
      <c r="W364" s="798"/>
      <c r="X364" s="798"/>
      <c r="Y364" s="798"/>
      <c r="Z364" s="798"/>
      <c r="AA364" s="798"/>
      <c r="AB364" s="798"/>
      <c r="AC364" s="798"/>
      <c r="AD364" s="798"/>
      <c r="AE364" s="798"/>
      <c r="AF364" s="798"/>
      <c r="AG364" s="798"/>
      <c r="AH364" s="798"/>
      <c r="AI364" s="798"/>
      <c r="AJ364" s="798"/>
      <c r="AK364" s="798"/>
      <c r="AL364" s="798"/>
      <c r="AM364" s="798"/>
      <c r="AN364" s="798"/>
      <c r="AO364" s="798"/>
    </row>
    <row r="365" spans="1:41" ht="12.75" customHeight="1" x14ac:dyDescent="0.2">
      <c r="A365" s="545"/>
      <c r="B365" s="14"/>
      <c r="C365" s="534"/>
      <c r="D365" s="799"/>
      <c r="E365" s="799"/>
      <c r="F365" s="799"/>
      <c r="G365" s="799"/>
      <c r="H365" s="799"/>
      <c r="I365" s="799"/>
      <c r="J365" s="799"/>
      <c r="K365" s="799"/>
      <c r="L365" s="799"/>
      <c r="M365" s="799"/>
      <c r="N365" s="799"/>
      <c r="O365" s="799"/>
      <c r="P365" s="799"/>
      <c r="Q365" s="799"/>
      <c r="R365" s="799"/>
      <c r="S365" s="799"/>
      <c r="T365" s="799"/>
      <c r="U365" s="799"/>
      <c r="V365" s="799"/>
      <c r="W365" s="799"/>
      <c r="X365" s="799"/>
      <c r="Y365" s="799"/>
      <c r="Z365" s="799"/>
      <c r="AA365" s="799"/>
      <c r="AB365" s="799"/>
      <c r="AC365" s="799"/>
      <c r="AD365" s="799"/>
      <c r="AE365" s="799"/>
      <c r="AF365" s="799"/>
      <c r="AG365" s="799"/>
      <c r="AH365" s="799"/>
      <c r="AI365" s="799"/>
      <c r="AJ365" s="799"/>
      <c r="AK365" s="799"/>
      <c r="AL365" s="799"/>
      <c r="AM365" s="799"/>
      <c r="AN365" s="799"/>
      <c r="AO365" s="799"/>
    </row>
    <row r="366" spans="1:41" ht="12.75" customHeight="1" x14ac:dyDescent="0.2">
      <c r="A366" s="545"/>
      <c r="B366" s="53" t="s">
        <v>546</v>
      </c>
      <c r="C366" s="534"/>
      <c r="D366" s="796"/>
      <c r="E366" s="796"/>
      <c r="F366" s="796"/>
      <c r="G366" s="796"/>
      <c r="H366" s="796"/>
      <c r="I366" s="796"/>
      <c r="J366" s="796"/>
      <c r="K366" s="796"/>
      <c r="L366" s="796"/>
      <c r="M366" s="796"/>
      <c r="N366" s="796"/>
      <c r="O366" s="796"/>
      <c r="P366" s="796"/>
      <c r="Q366" s="796"/>
      <c r="R366" s="796"/>
      <c r="S366" s="796"/>
      <c r="T366" s="796"/>
      <c r="U366" s="796"/>
      <c r="V366" s="796"/>
      <c r="W366" s="796"/>
      <c r="X366" s="796"/>
      <c r="Y366" s="796"/>
      <c r="Z366" s="796"/>
      <c r="AA366" s="796"/>
      <c r="AB366" s="796"/>
      <c r="AC366" s="796"/>
      <c r="AD366" s="796"/>
      <c r="AE366" s="796"/>
      <c r="AF366" s="796"/>
      <c r="AG366" s="796"/>
      <c r="AH366" s="796"/>
      <c r="AI366" s="796"/>
      <c r="AJ366" s="796"/>
      <c r="AK366" s="796"/>
      <c r="AL366" s="796"/>
      <c r="AM366" s="796"/>
      <c r="AN366" s="796"/>
      <c r="AO366" s="796"/>
    </row>
    <row r="367" spans="1:41" s="126" customFormat="1" ht="12.75" customHeight="1" x14ac:dyDescent="0.2">
      <c r="A367" s="545"/>
      <c r="B367" s="14" t="s">
        <v>547</v>
      </c>
      <c r="C367" s="534"/>
      <c r="D367" s="798"/>
      <c r="E367" s="798"/>
      <c r="F367" s="798"/>
      <c r="G367" s="798"/>
      <c r="H367" s="798"/>
      <c r="I367" s="798"/>
      <c r="J367" s="798"/>
      <c r="K367" s="798"/>
      <c r="L367" s="798"/>
      <c r="M367" s="798"/>
      <c r="N367" s="798"/>
      <c r="O367" s="798"/>
      <c r="P367" s="798"/>
      <c r="Q367" s="798"/>
      <c r="R367" s="798"/>
      <c r="S367" s="798"/>
      <c r="T367" s="798"/>
      <c r="U367" s="798"/>
      <c r="V367" s="798"/>
      <c r="W367" s="798"/>
      <c r="X367" s="798"/>
      <c r="Y367" s="798"/>
      <c r="Z367" s="798"/>
      <c r="AA367" s="798"/>
      <c r="AB367" s="798"/>
      <c r="AC367" s="798"/>
      <c r="AD367" s="798"/>
      <c r="AE367" s="798"/>
      <c r="AF367" s="798"/>
      <c r="AG367" s="798"/>
      <c r="AH367" s="798"/>
      <c r="AI367" s="798"/>
      <c r="AJ367" s="798"/>
      <c r="AK367" s="798"/>
      <c r="AL367" s="798"/>
      <c r="AM367" s="798"/>
      <c r="AN367" s="798"/>
      <c r="AO367" s="798"/>
    </row>
    <row r="368" spans="1:41" ht="12.75" customHeight="1" x14ac:dyDescent="0.2">
      <c r="A368" s="545"/>
      <c r="B368" s="14"/>
      <c r="C368" s="534"/>
      <c r="D368" s="799"/>
      <c r="E368" s="799"/>
      <c r="F368" s="799"/>
      <c r="G368" s="799"/>
      <c r="H368" s="799"/>
      <c r="I368" s="799"/>
      <c r="J368" s="799"/>
      <c r="K368" s="799"/>
      <c r="L368" s="799"/>
      <c r="M368" s="799"/>
      <c r="N368" s="799"/>
      <c r="O368" s="799"/>
      <c r="P368" s="799"/>
      <c r="Q368" s="799"/>
      <c r="R368" s="799"/>
      <c r="S368" s="799"/>
      <c r="T368" s="799"/>
      <c r="U368" s="799"/>
      <c r="V368" s="799"/>
      <c r="W368" s="799"/>
      <c r="X368" s="799"/>
      <c r="Y368" s="799"/>
      <c r="Z368" s="799"/>
      <c r="AA368" s="799"/>
      <c r="AB368" s="799"/>
      <c r="AC368" s="799"/>
      <c r="AD368" s="799"/>
      <c r="AE368" s="799"/>
      <c r="AF368" s="799"/>
      <c r="AG368" s="799"/>
      <c r="AH368" s="799"/>
      <c r="AI368" s="799"/>
      <c r="AJ368" s="799"/>
      <c r="AK368" s="799"/>
      <c r="AL368" s="799"/>
      <c r="AM368" s="799"/>
      <c r="AN368" s="799"/>
      <c r="AO368" s="799"/>
    </row>
    <row r="369" spans="1:41" ht="12.75" customHeight="1" x14ac:dyDescent="0.2">
      <c r="A369" s="545"/>
      <c r="B369" s="14" t="s">
        <v>284</v>
      </c>
      <c r="C369" s="534"/>
      <c r="D369" s="790"/>
      <c r="E369" s="790"/>
      <c r="F369" s="790"/>
      <c r="G369" s="790"/>
      <c r="H369" s="790"/>
      <c r="I369" s="791"/>
      <c r="J369" s="790"/>
      <c r="K369" s="790"/>
      <c r="L369" s="790"/>
      <c r="M369" s="790"/>
      <c r="N369" s="790"/>
      <c r="O369" s="790"/>
      <c r="P369" s="790"/>
      <c r="Q369" s="790"/>
      <c r="R369" s="790"/>
      <c r="S369" s="790"/>
      <c r="T369" s="790"/>
      <c r="U369" s="790"/>
      <c r="V369" s="790"/>
      <c r="W369" s="790"/>
      <c r="X369" s="790"/>
      <c r="Y369" s="790"/>
      <c r="Z369" s="790"/>
      <c r="AA369" s="790"/>
      <c r="AB369" s="790"/>
      <c r="AC369" s="790"/>
      <c r="AD369" s="790"/>
      <c r="AE369" s="790"/>
      <c r="AF369" s="790"/>
      <c r="AG369" s="790"/>
      <c r="AH369" s="790"/>
      <c r="AI369" s="790"/>
      <c r="AJ369" s="790"/>
      <c r="AK369" s="790"/>
      <c r="AL369" s="790"/>
      <c r="AM369" s="790"/>
      <c r="AN369" s="790"/>
      <c r="AO369" s="790"/>
    </row>
    <row r="370" spans="1:41" ht="12.75" customHeight="1" x14ac:dyDescent="0.2">
      <c r="A370" s="545"/>
      <c r="B370" s="15" t="s">
        <v>548</v>
      </c>
      <c r="C370" s="534"/>
      <c r="D370" s="790"/>
      <c r="E370" s="790"/>
      <c r="F370" s="790"/>
      <c r="G370" s="790"/>
      <c r="H370" s="790"/>
      <c r="I370" s="791"/>
      <c r="J370" s="790"/>
      <c r="K370" s="790"/>
      <c r="L370" s="790"/>
      <c r="M370" s="790"/>
      <c r="N370" s="790"/>
      <c r="O370" s="790"/>
      <c r="P370" s="790"/>
      <c r="Q370" s="790"/>
      <c r="R370" s="790"/>
      <c r="S370" s="790"/>
      <c r="T370" s="790"/>
      <c r="U370" s="790"/>
      <c r="V370" s="790"/>
      <c r="W370" s="790"/>
      <c r="X370" s="790"/>
      <c r="Y370" s="790"/>
      <c r="Z370" s="790"/>
      <c r="AA370" s="790"/>
      <c r="AB370" s="790"/>
      <c r="AC370" s="790"/>
      <c r="AD370" s="790"/>
      <c r="AE370" s="790"/>
      <c r="AF370" s="790"/>
      <c r="AG370" s="790"/>
      <c r="AH370" s="790"/>
      <c r="AI370" s="790"/>
      <c r="AJ370" s="790"/>
      <c r="AK370" s="790"/>
      <c r="AL370" s="790"/>
      <c r="AM370" s="790"/>
      <c r="AN370" s="790"/>
      <c r="AO370" s="790"/>
    </row>
    <row r="371" spans="1:41" ht="12.75" customHeight="1" x14ac:dyDescent="0.2">
      <c r="A371" s="545"/>
      <c r="B371" s="141" t="s">
        <v>549</v>
      </c>
      <c r="C371" s="534"/>
      <c r="D371" s="534"/>
      <c r="E371" s="534"/>
      <c r="F371" s="534"/>
      <c r="G371" s="534"/>
      <c r="H371" s="534"/>
      <c r="I371" s="534"/>
      <c r="J371" s="534"/>
      <c r="K371" s="534"/>
      <c r="L371" s="534"/>
      <c r="M371" s="534"/>
      <c r="N371" s="534"/>
      <c r="O371" s="534"/>
      <c r="P371" s="534"/>
      <c r="Q371" s="534"/>
      <c r="R371" s="534"/>
      <c r="S371" s="534"/>
      <c r="T371" s="534"/>
      <c r="U371" s="534"/>
      <c r="V371" s="534"/>
      <c r="W371" s="534"/>
      <c r="X371" s="534"/>
      <c r="Y371" s="534"/>
      <c r="Z371" s="534"/>
      <c r="AA371" s="534"/>
      <c r="AB371" s="534"/>
      <c r="AC371" s="534"/>
      <c r="AD371" s="534"/>
      <c r="AE371" s="534"/>
      <c r="AF371" s="534"/>
      <c r="AG371" s="534"/>
      <c r="AH371" s="534"/>
      <c r="AI371" s="534"/>
      <c r="AJ371" s="534"/>
      <c r="AK371" s="534"/>
      <c r="AL371" s="534"/>
      <c r="AM371" s="534"/>
      <c r="AN371" s="534"/>
      <c r="AO371" s="534"/>
    </row>
    <row r="372" spans="1:41" ht="12.75" customHeight="1" thickBot="1" x14ac:dyDescent="0.25">
      <c r="A372" s="545"/>
      <c r="B372" s="191" t="s">
        <v>550</v>
      </c>
      <c r="C372" s="739"/>
      <c r="D372" s="739"/>
      <c r="E372" s="739"/>
      <c r="F372" s="739"/>
      <c r="G372" s="739"/>
      <c r="H372" s="739"/>
      <c r="I372" s="739"/>
      <c r="J372" s="739"/>
      <c r="K372" s="739"/>
      <c r="L372" s="739"/>
      <c r="M372" s="739"/>
      <c r="N372" s="739"/>
      <c r="O372" s="739"/>
      <c r="P372" s="739"/>
      <c r="Q372" s="739"/>
      <c r="R372" s="739"/>
      <c r="S372" s="739"/>
      <c r="T372" s="739"/>
      <c r="U372" s="739"/>
      <c r="V372" s="739"/>
      <c r="W372" s="739"/>
      <c r="X372" s="739"/>
      <c r="Y372" s="739"/>
      <c r="Z372" s="739"/>
      <c r="AA372" s="739"/>
      <c r="AB372" s="739"/>
      <c r="AC372" s="739"/>
      <c r="AD372" s="739"/>
      <c r="AE372" s="739"/>
      <c r="AF372" s="739"/>
      <c r="AG372" s="739"/>
      <c r="AH372" s="739"/>
      <c r="AI372" s="739"/>
      <c r="AJ372" s="739"/>
      <c r="AK372" s="739"/>
      <c r="AL372" s="739"/>
      <c r="AM372" s="739"/>
      <c r="AN372" s="739"/>
      <c r="AO372" s="739"/>
    </row>
    <row r="373" spans="1:41" ht="12.75" customHeight="1" x14ac:dyDescent="0.2">
      <c r="A373" s="545"/>
      <c r="B373" s="136" t="s">
        <v>551</v>
      </c>
      <c r="C373" s="534"/>
      <c r="D373" s="534"/>
      <c r="E373" s="534"/>
      <c r="F373" s="534"/>
      <c r="G373" s="534"/>
      <c r="H373" s="534"/>
      <c r="I373" s="534"/>
      <c r="J373" s="534"/>
      <c r="K373" s="534"/>
      <c r="L373" s="534"/>
      <c r="M373" s="534"/>
      <c r="N373" s="534"/>
      <c r="O373" s="534"/>
      <c r="P373" s="534"/>
      <c r="Q373" s="534"/>
      <c r="R373" s="534"/>
      <c r="S373" s="534"/>
      <c r="T373" s="534"/>
      <c r="U373" s="534"/>
      <c r="V373" s="534"/>
      <c r="W373" s="534"/>
      <c r="X373" s="534"/>
      <c r="Y373" s="534"/>
      <c r="Z373" s="534"/>
      <c r="AA373" s="534"/>
      <c r="AB373" s="534"/>
      <c r="AC373" s="534"/>
      <c r="AD373" s="534"/>
      <c r="AE373" s="534"/>
      <c r="AF373" s="534"/>
      <c r="AG373" s="534"/>
      <c r="AH373" s="534"/>
      <c r="AI373" s="534"/>
      <c r="AJ373" s="534"/>
      <c r="AK373" s="534"/>
      <c r="AL373" s="534"/>
      <c r="AM373" s="534"/>
      <c r="AN373" s="534"/>
      <c r="AO373" s="534"/>
    </row>
    <row r="374" spans="1:41" ht="12.75" customHeight="1" x14ac:dyDescent="0.2">
      <c r="A374" s="545"/>
      <c r="B374" s="15" t="s">
        <v>552</v>
      </c>
      <c r="C374" s="534"/>
      <c r="D374" s="696"/>
      <c r="E374" s="696"/>
      <c r="F374" s="696"/>
      <c r="G374" s="696"/>
      <c r="H374" s="696"/>
      <c r="I374" s="696"/>
      <c r="J374" s="696"/>
      <c r="K374" s="696"/>
      <c r="L374" s="696"/>
      <c r="M374" s="696"/>
      <c r="N374" s="696"/>
      <c r="O374" s="696"/>
      <c r="P374" s="696"/>
      <c r="Q374" s="696"/>
      <c r="R374" s="696"/>
      <c r="S374" s="696"/>
      <c r="T374" s="696"/>
      <c r="U374" s="696"/>
      <c r="V374" s="696"/>
      <c r="W374" s="696"/>
      <c r="X374" s="696"/>
      <c r="Y374" s="696"/>
      <c r="Z374" s="696"/>
      <c r="AA374" s="696"/>
      <c r="AB374" s="696"/>
      <c r="AC374" s="696"/>
      <c r="AD374" s="696"/>
      <c r="AE374" s="696"/>
      <c r="AF374" s="696"/>
      <c r="AG374" s="696"/>
      <c r="AH374" s="696"/>
      <c r="AI374" s="696"/>
      <c r="AJ374" s="696"/>
      <c r="AK374" s="696"/>
      <c r="AL374" s="696"/>
      <c r="AM374" s="696"/>
      <c r="AN374" s="696"/>
      <c r="AO374" s="696"/>
    </row>
    <row r="375" spans="1:41" ht="12.75" customHeight="1" x14ac:dyDescent="0.2">
      <c r="A375" s="545"/>
      <c r="B375" s="15" t="s">
        <v>553</v>
      </c>
      <c r="C375" s="534"/>
      <c r="D375" s="534"/>
      <c r="E375" s="534"/>
      <c r="F375" s="534"/>
      <c r="G375" s="534"/>
      <c r="H375" s="534"/>
      <c r="I375" s="534"/>
      <c r="J375" s="534"/>
      <c r="K375" s="534"/>
      <c r="L375" s="534"/>
      <c r="M375" s="534"/>
      <c r="N375" s="534"/>
      <c r="O375" s="534"/>
      <c r="P375" s="534"/>
      <c r="Q375" s="534"/>
      <c r="R375" s="534"/>
      <c r="S375" s="534"/>
      <c r="T375" s="534"/>
      <c r="U375" s="534"/>
      <c r="V375" s="534"/>
      <c r="W375" s="534"/>
      <c r="X375" s="534"/>
      <c r="Y375" s="534"/>
      <c r="Z375" s="534"/>
      <c r="AA375" s="534"/>
      <c r="AB375" s="534"/>
      <c r="AC375" s="534"/>
      <c r="AD375" s="534"/>
      <c r="AE375" s="534"/>
      <c r="AF375" s="534"/>
      <c r="AG375" s="534"/>
      <c r="AH375" s="534"/>
      <c r="AI375" s="534"/>
      <c r="AJ375" s="534"/>
      <c r="AK375" s="534"/>
      <c r="AL375" s="534"/>
      <c r="AM375" s="534"/>
      <c r="AN375" s="534"/>
      <c r="AO375" s="534"/>
    </row>
    <row r="376" spans="1:41" ht="12.75" customHeight="1" thickBot="1" x14ac:dyDescent="0.25">
      <c r="A376" s="545"/>
      <c r="B376" s="192" t="s">
        <v>554</v>
      </c>
      <c r="C376" s="739"/>
      <c r="D376" s="797"/>
      <c r="E376" s="797"/>
      <c r="F376" s="797"/>
      <c r="G376" s="797"/>
      <c r="H376" s="797"/>
      <c r="I376" s="797"/>
      <c r="J376" s="797"/>
      <c r="K376" s="797"/>
      <c r="L376" s="797"/>
      <c r="M376" s="797"/>
      <c r="N376" s="797"/>
      <c r="O376" s="797"/>
      <c r="P376" s="797"/>
      <c r="Q376" s="797"/>
      <c r="R376" s="797"/>
      <c r="S376" s="797"/>
      <c r="T376" s="797"/>
      <c r="U376" s="797"/>
      <c r="V376" s="797"/>
      <c r="W376" s="797"/>
      <c r="X376" s="797"/>
      <c r="Y376" s="797"/>
      <c r="Z376" s="797"/>
      <c r="AA376" s="797"/>
      <c r="AB376" s="797"/>
      <c r="AC376" s="797"/>
      <c r="AD376" s="797"/>
      <c r="AE376" s="797"/>
      <c r="AF376" s="797"/>
      <c r="AG376" s="797"/>
      <c r="AH376" s="797"/>
      <c r="AI376" s="797"/>
      <c r="AJ376" s="797"/>
      <c r="AK376" s="797"/>
      <c r="AL376" s="797"/>
      <c r="AM376" s="797"/>
      <c r="AN376" s="797"/>
      <c r="AO376" s="797"/>
    </row>
    <row r="377" spans="1:41" ht="12.75" customHeight="1" x14ac:dyDescent="0.2">
      <c r="A377" s="545"/>
      <c r="B377" s="153" t="s">
        <v>56</v>
      </c>
      <c r="C377" s="534"/>
      <c r="D377" s="534"/>
      <c r="E377" s="534"/>
      <c r="F377" s="534"/>
      <c r="G377" s="534"/>
      <c r="H377" s="534"/>
      <c r="I377" s="534"/>
      <c r="J377" s="534"/>
      <c r="K377" s="534"/>
      <c r="L377" s="534"/>
      <c r="M377" s="534"/>
      <c r="N377" s="534"/>
      <c r="O377" s="534"/>
      <c r="P377" s="534"/>
      <c r="Q377" s="534"/>
      <c r="R377" s="534"/>
      <c r="S377" s="534"/>
      <c r="T377" s="534"/>
      <c r="U377" s="534"/>
      <c r="V377" s="534"/>
      <c r="W377" s="534"/>
      <c r="X377" s="534"/>
      <c r="Y377" s="534"/>
      <c r="Z377" s="534"/>
      <c r="AA377" s="534"/>
      <c r="AB377" s="534"/>
      <c r="AC377" s="534"/>
      <c r="AD377" s="534"/>
      <c r="AE377" s="534"/>
      <c r="AF377" s="534"/>
      <c r="AG377" s="534"/>
      <c r="AH377" s="534"/>
      <c r="AI377" s="534"/>
      <c r="AJ377" s="534"/>
      <c r="AK377" s="534"/>
      <c r="AL377" s="534"/>
      <c r="AM377" s="534"/>
      <c r="AN377" s="534"/>
      <c r="AO377" s="534"/>
    </row>
    <row r="378" spans="1:41" s="126" customFormat="1" ht="12.75" customHeight="1" x14ac:dyDescent="0.2">
      <c r="A378" s="545"/>
      <c r="B378" s="14" t="s">
        <v>555</v>
      </c>
      <c r="C378" s="534"/>
      <c r="D378" s="798"/>
      <c r="E378" s="798"/>
      <c r="F378" s="798"/>
      <c r="G378" s="798"/>
      <c r="H378" s="798"/>
      <c r="I378" s="798"/>
      <c r="J378" s="798"/>
      <c r="K378" s="798"/>
      <c r="L378" s="798"/>
      <c r="M378" s="798"/>
      <c r="N378" s="798"/>
      <c r="O378" s="798"/>
      <c r="P378" s="798"/>
      <c r="Q378" s="798"/>
      <c r="R378" s="798"/>
      <c r="S378" s="798"/>
      <c r="T378" s="798"/>
      <c r="U378" s="798"/>
      <c r="V378" s="798"/>
      <c r="W378" s="798"/>
      <c r="X378" s="798"/>
      <c r="Y378" s="798"/>
      <c r="Z378" s="798"/>
      <c r="AA378" s="798"/>
      <c r="AB378" s="798"/>
      <c r="AC378" s="798"/>
      <c r="AD378" s="798"/>
      <c r="AE378" s="798"/>
      <c r="AF378" s="798"/>
      <c r="AG378" s="798"/>
      <c r="AH378" s="798"/>
      <c r="AI378" s="798"/>
      <c r="AJ378" s="798"/>
      <c r="AK378" s="798"/>
      <c r="AL378" s="798"/>
      <c r="AM378" s="798"/>
      <c r="AN378" s="798"/>
      <c r="AO378" s="798"/>
    </row>
    <row r="379" spans="1:41" ht="12.75" customHeight="1" x14ac:dyDescent="0.2">
      <c r="A379" s="545"/>
      <c r="B379" s="53"/>
      <c r="C379" s="534"/>
      <c r="D379" s="790"/>
      <c r="E379" s="790"/>
      <c r="F379" s="790"/>
      <c r="G379" s="790"/>
      <c r="H379" s="790"/>
      <c r="I379" s="791"/>
      <c r="J379" s="790"/>
      <c r="K379" s="790"/>
      <c r="L379" s="790"/>
      <c r="M379" s="790"/>
      <c r="N379" s="790"/>
      <c r="O379" s="790"/>
      <c r="P379" s="790"/>
      <c r="Q379" s="790"/>
      <c r="R379" s="790"/>
      <c r="S379" s="790"/>
      <c r="T379" s="790"/>
      <c r="U379" s="790"/>
      <c r="V379" s="790"/>
      <c r="W379" s="790"/>
      <c r="X379" s="790"/>
      <c r="Y379" s="790"/>
      <c r="Z379" s="790"/>
      <c r="AA379" s="790"/>
      <c r="AB379" s="790"/>
      <c r="AC379" s="790"/>
      <c r="AD379" s="790"/>
      <c r="AE379" s="790"/>
      <c r="AF379" s="790"/>
      <c r="AG379" s="790"/>
      <c r="AH379" s="790"/>
      <c r="AI379" s="790"/>
      <c r="AJ379" s="790"/>
      <c r="AK379" s="790"/>
      <c r="AL379" s="790"/>
      <c r="AM379" s="790"/>
      <c r="AN379" s="790"/>
      <c r="AO379" s="790"/>
    </row>
    <row r="380" spans="1:41" ht="12.75" customHeight="1" x14ac:dyDescent="0.2">
      <c r="A380" s="545"/>
      <c r="B380" s="14" t="s">
        <v>556</v>
      </c>
      <c r="C380" s="534"/>
      <c r="D380" s="790"/>
      <c r="E380" s="790"/>
      <c r="F380" s="790"/>
      <c r="G380" s="790"/>
      <c r="H380" s="790"/>
      <c r="I380" s="791"/>
      <c r="J380" s="790"/>
      <c r="K380" s="790"/>
      <c r="L380" s="790"/>
      <c r="M380" s="790"/>
      <c r="N380" s="790"/>
      <c r="O380" s="790"/>
      <c r="P380" s="790"/>
      <c r="Q380" s="790"/>
      <c r="R380" s="790"/>
      <c r="S380" s="790"/>
      <c r="T380" s="790"/>
      <c r="U380" s="790"/>
      <c r="V380" s="790"/>
      <c r="W380" s="790"/>
      <c r="X380" s="790"/>
      <c r="Y380" s="790"/>
      <c r="Z380" s="790"/>
      <c r="AA380" s="790"/>
      <c r="AB380" s="790"/>
      <c r="AC380" s="790"/>
      <c r="AD380" s="790"/>
      <c r="AE380" s="790"/>
      <c r="AF380" s="790"/>
      <c r="AG380" s="790"/>
      <c r="AH380" s="790"/>
      <c r="AI380" s="790"/>
      <c r="AJ380" s="790"/>
      <c r="AK380" s="790"/>
      <c r="AL380" s="790"/>
      <c r="AM380" s="790"/>
      <c r="AN380" s="790"/>
      <c r="AO380" s="790"/>
    </row>
    <row r="381" spans="1:41" ht="12.75" customHeight="1" x14ac:dyDescent="0.2">
      <c r="A381" s="545"/>
      <c r="B381" s="15" t="s">
        <v>548</v>
      </c>
      <c r="C381" s="534"/>
      <c r="D381" s="790"/>
      <c r="E381" s="790"/>
      <c r="F381" s="790"/>
      <c r="G381" s="790"/>
      <c r="H381" s="790"/>
      <c r="I381" s="791"/>
      <c r="J381" s="790"/>
      <c r="K381" s="790"/>
      <c r="L381" s="790"/>
      <c r="M381" s="790"/>
      <c r="N381" s="790"/>
      <c r="O381" s="790"/>
      <c r="P381" s="790"/>
      <c r="Q381" s="790"/>
      <c r="R381" s="790"/>
      <c r="S381" s="790"/>
      <c r="T381" s="790"/>
      <c r="U381" s="790"/>
      <c r="V381" s="790"/>
      <c r="W381" s="790"/>
      <c r="X381" s="790"/>
      <c r="Y381" s="790"/>
      <c r="Z381" s="790"/>
      <c r="AA381" s="790"/>
      <c r="AB381" s="790"/>
      <c r="AC381" s="790"/>
      <c r="AD381" s="790"/>
      <c r="AE381" s="790"/>
      <c r="AF381" s="790"/>
      <c r="AG381" s="790"/>
      <c r="AH381" s="790"/>
      <c r="AI381" s="790"/>
      <c r="AJ381" s="790"/>
      <c r="AK381" s="790"/>
      <c r="AL381" s="790"/>
      <c r="AM381" s="790"/>
      <c r="AN381" s="790"/>
      <c r="AO381" s="790"/>
    </row>
    <row r="382" spans="1:41" ht="12.75" customHeight="1" x14ac:dyDescent="0.2">
      <c r="A382" s="545"/>
      <c r="B382" s="141" t="s">
        <v>557</v>
      </c>
      <c r="C382" s="534"/>
      <c r="D382" s="534"/>
      <c r="E382" s="534"/>
      <c r="F382" s="534"/>
      <c r="G382" s="534"/>
      <c r="H382" s="534"/>
      <c r="I382" s="534"/>
      <c r="J382" s="534"/>
      <c r="K382" s="534"/>
      <c r="L382" s="534"/>
      <c r="M382" s="534"/>
      <c r="N382" s="534"/>
      <c r="O382" s="534"/>
      <c r="P382" s="534"/>
      <c r="Q382" s="534"/>
      <c r="R382" s="534"/>
      <c r="S382" s="534"/>
      <c r="T382" s="534"/>
      <c r="U382" s="534"/>
      <c r="V382" s="534"/>
      <c r="W382" s="534"/>
      <c r="X382" s="534"/>
      <c r="Y382" s="534"/>
      <c r="Z382" s="534"/>
      <c r="AA382" s="534"/>
      <c r="AB382" s="534"/>
      <c r="AC382" s="534"/>
      <c r="AD382" s="534"/>
      <c r="AE382" s="534"/>
      <c r="AF382" s="534"/>
      <c r="AG382" s="534"/>
      <c r="AH382" s="534"/>
      <c r="AI382" s="534"/>
      <c r="AJ382" s="534"/>
      <c r="AK382" s="534"/>
      <c r="AL382" s="534"/>
      <c r="AM382" s="534"/>
      <c r="AN382" s="534"/>
      <c r="AO382" s="534"/>
    </row>
    <row r="383" spans="1:41" ht="12.75" customHeight="1" thickBot="1" x14ac:dyDescent="0.25">
      <c r="A383" s="545"/>
      <c r="B383" s="191" t="s">
        <v>558</v>
      </c>
      <c r="C383" s="739"/>
      <c r="D383" s="739"/>
      <c r="E383" s="739"/>
      <c r="F383" s="739"/>
      <c r="G383" s="739"/>
      <c r="H383" s="739"/>
      <c r="I383" s="739"/>
      <c r="J383" s="739"/>
      <c r="K383" s="739"/>
      <c r="L383" s="739"/>
      <c r="M383" s="739"/>
      <c r="N383" s="739"/>
      <c r="O383" s="739"/>
      <c r="P383" s="739"/>
      <c r="Q383" s="739"/>
      <c r="R383" s="739"/>
      <c r="S383" s="739"/>
      <c r="T383" s="739"/>
      <c r="U383" s="739"/>
      <c r="V383" s="739"/>
      <c r="W383" s="739"/>
      <c r="X383" s="739"/>
      <c r="Y383" s="739"/>
      <c r="Z383" s="739"/>
      <c r="AA383" s="739"/>
      <c r="AB383" s="739"/>
      <c r="AC383" s="739"/>
      <c r="AD383" s="739"/>
      <c r="AE383" s="739"/>
      <c r="AF383" s="739"/>
      <c r="AG383" s="739"/>
      <c r="AH383" s="739"/>
      <c r="AI383" s="739"/>
      <c r="AJ383" s="739"/>
      <c r="AK383" s="739"/>
      <c r="AL383" s="739"/>
      <c r="AM383" s="739"/>
      <c r="AN383" s="739"/>
      <c r="AO383" s="739"/>
    </row>
    <row r="384" spans="1:41" ht="12.75" customHeight="1" x14ac:dyDescent="0.2">
      <c r="A384" s="545"/>
      <c r="B384" s="136" t="s">
        <v>551</v>
      </c>
      <c r="C384" s="534"/>
      <c r="D384" s="534"/>
      <c r="E384" s="534"/>
      <c r="F384" s="534"/>
      <c r="G384" s="534"/>
      <c r="H384" s="534"/>
      <c r="I384" s="534"/>
      <c r="J384" s="534"/>
      <c r="K384" s="534"/>
      <c r="L384" s="534"/>
      <c r="M384" s="534"/>
      <c r="N384" s="534"/>
      <c r="O384" s="534"/>
      <c r="P384" s="534"/>
      <c r="Q384" s="534"/>
      <c r="R384" s="534"/>
      <c r="S384" s="534"/>
      <c r="T384" s="534"/>
      <c r="U384" s="534"/>
      <c r="V384" s="534"/>
      <c r="W384" s="534"/>
      <c r="X384" s="534"/>
      <c r="Y384" s="534"/>
      <c r="Z384" s="534"/>
      <c r="AA384" s="534"/>
      <c r="AB384" s="534"/>
      <c r="AC384" s="534"/>
      <c r="AD384" s="534"/>
      <c r="AE384" s="534"/>
      <c r="AF384" s="534"/>
      <c r="AG384" s="534"/>
      <c r="AH384" s="534"/>
      <c r="AI384" s="534"/>
      <c r="AJ384" s="534"/>
      <c r="AK384" s="534"/>
      <c r="AL384" s="534"/>
      <c r="AM384" s="534"/>
      <c r="AN384" s="534"/>
      <c r="AO384" s="534"/>
    </row>
    <row r="385" spans="1:42" ht="12.75" customHeight="1" x14ac:dyDescent="0.2">
      <c r="A385" s="545"/>
      <c r="B385" s="15" t="s">
        <v>552</v>
      </c>
      <c r="C385" s="534"/>
      <c r="D385" s="696"/>
      <c r="E385" s="696"/>
      <c r="F385" s="696"/>
      <c r="G385" s="696"/>
      <c r="H385" s="696"/>
      <c r="I385" s="696"/>
      <c r="J385" s="696"/>
      <c r="K385" s="696"/>
      <c r="L385" s="696"/>
      <c r="M385" s="696"/>
      <c r="N385" s="696"/>
      <c r="O385" s="696"/>
      <c r="P385" s="696"/>
      <c r="Q385" s="696"/>
      <c r="R385" s="696"/>
      <c r="S385" s="696"/>
      <c r="T385" s="696"/>
      <c r="U385" s="696"/>
      <c r="V385" s="696"/>
      <c r="W385" s="696"/>
      <c r="X385" s="696"/>
      <c r="Y385" s="696"/>
      <c r="Z385" s="696"/>
      <c r="AA385" s="696"/>
      <c r="AB385" s="696"/>
      <c r="AC385" s="696"/>
      <c r="AD385" s="696"/>
      <c r="AE385" s="696"/>
      <c r="AF385" s="696"/>
      <c r="AG385" s="696"/>
      <c r="AH385" s="696"/>
      <c r="AI385" s="696"/>
      <c r="AJ385" s="696"/>
      <c r="AK385" s="696"/>
      <c r="AL385" s="696"/>
      <c r="AM385" s="696"/>
      <c r="AN385" s="696"/>
      <c r="AO385" s="696"/>
    </row>
    <row r="386" spans="1:42" ht="12.75" customHeight="1" x14ac:dyDescent="0.2">
      <c r="A386" s="545"/>
      <c r="B386" s="15" t="s">
        <v>553</v>
      </c>
      <c r="C386" s="534"/>
      <c r="D386" s="534"/>
      <c r="E386" s="534"/>
      <c r="F386" s="534"/>
      <c r="G386" s="534"/>
      <c r="H386" s="534"/>
      <c r="I386" s="534"/>
      <c r="J386" s="534"/>
      <c r="K386" s="534"/>
      <c r="L386" s="534"/>
      <c r="M386" s="534"/>
      <c r="N386" s="534"/>
      <c r="O386" s="534"/>
      <c r="P386" s="534"/>
      <c r="Q386" s="534"/>
      <c r="R386" s="534"/>
      <c r="S386" s="534"/>
      <c r="T386" s="534"/>
      <c r="U386" s="534"/>
      <c r="V386" s="534"/>
      <c r="W386" s="534"/>
      <c r="X386" s="534"/>
      <c r="Y386" s="534"/>
      <c r="Z386" s="534"/>
      <c r="AA386" s="534"/>
      <c r="AB386" s="534"/>
      <c r="AC386" s="534"/>
      <c r="AD386" s="534"/>
      <c r="AE386" s="534"/>
      <c r="AF386" s="534"/>
      <c r="AG386" s="534"/>
      <c r="AH386" s="534"/>
      <c r="AI386" s="534"/>
      <c r="AJ386" s="534"/>
      <c r="AK386" s="534"/>
      <c r="AL386" s="534"/>
      <c r="AM386" s="534"/>
      <c r="AN386" s="534"/>
      <c r="AO386" s="534"/>
    </row>
    <row r="387" spans="1:42" ht="12.75" customHeight="1" thickBot="1" x14ac:dyDescent="0.25">
      <c r="A387" s="545"/>
      <c r="B387" s="192" t="s">
        <v>559</v>
      </c>
      <c r="C387" s="739"/>
      <c r="D387" s="797"/>
      <c r="E387" s="797"/>
      <c r="F387" s="797"/>
      <c r="G387" s="797"/>
      <c r="H387" s="797"/>
      <c r="I387" s="797"/>
      <c r="J387" s="797"/>
      <c r="K387" s="797"/>
      <c r="L387" s="797"/>
      <c r="M387" s="797"/>
      <c r="N387" s="797"/>
      <c r="O387" s="797"/>
      <c r="P387" s="797"/>
      <c r="Q387" s="797"/>
      <c r="R387" s="797"/>
      <c r="S387" s="797"/>
      <c r="T387" s="797"/>
      <c r="U387" s="797"/>
      <c r="V387" s="797"/>
      <c r="W387" s="797"/>
      <c r="X387" s="797"/>
      <c r="Y387" s="797"/>
      <c r="Z387" s="797"/>
      <c r="AA387" s="797"/>
      <c r="AB387" s="797"/>
      <c r="AC387" s="797"/>
      <c r="AD387" s="797"/>
      <c r="AE387" s="797"/>
      <c r="AF387" s="797"/>
      <c r="AG387" s="797"/>
      <c r="AH387" s="797"/>
      <c r="AI387" s="797"/>
      <c r="AJ387" s="797"/>
      <c r="AK387" s="797"/>
      <c r="AL387" s="797"/>
      <c r="AM387" s="797"/>
      <c r="AN387" s="797"/>
      <c r="AO387" s="797"/>
    </row>
    <row r="388" spans="1:42" ht="12.75" customHeight="1" x14ac:dyDescent="0.2">
      <c r="A388" s="545"/>
      <c r="B388" s="153" t="s">
        <v>56</v>
      </c>
      <c r="C388" s="534"/>
      <c r="D388" s="534"/>
      <c r="E388" s="534"/>
      <c r="F388" s="534"/>
      <c r="G388" s="534"/>
      <c r="H388" s="534"/>
      <c r="I388" s="534"/>
      <c r="J388" s="534"/>
      <c r="K388" s="534"/>
      <c r="L388" s="534"/>
      <c r="M388" s="534"/>
      <c r="N388" s="534"/>
      <c r="O388" s="534"/>
      <c r="P388" s="534"/>
      <c r="Q388" s="534"/>
      <c r="R388" s="534"/>
      <c r="S388" s="534"/>
      <c r="T388" s="534"/>
      <c r="U388" s="534"/>
      <c r="V388" s="534"/>
      <c r="W388" s="534"/>
      <c r="X388" s="534"/>
      <c r="Y388" s="534"/>
      <c r="Z388" s="534"/>
      <c r="AA388" s="534"/>
      <c r="AB388" s="534"/>
      <c r="AC388" s="534"/>
      <c r="AD388" s="534"/>
      <c r="AE388" s="534"/>
      <c r="AF388" s="534"/>
      <c r="AG388" s="534"/>
      <c r="AH388" s="534"/>
      <c r="AI388" s="534"/>
      <c r="AJ388" s="534"/>
      <c r="AK388" s="534"/>
      <c r="AL388" s="534"/>
      <c r="AM388" s="534"/>
      <c r="AN388" s="534"/>
      <c r="AO388" s="534"/>
    </row>
    <row r="389" spans="1:42" s="126" customFormat="1" ht="12.75" customHeight="1" x14ac:dyDescent="0.2">
      <c r="A389" s="545"/>
      <c r="B389" s="14" t="s">
        <v>560</v>
      </c>
      <c r="C389" s="534"/>
      <c r="D389" s="798"/>
      <c r="E389" s="798"/>
      <c r="F389" s="798"/>
      <c r="G389" s="798"/>
      <c r="H389" s="798"/>
      <c r="I389" s="798"/>
      <c r="J389" s="798"/>
      <c r="K389" s="798"/>
      <c r="L389" s="798"/>
      <c r="M389" s="798"/>
      <c r="N389" s="798"/>
      <c r="O389" s="798"/>
      <c r="P389" s="798"/>
      <c r="Q389" s="798"/>
      <c r="R389" s="798"/>
      <c r="S389" s="798"/>
      <c r="T389" s="798"/>
      <c r="U389" s="798"/>
      <c r="V389" s="798"/>
      <c r="W389" s="798"/>
      <c r="X389" s="798"/>
      <c r="Y389" s="798"/>
      <c r="Z389" s="798"/>
      <c r="AA389" s="798"/>
      <c r="AB389" s="798"/>
      <c r="AC389" s="798"/>
      <c r="AD389" s="798"/>
      <c r="AE389" s="798"/>
      <c r="AF389" s="798"/>
      <c r="AG389" s="798"/>
      <c r="AH389" s="798"/>
      <c r="AI389" s="798"/>
      <c r="AJ389" s="798"/>
      <c r="AK389" s="798"/>
      <c r="AL389" s="798"/>
      <c r="AM389" s="798"/>
      <c r="AN389" s="798"/>
      <c r="AO389" s="798"/>
    </row>
    <row r="390" spans="1:42" ht="12.75" customHeight="1" x14ac:dyDescent="0.2">
      <c r="A390" s="545"/>
      <c r="B390" s="53"/>
      <c r="C390" s="534"/>
      <c r="D390" s="790"/>
      <c r="E390" s="790"/>
      <c r="F390" s="790"/>
      <c r="G390" s="790"/>
      <c r="H390" s="790"/>
      <c r="I390" s="791"/>
      <c r="J390" s="790"/>
      <c r="K390" s="790"/>
      <c r="L390" s="790"/>
      <c r="M390" s="790"/>
      <c r="N390" s="790"/>
      <c r="O390" s="790"/>
      <c r="P390" s="790"/>
      <c r="Q390" s="790"/>
      <c r="R390" s="790"/>
      <c r="S390" s="790"/>
      <c r="T390" s="790"/>
      <c r="U390" s="790"/>
      <c r="V390" s="790"/>
      <c r="W390" s="790"/>
      <c r="X390" s="790"/>
      <c r="Y390" s="790"/>
      <c r="Z390" s="790"/>
      <c r="AA390" s="790"/>
      <c r="AB390" s="790"/>
      <c r="AC390" s="790"/>
      <c r="AD390" s="790"/>
      <c r="AE390" s="790"/>
      <c r="AF390" s="790"/>
      <c r="AG390" s="790"/>
      <c r="AH390" s="790"/>
      <c r="AI390" s="790"/>
      <c r="AJ390" s="790"/>
      <c r="AK390" s="790"/>
      <c r="AL390" s="790"/>
      <c r="AM390" s="790"/>
      <c r="AN390" s="790"/>
      <c r="AO390" s="790"/>
    </row>
    <row r="391" spans="1:42" ht="12.75" customHeight="1" x14ac:dyDescent="0.2">
      <c r="A391" s="545"/>
      <c r="B391" s="14" t="s">
        <v>561</v>
      </c>
      <c r="C391" s="534"/>
      <c r="D391" s="696"/>
      <c r="E391" s="696"/>
      <c r="F391" s="696"/>
      <c r="G391" s="696"/>
      <c r="H391" s="696"/>
      <c r="I391" s="696"/>
      <c r="J391" s="696"/>
      <c r="K391" s="696"/>
      <c r="L391" s="696"/>
      <c r="M391" s="696"/>
      <c r="N391" s="696"/>
      <c r="O391" s="696"/>
      <c r="P391" s="696"/>
      <c r="Q391" s="696"/>
      <c r="R391" s="696"/>
      <c r="S391" s="696"/>
      <c r="T391" s="696"/>
      <c r="U391" s="696"/>
      <c r="V391" s="696"/>
      <c r="W391" s="696"/>
      <c r="X391" s="696"/>
      <c r="Y391" s="696"/>
      <c r="Z391" s="696"/>
      <c r="AA391" s="696"/>
      <c r="AB391" s="696"/>
      <c r="AC391" s="696"/>
      <c r="AD391" s="696"/>
      <c r="AE391" s="696"/>
      <c r="AF391" s="696"/>
      <c r="AG391" s="696"/>
      <c r="AH391" s="696"/>
      <c r="AI391" s="696"/>
      <c r="AJ391" s="696"/>
      <c r="AK391" s="696"/>
      <c r="AL391" s="696"/>
      <c r="AM391" s="696"/>
      <c r="AN391" s="696"/>
      <c r="AO391" s="696"/>
    </row>
    <row r="392" spans="1:42" ht="12.75" customHeight="1" x14ac:dyDescent="0.2">
      <c r="A392" s="545"/>
      <c r="B392" s="15" t="s">
        <v>548</v>
      </c>
      <c r="C392" s="534"/>
      <c r="D392" s="790"/>
      <c r="E392" s="790"/>
      <c r="F392" s="790"/>
      <c r="G392" s="790"/>
      <c r="H392" s="790"/>
      <c r="I392" s="791"/>
      <c r="J392" s="790"/>
      <c r="K392" s="790"/>
      <c r="L392" s="790"/>
      <c r="M392" s="790"/>
      <c r="N392" s="790"/>
      <c r="O392" s="790"/>
      <c r="P392" s="790"/>
      <c r="Q392" s="790"/>
      <c r="R392" s="790"/>
      <c r="S392" s="790"/>
      <c r="T392" s="790"/>
      <c r="U392" s="790"/>
      <c r="V392" s="790"/>
      <c r="W392" s="790"/>
      <c r="X392" s="790"/>
      <c r="Y392" s="790"/>
      <c r="Z392" s="790"/>
      <c r="AA392" s="790"/>
      <c r="AB392" s="790"/>
      <c r="AC392" s="790"/>
      <c r="AD392" s="790"/>
      <c r="AE392" s="790"/>
      <c r="AF392" s="790"/>
      <c r="AG392" s="790"/>
      <c r="AH392" s="790"/>
      <c r="AI392" s="790"/>
      <c r="AJ392" s="790"/>
      <c r="AK392" s="790"/>
      <c r="AL392" s="790"/>
      <c r="AM392" s="790"/>
      <c r="AN392" s="790"/>
      <c r="AO392" s="790"/>
    </row>
    <row r="393" spans="1:42" ht="12.75" customHeight="1" x14ac:dyDescent="0.2">
      <c r="A393" s="545"/>
      <c r="B393" s="141" t="s">
        <v>562</v>
      </c>
      <c r="C393" s="534"/>
      <c r="D393" s="534"/>
      <c r="E393" s="534"/>
      <c r="F393" s="534"/>
      <c r="G393" s="534"/>
      <c r="H393" s="534"/>
      <c r="I393" s="534"/>
      <c r="J393" s="534"/>
      <c r="K393" s="534"/>
      <c r="L393" s="534"/>
      <c r="M393" s="534"/>
      <c r="N393" s="534"/>
      <c r="O393" s="534"/>
      <c r="P393" s="534"/>
      <c r="Q393" s="534"/>
      <c r="R393" s="534"/>
      <c r="S393" s="534"/>
      <c r="T393" s="534"/>
      <c r="U393" s="534"/>
      <c r="V393" s="534"/>
      <c r="W393" s="534"/>
      <c r="X393" s="534"/>
      <c r="Y393" s="534"/>
      <c r="Z393" s="534"/>
      <c r="AA393" s="534"/>
      <c r="AB393" s="534"/>
      <c r="AC393" s="534"/>
      <c r="AD393" s="534"/>
      <c r="AE393" s="534"/>
      <c r="AF393" s="534"/>
      <c r="AG393" s="534"/>
      <c r="AH393" s="534"/>
      <c r="AI393" s="534"/>
      <c r="AJ393" s="534"/>
      <c r="AK393" s="534"/>
      <c r="AL393" s="534"/>
      <c r="AM393" s="534"/>
      <c r="AN393" s="534"/>
      <c r="AO393" s="534"/>
    </row>
    <row r="394" spans="1:42" ht="12.75" customHeight="1" thickBot="1" x14ac:dyDescent="0.25">
      <c r="A394" s="545"/>
      <c r="B394" s="191" t="s">
        <v>563</v>
      </c>
      <c r="C394" s="739"/>
      <c r="D394" s="739"/>
      <c r="E394" s="739"/>
      <c r="F394" s="739"/>
      <c r="G394" s="739"/>
      <c r="H394" s="739"/>
      <c r="I394" s="739"/>
      <c r="J394" s="739"/>
      <c r="K394" s="739"/>
      <c r="L394" s="739"/>
      <c r="M394" s="739"/>
      <c r="N394" s="739"/>
      <c r="O394" s="739"/>
      <c r="P394" s="739"/>
      <c r="Q394" s="739"/>
      <c r="R394" s="739"/>
      <c r="S394" s="739"/>
      <c r="T394" s="739"/>
      <c r="U394" s="739"/>
      <c r="V394" s="739"/>
      <c r="W394" s="739"/>
      <c r="X394" s="739"/>
      <c r="Y394" s="739"/>
      <c r="Z394" s="739"/>
      <c r="AA394" s="739"/>
      <c r="AB394" s="739"/>
      <c r="AC394" s="739"/>
      <c r="AD394" s="739"/>
      <c r="AE394" s="739"/>
      <c r="AF394" s="739"/>
      <c r="AG394" s="739"/>
      <c r="AH394" s="739"/>
      <c r="AI394" s="739"/>
      <c r="AJ394" s="739"/>
      <c r="AK394" s="739"/>
      <c r="AL394" s="739"/>
      <c r="AM394" s="739"/>
      <c r="AN394" s="739"/>
      <c r="AO394" s="739"/>
    </row>
    <row r="395" spans="1:42" ht="12.75" customHeight="1" x14ac:dyDescent="0.2">
      <c r="A395" s="545"/>
      <c r="B395" s="136" t="s">
        <v>551</v>
      </c>
      <c r="C395" s="534"/>
      <c r="D395" s="534"/>
      <c r="E395" s="534"/>
      <c r="F395" s="534"/>
      <c r="G395" s="534"/>
      <c r="H395" s="534"/>
      <c r="I395" s="534"/>
      <c r="J395" s="534"/>
      <c r="K395" s="534"/>
      <c r="L395" s="534"/>
      <c r="M395" s="534"/>
      <c r="N395" s="534"/>
      <c r="O395" s="534"/>
      <c r="P395" s="534"/>
      <c r="Q395" s="534"/>
      <c r="R395" s="534"/>
      <c r="S395" s="534"/>
      <c r="T395" s="534"/>
      <c r="U395" s="534"/>
      <c r="V395" s="534"/>
      <c r="W395" s="534"/>
      <c r="X395" s="534"/>
      <c r="Y395" s="534"/>
      <c r="Z395" s="534"/>
      <c r="AA395" s="534"/>
      <c r="AB395" s="534"/>
      <c r="AC395" s="534"/>
      <c r="AD395" s="534"/>
      <c r="AE395" s="534"/>
      <c r="AF395" s="534"/>
      <c r="AG395" s="534"/>
      <c r="AH395" s="534"/>
      <c r="AI395" s="534"/>
      <c r="AJ395" s="534"/>
      <c r="AK395" s="534"/>
      <c r="AL395" s="534"/>
      <c r="AM395" s="534"/>
      <c r="AN395" s="534"/>
      <c r="AO395" s="534"/>
    </row>
    <row r="396" spans="1:42" ht="12.75" customHeight="1" x14ac:dyDescent="0.2">
      <c r="A396" s="545"/>
      <c r="B396" s="15" t="s">
        <v>552</v>
      </c>
      <c r="C396" s="696"/>
      <c r="D396" s="696"/>
      <c r="E396" s="696"/>
      <c r="F396" s="696"/>
      <c r="G396" s="696"/>
      <c r="H396" s="696"/>
      <c r="I396" s="696"/>
      <c r="J396" s="696"/>
      <c r="K396" s="696"/>
      <c r="L396" s="696"/>
      <c r="M396" s="696"/>
      <c r="N396" s="696"/>
      <c r="O396" s="696"/>
      <c r="P396" s="696"/>
      <c r="Q396" s="696"/>
      <c r="R396" s="696"/>
      <c r="S396" s="696"/>
      <c r="T396" s="696"/>
      <c r="U396" s="696"/>
      <c r="V396" s="696"/>
      <c r="W396" s="696"/>
      <c r="X396" s="696"/>
      <c r="Y396" s="696"/>
      <c r="Z396" s="696"/>
      <c r="AA396" s="696"/>
      <c r="AB396" s="696"/>
      <c r="AC396" s="696"/>
      <c r="AD396" s="696"/>
      <c r="AE396" s="696"/>
      <c r="AF396" s="696"/>
      <c r="AG396" s="696"/>
      <c r="AH396" s="696"/>
      <c r="AI396" s="696"/>
      <c r="AJ396" s="696"/>
      <c r="AK396" s="696"/>
      <c r="AL396" s="696"/>
      <c r="AM396" s="696"/>
      <c r="AN396" s="696"/>
      <c r="AO396" s="696"/>
    </row>
    <row r="397" spans="1:42" ht="12.75" customHeight="1" thickBot="1" x14ac:dyDescent="0.25">
      <c r="A397" s="545"/>
      <c r="B397" s="192" t="s">
        <v>553</v>
      </c>
      <c r="C397" s="797"/>
      <c r="D397" s="739"/>
      <c r="E397" s="739"/>
      <c r="F397" s="739"/>
      <c r="G397" s="739"/>
      <c r="H397" s="739"/>
      <c r="I397" s="739"/>
      <c r="J397" s="739"/>
      <c r="K397" s="739"/>
      <c r="L397" s="739"/>
      <c r="M397" s="739"/>
      <c r="N397" s="739"/>
      <c r="O397" s="739"/>
      <c r="P397" s="739"/>
      <c r="Q397" s="739"/>
      <c r="R397" s="739"/>
      <c r="S397" s="739"/>
      <c r="T397" s="739"/>
      <c r="U397" s="739"/>
      <c r="V397" s="739"/>
      <c r="W397" s="739"/>
      <c r="X397" s="739"/>
      <c r="Y397" s="739"/>
      <c r="Z397" s="739"/>
      <c r="AA397" s="739"/>
      <c r="AB397" s="739"/>
      <c r="AC397" s="739"/>
      <c r="AD397" s="739"/>
      <c r="AE397" s="739"/>
      <c r="AF397" s="739"/>
      <c r="AG397" s="739"/>
      <c r="AH397" s="739"/>
      <c r="AI397" s="739"/>
      <c r="AJ397" s="739"/>
      <c r="AK397" s="739"/>
      <c r="AL397" s="739"/>
      <c r="AM397" s="739"/>
      <c r="AN397" s="739"/>
      <c r="AO397" s="739"/>
    </row>
    <row r="398" spans="1:42" ht="12.75" customHeight="1" x14ac:dyDescent="0.2">
      <c r="A398" s="545"/>
      <c r="B398" s="153" t="s">
        <v>564</v>
      </c>
      <c r="C398" s="534"/>
      <c r="D398" s="534"/>
      <c r="E398" s="534"/>
      <c r="F398" s="534"/>
      <c r="G398" s="534"/>
      <c r="H398" s="534"/>
      <c r="I398" s="534"/>
      <c r="J398" s="534"/>
      <c r="K398" s="534"/>
      <c r="L398" s="534"/>
      <c r="M398" s="534"/>
      <c r="N398" s="534"/>
      <c r="O398" s="534"/>
      <c r="P398" s="534"/>
      <c r="Q398" s="534"/>
      <c r="R398" s="534"/>
      <c r="S398" s="534"/>
      <c r="T398" s="534"/>
      <c r="U398" s="534"/>
      <c r="V398" s="534"/>
      <c r="W398" s="534"/>
      <c r="X398" s="534"/>
      <c r="Y398" s="534"/>
      <c r="Z398" s="534"/>
      <c r="AA398" s="534"/>
      <c r="AB398" s="534"/>
      <c r="AC398" s="534"/>
      <c r="AD398" s="534"/>
      <c r="AE398" s="534"/>
      <c r="AF398" s="534"/>
      <c r="AG398" s="534"/>
      <c r="AH398" s="534"/>
      <c r="AI398" s="534"/>
      <c r="AJ398" s="534"/>
      <c r="AK398" s="534"/>
      <c r="AL398" s="534"/>
      <c r="AM398" s="534"/>
      <c r="AN398" s="534"/>
      <c r="AO398" s="534"/>
    </row>
    <row r="399" spans="1:42" ht="12.75" customHeight="1" x14ac:dyDescent="0.2">
      <c r="A399" s="545"/>
      <c r="B399" s="15" t="s">
        <v>565</v>
      </c>
      <c r="C399" s="534"/>
      <c r="D399" s="792"/>
      <c r="E399" s="792"/>
      <c r="F399" s="792"/>
      <c r="G399" s="792"/>
      <c r="H399" s="792"/>
      <c r="I399" s="792"/>
      <c r="J399" s="792"/>
      <c r="K399" s="792"/>
      <c r="L399" s="792"/>
      <c r="M399" s="792"/>
      <c r="N399" s="792"/>
      <c r="O399" s="792"/>
      <c r="P399" s="792"/>
      <c r="Q399" s="792"/>
      <c r="R399" s="792"/>
      <c r="S399" s="792"/>
      <c r="T399" s="792"/>
      <c r="U399" s="792"/>
      <c r="V399" s="792"/>
      <c r="W399" s="792"/>
      <c r="X399" s="792"/>
      <c r="Y399" s="792"/>
      <c r="Z399" s="792"/>
      <c r="AA399" s="792"/>
      <c r="AB399" s="792"/>
      <c r="AC399" s="792"/>
      <c r="AD399" s="792"/>
      <c r="AE399" s="792"/>
      <c r="AF399" s="792"/>
      <c r="AG399" s="792"/>
      <c r="AH399" s="792"/>
      <c r="AI399" s="792"/>
      <c r="AJ399" s="792"/>
      <c r="AK399" s="792"/>
      <c r="AL399" s="792"/>
      <c r="AM399" s="792"/>
      <c r="AN399" s="792"/>
      <c r="AO399" s="792"/>
      <c r="AP399" s="193"/>
    </row>
    <row r="400" spans="1:42" ht="12.75" customHeight="1" x14ac:dyDescent="0.2">
      <c r="A400" s="545"/>
      <c r="B400" s="15" t="s">
        <v>566</v>
      </c>
      <c r="C400" s="534"/>
      <c r="D400" s="792"/>
      <c r="E400" s="792"/>
      <c r="F400" s="792"/>
      <c r="G400" s="792"/>
      <c r="H400" s="792"/>
      <c r="I400" s="792"/>
      <c r="J400" s="792"/>
      <c r="K400" s="792"/>
      <c r="L400" s="792"/>
      <c r="M400" s="792"/>
      <c r="N400" s="792"/>
      <c r="O400" s="792"/>
      <c r="P400" s="792"/>
      <c r="Q400" s="792"/>
      <c r="R400" s="792"/>
      <c r="S400" s="792"/>
      <c r="T400" s="792"/>
      <c r="U400" s="792"/>
      <c r="V400" s="792"/>
      <c r="W400" s="792"/>
      <c r="X400" s="792"/>
      <c r="Y400" s="792"/>
      <c r="Z400" s="792"/>
      <c r="AA400" s="792"/>
      <c r="AB400" s="792"/>
      <c r="AC400" s="792"/>
      <c r="AD400" s="792"/>
      <c r="AE400" s="792"/>
      <c r="AF400" s="792"/>
      <c r="AG400" s="792"/>
      <c r="AH400" s="792"/>
      <c r="AI400" s="792"/>
      <c r="AJ400" s="792"/>
      <c r="AK400" s="792"/>
      <c r="AL400" s="792"/>
      <c r="AM400" s="792"/>
      <c r="AN400" s="792"/>
      <c r="AO400" s="792"/>
      <c r="AP400" s="193"/>
    </row>
    <row r="401" spans="1:42" ht="12.75" customHeight="1" x14ac:dyDescent="0.2">
      <c r="A401" s="545"/>
      <c r="B401" s="15" t="s">
        <v>567</v>
      </c>
      <c r="C401" s="534"/>
      <c r="D401" s="792"/>
      <c r="E401" s="792"/>
      <c r="F401" s="792"/>
      <c r="G401" s="792"/>
      <c r="H401" s="792"/>
      <c r="I401" s="792"/>
      <c r="J401" s="792"/>
      <c r="K401" s="792"/>
      <c r="L401" s="792"/>
      <c r="M401" s="792"/>
      <c r="N401" s="792"/>
      <c r="O401" s="792"/>
      <c r="P401" s="792"/>
      <c r="Q401" s="792"/>
      <c r="R401" s="792"/>
      <c r="S401" s="792"/>
      <c r="T401" s="792"/>
      <c r="U401" s="792"/>
      <c r="V401" s="792"/>
      <c r="W401" s="792"/>
      <c r="X401" s="792"/>
      <c r="Y401" s="792"/>
      <c r="Z401" s="792"/>
      <c r="AA401" s="792"/>
      <c r="AB401" s="792"/>
      <c r="AC401" s="792"/>
      <c r="AD401" s="792"/>
      <c r="AE401" s="792"/>
      <c r="AF401" s="792"/>
      <c r="AG401" s="792"/>
      <c r="AH401" s="792"/>
      <c r="AI401" s="792"/>
      <c r="AJ401" s="792"/>
      <c r="AK401" s="792"/>
      <c r="AL401" s="792"/>
      <c r="AM401" s="792"/>
      <c r="AN401" s="792"/>
      <c r="AO401" s="792"/>
      <c r="AP401" s="193"/>
    </row>
    <row r="402" spans="1:42" ht="12.75" customHeight="1" x14ac:dyDescent="0.2">
      <c r="A402" s="545"/>
      <c r="B402" s="15" t="s">
        <v>568</v>
      </c>
      <c r="C402" s="534"/>
      <c r="D402" s="792"/>
      <c r="E402" s="792"/>
      <c r="F402" s="792"/>
      <c r="G402" s="792"/>
      <c r="H402" s="792"/>
      <c r="I402" s="792"/>
      <c r="J402" s="792"/>
      <c r="K402" s="792"/>
      <c r="L402" s="792"/>
      <c r="M402" s="792"/>
      <c r="N402" s="792"/>
      <c r="O402" s="792"/>
      <c r="P402" s="792"/>
      <c r="Q402" s="792"/>
      <c r="R402" s="792"/>
      <c r="S402" s="792"/>
      <c r="T402" s="792"/>
      <c r="U402" s="792"/>
      <c r="V402" s="792"/>
      <c r="W402" s="792"/>
      <c r="X402" s="792"/>
      <c r="Y402" s="792"/>
      <c r="Z402" s="792"/>
      <c r="AA402" s="792"/>
      <c r="AB402" s="792"/>
      <c r="AC402" s="792"/>
      <c r="AD402" s="792"/>
      <c r="AE402" s="792"/>
      <c r="AF402" s="792"/>
      <c r="AG402" s="792"/>
      <c r="AH402" s="792"/>
      <c r="AI402" s="792"/>
      <c r="AJ402" s="792"/>
      <c r="AK402" s="792"/>
      <c r="AL402" s="792"/>
      <c r="AM402" s="792"/>
      <c r="AN402" s="792"/>
      <c r="AO402" s="792"/>
      <c r="AP402" s="193"/>
    </row>
    <row r="403" spans="1:42" ht="12.75" customHeight="1" x14ac:dyDescent="0.2">
      <c r="A403" s="545"/>
      <c r="B403" s="317" t="s">
        <v>569</v>
      </c>
      <c r="C403" s="534"/>
      <c r="D403" s="696"/>
      <c r="E403" s="696"/>
      <c r="F403" s="696"/>
      <c r="G403" s="696"/>
      <c r="H403" s="696"/>
      <c r="I403" s="696"/>
      <c r="J403" s="696"/>
      <c r="K403" s="696"/>
      <c r="L403" s="696"/>
      <c r="M403" s="696"/>
      <c r="N403" s="696"/>
      <c r="O403" s="696"/>
      <c r="P403" s="696"/>
      <c r="Q403" s="696"/>
      <c r="R403" s="696"/>
      <c r="S403" s="696"/>
      <c r="T403" s="696"/>
      <c r="U403" s="696"/>
      <c r="V403" s="696"/>
      <c r="W403" s="696"/>
      <c r="X403" s="696"/>
      <c r="Y403" s="696"/>
      <c r="Z403" s="696"/>
      <c r="AA403" s="696"/>
      <c r="AB403" s="696"/>
      <c r="AC403" s="696"/>
      <c r="AD403" s="696"/>
      <c r="AE403" s="696"/>
      <c r="AF403" s="696"/>
      <c r="AG403" s="696"/>
      <c r="AH403" s="696"/>
      <c r="AI403" s="696"/>
      <c r="AJ403" s="696"/>
      <c r="AK403" s="696"/>
      <c r="AL403" s="696"/>
      <c r="AM403" s="696"/>
      <c r="AN403" s="696"/>
      <c r="AO403" s="696"/>
    </row>
    <row r="404" spans="1:42" ht="12.75" customHeight="1" thickBot="1" x14ac:dyDescent="0.25">
      <c r="A404" s="545"/>
      <c r="B404" s="194" t="s">
        <v>570</v>
      </c>
      <c r="C404" s="739"/>
      <c r="D404" s="797"/>
      <c r="E404" s="797"/>
      <c r="F404" s="797"/>
      <c r="G404" s="797"/>
      <c r="H404" s="797"/>
      <c r="I404" s="797"/>
      <c r="J404" s="797"/>
      <c r="K404" s="797"/>
      <c r="L404" s="797"/>
      <c r="M404" s="797"/>
      <c r="N404" s="797"/>
      <c r="O404" s="797"/>
      <c r="P404" s="797"/>
      <c r="Q404" s="797"/>
      <c r="R404" s="797"/>
      <c r="S404" s="797"/>
      <c r="T404" s="797"/>
      <c r="U404" s="797"/>
      <c r="V404" s="797"/>
      <c r="W404" s="797"/>
      <c r="X404" s="797"/>
      <c r="Y404" s="797"/>
      <c r="Z404" s="797"/>
      <c r="AA404" s="797"/>
      <c r="AB404" s="797"/>
      <c r="AC404" s="797"/>
      <c r="AD404" s="797"/>
      <c r="AE404" s="797"/>
      <c r="AF404" s="797"/>
      <c r="AG404" s="797"/>
      <c r="AH404" s="797"/>
      <c r="AI404" s="797"/>
      <c r="AJ404" s="797"/>
      <c r="AK404" s="797"/>
      <c r="AL404" s="797"/>
      <c r="AM404" s="797"/>
      <c r="AN404" s="797"/>
      <c r="AO404" s="797"/>
    </row>
    <row r="405" spans="1:42" ht="12.75" customHeight="1" x14ac:dyDescent="0.2">
      <c r="A405" s="545"/>
      <c r="B405" s="153" t="s">
        <v>56</v>
      </c>
      <c r="C405" s="534"/>
      <c r="D405" s="534"/>
      <c r="E405" s="534"/>
      <c r="F405" s="534"/>
      <c r="G405" s="534"/>
      <c r="H405" s="534"/>
      <c r="I405" s="534"/>
      <c r="J405" s="534"/>
      <c r="K405" s="534"/>
      <c r="L405" s="534"/>
      <c r="M405" s="534"/>
      <c r="N405" s="534"/>
      <c r="O405" s="534"/>
      <c r="P405" s="534"/>
      <c r="Q405" s="534"/>
      <c r="R405" s="534"/>
      <c r="S405" s="534"/>
      <c r="T405" s="534"/>
      <c r="U405" s="534"/>
      <c r="V405" s="534"/>
      <c r="W405" s="534"/>
      <c r="X405" s="534"/>
      <c r="Y405" s="534"/>
      <c r="Z405" s="534"/>
      <c r="AA405" s="534"/>
      <c r="AB405" s="534"/>
      <c r="AC405" s="534"/>
      <c r="AD405" s="534"/>
      <c r="AE405" s="534"/>
      <c r="AF405" s="534"/>
      <c r="AG405" s="534"/>
      <c r="AH405" s="534"/>
      <c r="AI405" s="534"/>
      <c r="AJ405" s="534"/>
      <c r="AK405" s="534"/>
      <c r="AL405" s="534"/>
      <c r="AM405" s="534"/>
      <c r="AN405" s="534"/>
      <c r="AO405" s="534"/>
    </row>
    <row r="406" spans="1:42" ht="12.75" customHeight="1" x14ac:dyDescent="0.2">
      <c r="A406" s="545"/>
      <c r="B406" s="15" t="s">
        <v>571</v>
      </c>
      <c r="C406" s="534"/>
      <c r="D406" s="696"/>
      <c r="E406" s="696"/>
      <c r="F406" s="696"/>
      <c r="G406" s="696"/>
      <c r="H406" s="696"/>
      <c r="I406" s="696"/>
      <c r="J406" s="696"/>
      <c r="K406" s="696"/>
      <c r="L406" s="696"/>
      <c r="M406" s="696"/>
      <c r="N406" s="696"/>
      <c r="O406" s="696"/>
      <c r="P406" s="696"/>
      <c r="Q406" s="696"/>
      <c r="R406" s="696"/>
      <c r="S406" s="696"/>
      <c r="T406" s="696"/>
      <c r="U406" s="696"/>
      <c r="V406" s="696"/>
      <c r="W406" s="696"/>
      <c r="X406" s="696"/>
      <c r="Y406" s="696"/>
      <c r="Z406" s="696"/>
      <c r="AA406" s="696"/>
      <c r="AB406" s="696"/>
      <c r="AC406" s="696"/>
      <c r="AD406" s="696"/>
      <c r="AE406" s="696"/>
      <c r="AF406" s="696"/>
      <c r="AG406" s="696"/>
      <c r="AH406" s="696"/>
      <c r="AI406" s="696"/>
      <c r="AJ406" s="696"/>
      <c r="AK406" s="696"/>
      <c r="AL406" s="696"/>
      <c r="AM406" s="696"/>
      <c r="AN406" s="696"/>
      <c r="AO406" s="696"/>
    </row>
    <row r="407" spans="1:42" s="126" customFormat="1" ht="12.75" customHeight="1" x14ac:dyDescent="0.2">
      <c r="A407" s="545"/>
      <c r="B407" s="168" t="s">
        <v>572</v>
      </c>
      <c r="C407" s="534"/>
      <c r="D407" s="749"/>
      <c r="E407" s="749"/>
      <c r="F407" s="749"/>
      <c r="G407" s="749"/>
      <c r="H407" s="749"/>
      <c r="I407" s="749"/>
      <c r="J407" s="749"/>
      <c r="K407" s="749"/>
      <c r="L407" s="749"/>
      <c r="M407" s="749"/>
      <c r="N407" s="749"/>
      <c r="O407" s="749"/>
      <c r="P407" s="749"/>
      <c r="Q407" s="749"/>
      <c r="R407" s="749"/>
      <c r="S407" s="749"/>
      <c r="T407" s="749"/>
      <c r="U407" s="749"/>
      <c r="V407" s="749"/>
      <c r="W407" s="749"/>
      <c r="X407" s="749"/>
      <c r="Y407" s="749"/>
      <c r="Z407" s="749"/>
      <c r="AA407" s="749"/>
      <c r="AB407" s="749"/>
      <c r="AC407" s="749"/>
      <c r="AD407" s="749"/>
      <c r="AE407" s="749"/>
      <c r="AF407" s="749"/>
      <c r="AG407" s="749"/>
      <c r="AH407" s="749"/>
      <c r="AI407" s="749"/>
      <c r="AJ407" s="749"/>
      <c r="AK407" s="749"/>
      <c r="AL407" s="749"/>
      <c r="AM407" s="749"/>
      <c r="AN407" s="749"/>
      <c r="AO407" s="749"/>
    </row>
    <row r="408" spans="1:42" ht="12.75" customHeight="1" x14ac:dyDescent="0.2">
      <c r="A408" s="545"/>
      <c r="B408" s="53"/>
      <c r="C408" s="139" t="str">
        <f t="shared" ref="C408" si="2">IF(SUM(D408:AO408)=0,"",SUM(D408:AO408))</f>
        <v/>
      </c>
      <c r="D408" s="139"/>
      <c r="E408" s="139"/>
      <c r="F408" s="139"/>
      <c r="G408" s="139"/>
      <c r="H408" s="139"/>
      <c r="I408" s="139"/>
      <c r="J408" s="139"/>
      <c r="K408" s="139"/>
      <c r="L408" s="139"/>
      <c r="M408" s="139"/>
      <c r="N408" s="139"/>
      <c r="O408" s="139"/>
      <c r="P408" s="139"/>
      <c r="Q408" s="139"/>
      <c r="R408" s="139"/>
      <c r="S408" s="139"/>
      <c r="T408" s="139"/>
      <c r="U408" s="139"/>
      <c r="V408" s="139"/>
      <c r="W408" s="139"/>
      <c r="X408" s="139"/>
      <c r="Y408" s="139"/>
      <c r="Z408" s="139"/>
      <c r="AA408" s="139"/>
      <c r="AB408" s="139"/>
      <c r="AC408" s="139"/>
      <c r="AD408" s="139"/>
      <c r="AE408" s="139"/>
      <c r="AF408" s="139"/>
      <c r="AG408" s="139"/>
      <c r="AH408" s="139"/>
      <c r="AI408" s="139"/>
      <c r="AJ408" s="139"/>
      <c r="AK408" s="139"/>
      <c r="AL408" s="139"/>
      <c r="AM408" s="139"/>
      <c r="AN408" s="139"/>
      <c r="AO408" s="139"/>
    </row>
    <row r="409" spans="1:42" ht="12.75" customHeight="1" x14ac:dyDescent="0.2">
      <c r="A409" s="545"/>
      <c r="C409" s="195" t="str">
        <f t="shared" ref="C409:C414" si="3">IF(SUM(D409:AO409)=0,"",SUM(D409:AO409))</f>
        <v/>
      </c>
      <c r="D409" s="327"/>
    </row>
    <row r="410" spans="1:42" ht="12.75" customHeight="1" x14ac:dyDescent="0.2">
      <c r="A410" s="545"/>
      <c r="B410" s="188" t="s">
        <v>438</v>
      </c>
      <c r="C410" s="196" t="str">
        <f t="shared" si="3"/>
        <v/>
      </c>
      <c r="D410" s="23"/>
      <c r="E410" s="23"/>
      <c r="F410" s="23"/>
      <c r="G410" s="23"/>
      <c r="H410" s="23"/>
      <c r="I410" s="311"/>
      <c r="J410" s="23"/>
      <c r="K410" s="23"/>
      <c r="L410" s="23"/>
      <c r="M410" s="23"/>
      <c r="N410" s="23"/>
      <c r="O410" s="23"/>
      <c r="P410" s="23"/>
      <c r="Q410" s="23"/>
      <c r="R410" s="23"/>
      <c r="S410" s="23"/>
      <c r="T410" s="23"/>
      <c r="U410" s="23"/>
      <c r="V410" s="23"/>
      <c r="W410" s="23"/>
      <c r="X410" s="23"/>
      <c r="Y410" s="23"/>
      <c r="Z410" s="23"/>
      <c r="AA410" s="23"/>
      <c r="AB410" s="23"/>
      <c r="AC410" s="23"/>
      <c r="AD410" s="23"/>
      <c r="AE410" s="23"/>
      <c r="AF410" s="23"/>
      <c r="AG410" s="23"/>
      <c r="AH410" s="23"/>
      <c r="AI410" s="23"/>
      <c r="AJ410" s="23"/>
      <c r="AK410" s="23"/>
      <c r="AL410" s="23"/>
      <c r="AM410" s="23"/>
      <c r="AN410" s="23"/>
      <c r="AO410" s="23"/>
    </row>
    <row r="411" spans="1:42" ht="12.75" customHeight="1" x14ac:dyDescent="0.2">
      <c r="A411" s="545"/>
      <c r="B411" s="188"/>
      <c r="C411" s="139" t="str">
        <f t="shared" si="3"/>
        <v/>
      </c>
      <c r="D411" s="23"/>
      <c r="E411" s="23"/>
      <c r="F411" s="23"/>
      <c r="G411" s="23"/>
      <c r="H411" s="23"/>
      <c r="I411" s="311"/>
      <c r="J411" s="23"/>
      <c r="K411" s="23"/>
      <c r="L411" s="23"/>
      <c r="M411" s="23"/>
      <c r="N411" s="23"/>
      <c r="O411" s="23"/>
      <c r="P411" s="23"/>
      <c r="Q411" s="23"/>
      <c r="R411" s="23"/>
      <c r="S411" s="23"/>
      <c r="T411" s="23"/>
      <c r="U411" s="23"/>
      <c r="V411" s="23"/>
      <c r="W411" s="23"/>
      <c r="X411" s="23"/>
      <c r="Y411" s="23"/>
      <c r="Z411" s="23"/>
      <c r="AA411" s="23"/>
      <c r="AB411" s="23"/>
      <c r="AC411" s="23"/>
      <c r="AD411" s="23"/>
      <c r="AE411" s="23"/>
      <c r="AF411" s="23"/>
      <c r="AG411" s="23"/>
      <c r="AH411" s="23"/>
      <c r="AI411" s="23"/>
      <c r="AJ411" s="23"/>
      <c r="AK411" s="23"/>
      <c r="AL411" s="23"/>
      <c r="AM411" s="23"/>
      <c r="AN411" s="23"/>
      <c r="AO411" s="23"/>
    </row>
    <row r="412" spans="1:42" ht="12.75" customHeight="1" x14ac:dyDescent="0.2">
      <c r="A412" s="545"/>
      <c r="B412" s="53"/>
      <c r="C412" s="139" t="str">
        <f t="shared" si="3"/>
        <v/>
      </c>
      <c r="D412" s="153"/>
      <c r="E412" s="153"/>
      <c r="F412" s="189"/>
      <c r="G412" s="189"/>
      <c r="H412" s="189"/>
      <c r="I412" s="190"/>
      <c r="J412" s="189"/>
      <c r="K412" s="189"/>
      <c r="L412" s="189"/>
      <c r="M412" s="189"/>
      <c r="N412" s="189"/>
      <c r="O412" s="189"/>
      <c r="P412" s="153"/>
      <c r="Q412" s="153"/>
      <c r="R412" s="153"/>
      <c r="S412" s="153"/>
      <c r="T412" s="153"/>
      <c r="U412" s="153"/>
      <c r="V412" s="153"/>
      <c r="W412" s="153"/>
      <c r="X412" s="153"/>
      <c r="Y412" s="153"/>
      <c r="Z412" s="153"/>
      <c r="AA412" s="153"/>
      <c r="AB412" s="153"/>
      <c r="AC412" s="153"/>
      <c r="AD412" s="153"/>
      <c r="AE412" s="153"/>
      <c r="AF412" s="153"/>
      <c r="AG412" s="153"/>
      <c r="AH412" s="153"/>
      <c r="AI412" s="153"/>
      <c r="AJ412" s="153"/>
      <c r="AK412" s="153"/>
      <c r="AL412" s="153"/>
      <c r="AM412" s="153"/>
      <c r="AN412" s="153"/>
      <c r="AO412" s="153"/>
    </row>
    <row r="413" spans="1:42" ht="12.75" customHeight="1" x14ac:dyDescent="0.2">
      <c r="A413" s="545"/>
      <c r="B413" s="14" t="s">
        <v>573</v>
      </c>
      <c r="C413" s="139" t="str">
        <f t="shared" si="3"/>
        <v/>
      </c>
      <c r="D413" s="62"/>
      <c r="E413" s="62"/>
      <c r="F413" s="62"/>
      <c r="G413" s="62"/>
      <c r="H413" s="62"/>
      <c r="I413" s="62"/>
      <c r="J413" s="62"/>
      <c r="K413" s="62"/>
      <c r="L413" s="62"/>
      <c r="M413" s="62"/>
      <c r="N413" s="62"/>
      <c r="O413" s="62"/>
      <c r="P413" s="62"/>
      <c r="Q413" s="62"/>
      <c r="R413" s="62"/>
      <c r="S413" s="62"/>
      <c r="T413" s="62"/>
      <c r="U413" s="62"/>
      <c r="V413" s="62"/>
      <c r="W413" s="62"/>
      <c r="X413" s="62"/>
      <c r="Y413" s="62"/>
      <c r="Z413" s="62"/>
      <c r="AA413" s="62"/>
      <c r="AB413" s="62"/>
      <c r="AC413" s="62"/>
      <c r="AD413" s="62"/>
      <c r="AE413" s="62"/>
      <c r="AF413" s="62"/>
      <c r="AG413" s="62"/>
      <c r="AH413" s="62"/>
      <c r="AI413" s="62"/>
      <c r="AJ413" s="62"/>
      <c r="AK413" s="62"/>
      <c r="AL413" s="62"/>
      <c r="AM413" s="62"/>
      <c r="AN413" s="62"/>
      <c r="AO413" s="62"/>
    </row>
    <row r="414" spans="1:42" ht="12.75" customHeight="1" x14ac:dyDescent="0.2">
      <c r="A414" s="545"/>
      <c r="B414" s="15" t="s">
        <v>548</v>
      </c>
      <c r="C414" s="139" t="str">
        <f t="shared" si="3"/>
        <v/>
      </c>
      <c r="D414" s="189"/>
      <c r="E414" s="189"/>
      <c r="F414" s="189"/>
      <c r="G414" s="189"/>
      <c r="H414" s="189"/>
      <c r="I414" s="190"/>
      <c r="J414" s="189"/>
      <c r="K414" s="189"/>
      <c r="L414" s="189"/>
      <c r="M414" s="189"/>
      <c r="N414" s="189"/>
      <c r="O414" s="189"/>
      <c r="P414" s="189"/>
      <c r="Q414" s="189"/>
      <c r="R414" s="189"/>
      <c r="S414" s="189"/>
      <c r="T414" s="189"/>
      <c r="U414" s="189"/>
      <c r="V414" s="189"/>
      <c r="W414" s="189"/>
      <c r="X414" s="189"/>
      <c r="Y414" s="189"/>
      <c r="Z414" s="189"/>
      <c r="AA414" s="189"/>
      <c r="AB414" s="189"/>
      <c r="AC414" s="189"/>
      <c r="AD414" s="189"/>
      <c r="AE414" s="189"/>
      <c r="AF414" s="189"/>
      <c r="AG414" s="189"/>
      <c r="AH414" s="189"/>
      <c r="AI414" s="189"/>
      <c r="AJ414" s="189"/>
      <c r="AK414" s="189"/>
      <c r="AL414" s="189"/>
      <c r="AM414" s="189"/>
      <c r="AN414" s="189"/>
      <c r="AO414" s="189"/>
    </row>
    <row r="415" spans="1:42" ht="12.75" customHeight="1" x14ac:dyDescent="0.2">
      <c r="A415" s="545"/>
      <c r="B415" s="141" t="s">
        <v>574</v>
      </c>
      <c r="C415" s="534"/>
      <c r="D415" s="534"/>
      <c r="E415" s="534"/>
      <c r="F415" s="534"/>
      <c r="G415" s="534"/>
      <c r="H415" s="534"/>
      <c r="I415" s="534"/>
      <c r="J415" s="534"/>
      <c r="K415" s="534"/>
      <c r="L415" s="534"/>
      <c r="M415" s="534"/>
      <c r="N415" s="534"/>
      <c r="O415" s="534"/>
      <c r="P415" s="534"/>
      <c r="Q415" s="534"/>
      <c r="R415" s="534"/>
      <c r="S415" s="534"/>
      <c r="T415" s="534"/>
      <c r="U415" s="534"/>
      <c r="V415" s="534"/>
      <c r="W415" s="534"/>
      <c r="X415" s="534"/>
      <c r="Y415" s="534"/>
      <c r="Z415" s="534"/>
      <c r="AA415" s="534"/>
      <c r="AB415" s="534"/>
      <c r="AC415" s="534"/>
      <c r="AD415" s="534"/>
      <c r="AE415" s="534"/>
      <c r="AF415" s="534"/>
      <c r="AG415" s="534"/>
      <c r="AH415" s="534"/>
      <c r="AI415" s="534"/>
      <c r="AJ415" s="534"/>
      <c r="AK415" s="534"/>
      <c r="AL415" s="534"/>
      <c r="AM415" s="534"/>
      <c r="AN415" s="534"/>
      <c r="AO415" s="534"/>
    </row>
    <row r="416" spans="1:42" ht="12.75" customHeight="1" x14ac:dyDescent="0.2">
      <c r="A416" s="545"/>
      <c r="B416" s="141" t="s">
        <v>575</v>
      </c>
      <c r="C416" s="534"/>
      <c r="D416" s="534"/>
      <c r="E416" s="534"/>
      <c r="F416" s="534"/>
      <c r="G416" s="534"/>
      <c r="H416" s="534"/>
      <c r="I416" s="534"/>
      <c r="J416" s="534"/>
      <c r="K416" s="534"/>
      <c r="L416" s="534"/>
      <c r="M416" s="534"/>
      <c r="N416" s="534"/>
      <c r="O416" s="534"/>
      <c r="P416" s="534"/>
      <c r="Q416" s="534"/>
      <c r="R416" s="534"/>
      <c r="S416" s="534"/>
      <c r="T416" s="534"/>
      <c r="U416" s="534"/>
      <c r="V416" s="534"/>
      <c r="W416" s="534"/>
      <c r="X416" s="534"/>
      <c r="Y416" s="534"/>
      <c r="Z416" s="534"/>
      <c r="AA416" s="534"/>
      <c r="AB416" s="534"/>
      <c r="AC416" s="534"/>
      <c r="AD416" s="534"/>
      <c r="AE416" s="534"/>
      <c r="AF416" s="534"/>
      <c r="AG416" s="534"/>
      <c r="AH416" s="534"/>
      <c r="AI416" s="534"/>
      <c r="AJ416" s="534"/>
      <c r="AK416" s="534"/>
      <c r="AL416" s="534"/>
      <c r="AM416" s="534"/>
      <c r="AN416" s="534"/>
      <c r="AO416" s="534"/>
    </row>
    <row r="417" spans="1:42" ht="12.75" customHeight="1" x14ac:dyDescent="0.2">
      <c r="A417" s="545"/>
      <c r="B417" s="141" t="s">
        <v>576</v>
      </c>
      <c r="C417" s="534"/>
      <c r="D417" s="696"/>
      <c r="E417" s="696"/>
      <c r="F417" s="696"/>
      <c r="G417" s="696"/>
      <c r="H417" s="696"/>
      <c r="I417" s="696"/>
      <c r="J417" s="696"/>
      <c r="K417" s="696"/>
      <c r="L417" s="696"/>
      <c r="M417" s="696"/>
      <c r="N417" s="696"/>
      <c r="O417" s="696"/>
      <c r="P417" s="696"/>
      <c r="Q417" s="696"/>
      <c r="R417" s="696"/>
      <c r="S417" s="696"/>
      <c r="T417" s="696"/>
      <c r="U417" s="696"/>
      <c r="V417" s="696"/>
      <c r="W417" s="696"/>
      <c r="X417" s="696"/>
      <c r="Y417" s="696"/>
      <c r="Z417" s="696"/>
      <c r="AA417" s="696"/>
      <c r="AB417" s="696"/>
      <c r="AC417" s="696"/>
      <c r="AD417" s="696"/>
      <c r="AE417" s="696"/>
      <c r="AF417" s="696"/>
      <c r="AG417" s="696"/>
      <c r="AH417" s="696"/>
      <c r="AI417" s="696"/>
      <c r="AJ417" s="696"/>
      <c r="AK417" s="696"/>
      <c r="AL417" s="696"/>
      <c r="AM417" s="696"/>
      <c r="AN417" s="696"/>
      <c r="AO417" s="696"/>
    </row>
    <row r="418" spans="1:42" ht="12.75" customHeight="1" x14ac:dyDescent="0.2">
      <c r="A418" s="545"/>
      <c r="B418" s="141" t="s">
        <v>577</v>
      </c>
      <c r="C418" s="534"/>
      <c r="D418" s="696"/>
      <c r="E418" s="696"/>
      <c r="F418" s="696"/>
      <c r="G418" s="696"/>
      <c r="H418" s="696"/>
      <c r="I418" s="696"/>
      <c r="J418" s="696"/>
      <c r="K418" s="696"/>
      <c r="L418" s="696"/>
      <c r="M418" s="696"/>
      <c r="N418" s="696"/>
      <c r="O418" s="696"/>
      <c r="P418" s="696"/>
      <c r="Q418" s="696"/>
      <c r="R418" s="696"/>
      <c r="S418" s="696"/>
      <c r="T418" s="696"/>
      <c r="U418" s="696"/>
      <c r="V418" s="696"/>
      <c r="W418" s="696"/>
      <c r="X418" s="696"/>
      <c r="Y418" s="696"/>
      <c r="Z418" s="696"/>
      <c r="AA418" s="696"/>
      <c r="AB418" s="696"/>
      <c r="AC418" s="696"/>
      <c r="AD418" s="696"/>
      <c r="AE418" s="696"/>
      <c r="AF418" s="696"/>
      <c r="AG418" s="696"/>
      <c r="AH418" s="696"/>
      <c r="AI418" s="696"/>
      <c r="AJ418" s="696"/>
      <c r="AK418" s="696"/>
      <c r="AL418" s="696"/>
      <c r="AM418" s="696"/>
      <c r="AN418" s="696"/>
      <c r="AO418" s="696"/>
    </row>
    <row r="419" spans="1:42" ht="12.75" customHeight="1" x14ac:dyDescent="0.2">
      <c r="A419" s="545"/>
      <c r="B419" s="141" t="s">
        <v>578</v>
      </c>
      <c r="C419" s="534"/>
      <c r="D419" s="696"/>
      <c r="E419" s="696"/>
      <c r="F419" s="696"/>
      <c r="G419" s="696"/>
      <c r="H419" s="696"/>
      <c r="I419" s="696"/>
      <c r="J419" s="696"/>
      <c r="K419" s="696"/>
      <c r="L419" s="696"/>
      <c r="M419" s="696"/>
      <c r="N419" s="696"/>
      <c r="O419" s="696"/>
      <c r="P419" s="696"/>
      <c r="Q419" s="696"/>
      <c r="R419" s="696"/>
      <c r="S419" s="696"/>
      <c r="T419" s="696"/>
      <c r="U419" s="696"/>
      <c r="V419" s="696"/>
      <c r="W419" s="696"/>
      <c r="X419" s="696"/>
      <c r="Y419" s="696"/>
      <c r="Z419" s="696"/>
      <c r="AA419" s="696"/>
      <c r="AB419" s="696"/>
      <c r="AC419" s="696"/>
      <c r="AD419" s="696"/>
      <c r="AE419" s="696"/>
      <c r="AF419" s="696"/>
      <c r="AG419" s="696"/>
      <c r="AH419" s="696"/>
      <c r="AI419" s="696"/>
      <c r="AJ419" s="696"/>
      <c r="AK419" s="696"/>
      <c r="AL419" s="696"/>
      <c r="AM419" s="696"/>
      <c r="AN419" s="696"/>
      <c r="AO419" s="696"/>
    </row>
    <row r="420" spans="1:42" ht="12.75" customHeight="1" x14ac:dyDescent="0.2">
      <c r="A420" s="545"/>
      <c r="B420" s="141" t="s">
        <v>579</v>
      </c>
      <c r="C420" s="534"/>
      <c r="D420" s="696"/>
      <c r="E420" s="696"/>
      <c r="F420" s="696"/>
      <c r="G420" s="696"/>
      <c r="H420" s="696"/>
      <c r="I420" s="696"/>
      <c r="J420" s="696"/>
      <c r="K420" s="696"/>
      <c r="L420" s="696"/>
      <c r="M420" s="696"/>
      <c r="N420" s="696"/>
      <c r="O420" s="696"/>
      <c r="P420" s="696"/>
      <c r="Q420" s="696"/>
      <c r="R420" s="696"/>
      <c r="S420" s="696"/>
      <c r="T420" s="696"/>
      <c r="U420" s="696"/>
      <c r="V420" s="696"/>
      <c r="W420" s="696"/>
      <c r="X420" s="696"/>
      <c r="Y420" s="696"/>
      <c r="Z420" s="696"/>
      <c r="AA420" s="696"/>
      <c r="AB420" s="696"/>
      <c r="AC420" s="696"/>
      <c r="AD420" s="696"/>
      <c r="AE420" s="696"/>
      <c r="AF420" s="696"/>
      <c r="AG420" s="696"/>
      <c r="AH420" s="696"/>
      <c r="AI420" s="696"/>
      <c r="AJ420" s="696"/>
      <c r="AK420" s="696"/>
      <c r="AL420" s="696"/>
      <c r="AM420" s="696"/>
      <c r="AN420" s="696"/>
      <c r="AO420" s="696"/>
    </row>
    <row r="421" spans="1:42" ht="12.75" customHeight="1" thickBot="1" x14ac:dyDescent="0.25">
      <c r="A421" s="545"/>
      <c r="B421" s="191" t="s">
        <v>580</v>
      </c>
      <c r="C421" s="739"/>
      <c r="D421" s="739"/>
      <c r="E421" s="739"/>
      <c r="F421" s="739"/>
      <c r="G421" s="739"/>
      <c r="H421" s="739"/>
      <c r="I421" s="739"/>
      <c r="J421" s="739"/>
      <c r="K421" s="739"/>
      <c r="L421" s="739"/>
      <c r="M421" s="739"/>
      <c r="N421" s="739"/>
      <c r="O421" s="739"/>
      <c r="P421" s="739"/>
      <c r="Q421" s="739"/>
      <c r="R421" s="739"/>
      <c r="S421" s="739"/>
      <c r="T421" s="739"/>
      <c r="U421" s="739"/>
      <c r="V421" s="739"/>
      <c r="W421" s="739"/>
      <c r="X421" s="739"/>
      <c r="Y421" s="739"/>
      <c r="Z421" s="739"/>
      <c r="AA421" s="739"/>
      <c r="AB421" s="739"/>
      <c r="AC421" s="739"/>
      <c r="AD421" s="739"/>
      <c r="AE421" s="739"/>
      <c r="AF421" s="739"/>
      <c r="AG421" s="739"/>
      <c r="AH421" s="739"/>
      <c r="AI421" s="739"/>
      <c r="AJ421" s="739"/>
      <c r="AK421" s="739"/>
      <c r="AL421" s="739"/>
      <c r="AM421" s="739"/>
      <c r="AN421" s="739"/>
      <c r="AO421" s="739"/>
    </row>
    <row r="422" spans="1:42" ht="12.75" customHeight="1" x14ac:dyDescent="0.2">
      <c r="A422" s="545"/>
      <c r="B422" s="136" t="s">
        <v>551</v>
      </c>
      <c r="C422" s="534"/>
      <c r="D422" s="534"/>
      <c r="E422" s="534"/>
      <c r="F422" s="534"/>
      <c r="G422" s="534"/>
      <c r="H422" s="534"/>
      <c r="I422" s="534"/>
      <c r="J422" s="534"/>
      <c r="K422" s="534"/>
      <c r="L422" s="534"/>
      <c r="M422" s="534"/>
      <c r="N422" s="534"/>
      <c r="O422" s="534"/>
      <c r="P422" s="534"/>
      <c r="Q422" s="534"/>
      <c r="R422" s="534"/>
      <c r="S422" s="534"/>
      <c r="T422" s="534"/>
      <c r="U422" s="534"/>
      <c r="V422" s="534"/>
      <c r="W422" s="534"/>
      <c r="X422" s="534"/>
      <c r="Y422" s="534"/>
      <c r="Z422" s="534"/>
      <c r="AA422" s="534"/>
      <c r="AB422" s="534"/>
      <c r="AC422" s="534"/>
      <c r="AD422" s="534"/>
      <c r="AE422" s="534"/>
      <c r="AF422" s="534"/>
      <c r="AG422" s="534"/>
      <c r="AH422" s="534"/>
      <c r="AI422" s="534"/>
      <c r="AJ422" s="534"/>
      <c r="AK422" s="534"/>
      <c r="AL422" s="534"/>
      <c r="AM422" s="534"/>
      <c r="AN422" s="534"/>
      <c r="AO422" s="534"/>
    </row>
    <row r="423" spans="1:42" ht="12.75" customHeight="1" x14ac:dyDescent="0.2">
      <c r="A423" s="545"/>
      <c r="B423" s="15" t="s">
        <v>42</v>
      </c>
      <c r="C423" s="534"/>
      <c r="D423" s="790"/>
      <c r="E423" s="790"/>
      <c r="F423" s="790"/>
      <c r="G423" s="790"/>
      <c r="H423" s="790"/>
      <c r="I423" s="791"/>
      <c r="J423" s="790"/>
      <c r="K423" s="790"/>
      <c r="L423" s="790"/>
      <c r="M423" s="790"/>
      <c r="N423" s="790"/>
      <c r="O423" s="790"/>
      <c r="P423" s="790"/>
      <c r="Q423" s="790"/>
      <c r="R423" s="790"/>
      <c r="S423" s="790"/>
      <c r="T423" s="790"/>
      <c r="U423" s="790"/>
      <c r="V423" s="790"/>
      <c r="W423" s="790"/>
      <c r="X423" s="790"/>
      <c r="Y423" s="790"/>
      <c r="Z423" s="790"/>
      <c r="AA423" s="790"/>
      <c r="AB423" s="790"/>
      <c r="AC423" s="790"/>
      <c r="AD423" s="790"/>
      <c r="AE423" s="790"/>
      <c r="AF423" s="790"/>
      <c r="AG423" s="790"/>
      <c r="AH423" s="790"/>
      <c r="AI423" s="790"/>
      <c r="AJ423" s="790"/>
      <c r="AK423" s="790"/>
      <c r="AL423" s="790"/>
      <c r="AM423" s="790"/>
      <c r="AN423" s="790"/>
      <c r="AO423" s="790"/>
    </row>
    <row r="424" spans="1:42" ht="12.75" customHeight="1" x14ac:dyDescent="0.2">
      <c r="A424" s="545"/>
      <c r="B424" s="141" t="s">
        <v>581</v>
      </c>
      <c r="C424" s="534"/>
      <c r="D424" s="534"/>
      <c r="E424" s="534"/>
      <c r="F424" s="534"/>
      <c r="G424" s="534"/>
      <c r="H424" s="534"/>
      <c r="I424" s="534"/>
      <c r="J424" s="534"/>
      <c r="K424" s="534"/>
      <c r="L424" s="534"/>
      <c r="M424" s="534"/>
      <c r="N424" s="534"/>
      <c r="O424" s="534"/>
      <c r="P424" s="534"/>
      <c r="Q424" s="534"/>
      <c r="R424" s="534"/>
      <c r="S424" s="534"/>
      <c r="T424" s="534"/>
      <c r="U424" s="534"/>
      <c r="V424" s="534"/>
      <c r="W424" s="534"/>
      <c r="X424" s="534"/>
      <c r="Y424" s="534"/>
      <c r="Z424" s="534"/>
      <c r="AA424" s="534"/>
      <c r="AB424" s="534"/>
      <c r="AC424" s="534"/>
      <c r="AD424" s="534"/>
      <c r="AE424" s="534"/>
      <c r="AF424" s="534"/>
      <c r="AG424" s="534"/>
      <c r="AH424" s="534"/>
      <c r="AI424" s="534"/>
      <c r="AJ424" s="534"/>
      <c r="AK424" s="534"/>
      <c r="AL424" s="534"/>
      <c r="AM424" s="534"/>
      <c r="AN424" s="534"/>
      <c r="AO424" s="534"/>
    </row>
    <row r="425" spans="1:42" ht="12.75" customHeight="1" x14ac:dyDescent="0.2">
      <c r="A425" s="545"/>
      <c r="B425" s="141" t="s">
        <v>582</v>
      </c>
      <c r="C425" s="534"/>
      <c r="D425" s="696"/>
      <c r="E425" s="696"/>
      <c r="F425" s="696"/>
      <c r="G425" s="696"/>
      <c r="H425" s="696"/>
      <c r="I425" s="696"/>
      <c r="J425" s="696"/>
      <c r="K425" s="696"/>
      <c r="L425" s="696"/>
      <c r="M425" s="696"/>
      <c r="N425" s="696"/>
      <c r="O425" s="696"/>
      <c r="P425" s="696"/>
      <c r="Q425" s="696"/>
      <c r="R425" s="696"/>
      <c r="S425" s="696"/>
      <c r="T425" s="696"/>
      <c r="U425" s="696"/>
      <c r="V425" s="696"/>
      <c r="W425" s="696"/>
      <c r="X425" s="696"/>
      <c r="Y425" s="696"/>
      <c r="Z425" s="696"/>
      <c r="AA425" s="696"/>
      <c r="AB425" s="696"/>
      <c r="AC425" s="696"/>
      <c r="AD425" s="696"/>
      <c r="AE425" s="696"/>
      <c r="AF425" s="696"/>
      <c r="AG425" s="696"/>
      <c r="AH425" s="696"/>
      <c r="AI425" s="696"/>
      <c r="AJ425" s="696"/>
      <c r="AK425" s="696"/>
      <c r="AL425" s="696"/>
      <c r="AM425" s="696"/>
      <c r="AN425" s="696"/>
      <c r="AO425" s="696"/>
    </row>
    <row r="426" spans="1:42" ht="12.75" customHeight="1" thickBot="1" x14ac:dyDescent="0.25">
      <c r="A426" s="545"/>
      <c r="B426" s="191" t="s">
        <v>583</v>
      </c>
      <c r="C426" s="739"/>
      <c r="D426" s="739"/>
      <c r="E426" s="739"/>
      <c r="F426" s="739"/>
      <c r="G426" s="739"/>
      <c r="H426" s="739"/>
      <c r="I426" s="739"/>
      <c r="J426" s="739"/>
      <c r="K426" s="739"/>
      <c r="L426" s="739"/>
      <c r="M426" s="739"/>
      <c r="N426" s="739"/>
      <c r="O426" s="739"/>
      <c r="P426" s="739"/>
      <c r="Q426" s="739"/>
      <c r="R426" s="739"/>
      <c r="S426" s="739"/>
      <c r="T426" s="739"/>
      <c r="U426" s="739"/>
      <c r="V426" s="739"/>
      <c r="W426" s="739"/>
      <c r="X426" s="739"/>
      <c r="Y426" s="739"/>
      <c r="Z426" s="739"/>
      <c r="AA426" s="739"/>
      <c r="AB426" s="739"/>
      <c r="AC426" s="739"/>
      <c r="AD426" s="739"/>
      <c r="AE426" s="739"/>
      <c r="AF426" s="739"/>
      <c r="AG426" s="739"/>
      <c r="AH426" s="739"/>
      <c r="AI426" s="739"/>
      <c r="AJ426" s="739"/>
      <c r="AK426" s="739"/>
      <c r="AL426" s="739"/>
      <c r="AM426" s="739"/>
      <c r="AN426" s="739"/>
      <c r="AO426" s="739"/>
    </row>
    <row r="427" spans="1:42" ht="12.75" customHeight="1" x14ac:dyDescent="0.2">
      <c r="A427" s="545"/>
      <c r="B427" s="197" t="s">
        <v>552</v>
      </c>
      <c r="C427" s="785"/>
      <c r="D427" s="804"/>
      <c r="E427" s="804"/>
      <c r="F427" s="804"/>
      <c r="G427" s="804"/>
      <c r="H427" s="804"/>
      <c r="I427" s="804"/>
      <c r="J427" s="804"/>
      <c r="K427" s="804"/>
      <c r="L427" s="804"/>
      <c r="M427" s="804"/>
      <c r="N427" s="804"/>
      <c r="O427" s="804"/>
      <c r="P427" s="804"/>
      <c r="Q427" s="804"/>
      <c r="R427" s="804"/>
      <c r="S427" s="804"/>
      <c r="T427" s="804"/>
      <c r="U427" s="804"/>
      <c r="V427" s="804"/>
      <c r="W427" s="804"/>
      <c r="X427" s="804"/>
      <c r="Y427" s="804"/>
      <c r="Z427" s="804"/>
      <c r="AA427" s="804"/>
      <c r="AB427" s="804"/>
      <c r="AC427" s="804"/>
      <c r="AD427" s="804"/>
      <c r="AE427" s="804"/>
      <c r="AF427" s="804"/>
      <c r="AG427" s="804"/>
      <c r="AH427" s="804"/>
      <c r="AI427" s="804"/>
      <c r="AJ427" s="804"/>
      <c r="AK427" s="804"/>
      <c r="AL427" s="804"/>
      <c r="AM427" s="804"/>
      <c r="AN427" s="804"/>
      <c r="AO427" s="804"/>
    </row>
    <row r="428" spans="1:42" ht="12.75" customHeight="1" thickBot="1" x14ac:dyDescent="0.25">
      <c r="A428" s="545"/>
      <c r="B428" s="192" t="s">
        <v>553</v>
      </c>
      <c r="C428" s="739"/>
      <c r="D428" s="739"/>
      <c r="E428" s="739"/>
      <c r="F428" s="739"/>
      <c r="G428" s="739"/>
      <c r="H428" s="739"/>
      <c r="I428" s="739"/>
      <c r="J428" s="739"/>
      <c r="K428" s="739"/>
      <c r="L428" s="739"/>
      <c r="M428" s="739"/>
      <c r="N428" s="739"/>
      <c r="O428" s="739"/>
      <c r="P428" s="739"/>
      <c r="Q428" s="739"/>
      <c r="R428" s="739"/>
      <c r="S428" s="739"/>
      <c r="T428" s="739"/>
      <c r="U428" s="739"/>
      <c r="V428" s="739"/>
      <c r="W428" s="739"/>
      <c r="X428" s="739"/>
      <c r="Y428" s="739"/>
      <c r="Z428" s="739"/>
      <c r="AA428" s="739"/>
      <c r="AB428" s="739"/>
      <c r="AC428" s="739"/>
      <c r="AD428" s="739"/>
      <c r="AE428" s="739"/>
      <c r="AF428" s="739"/>
      <c r="AG428" s="739"/>
      <c r="AH428" s="739"/>
      <c r="AI428" s="739"/>
      <c r="AJ428" s="739"/>
      <c r="AK428" s="739"/>
      <c r="AL428" s="739"/>
      <c r="AM428" s="739"/>
      <c r="AN428" s="739"/>
      <c r="AO428" s="739"/>
    </row>
    <row r="429" spans="1:42" ht="12.75" customHeight="1" x14ac:dyDescent="0.2">
      <c r="A429" s="545"/>
      <c r="B429" s="153" t="s">
        <v>564</v>
      </c>
      <c r="C429" s="534"/>
      <c r="D429" s="534"/>
      <c r="E429" s="534"/>
      <c r="F429" s="534"/>
      <c r="G429" s="534"/>
      <c r="H429" s="534"/>
      <c r="I429" s="534"/>
      <c r="J429" s="534"/>
      <c r="K429" s="534"/>
      <c r="L429" s="534"/>
      <c r="M429" s="534"/>
      <c r="N429" s="534"/>
      <c r="O429" s="534"/>
      <c r="P429" s="534"/>
      <c r="Q429" s="534"/>
      <c r="R429" s="534"/>
      <c r="S429" s="534"/>
      <c r="T429" s="534"/>
      <c r="U429" s="534"/>
      <c r="V429" s="534"/>
      <c r="W429" s="534"/>
      <c r="X429" s="534"/>
      <c r="Y429" s="534"/>
      <c r="Z429" s="534"/>
      <c r="AA429" s="534"/>
      <c r="AB429" s="534"/>
      <c r="AC429" s="534"/>
      <c r="AD429" s="534"/>
      <c r="AE429" s="534"/>
      <c r="AF429" s="534"/>
      <c r="AG429" s="534"/>
      <c r="AH429" s="534"/>
      <c r="AI429" s="534"/>
      <c r="AJ429" s="534"/>
      <c r="AK429" s="534"/>
      <c r="AL429" s="534"/>
      <c r="AM429" s="534"/>
      <c r="AN429" s="534"/>
      <c r="AO429" s="534"/>
    </row>
    <row r="430" spans="1:42" ht="12.75" customHeight="1" thickBot="1" x14ac:dyDescent="0.25">
      <c r="A430" s="545"/>
      <c r="B430" s="194" t="s">
        <v>584</v>
      </c>
      <c r="C430" s="739"/>
      <c r="D430" s="797"/>
      <c r="E430" s="797"/>
      <c r="F430" s="797"/>
      <c r="G430" s="797"/>
      <c r="H430" s="797"/>
      <c r="I430" s="797"/>
      <c r="J430" s="797"/>
      <c r="K430" s="797"/>
      <c r="L430" s="797"/>
      <c r="M430" s="797"/>
      <c r="N430" s="797"/>
      <c r="O430" s="797"/>
      <c r="P430" s="797"/>
      <c r="Q430" s="797"/>
      <c r="R430" s="797"/>
      <c r="S430" s="797"/>
      <c r="T430" s="797"/>
      <c r="U430" s="797"/>
      <c r="V430" s="797"/>
      <c r="W430" s="797"/>
      <c r="X430" s="797"/>
      <c r="Y430" s="797"/>
      <c r="Z430" s="797"/>
      <c r="AA430" s="797"/>
      <c r="AB430" s="797"/>
      <c r="AC430" s="797"/>
      <c r="AD430" s="797"/>
      <c r="AE430" s="797"/>
      <c r="AF430" s="797"/>
      <c r="AG430" s="797"/>
      <c r="AH430" s="797"/>
      <c r="AI430" s="797"/>
      <c r="AJ430" s="797"/>
      <c r="AK430" s="797"/>
      <c r="AL430" s="797"/>
      <c r="AM430" s="797"/>
      <c r="AN430" s="797"/>
      <c r="AO430" s="797"/>
    </row>
    <row r="431" spans="1:42" ht="12.75" customHeight="1" x14ac:dyDescent="0.2">
      <c r="A431" s="545"/>
      <c r="B431" s="153" t="s">
        <v>585</v>
      </c>
      <c r="C431" s="534"/>
      <c r="D431" s="534"/>
      <c r="E431" s="534"/>
      <c r="F431" s="534"/>
      <c r="G431" s="534"/>
      <c r="H431" s="534"/>
      <c r="I431" s="534"/>
      <c r="J431" s="534"/>
      <c r="K431" s="534"/>
      <c r="L431" s="534"/>
      <c r="M431" s="534"/>
      <c r="N431" s="534"/>
      <c r="O431" s="534"/>
      <c r="P431" s="534"/>
      <c r="Q431" s="534"/>
      <c r="R431" s="534"/>
      <c r="S431" s="534"/>
      <c r="T431" s="534"/>
      <c r="U431" s="534"/>
      <c r="V431" s="534"/>
      <c r="W431" s="534"/>
      <c r="X431" s="534"/>
      <c r="Y431" s="534"/>
      <c r="Z431" s="534"/>
      <c r="AA431" s="534"/>
      <c r="AB431" s="534"/>
      <c r="AC431" s="534"/>
      <c r="AD431" s="534"/>
      <c r="AE431" s="534"/>
      <c r="AF431" s="534"/>
      <c r="AG431" s="534"/>
      <c r="AH431" s="534"/>
      <c r="AI431" s="534"/>
      <c r="AJ431" s="534"/>
      <c r="AK431" s="534"/>
      <c r="AL431" s="534"/>
      <c r="AM431" s="534"/>
      <c r="AN431" s="534"/>
      <c r="AO431" s="534"/>
    </row>
    <row r="432" spans="1:42" ht="12.75" customHeight="1" x14ac:dyDescent="0.2">
      <c r="A432" s="545"/>
      <c r="B432" s="15" t="s">
        <v>586</v>
      </c>
      <c r="C432" s="534"/>
      <c r="D432" s="792"/>
      <c r="E432" s="792"/>
      <c r="F432" s="792"/>
      <c r="G432" s="792"/>
      <c r="H432" s="792"/>
      <c r="I432" s="792"/>
      <c r="J432" s="792"/>
      <c r="K432" s="792"/>
      <c r="L432" s="792"/>
      <c r="M432" s="792"/>
      <c r="N432" s="792"/>
      <c r="O432" s="792"/>
      <c r="P432" s="792"/>
      <c r="Q432" s="792"/>
      <c r="R432" s="792"/>
      <c r="S432" s="792"/>
      <c r="T432" s="792"/>
      <c r="U432" s="792"/>
      <c r="V432" s="792"/>
      <c r="W432" s="792"/>
      <c r="X432" s="792"/>
      <c r="Y432" s="792"/>
      <c r="Z432" s="792"/>
      <c r="AA432" s="792"/>
      <c r="AB432" s="792"/>
      <c r="AC432" s="792"/>
      <c r="AD432" s="792"/>
      <c r="AE432" s="792"/>
      <c r="AF432" s="792"/>
      <c r="AG432" s="792"/>
      <c r="AH432" s="792"/>
      <c r="AI432" s="792"/>
      <c r="AJ432" s="792"/>
      <c r="AK432" s="792"/>
      <c r="AL432" s="792"/>
      <c r="AM432" s="792"/>
      <c r="AN432" s="792"/>
      <c r="AO432" s="792"/>
      <c r="AP432" s="193"/>
    </row>
    <row r="433" spans="1:42" ht="12.75" customHeight="1" x14ac:dyDescent="0.2">
      <c r="A433" s="545"/>
      <c r="B433" s="15" t="s">
        <v>587</v>
      </c>
      <c r="C433" s="534"/>
      <c r="D433" s="792"/>
      <c r="E433" s="792"/>
      <c r="F433" s="792"/>
      <c r="G433" s="792"/>
      <c r="H433" s="792"/>
      <c r="I433" s="792"/>
      <c r="J433" s="792"/>
      <c r="K433" s="792"/>
      <c r="L433" s="792"/>
      <c r="M433" s="792"/>
      <c r="N433" s="792"/>
      <c r="O433" s="792"/>
      <c r="P433" s="792"/>
      <c r="Q433" s="792"/>
      <c r="R433" s="792"/>
      <c r="S433" s="792"/>
      <c r="T433" s="792"/>
      <c r="U433" s="792"/>
      <c r="V433" s="792"/>
      <c r="W433" s="792"/>
      <c r="X433" s="792"/>
      <c r="Y433" s="792"/>
      <c r="Z433" s="792"/>
      <c r="AA433" s="792"/>
      <c r="AB433" s="792"/>
      <c r="AC433" s="792"/>
      <c r="AD433" s="792"/>
      <c r="AE433" s="792"/>
      <c r="AF433" s="792"/>
      <c r="AG433" s="792"/>
      <c r="AH433" s="792"/>
      <c r="AI433" s="792"/>
      <c r="AJ433" s="792"/>
      <c r="AK433" s="792"/>
      <c r="AL433" s="792"/>
      <c r="AM433" s="792"/>
      <c r="AN433" s="792"/>
      <c r="AO433" s="792"/>
      <c r="AP433" s="193"/>
    </row>
    <row r="434" spans="1:42" ht="12.75" customHeight="1" x14ac:dyDescent="0.2">
      <c r="A434" s="545"/>
      <c r="B434" s="15" t="s">
        <v>588</v>
      </c>
      <c r="C434" s="534"/>
      <c r="D434" s="792"/>
      <c r="E434" s="792"/>
      <c r="F434" s="792"/>
      <c r="G434" s="792"/>
      <c r="H434" s="792"/>
      <c r="I434" s="792"/>
      <c r="J434" s="792"/>
      <c r="K434" s="792"/>
      <c r="L434" s="792"/>
      <c r="M434" s="792"/>
      <c r="N434" s="792"/>
      <c r="O434" s="792"/>
      <c r="P434" s="792"/>
      <c r="Q434" s="792"/>
      <c r="R434" s="792"/>
      <c r="S434" s="792"/>
      <c r="T434" s="792"/>
      <c r="U434" s="792"/>
      <c r="V434" s="792"/>
      <c r="W434" s="792"/>
      <c r="X434" s="792"/>
      <c r="Y434" s="792"/>
      <c r="Z434" s="792"/>
      <c r="AA434" s="792"/>
      <c r="AB434" s="792"/>
      <c r="AC434" s="792"/>
      <c r="AD434" s="792"/>
      <c r="AE434" s="792"/>
      <c r="AF434" s="792"/>
      <c r="AG434" s="792"/>
      <c r="AH434" s="792"/>
      <c r="AI434" s="792"/>
      <c r="AJ434" s="792"/>
      <c r="AK434" s="792"/>
      <c r="AL434" s="792"/>
      <c r="AM434" s="792"/>
      <c r="AN434" s="792"/>
      <c r="AO434" s="792"/>
      <c r="AP434" s="193"/>
    </row>
    <row r="435" spans="1:42" ht="12.75" customHeight="1" x14ac:dyDescent="0.2">
      <c r="A435" s="545"/>
      <c r="B435" s="15"/>
      <c r="C435" s="534"/>
      <c r="D435" s="792"/>
      <c r="E435" s="792"/>
      <c r="F435" s="792"/>
      <c r="G435" s="792"/>
      <c r="H435" s="792"/>
      <c r="I435" s="792"/>
      <c r="J435" s="792"/>
      <c r="K435" s="792"/>
      <c r="L435" s="792"/>
      <c r="M435" s="792"/>
      <c r="N435" s="792"/>
      <c r="O435" s="792"/>
      <c r="P435" s="792"/>
      <c r="Q435" s="792"/>
      <c r="R435" s="792"/>
      <c r="S435" s="792"/>
      <c r="T435" s="792"/>
      <c r="U435" s="792"/>
      <c r="V435" s="792"/>
      <c r="W435" s="792"/>
      <c r="X435" s="792"/>
      <c r="Y435" s="792"/>
      <c r="Z435" s="792"/>
      <c r="AA435" s="792"/>
      <c r="AB435" s="792"/>
      <c r="AC435" s="792"/>
      <c r="AD435" s="792"/>
      <c r="AE435" s="792"/>
      <c r="AF435" s="792"/>
      <c r="AG435" s="792"/>
      <c r="AH435" s="792"/>
      <c r="AI435" s="792"/>
      <c r="AJ435" s="792"/>
      <c r="AK435" s="792"/>
      <c r="AL435" s="792"/>
      <c r="AM435" s="792"/>
      <c r="AN435" s="792"/>
      <c r="AO435" s="792"/>
      <c r="AP435" s="193"/>
    </row>
    <row r="436" spans="1:42" ht="12.75" customHeight="1" x14ac:dyDescent="0.2">
      <c r="A436" s="545"/>
      <c r="B436" s="317" t="s">
        <v>589</v>
      </c>
      <c r="C436" s="534"/>
      <c r="D436" s="696"/>
      <c r="E436" s="696"/>
      <c r="F436" s="696"/>
      <c r="G436" s="696"/>
      <c r="H436" s="696"/>
      <c r="I436" s="696"/>
      <c r="J436" s="696"/>
      <c r="K436" s="696"/>
      <c r="L436" s="696"/>
      <c r="M436" s="696"/>
      <c r="N436" s="696"/>
      <c r="O436" s="696"/>
      <c r="P436" s="696"/>
      <c r="Q436" s="696"/>
      <c r="R436" s="696"/>
      <c r="S436" s="696"/>
      <c r="T436" s="696"/>
      <c r="U436" s="696"/>
      <c r="V436" s="696"/>
      <c r="W436" s="696"/>
      <c r="X436" s="696"/>
      <c r="Y436" s="696"/>
      <c r="Z436" s="696"/>
      <c r="AA436" s="696"/>
      <c r="AB436" s="696"/>
      <c r="AC436" s="696"/>
      <c r="AD436" s="696"/>
      <c r="AE436" s="696"/>
      <c r="AF436" s="696"/>
      <c r="AG436" s="696"/>
      <c r="AH436" s="696"/>
      <c r="AI436" s="696"/>
      <c r="AJ436" s="696"/>
      <c r="AK436" s="696"/>
      <c r="AL436" s="696"/>
      <c r="AM436" s="696"/>
      <c r="AN436" s="696"/>
      <c r="AO436" s="696"/>
    </row>
    <row r="437" spans="1:42" ht="12.75" customHeight="1" x14ac:dyDescent="0.2">
      <c r="A437" s="545"/>
      <c r="B437" s="685" t="s">
        <v>590</v>
      </c>
      <c r="C437" s="534"/>
      <c r="D437" s="792"/>
      <c r="E437" s="792"/>
      <c r="F437" s="792"/>
      <c r="G437" s="792"/>
      <c r="H437" s="792"/>
      <c r="I437" s="792"/>
      <c r="J437" s="792"/>
      <c r="K437" s="792"/>
      <c r="L437" s="792"/>
      <c r="M437" s="792"/>
      <c r="N437" s="792"/>
      <c r="O437" s="792"/>
      <c r="P437" s="792"/>
      <c r="Q437" s="792"/>
      <c r="R437" s="792"/>
      <c r="S437" s="792"/>
      <c r="T437" s="792"/>
      <c r="U437" s="792"/>
      <c r="V437" s="792"/>
      <c r="W437" s="792"/>
      <c r="X437" s="792"/>
      <c r="Y437" s="792"/>
      <c r="Z437" s="792"/>
      <c r="AA437" s="792"/>
      <c r="AB437" s="792"/>
      <c r="AC437" s="792"/>
      <c r="AD437" s="792"/>
      <c r="AE437" s="792"/>
      <c r="AF437" s="792"/>
      <c r="AG437" s="792"/>
      <c r="AH437" s="792"/>
      <c r="AI437" s="792"/>
      <c r="AJ437" s="792"/>
      <c r="AK437" s="792"/>
      <c r="AL437" s="792"/>
      <c r="AM437" s="792"/>
      <c r="AN437" s="792"/>
      <c r="AO437" s="792"/>
      <c r="AP437" s="193"/>
    </row>
    <row r="438" spans="1:42" ht="12.75" customHeight="1" x14ac:dyDescent="0.2">
      <c r="A438" s="545"/>
      <c r="B438" s="685" t="s">
        <v>591</v>
      </c>
      <c r="C438" s="534"/>
      <c r="D438" s="792"/>
      <c r="E438" s="792"/>
      <c r="F438" s="792"/>
      <c r="G438" s="792"/>
      <c r="H438" s="792"/>
      <c r="I438" s="792"/>
      <c r="J438" s="792"/>
      <c r="K438" s="792"/>
      <c r="L438" s="792"/>
      <c r="M438" s="792"/>
      <c r="N438" s="792"/>
      <c r="O438" s="792"/>
      <c r="P438" s="792"/>
      <c r="Q438" s="792"/>
      <c r="R438" s="792"/>
      <c r="S438" s="792"/>
      <c r="T438" s="792"/>
      <c r="U438" s="792"/>
      <c r="V438" s="792"/>
      <c r="W438" s="792"/>
      <c r="X438" s="792"/>
      <c r="Y438" s="792"/>
      <c r="Z438" s="792"/>
      <c r="AA438" s="792"/>
      <c r="AB438" s="792"/>
      <c r="AC438" s="792"/>
      <c r="AD438" s="792"/>
      <c r="AE438" s="792"/>
      <c r="AF438" s="792"/>
      <c r="AG438" s="792"/>
      <c r="AH438" s="792"/>
      <c r="AI438" s="792"/>
      <c r="AJ438" s="792"/>
      <c r="AK438" s="792"/>
      <c r="AL438" s="792"/>
      <c r="AM438" s="792"/>
      <c r="AN438" s="792"/>
      <c r="AO438" s="792"/>
      <c r="AP438" s="193"/>
    </row>
    <row r="439" spans="1:42" ht="12.75" customHeight="1" x14ac:dyDescent="0.2">
      <c r="A439" s="545"/>
      <c r="B439" s="686"/>
      <c r="C439" s="534"/>
      <c r="D439" s="696"/>
      <c r="E439" s="696"/>
      <c r="F439" s="696"/>
      <c r="G439" s="696"/>
      <c r="H439" s="696"/>
      <c r="I439" s="696"/>
      <c r="J439" s="696"/>
      <c r="K439" s="696"/>
      <c r="L439" s="696"/>
      <c r="M439" s="696"/>
      <c r="N439" s="696"/>
      <c r="O439" s="696"/>
      <c r="P439" s="696"/>
      <c r="Q439" s="696"/>
      <c r="R439" s="696"/>
      <c r="S439" s="696"/>
      <c r="T439" s="696"/>
      <c r="U439" s="696"/>
      <c r="V439" s="696"/>
      <c r="W439" s="696"/>
      <c r="X439" s="696"/>
      <c r="Y439" s="696"/>
      <c r="Z439" s="696"/>
      <c r="AA439" s="696"/>
      <c r="AB439" s="696"/>
      <c r="AC439" s="696"/>
      <c r="AD439" s="696"/>
      <c r="AE439" s="696"/>
      <c r="AF439" s="696"/>
      <c r="AG439" s="696"/>
      <c r="AH439" s="696"/>
      <c r="AI439" s="696"/>
      <c r="AJ439" s="696"/>
      <c r="AK439" s="696"/>
      <c r="AL439" s="696"/>
      <c r="AM439" s="696"/>
      <c r="AN439" s="696"/>
      <c r="AO439" s="696"/>
    </row>
    <row r="440" spans="1:42" ht="12.6" customHeight="1" x14ac:dyDescent="0.2">
      <c r="A440" s="545"/>
      <c r="B440" s="686" t="s">
        <v>592</v>
      </c>
      <c r="C440" s="534"/>
      <c r="D440" s="696"/>
      <c r="E440" s="696"/>
      <c r="F440" s="696"/>
      <c r="G440" s="696"/>
      <c r="H440" s="696"/>
      <c r="I440" s="696"/>
      <c r="J440" s="696"/>
      <c r="K440" s="696"/>
      <c r="L440" s="696"/>
      <c r="M440" s="696"/>
      <c r="N440" s="696"/>
      <c r="O440" s="696"/>
      <c r="P440" s="696"/>
      <c r="Q440" s="696"/>
      <c r="R440" s="696"/>
      <c r="S440" s="696"/>
      <c r="T440" s="696"/>
      <c r="U440" s="696"/>
      <c r="V440" s="696"/>
      <c r="W440" s="696"/>
      <c r="X440" s="696"/>
      <c r="Y440" s="696"/>
      <c r="Z440" s="696"/>
      <c r="AA440" s="696"/>
      <c r="AB440" s="696"/>
      <c r="AC440" s="696"/>
      <c r="AD440" s="696"/>
      <c r="AE440" s="696"/>
      <c r="AF440" s="696"/>
      <c r="AG440" s="696"/>
      <c r="AH440" s="696"/>
      <c r="AI440" s="696"/>
      <c r="AJ440" s="696"/>
      <c r="AK440" s="696"/>
      <c r="AL440" s="696"/>
      <c r="AM440" s="696"/>
      <c r="AN440" s="696"/>
      <c r="AO440" s="696"/>
    </row>
    <row r="441" spans="1:42" ht="12.6" customHeight="1" x14ac:dyDescent="0.2">
      <c r="A441" s="545"/>
      <c r="B441" s="687" t="s">
        <v>147</v>
      </c>
      <c r="C441" s="534"/>
      <c r="D441" s="696"/>
      <c r="E441" s="696"/>
      <c r="F441" s="696"/>
      <c r="G441" s="696"/>
      <c r="H441" s="696"/>
      <c r="I441" s="696"/>
      <c r="J441" s="696"/>
      <c r="K441" s="696"/>
      <c r="L441" s="696"/>
      <c r="M441" s="696"/>
      <c r="N441" s="696"/>
      <c r="O441" s="696"/>
      <c r="P441" s="696"/>
      <c r="Q441" s="696"/>
      <c r="R441" s="696"/>
      <c r="S441" s="696"/>
      <c r="T441" s="696"/>
      <c r="U441" s="696"/>
      <c r="V441" s="696"/>
      <c r="W441" s="696"/>
      <c r="X441" s="696"/>
      <c r="Y441" s="696"/>
      <c r="Z441" s="696"/>
      <c r="AA441" s="696"/>
      <c r="AB441" s="696"/>
      <c r="AC441" s="696"/>
      <c r="AD441" s="696"/>
      <c r="AE441" s="696"/>
      <c r="AF441" s="696"/>
      <c r="AG441" s="696"/>
      <c r="AH441" s="696"/>
      <c r="AI441" s="696"/>
      <c r="AJ441" s="696"/>
      <c r="AK441" s="696"/>
      <c r="AL441" s="696"/>
      <c r="AM441" s="696"/>
      <c r="AN441" s="696"/>
      <c r="AO441" s="696"/>
    </row>
    <row r="442" spans="1:42" ht="12.6" customHeight="1" x14ac:dyDescent="0.2">
      <c r="A442" s="545"/>
      <c r="B442" s="685" t="s">
        <v>593</v>
      </c>
      <c r="C442" s="534"/>
      <c r="D442" s="696"/>
      <c r="E442" s="696"/>
      <c r="F442" s="696"/>
      <c r="G442" s="696"/>
      <c r="H442" s="696"/>
      <c r="I442" s="696"/>
      <c r="J442" s="696"/>
      <c r="K442" s="696"/>
      <c r="L442" s="696"/>
      <c r="M442" s="696"/>
      <c r="N442" s="696"/>
      <c r="O442" s="696"/>
      <c r="P442" s="696"/>
      <c r="Q442" s="696"/>
      <c r="R442" s="696"/>
      <c r="S442" s="696"/>
      <c r="T442" s="696"/>
      <c r="U442" s="696"/>
      <c r="V442" s="696"/>
      <c r="W442" s="696"/>
      <c r="X442" s="696"/>
      <c r="Y442" s="696"/>
      <c r="Z442" s="696"/>
      <c r="AA442" s="696"/>
      <c r="AB442" s="696"/>
      <c r="AC442" s="696"/>
      <c r="AD442" s="696"/>
      <c r="AE442" s="696"/>
      <c r="AF442" s="696"/>
      <c r="AG442" s="696"/>
      <c r="AH442" s="696"/>
      <c r="AI442" s="696"/>
      <c r="AJ442" s="696"/>
      <c r="AK442" s="696"/>
      <c r="AL442" s="696"/>
      <c r="AM442" s="696"/>
      <c r="AN442" s="696"/>
      <c r="AO442" s="696"/>
    </row>
    <row r="443" spans="1:42" ht="12.75" customHeight="1" x14ac:dyDescent="0.2">
      <c r="A443" s="545"/>
      <c r="B443" s="686" t="s">
        <v>594</v>
      </c>
      <c r="C443" s="534"/>
      <c r="D443" s="696"/>
      <c r="E443" s="696"/>
      <c r="F443" s="696"/>
      <c r="G443" s="696"/>
      <c r="H443" s="696"/>
      <c r="I443" s="696"/>
      <c r="J443" s="696"/>
      <c r="K443" s="696"/>
      <c r="L443" s="696"/>
      <c r="M443" s="696"/>
      <c r="N443" s="696"/>
      <c r="O443" s="696"/>
      <c r="P443" s="696"/>
      <c r="Q443" s="696"/>
      <c r="R443" s="696"/>
      <c r="S443" s="696"/>
      <c r="T443" s="696"/>
      <c r="U443" s="696"/>
      <c r="V443" s="696"/>
      <c r="W443" s="696"/>
      <c r="X443" s="696"/>
      <c r="Y443" s="696"/>
      <c r="Z443" s="696"/>
      <c r="AA443" s="696"/>
      <c r="AB443" s="696"/>
      <c r="AC443" s="696"/>
      <c r="AD443" s="696"/>
      <c r="AE443" s="696"/>
      <c r="AF443" s="696"/>
      <c r="AG443" s="696"/>
      <c r="AH443" s="696"/>
      <c r="AI443" s="696"/>
      <c r="AJ443" s="696"/>
      <c r="AK443" s="696"/>
      <c r="AL443" s="696"/>
      <c r="AM443" s="696"/>
      <c r="AN443" s="696"/>
      <c r="AO443" s="696"/>
    </row>
    <row r="444" spans="1:42" ht="12.75" customHeight="1" x14ac:dyDescent="0.2">
      <c r="A444" s="545"/>
      <c r="B444" s="686" t="s">
        <v>595</v>
      </c>
      <c r="C444" s="534"/>
      <c r="D444" s="696"/>
      <c r="E444" s="696"/>
      <c r="F444" s="696"/>
      <c r="G444" s="696"/>
      <c r="H444" s="696"/>
      <c r="I444" s="696"/>
      <c r="J444" s="696"/>
      <c r="K444" s="696"/>
      <c r="L444" s="696"/>
      <c r="M444" s="696"/>
      <c r="N444" s="696"/>
      <c r="O444" s="696"/>
      <c r="P444" s="696"/>
      <c r="Q444" s="696"/>
      <c r="R444" s="696"/>
      <c r="S444" s="696"/>
      <c r="T444" s="696"/>
      <c r="U444" s="696"/>
      <c r="V444" s="696"/>
      <c r="W444" s="696"/>
      <c r="X444" s="696"/>
      <c r="Y444" s="696"/>
      <c r="Z444" s="696"/>
      <c r="AA444" s="696"/>
      <c r="AB444" s="696"/>
      <c r="AC444" s="696"/>
      <c r="AD444" s="696"/>
      <c r="AE444" s="696"/>
      <c r="AF444" s="696"/>
      <c r="AG444" s="696"/>
      <c r="AH444" s="696"/>
      <c r="AI444" s="696"/>
      <c r="AJ444" s="696"/>
      <c r="AK444" s="696"/>
      <c r="AL444" s="696"/>
      <c r="AM444" s="696"/>
      <c r="AN444" s="696"/>
      <c r="AO444" s="696"/>
    </row>
    <row r="445" spans="1:42" s="126" customFormat="1" ht="12.75" customHeight="1" x14ac:dyDescent="0.2">
      <c r="A445" s="545"/>
      <c r="B445" s="688" t="s">
        <v>596</v>
      </c>
      <c r="C445" s="534"/>
      <c r="D445" s="743"/>
      <c r="E445" s="743"/>
      <c r="F445" s="743"/>
      <c r="G445" s="743"/>
      <c r="H445" s="743"/>
      <c r="I445" s="743"/>
      <c r="J445" s="743"/>
      <c r="K445" s="743"/>
      <c r="L445" s="743"/>
      <c r="M445" s="743"/>
      <c r="N445" s="743"/>
      <c r="O445" s="743"/>
      <c r="P445" s="743"/>
      <c r="Q445" s="743"/>
      <c r="R445" s="743"/>
      <c r="S445" s="743"/>
      <c r="T445" s="743"/>
      <c r="U445" s="743"/>
      <c r="V445" s="743"/>
      <c r="W445" s="743"/>
      <c r="X445" s="743"/>
      <c r="Y445" s="743"/>
      <c r="Z445" s="743"/>
      <c r="AA445" s="743"/>
      <c r="AB445" s="743"/>
      <c r="AC445" s="743"/>
      <c r="AD445" s="743"/>
      <c r="AE445" s="743"/>
      <c r="AF445" s="743"/>
      <c r="AG445" s="743"/>
      <c r="AH445" s="743"/>
      <c r="AI445" s="743"/>
      <c r="AJ445" s="743"/>
      <c r="AK445" s="743"/>
      <c r="AL445" s="743"/>
      <c r="AM445" s="743"/>
      <c r="AN445" s="743"/>
      <c r="AO445" s="743"/>
    </row>
    <row r="446" spans="1:42" s="126" customFormat="1" ht="12.75" customHeight="1" x14ac:dyDescent="0.2">
      <c r="A446" s="545"/>
      <c r="B446" s="688"/>
      <c r="C446" s="534"/>
      <c r="D446" s="743"/>
      <c r="E446" s="743"/>
      <c r="F446" s="743"/>
      <c r="G446" s="743"/>
      <c r="H446" s="743"/>
      <c r="I446" s="743"/>
      <c r="J446" s="743"/>
      <c r="K446" s="743"/>
      <c r="L446" s="743"/>
      <c r="M446" s="743"/>
      <c r="N446" s="743"/>
      <c r="O446" s="743"/>
      <c r="P446" s="743"/>
      <c r="Q446" s="743"/>
      <c r="R446" s="743"/>
      <c r="S446" s="743"/>
      <c r="T446" s="743"/>
      <c r="U446" s="743"/>
      <c r="V446" s="743"/>
      <c r="W446" s="743"/>
      <c r="X446" s="743"/>
      <c r="Y446" s="743"/>
      <c r="Z446" s="743"/>
      <c r="AA446" s="743"/>
      <c r="AB446" s="743"/>
      <c r="AC446" s="743"/>
      <c r="AD446" s="743"/>
      <c r="AE446" s="743"/>
      <c r="AF446" s="743"/>
      <c r="AG446" s="743"/>
      <c r="AH446" s="743"/>
      <c r="AI446" s="743"/>
      <c r="AJ446" s="743"/>
      <c r="AK446" s="743"/>
      <c r="AL446" s="743"/>
      <c r="AM446" s="743"/>
      <c r="AN446" s="743"/>
      <c r="AO446" s="743"/>
    </row>
    <row r="447" spans="1:42" ht="12.75" customHeight="1" x14ac:dyDescent="0.2">
      <c r="A447" s="545"/>
      <c r="B447" s="686" t="s">
        <v>597</v>
      </c>
      <c r="C447" s="534"/>
      <c r="D447" s="696"/>
      <c r="E447" s="696"/>
      <c r="F447" s="696"/>
      <c r="G447" s="696"/>
      <c r="H447" s="696"/>
      <c r="I447" s="696"/>
      <c r="J447" s="696"/>
      <c r="K447" s="696"/>
      <c r="L447" s="696"/>
      <c r="M447" s="696"/>
      <c r="N447" s="696"/>
      <c r="O447" s="696"/>
      <c r="P447" s="696"/>
      <c r="Q447" s="696"/>
      <c r="R447" s="696"/>
      <c r="S447" s="696"/>
      <c r="T447" s="696"/>
      <c r="U447" s="696"/>
      <c r="V447" s="696"/>
      <c r="W447" s="696"/>
      <c r="X447" s="696"/>
      <c r="Y447" s="696"/>
      <c r="Z447" s="696"/>
      <c r="AA447" s="696"/>
      <c r="AB447" s="696"/>
      <c r="AC447" s="696"/>
      <c r="AD447" s="696"/>
      <c r="AE447" s="696"/>
      <c r="AF447" s="696"/>
      <c r="AG447" s="696"/>
      <c r="AH447" s="696"/>
      <c r="AI447" s="696"/>
      <c r="AJ447" s="696"/>
      <c r="AK447" s="696"/>
      <c r="AL447" s="696"/>
      <c r="AM447" s="696"/>
      <c r="AN447" s="696"/>
      <c r="AO447" s="696"/>
    </row>
    <row r="448" spans="1:42" ht="12.6" customHeight="1" x14ac:dyDescent="0.2">
      <c r="A448" s="545"/>
      <c r="B448" s="687" t="s">
        <v>147</v>
      </c>
      <c r="C448" s="534"/>
      <c r="D448" s="696"/>
      <c r="E448" s="696"/>
      <c r="F448" s="696"/>
      <c r="G448" s="696"/>
      <c r="H448" s="696"/>
      <c r="I448" s="696"/>
      <c r="J448" s="696"/>
      <c r="K448" s="696"/>
      <c r="L448" s="696"/>
      <c r="M448" s="696"/>
      <c r="N448" s="696"/>
      <c r="O448" s="696"/>
      <c r="P448" s="696"/>
      <c r="Q448" s="696"/>
      <c r="R448" s="696"/>
      <c r="S448" s="696"/>
      <c r="T448" s="696"/>
      <c r="U448" s="696"/>
      <c r="V448" s="696"/>
      <c r="W448" s="696"/>
      <c r="X448" s="696"/>
      <c r="Y448" s="696"/>
      <c r="Z448" s="696"/>
      <c r="AA448" s="696"/>
      <c r="AB448" s="696"/>
      <c r="AC448" s="696"/>
      <c r="AD448" s="696"/>
      <c r="AE448" s="696"/>
      <c r="AF448" s="696"/>
      <c r="AG448" s="696"/>
      <c r="AH448" s="696"/>
      <c r="AI448" s="696"/>
      <c r="AJ448" s="696"/>
      <c r="AK448" s="696"/>
      <c r="AL448" s="696"/>
      <c r="AM448" s="696"/>
      <c r="AN448" s="696"/>
      <c r="AO448" s="696"/>
    </row>
    <row r="449" spans="1:41" ht="12.75" customHeight="1" x14ac:dyDescent="0.2">
      <c r="A449" s="545"/>
      <c r="B449" s="685" t="s">
        <v>598</v>
      </c>
      <c r="C449" s="534"/>
      <c r="D449" s="696"/>
      <c r="E449" s="696"/>
      <c r="F449" s="696"/>
      <c r="G449" s="696"/>
      <c r="H449" s="696"/>
      <c r="I449" s="696"/>
      <c r="J449" s="696"/>
      <c r="K449" s="696"/>
      <c r="L449" s="696"/>
      <c r="M449" s="696"/>
      <c r="N449" s="696"/>
      <c r="O449" s="696"/>
      <c r="P449" s="696"/>
      <c r="Q449" s="696"/>
      <c r="R449" s="696"/>
      <c r="S449" s="696"/>
      <c r="T449" s="696"/>
      <c r="U449" s="696"/>
      <c r="V449" s="696"/>
      <c r="W449" s="696"/>
      <c r="X449" s="696"/>
      <c r="Y449" s="696"/>
      <c r="Z449" s="696"/>
      <c r="AA449" s="696"/>
      <c r="AB449" s="696"/>
      <c r="AC449" s="696"/>
      <c r="AD449" s="696"/>
      <c r="AE449" s="696"/>
      <c r="AF449" s="696"/>
      <c r="AG449" s="696"/>
      <c r="AH449" s="696"/>
      <c r="AI449" s="696"/>
      <c r="AJ449" s="696"/>
      <c r="AK449" s="696"/>
      <c r="AL449" s="696"/>
      <c r="AM449" s="696"/>
      <c r="AN449" s="696"/>
      <c r="AO449" s="696"/>
    </row>
    <row r="450" spans="1:41" ht="12.75" customHeight="1" x14ac:dyDescent="0.2">
      <c r="A450" s="545"/>
      <c r="B450" s="686" t="s">
        <v>599</v>
      </c>
      <c r="C450" s="534"/>
      <c r="D450" s="696"/>
      <c r="E450" s="696"/>
      <c r="F450" s="696"/>
      <c r="G450" s="696"/>
      <c r="H450" s="696"/>
      <c r="I450" s="696"/>
      <c r="J450" s="696"/>
      <c r="K450" s="696"/>
      <c r="L450" s="696"/>
      <c r="M450" s="696"/>
      <c r="N450" s="696"/>
      <c r="O450" s="696"/>
      <c r="P450" s="696"/>
      <c r="Q450" s="696"/>
      <c r="R450" s="696"/>
      <c r="S450" s="696"/>
      <c r="T450" s="696"/>
      <c r="U450" s="696"/>
      <c r="V450" s="696"/>
      <c r="W450" s="696"/>
      <c r="X450" s="696"/>
      <c r="Y450" s="696"/>
      <c r="Z450" s="696"/>
      <c r="AA450" s="696"/>
      <c r="AB450" s="696"/>
      <c r="AC450" s="696"/>
      <c r="AD450" s="696"/>
      <c r="AE450" s="696"/>
      <c r="AF450" s="696"/>
      <c r="AG450" s="696"/>
      <c r="AH450" s="696"/>
      <c r="AI450" s="696"/>
      <c r="AJ450" s="696"/>
      <c r="AK450" s="696"/>
      <c r="AL450" s="696"/>
      <c r="AM450" s="696"/>
      <c r="AN450" s="696"/>
      <c r="AO450" s="696"/>
    </row>
    <row r="451" spans="1:41" s="126" customFormat="1" ht="12.75" customHeight="1" x14ac:dyDescent="0.2">
      <c r="A451" s="545"/>
      <c r="B451" s="688" t="s">
        <v>600</v>
      </c>
      <c r="C451" s="534"/>
      <c r="D451" s="743"/>
      <c r="E451" s="743"/>
      <c r="F451" s="743"/>
      <c r="G451" s="743"/>
      <c r="H451" s="743"/>
      <c r="I451" s="743"/>
      <c r="J451" s="743"/>
      <c r="K451" s="743"/>
      <c r="L451" s="743"/>
      <c r="M451" s="743"/>
      <c r="N451" s="743"/>
      <c r="O451" s="743"/>
      <c r="P451" s="743"/>
      <c r="Q451" s="743"/>
      <c r="R451" s="743"/>
      <c r="S451" s="743"/>
      <c r="T451" s="743"/>
      <c r="U451" s="743"/>
      <c r="V451" s="743"/>
      <c r="W451" s="743"/>
      <c r="X451" s="743"/>
      <c r="Y451" s="743"/>
      <c r="Z451" s="743"/>
      <c r="AA451" s="743"/>
      <c r="AB451" s="743"/>
      <c r="AC451" s="743"/>
      <c r="AD451" s="743"/>
      <c r="AE451" s="743"/>
      <c r="AF451" s="743"/>
      <c r="AG451" s="743"/>
      <c r="AH451" s="743"/>
      <c r="AI451" s="743"/>
      <c r="AJ451" s="743"/>
      <c r="AK451" s="743"/>
      <c r="AL451" s="743"/>
      <c r="AM451" s="743"/>
      <c r="AN451" s="743"/>
      <c r="AO451" s="743"/>
    </row>
    <row r="452" spans="1:41" s="126" customFormat="1" ht="12.75" customHeight="1" x14ac:dyDescent="0.2">
      <c r="A452" s="545"/>
      <c r="B452" s="688"/>
      <c r="C452" s="534"/>
      <c r="D452" s="743"/>
      <c r="E452" s="743"/>
      <c r="F452" s="743"/>
      <c r="G452" s="743"/>
      <c r="H452" s="743"/>
      <c r="I452" s="743"/>
      <c r="J452" s="743"/>
      <c r="K452" s="743"/>
      <c r="L452" s="743"/>
      <c r="M452" s="743"/>
      <c r="N452" s="743"/>
      <c r="O452" s="743"/>
      <c r="P452" s="743"/>
      <c r="Q452" s="743"/>
      <c r="R452" s="743"/>
      <c r="S452" s="743"/>
      <c r="T452" s="743"/>
      <c r="U452" s="743"/>
      <c r="V452" s="743"/>
      <c r="W452" s="743"/>
      <c r="X452" s="743"/>
      <c r="Y452" s="743"/>
      <c r="Z452" s="743"/>
      <c r="AA452" s="743"/>
      <c r="AB452" s="743"/>
      <c r="AC452" s="743"/>
      <c r="AD452" s="743"/>
      <c r="AE452" s="743"/>
      <c r="AF452" s="743"/>
      <c r="AG452" s="743"/>
      <c r="AH452" s="743"/>
      <c r="AI452" s="743"/>
      <c r="AJ452" s="743"/>
      <c r="AK452" s="743"/>
      <c r="AL452" s="743"/>
      <c r="AM452" s="743"/>
      <c r="AN452" s="743"/>
      <c r="AO452" s="743"/>
    </row>
    <row r="453" spans="1:41" ht="12.75" customHeight="1" x14ac:dyDescent="0.2">
      <c r="A453" s="545"/>
      <c r="B453" s="686" t="s">
        <v>601</v>
      </c>
      <c r="C453" s="534"/>
      <c r="D453" s="696"/>
      <c r="E453" s="696"/>
      <c r="F453" s="696"/>
      <c r="G453" s="696"/>
      <c r="H453" s="696"/>
      <c r="I453" s="696"/>
      <c r="J453" s="696"/>
      <c r="K453" s="696"/>
      <c r="L453" s="696"/>
      <c r="M453" s="696"/>
      <c r="N453" s="696"/>
      <c r="O453" s="696"/>
      <c r="P453" s="696"/>
      <c r="Q453" s="696"/>
      <c r="R453" s="696"/>
      <c r="S453" s="696"/>
      <c r="T453" s="696"/>
      <c r="U453" s="696"/>
      <c r="V453" s="696"/>
      <c r="W453" s="696"/>
      <c r="X453" s="696"/>
      <c r="Y453" s="696"/>
      <c r="Z453" s="696"/>
      <c r="AA453" s="696"/>
      <c r="AB453" s="696"/>
      <c r="AC453" s="696"/>
      <c r="AD453" s="696"/>
      <c r="AE453" s="696"/>
      <c r="AF453" s="696"/>
      <c r="AG453" s="696"/>
      <c r="AH453" s="696"/>
      <c r="AI453" s="696"/>
      <c r="AJ453" s="696"/>
      <c r="AK453" s="696"/>
      <c r="AL453" s="696"/>
      <c r="AM453" s="696"/>
      <c r="AN453" s="696"/>
      <c r="AO453" s="696"/>
    </row>
    <row r="454" spans="1:41" ht="12.6" customHeight="1" x14ac:dyDescent="0.2">
      <c r="A454" s="545"/>
      <c r="B454" s="687" t="s">
        <v>147</v>
      </c>
      <c r="C454" s="534"/>
      <c r="D454" s="696"/>
      <c r="E454" s="696"/>
      <c r="F454" s="696"/>
      <c r="G454" s="696"/>
      <c r="H454" s="696"/>
      <c r="I454" s="696"/>
      <c r="J454" s="696"/>
      <c r="K454" s="696"/>
      <c r="L454" s="696"/>
      <c r="M454" s="696"/>
      <c r="N454" s="696"/>
      <c r="O454" s="696"/>
      <c r="P454" s="696"/>
      <c r="Q454" s="696"/>
      <c r="R454" s="696"/>
      <c r="S454" s="696"/>
      <c r="T454" s="696"/>
      <c r="U454" s="696"/>
      <c r="V454" s="696"/>
      <c r="W454" s="696"/>
      <c r="X454" s="696"/>
      <c r="Y454" s="696"/>
      <c r="Z454" s="696"/>
      <c r="AA454" s="696"/>
      <c r="AB454" s="696"/>
      <c r="AC454" s="696"/>
      <c r="AD454" s="696"/>
      <c r="AE454" s="696"/>
      <c r="AF454" s="696"/>
      <c r="AG454" s="696"/>
      <c r="AH454" s="696"/>
      <c r="AI454" s="696"/>
      <c r="AJ454" s="696"/>
      <c r="AK454" s="696"/>
      <c r="AL454" s="696"/>
      <c r="AM454" s="696"/>
      <c r="AN454" s="696"/>
      <c r="AO454" s="696"/>
    </row>
    <row r="455" spans="1:41" s="126" customFormat="1" ht="12.75" customHeight="1" x14ac:dyDescent="0.2">
      <c r="A455" s="545"/>
      <c r="B455" s="688" t="s">
        <v>602</v>
      </c>
      <c r="C455" s="534"/>
      <c r="D455" s="743"/>
      <c r="E455" s="743"/>
      <c r="F455" s="743"/>
      <c r="G455" s="743"/>
      <c r="H455" s="743"/>
      <c r="I455" s="743"/>
      <c r="J455" s="743"/>
      <c r="K455" s="743"/>
      <c r="L455" s="743"/>
      <c r="M455" s="743"/>
      <c r="N455" s="743"/>
      <c r="O455" s="743"/>
      <c r="P455" s="743"/>
      <c r="Q455" s="743"/>
      <c r="R455" s="743"/>
      <c r="S455" s="743"/>
      <c r="T455" s="743"/>
      <c r="U455" s="743"/>
      <c r="V455" s="743"/>
      <c r="W455" s="743"/>
      <c r="X455" s="743"/>
      <c r="Y455" s="743"/>
      <c r="Z455" s="743"/>
      <c r="AA455" s="743"/>
      <c r="AB455" s="743"/>
      <c r="AC455" s="743"/>
      <c r="AD455" s="743"/>
      <c r="AE455" s="743"/>
      <c r="AF455" s="743"/>
      <c r="AG455" s="743"/>
      <c r="AH455" s="743"/>
      <c r="AI455" s="743"/>
      <c r="AJ455" s="743"/>
      <c r="AK455" s="743"/>
      <c r="AL455" s="743"/>
      <c r="AM455" s="743"/>
      <c r="AN455" s="743"/>
      <c r="AO455" s="743"/>
    </row>
    <row r="456" spans="1:41" ht="12.75" customHeight="1" x14ac:dyDescent="0.2">
      <c r="A456" s="545"/>
      <c r="B456" s="686"/>
      <c r="C456" s="534"/>
      <c r="D456" s="696"/>
      <c r="E456" s="696"/>
      <c r="F456" s="696"/>
      <c r="G456" s="696"/>
      <c r="H456" s="696"/>
      <c r="I456" s="696"/>
      <c r="J456" s="696"/>
      <c r="K456" s="696"/>
      <c r="L456" s="696"/>
      <c r="M456" s="696"/>
      <c r="N456" s="696"/>
      <c r="O456" s="696"/>
      <c r="P456" s="696"/>
      <c r="Q456" s="696"/>
      <c r="R456" s="696"/>
      <c r="S456" s="696"/>
      <c r="T456" s="696"/>
      <c r="U456" s="696"/>
      <c r="V456" s="696"/>
      <c r="W456" s="696"/>
      <c r="X456" s="696"/>
      <c r="Y456" s="696"/>
      <c r="Z456" s="696"/>
      <c r="AA456" s="696"/>
      <c r="AB456" s="696"/>
      <c r="AC456" s="696"/>
      <c r="AD456" s="696"/>
      <c r="AE456" s="696"/>
      <c r="AF456" s="696"/>
      <c r="AG456" s="696"/>
      <c r="AH456" s="696"/>
      <c r="AI456" s="696"/>
      <c r="AJ456" s="696"/>
      <c r="AK456" s="696"/>
      <c r="AL456" s="696"/>
      <c r="AM456" s="696"/>
      <c r="AN456" s="696"/>
      <c r="AO456" s="696"/>
    </row>
    <row r="457" spans="1:41" ht="12.75" customHeight="1" x14ac:dyDescent="0.2">
      <c r="A457" s="545"/>
      <c r="B457" s="686" t="s">
        <v>603</v>
      </c>
      <c r="C457" s="534"/>
      <c r="D457" s="696"/>
      <c r="E457" s="696"/>
      <c r="F457" s="696"/>
      <c r="G457" s="696"/>
      <c r="H457" s="696"/>
      <c r="I457" s="696"/>
      <c r="J457" s="696"/>
      <c r="K457" s="696"/>
      <c r="L457" s="696"/>
      <c r="M457" s="696"/>
      <c r="N457" s="696"/>
      <c r="O457" s="696"/>
      <c r="P457" s="696"/>
      <c r="Q457" s="696"/>
      <c r="R457" s="696"/>
      <c r="S457" s="696"/>
      <c r="T457" s="696"/>
      <c r="U457" s="696"/>
      <c r="V457" s="696"/>
      <c r="W457" s="696"/>
      <c r="X457" s="696"/>
      <c r="Y457" s="696"/>
      <c r="Z457" s="696"/>
      <c r="AA457" s="696"/>
      <c r="AB457" s="696"/>
      <c r="AC457" s="696"/>
      <c r="AD457" s="696"/>
      <c r="AE457" s="696"/>
      <c r="AF457" s="696"/>
      <c r="AG457" s="696"/>
      <c r="AH457" s="696"/>
      <c r="AI457" s="696"/>
      <c r="AJ457" s="696"/>
      <c r="AK457" s="696"/>
      <c r="AL457" s="696"/>
      <c r="AM457" s="696"/>
      <c r="AN457" s="696"/>
      <c r="AO457" s="696"/>
    </row>
    <row r="458" spans="1:41" ht="12.6" customHeight="1" x14ac:dyDescent="0.2">
      <c r="A458" s="545"/>
      <c r="B458" s="687" t="s">
        <v>147</v>
      </c>
      <c r="C458" s="534"/>
      <c r="D458" s="696"/>
      <c r="E458" s="696"/>
      <c r="F458" s="696"/>
      <c r="G458" s="696"/>
      <c r="H458" s="696"/>
      <c r="I458" s="696"/>
      <c r="J458" s="696"/>
      <c r="K458" s="696"/>
      <c r="L458" s="696"/>
      <c r="M458" s="696"/>
      <c r="N458" s="696"/>
      <c r="O458" s="696"/>
      <c r="P458" s="696"/>
      <c r="Q458" s="696"/>
      <c r="R458" s="696"/>
      <c r="S458" s="696"/>
      <c r="T458" s="696"/>
      <c r="U458" s="696"/>
      <c r="V458" s="696"/>
      <c r="W458" s="696"/>
      <c r="X458" s="696"/>
      <c r="Y458" s="696"/>
      <c r="Z458" s="696"/>
      <c r="AA458" s="696"/>
      <c r="AB458" s="696"/>
      <c r="AC458" s="696"/>
      <c r="AD458" s="696"/>
      <c r="AE458" s="696"/>
      <c r="AF458" s="696"/>
      <c r="AG458" s="696"/>
      <c r="AH458" s="696"/>
      <c r="AI458" s="696"/>
      <c r="AJ458" s="696"/>
      <c r="AK458" s="696"/>
      <c r="AL458" s="696"/>
      <c r="AM458" s="696"/>
      <c r="AN458" s="696"/>
      <c r="AO458" s="696"/>
    </row>
    <row r="459" spans="1:41" ht="12.6" customHeight="1" x14ac:dyDescent="0.2">
      <c r="A459" s="545"/>
      <c r="B459" s="687"/>
      <c r="C459" s="534"/>
      <c r="D459" s="696"/>
      <c r="E459" s="696"/>
      <c r="F459" s="696"/>
      <c r="G459" s="696"/>
      <c r="H459" s="696"/>
      <c r="I459" s="696"/>
      <c r="J459" s="696"/>
      <c r="K459" s="696"/>
      <c r="L459" s="696"/>
      <c r="M459" s="696"/>
      <c r="N459" s="696"/>
      <c r="O459" s="696"/>
      <c r="P459" s="696"/>
      <c r="Q459" s="696"/>
      <c r="R459" s="696"/>
      <c r="S459" s="696"/>
      <c r="T459" s="696"/>
      <c r="U459" s="696"/>
      <c r="V459" s="696"/>
      <c r="W459" s="696"/>
      <c r="X459" s="696"/>
      <c r="Y459" s="696"/>
      <c r="Z459" s="696"/>
      <c r="AA459" s="696"/>
      <c r="AB459" s="696"/>
      <c r="AC459" s="696"/>
      <c r="AD459" s="696"/>
      <c r="AE459" s="696"/>
      <c r="AF459" s="696"/>
      <c r="AG459" s="696"/>
      <c r="AH459" s="696"/>
      <c r="AI459" s="696"/>
      <c r="AJ459" s="696"/>
      <c r="AK459" s="696"/>
      <c r="AL459" s="696"/>
      <c r="AM459" s="696"/>
      <c r="AN459" s="696"/>
      <c r="AO459" s="696"/>
    </row>
    <row r="460" spans="1:41" ht="12.75" customHeight="1" x14ac:dyDescent="0.2">
      <c r="A460" s="545"/>
      <c r="B460" s="688" t="s">
        <v>284</v>
      </c>
      <c r="C460" s="534"/>
      <c r="D460" s="696"/>
      <c r="E460" s="696"/>
      <c r="F460" s="696"/>
      <c r="G460" s="696"/>
      <c r="H460" s="696"/>
      <c r="I460" s="696"/>
      <c r="J460" s="696"/>
      <c r="K460" s="696"/>
      <c r="L460" s="696"/>
      <c r="M460" s="696"/>
      <c r="N460" s="696"/>
      <c r="O460" s="696"/>
      <c r="P460" s="696"/>
      <c r="Q460" s="696"/>
      <c r="R460" s="696"/>
      <c r="S460" s="696"/>
      <c r="T460" s="696"/>
      <c r="U460" s="696"/>
      <c r="V460" s="696"/>
      <c r="W460" s="696"/>
      <c r="X460" s="696"/>
      <c r="Y460" s="696"/>
      <c r="Z460" s="696"/>
      <c r="AA460" s="696"/>
      <c r="AB460" s="696"/>
      <c r="AC460" s="696"/>
      <c r="AD460" s="696"/>
      <c r="AE460" s="696"/>
      <c r="AF460" s="696"/>
      <c r="AG460" s="696"/>
      <c r="AH460" s="696"/>
      <c r="AI460" s="696"/>
      <c r="AJ460" s="696"/>
      <c r="AK460" s="696"/>
      <c r="AL460" s="696"/>
      <c r="AM460" s="696"/>
      <c r="AN460" s="696"/>
      <c r="AO460" s="696"/>
    </row>
    <row r="461" spans="1:41" ht="12.75" customHeight="1" x14ac:dyDescent="0.2">
      <c r="A461" s="545"/>
      <c r="B461" s="685" t="s">
        <v>548</v>
      </c>
      <c r="C461" s="534"/>
      <c r="D461" s="790"/>
      <c r="E461" s="790"/>
      <c r="F461" s="790"/>
      <c r="G461" s="790"/>
      <c r="H461" s="790"/>
      <c r="I461" s="791"/>
      <c r="J461" s="790"/>
      <c r="K461" s="790"/>
      <c r="L461" s="790"/>
      <c r="M461" s="790"/>
      <c r="N461" s="790"/>
      <c r="O461" s="790"/>
      <c r="P461" s="790"/>
      <c r="Q461" s="790"/>
      <c r="R461" s="790"/>
      <c r="S461" s="790"/>
      <c r="T461" s="790"/>
      <c r="U461" s="790"/>
      <c r="V461" s="790"/>
      <c r="W461" s="790"/>
      <c r="X461" s="790"/>
      <c r="Y461" s="790"/>
      <c r="Z461" s="790"/>
      <c r="AA461" s="790"/>
      <c r="AB461" s="790"/>
      <c r="AC461" s="790"/>
      <c r="AD461" s="790"/>
      <c r="AE461" s="790"/>
      <c r="AF461" s="790"/>
      <c r="AG461" s="790"/>
      <c r="AH461" s="790"/>
      <c r="AI461" s="790"/>
      <c r="AJ461" s="790"/>
      <c r="AK461" s="790"/>
      <c r="AL461" s="790"/>
      <c r="AM461" s="790"/>
      <c r="AN461" s="790"/>
      <c r="AO461" s="790"/>
    </row>
    <row r="462" spans="1:41" ht="12.75" customHeight="1" x14ac:dyDescent="0.2">
      <c r="A462" s="545"/>
      <c r="B462" s="687" t="s">
        <v>604</v>
      </c>
      <c r="C462" s="534"/>
      <c r="D462" s="534"/>
      <c r="E462" s="534"/>
      <c r="F462" s="534"/>
      <c r="G462" s="534"/>
      <c r="H462" s="534"/>
      <c r="I462" s="534"/>
      <c r="J462" s="534"/>
      <c r="K462" s="534"/>
      <c r="L462" s="534"/>
      <c r="M462" s="534"/>
      <c r="N462" s="534"/>
      <c r="O462" s="534"/>
      <c r="P462" s="534"/>
      <c r="Q462" s="534"/>
      <c r="R462" s="534"/>
      <c r="S462" s="534"/>
      <c r="T462" s="534"/>
      <c r="U462" s="534"/>
      <c r="V462" s="534"/>
      <c r="W462" s="534"/>
      <c r="X462" s="534"/>
      <c r="Y462" s="534"/>
      <c r="Z462" s="534"/>
      <c r="AA462" s="534"/>
      <c r="AB462" s="534"/>
      <c r="AC462" s="534"/>
      <c r="AD462" s="534"/>
      <c r="AE462" s="534"/>
      <c r="AF462" s="534"/>
      <c r="AG462" s="534"/>
      <c r="AH462" s="534"/>
      <c r="AI462" s="534"/>
      <c r="AJ462" s="534"/>
      <c r="AK462" s="534"/>
      <c r="AL462" s="534"/>
      <c r="AM462" s="534"/>
      <c r="AN462" s="534"/>
      <c r="AO462" s="534"/>
    </row>
    <row r="463" spans="1:41" ht="12.75" customHeight="1" thickBot="1" x14ac:dyDescent="0.25">
      <c r="A463" s="545"/>
      <c r="B463" s="689" t="s">
        <v>550</v>
      </c>
      <c r="C463" s="739"/>
      <c r="D463" s="739"/>
      <c r="E463" s="739"/>
      <c r="F463" s="739"/>
      <c r="G463" s="739"/>
      <c r="H463" s="739"/>
      <c r="I463" s="739"/>
      <c r="J463" s="739"/>
      <c r="K463" s="739"/>
      <c r="L463" s="739"/>
      <c r="M463" s="739"/>
      <c r="N463" s="739"/>
      <c r="O463" s="739"/>
      <c r="P463" s="739"/>
      <c r="Q463" s="739"/>
      <c r="R463" s="739"/>
      <c r="S463" s="739"/>
      <c r="T463" s="739"/>
      <c r="U463" s="739"/>
      <c r="V463" s="739"/>
      <c r="W463" s="739"/>
      <c r="X463" s="739"/>
      <c r="Y463" s="739"/>
      <c r="Z463" s="739"/>
      <c r="AA463" s="739"/>
      <c r="AB463" s="739"/>
      <c r="AC463" s="739"/>
      <c r="AD463" s="739"/>
      <c r="AE463" s="739"/>
      <c r="AF463" s="739"/>
      <c r="AG463" s="739"/>
      <c r="AH463" s="739"/>
      <c r="AI463" s="739"/>
      <c r="AJ463" s="739"/>
      <c r="AK463" s="739"/>
      <c r="AL463" s="739"/>
      <c r="AM463" s="739"/>
      <c r="AN463" s="739"/>
      <c r="AO463" s="739"/>
    </row>
    <row r="464" spans="1:41" ht="12.75" customHeight="1" x14ac:dyDescent="0.2">
      <c r="A464" s="545"/>
      <c r="B464" s="690" t="s">
        <v>551</v>
      </c>
      <c r="C464" s="534"/>
      <c r="D464" s="534"/>
      <c r="E464" s="534"/>
      <c r="F464" s="534"/>
      <c r="G464" s="534"/>
      <c r="H464" s="534"/>
      <c r="I464" s="534"/>
      <c r="J464" s="534"/>
      <c r="K464" s="534"/>
      <c r="L464" s="534"/>
      <c r="M464" s="534"/>
      <c r="N464" s="534"/>
      <c r="O464" s="534"/>
      <c r="P464" s="534"/>
      <c r="Q464" s="534"/>
      <c r="R464" s="534"/>
      <c r="S464" s="534"/>
      <c r="T464" s="534"/>
      <c r="U464" s="534"/>
      <c r="V464" s="534"/>
      <c r="W464" s="534"/>
      <c r="X464" s="534"/>
      <c r="Y464" s="534"/>
      <c r="Z464" s="534"/>
      <c r="AA464" s="534"/>
      <c r="AB464" s="534"/>
      <c r="AC464" s="534"/>
      <c r="AD464" s="534"/>
      <c r="AE464" s="534"/>
      <c r="AF464" s="534"/>
      <c r="AG464" s="534"/>
      <c r="AH464" s="534"/>
      <c r="AI464" s="534"/>
      <c r="AJ464" s="534"/>
      <c r="AK464" s="534"/>
      <c r="AL464" s="534"/>
      <c r="AM464" s="534"/>
      <c r="AN464" s="534"/>
      <c r="AO464" s="534"/>
    </row>
    <row r="465" spans="1:42" ht="12.75" customHeight="1" x14ac:dyDescent="0.2">
      <c r="A465" s="545"/>
      <c r="B465" s="685" t="s">
        <v>552</v>
      </c>
      <c r="C465" s="534"/>
      <c r="D465" s="696"/>
      <c r="E465" s="696"/>
      <c r="F465" s="696"/>
      <c r="G465" s="696"/>
      <c r="H465" s="696"/>
      <c r="I465" s="696"/>
      <c r="J465" s="696"/>
      <c r="K465" s="696"/>
      <c r="L465" s="696"/>
      <c r="M465" s="696"/>
      <c r="N465" s="696"/>
      <c r="O465" s="696"/>
      <c r="P465" s="696"/>
      <c r="Q465" s="696"/>
      <c r="R465" s="696"/>
      <c r="S465" s="696"/>
      <c r="T465" s="696"/>
      <c r="U465" s="696"/>
      <c r="V465" s="696"/>
      <c r="W465" s="696"/>
      <c r="X465" s="696"/>
      <c r="Y465" s="696"/>
      <c r="Z465" s="696"/>
      <c r="AA465" s="696"/>
      <c r="AB465" s="696"/>
      <c r="AC465" s="696"/>
      <c r="AD465" s="696"/>
      <c r="AE465" s="696"/>
      <c r="AF465" s="696"/>
      <c r="AG465" s="696"/>
      <c r="AH465" s="696"/>
      <c r="AI465" s="696"/>
      <c r="AJ465" s="696"/>
      <c r="AK465" s="696"/>
      <c r="AL465" s="696"/>
      <c r="AM465" s="696"/>
      <c r="AN465" s="696"/>
      <c r="AO465" s="696"/>
    </row>
    <row r="466" spans="1:42" ht="12.75" customHeight="1" x14ac:dyDescent="0.2">
      <c r="A466" s="545"/>
      <c r="B466" s="685" t="s">
        <v>553</v>
      </c>
      <c r="C466" s="534"/>
      <c r="D466" s="696"/>
      <c r="E466" s="696"/>
      <c r="F466" s="696"/>
      <c r="G466" s="696"/>
      <c r="H466" s="696"/>
      <c r="I466" s="696"/>
      <c r="J466" s="696"/>
      <c r="K466" s="696"/>
      <c r="L466" s="696"/>
      <c r="M466" s="696"/>
      <c r="N466" s="696"/>
      <c r="O466" s="696"/>
      <c r="P466" s="696"/>
      <c r="Q466" s="696"/>
      <c r="R466" s="696"/>
      <c r="S466" s="696"/>
      <c r="T466" s="696"/>
      <c r="U466" s="696"/>
      <c r="V466" s="696"/>
      <c r="W466" s="696"/>
      <c r="X466" s="696"/>
      <c r="Y466" s="696"/>
      <c r="Z466" s="696"/>
      <c r="AA466" s="696"/>
      <c r="AB466" s="696"/>
      <c r="AC466" s="696"/>
      <c r="AD466" s="696"/>
      <c r="AE466" s="696"/>
      <c r="AF466" s="696"/>
      <c r="AG466" s="696"/>
      <c r="AH466" s="696"/>
      <c r="AI466" s="696"/>
      <c r="AJ466" s="696"/>
      <c r="AK466" s="696"/>
      <c r="AL466" s="696"/>
      <c r="AM466" s="696"/>
      <c r="AN466" s="696"/>
      <c r="AO466" s="696"/>
    </row>
    <row r="467" spans="1:42" ht="12.75" customHeight="1" thickBot="1" x14ac:dyDescent="0.25">
      <c r="A467" s="545"/>
      <c r="B467" s="691" t="s">
        <v>554</v>
      </c>
      <c r="C467" s="739"/>
      <c r="D467" s="797"/>
      <c r="E467" s="797"/>
      <c r="F467" s="797"/>
      <c r="G467" s="797"/>
      <c r="H467" s="797"/>
      <c r="I467" s="797"/>
      <c r="J467" s="797"/>
      <c r="K467" s="797"/>
      <c r="L467" s="797"/>
      <c r="M467" s="797"/>
      <c r="N467" s="797"/>
      <c r="O467" s="797"/>
      <c r="P467" s="797"/>
      <c r="Q467" s="797"/>
      <c r="R467" s="797"/>
      <c r="S467" s="797"/>
      <c r="T467" s="797"/>
      <c r="U467" s="797"/>
      <c r="V467" s="797"/>
      <c r="W467" s="797"/>
      <c r="X467" s="797"/>
      <c r="Y467" s="797"/>
      <c r="Z467" s="797"/>
      <c r="AA467" s="797"/>
      <c r="AB467" s="797"/>
      <c r="AC467" s="797"/>
      <c r="AD467" s="797"/>
      <c r="AE467" s="797"/>
      <c r="AF467" s="797"/>
      <c r="AG467" s="797"/>
      <c r="AH467" s="797"/>
      <c r="AI467" s="797"/>
      <c r="AJ467" s="797"/>
      <c r="AK467" s="797"/>
      <c r="AL467" s="797"/>
      <c r="AM467" s="797"/>
      <c r="AN467" s="797"/>
      <c r="AO467" s="797"/>
    </row>
    <row r="468" spans="1:42" ht="12.75" customHeight="1" x14ac:dyDescent="0.2">
      <c r="A468" s="545"/>
      <c r="B468" s="692" t="s">
        <v>605</v>
      </c>
      <c r="C468" s="534"/>
      <c r="D468" s="534"/>
      <c r="E468" s="534"/>
      <c r="F468" s="534"/>
      <c r="G468" s="534"/>
      <c r="H468" s="534"/>
      <c r="I468" s="534"/>
      <c r="J468" s="534"/>
      <c r="K468" s="534"/>
      <c r="L468" s="534"/>
      <c r="M468" s="534"/>
      <c r="N468" s="534"/>
      <c r="O468" s="534"/>
      <c r="P468" s="534"/>
      <c r="Q468" s="534"/>
      <c r="R468" s="534"/>
      <c r="S468" s="534"/>
      <c r="T468" s="534"/>
      <c r="U468" s="534"/>
      <c r="V468" s="534"/>
      <c r="W468" s="534"/>
      <c r="X468" s="534"/>
      <c r="Y468" s="534"/>
      <c r="Z468" s="534"/>
      <c r="AA468" s="534"/>
      <c r="AB468" s="534"/>
      <c r="AC468" s="534"/>
      <c r="AD468" s="534"/>
      <c r="AE468" s="534"/>
      <c r="AF468" s="534"/>
      <c r="AG468" s="534"/>
      <c r="AH468" s="534"/>
      <c r="AI468" s="534"/>
      <c r="AJ468" s="534"/>
      <c r="AK468" s="534"/>
      <c r="AL468" s="534"/>
      <c r="AM468" s="534"/>
      <c r="AN468" s="534"/>
      <c r="AO468" s="534"/>
    </row>
    <row r="469" spans="1:42" ht="12.75" customHeight="1" x14ac:dyDescent="0.2">
      <c r="A469" s="545"/>
      <c r="B469" s="685" t="s">
        <v>606</v>
      </c>
      <c r="C469" s="534"/>
      <c r="D469" s="792"/>
      <c r="E469" s="792"/>
      <c r="F469" s="792"/>
      <c r="G469" s="792"/>
      <c r="H469" s="792"/>
      <c r="I469" s="792"/>
      <c r="J469" s="792"/>
      <c r="K469" s="792"/>
      <c r="L469" s="792"/>
      <c r="M469" s="792"/>
      <c r="N469" s="792"/>
      <c r="O469" s="792"/>
      <c r="P469" s="792"/>
      <c r="Q469" s="792"/>
      <c r="R469" s="792"/>
      <c r="S469" s="792"/>
      <c r="T469" s="792"/>
      <c r="U469" s="792"/>
      <c r="V469" s="792"/>
      <c r="W469" s="792"/>
      <c r="X469" s="792"/>
      <c r="Y469" s="792"/>
      <c r="Z469" s="792"/>
      <c r="AA469" s="792"/>
      <c r="AB469" s="792"/>
      <c r="AC469" s="792"/>
      <c r="AD469" s="792"/>
      <c r="AE469" s="792"/>
      <c r="AF469" s="792"/>
      <c r="AG469" s="792"/>
      <c r="AH469" s="792"/>
      <c r="AI469" s="792"/>
      <c r="AJ469" s="792"/>
      <c r="AK469" s="792"/>
      <c r="AL469" s="792"/>
      <c r="AM469" s="792"/>
      <c r="AN469" s="792"/>
      <c r="AO469" s="792"/>
      <c r="AP469" s="193"/>
    </row>
    <row r="470" spans="1:42" ht="12.75" customHeight="1" x14ac:dyDescent="0.2">
      <c r="A470" s="545"/>
      <c r="B470" s="685" t="s">
        <v>607</v>
      </c>
      <c r="C470" s="534"/>
      <c r="D470" s="792"/>
      <c r="E470" s="792"/>
      <c r="F470" s="792"/>
      <c r="G470" s="792"/>
      <c r="H470" s="792"/>
      <c r="I470" s="792"/>
      <c r="J470" s="792"/>
      <c r="K470" s="792"/>
      <c r="L470" s="792"/>
      <c r="M470" s="792"/>
      <c r="N470" s="792"/>
      <c r="O470" s="792"/>
      <c r="P470" s="792"/>
      <c r="Q470" s="792"/>
      <c r="R470" s="792"/>
      <c r="S470" s="792"/>
      <c r="T470" s="792"/>
      <c r="U470" s="792"/>
      <c r="V470" s="792"/>
      <c r="W470" s="792"/>
      <c r="X470" s="792"/>
      <c r="Y470" s="792"/>
      <c r="Z470" s="792"/>
      <c r="AA470" s="792"/>
      <c r="AB470" s="792"/>
      <c r="AC470" s="792"/>
      <c r="AD470" s="792"/>
      <c r="AE470" s="792"/>
      <c r="AF470" s="792"/>
      <c r="AG470" s="792"/>
      <c r="AH470" s="792"/>
      <c r="AI470" s="792"/>
      <c r="AJ470" s="792"/>
      <c r="AK470" s="792"/>
      <c r="AL470" s="792"/>
      <c r="AM470" s="792"/>
      <c r="AN470" s="792"/>
      <c r="AO470" s="792"/>
      <c r="AP470" s="193"/>
    </row>
    <row r="471" spans="1:42" ht="12.75" customHeight="1" x14ac:dyDescent="0.2">
      <c r="A471" s="545"/>
      <c r="B471" s="685"/>
      <c r="C471" s="534"/>
      <c r="D471" s="792"/>
      <c r="E471" s="792"/>
      <c r="F471" s="792"/>
      <c r="G471" s="792"/>
      <c r="H471" s="792"/>
      <c r="I471" s="792"/>
      <c r="J471" s="792"/>
      <c r="K471" s="792"/>
      <c r="L471" s="792"/>
      <c r="M471" s="792"/>
      <c r="N471" s="792"/>
      <c r="O471" s="792"/>
      <c r="P471" s="792"/>
      <c r="Q471" s="792"/>
      <c r="R471" s="792"/>
      <c r="S471" s="792"/>
      <c r="T471" s="792"/>
      <c r="U471" s="792"/>
      <c r="V471" s="792"/>
      <c r="W471" s="792"/>
      <c r="X471" s="792"/>
      <c r="Y471" s="792"/>
      <c r="Z471" s="792"/>
      <c r="AA471" s="792"/>
      <c r="AB471" s="792"/>
      <c r="AC471" s="792"/>
      <c r="AD471" s="792"/>
      <c r="AE471" s="792"/>
      <c r="AF471" s="792"/>
      <c r="AG471" s="792"/>
      <c r="AH471" s="792"/>
      <c r="AI471" s="792"/>
      <c r="AJ471" s="792"/>
      <c r="AK471" s="792"/>
      <c r="AL471" s="792"/>
      <c r="AM471" s="792"/>
      <c r="AN471" s="792"/>
      <c r="AO471" s="792"/>
      <c r="AP471" s="193"/>
    </row>
    <row r="472" spans="1:42" ht="12.75" customHeight="1" x14ac:dyDescent="0.2">
      <c r="A472" s="545"/>
      <c r="B472" s="686" t="s">
        <v>608</v>
      </c>
      <c r="C472" s="534"/>
      <c r="D472" s="696"/>
      <c r="E472" s="696"/>
      <c r="F472" s="696"/>
      <c r="G472" s="696"/>
      <c r="H472" s="696"/>
      <c r="I472" s="696"/>
      <c r="J472" s="696"/>
      <c r="K472" s="696"/>
      <c r="L472" s="696"/>
      <c r="M472" s="696"/>
      <c r="N472" s="696"/>
      <c r="O472" s="696"/>
      <c r="P472" s="696"/>
      <c r="Q472" s="696"/>
      <c r="R472" s="696"/>
      <c r="S472" s="696"/>
      <c r="T472" s="696"/>
      <c r="U472" s="696"/>
      <c r="V472" s="696"/>
      <c r="W472" s="696"/>
      <c r="X472" s="696"/>
      <c r="Y472" s="696"/>
      <c r="Z472" s="696"/>
      <c r="AA472" s="696"/>
      <c r="AB472" s="696"/>
      <c r="AC472" s="696"/>
      <c r="AD472" s="696"/>
      <c r="AE472" s="696"/>
      <c r="AF472" s="696"/>
      <c r="AG472" s="696"/>
      <c r="AH472" s="696"/>
      <c r="AI472" s="696"/>
      <c r="AJ472" s="696"/>
      <c r="AK472" s="696"/>
      <c r="AL472" s="696"/>
      <c r="AM472" s="696"/>
      <c r="AN472" s="696"/>
      <c r="AO472" s="696"/>
    </row>
    <row r="473" spans="1:42" ht="12.75" customHeight="1" x14ac:dyDescent="0.2">
      <c r="A473" s="545"/>
      <c r="B473" s="685" t="s">
        <v>609</v>
      </c>
      <c r="C473" s="534"/>
      <c r="D473" s="792"/>
      <c r="E473" s="792"/>
      <c r="F473" s="792"/>
      <c r="G473" s="792"/>
      <c r="H473" s="792"/>
      <c r="I473" s="792"/>
      <c r="J473" s="792"/>
      <c r="K473" s="792"/>
      <c r="L473" s="792"/>
      <c r="M473" s="792"/>
      <c r="N473" s="792"/>
      <c r="O473" s="792"/>
      <c r="P473" s="792"/>
      <c r="Q473" s="792"/>
      <c r="R473" s="792"/>
      <c r="S473" s="792"/>
      <c r="T473" s="792"/>
      <c r="U473" s="792"/>
      <c r="V473" s="792"/>
      <c r="W473" s="792"/>
      <c r="X473" s="792"/>
      <c r="Y473" s="792"/>
      <c r="Z473" s="792"/>
      <c r="AA473" s="792"/>
      <c r="AB473" s="792"/>
      <c r="AC473" s="792"/>
      <c r="AD473" s="792"/>
      <c r="AE473" s="792"/>
      <c r="AF473" s="792"/>
      <c r="AG473" s="792"/>
      <c r="AH473" s="792"/>
      <c r="AI473" s="792"/>
      <c r="AJ473" s="792"/>
      <c r="AK473" s="792"/>
      <c r="AL473" s="792"/>
      <c r="AM473" s="792"/>
      <c r="AN473" s="792"/>
      <c r="AO473" s="792"/>
      <c r="AP473" s="193"/>
    </row>
    <row r="474" spans="1:42" ht="12.75" customHeight="1" x14ac:dyDescent="0.2">
      <c r="A474" s="545"/>
      <c r="B474" s="685" t="s">
        <v>610</v>
      </c>
      <c r="C474" s="534"/>
      <c r="D474" s="792"/>
      <c r="E474" s="792"/>
      <c r="F474" s="792"/>
      <c r="G474" s="792"/>
      <c r="H474" s="792"/>
      <c r="I474" s="792"/>
      <c r="J474" s="792"/>
      <c r="K474" s="792"/>
      <c r="L474" s="792"/>
      <c r="M474" s="792"/>
      <c r="N474" s="792"/>
      <c r="O474" s="792"/>
      <c r="P474" s="792"/>
      <c r="Q474" s="792"/>
      <c r="R474" s="792"/>
      <c r="S474" s="792"/>
      <c r="T474" s="792"/>
      <c r="U474" s="792"/>
      <c r="V474" s="792"/>
      <c r="W474" s="792"/>
      <c r="X474" s="792"/>
      <c r="Y474" s="792"/>
      <c r="Z474" s="792"/>
      <c r="AA474" s="792"/>
      <c r="AB474" s="792"/>
      <c r="AC474" s="792"/>
      <c r="AD474" s="792"/>
      <c r="AE474" s="792"/>
      <c r="AF474" s="792"/>
      <c r="AG474" s="792"/>
      <c r="AH474" s="792"/>
      <c r="AI474" s="792"/>
      <c r="AJ474" s="792"/>
      <c r="AK474" s="792"/>
      <c r="AL474" s="792"/>
      <c r="AM474" s="792"/>
      <c r="AN474" s="792"/>
      <c r="AO474" s="792"/>
      <c r="AP474" s="193"/>
    </row>
    <row r="475" spans="1:42" ht="12.75" customHeight="1" x14ac:dyDescent="0.2">
      <c r="A475" s="545"/>
      <c r="B475" s="685"/>
      <c r="C475" s="534"/>
      <c r="D475" s="792"/>
      <c r="E475" s="792"/>
      <c r="F475" s="792"/>
      <c r="G475" s="792"/>
      <c r="H475" s="792"/>
      <c r="I475" s="792"/>
      <c r="J475" s="792"/>
      <c r="K475" s="792"/>
      <c r="L475" s="792"/>
      <c r="M475" s="792"/>
      <c r="N475" s="792"/>
      <c r="O475" s="792"/>
      <c r="P475" s="792"/>
      <c r="Q475" s="792"/>
      <c r="R475" s="792"/>
      <c r="S475" s="792"/>
      <c r="T475" s="792"/>
      <c r="U475" s="792"/>
      <c r="V475" s="792"/>
      <c r="W475" s="792"/>
      <c r="X475" s="792"/>
      <c r="Y475" s="792"/>
      <c r="Z475" s="792"/>
      <c r="AA475" s="792"/>
      <c r="AB475" s="792"/>
      <c r="AC475" s="792"/>
      <c r="AD475" s="792"/>
      <c r="AE475" s="792"/>
      <c r="AF475" s="792"/>
      <c r="AG475" s="792"/>
      <c r="AH475" s="792"/>
      <c r="AI475" s="792"/>
      <c r="AJ475" s="792"/>
      <c r="AK475" s="792"/>
      <c r="AL475" s="792"/>
      <c r="AM475" s="792"/>
      <c r="AN475" s="792"/>
      <c r="AO475" s="792"/>
      <c r="AP475" s="193"/>
    </row>
    <row r="476" spans="1:42" ht="12.75" customHeight="1" x14ac:dyDescent="0.2">
      <c r="A476" s="545"/>
      <c r="B476" s="686" t="s">
        <v>611</v>
      </c>
      <c r="C476" s="534"/>
      <c r="D476" s="696"/>
      <c r="E476" s="696"/>
      <c r="F476" s="696"/>
      <c r="G476" s="696"/>
      <c r="H476" s="696"/>
      <c r="I476" s="696"/>
      <c r="J476" s="696"/>
      <c r="K476" s="696"/>
      <c r="L476" s="696"/>
      <c r="M476" s="696"/>
      <c r="N476" s="696"/>
      <c r="O476" s="696"/>
      <c r="P476" s="696"/>
      <c r="Q476" s="696"/>
      <c r="R476" s="696"/>
      <c r="S476" s="696"/>
      <c r="T476" s="696"/>
      <c r="U476" s="696"/>
      <c r="V476" s="696"/>
      <c r="W476" s="696"/>
      <c r="X476" s="696"/>
      <c r="Y476" s="696"/>
      <c r="Z476" s="696"/>
      <c r="AA476" s="696"/>
      <c r="AB476" s="696"/>
      <c r="AC476" s="696"/>
      <c r="AD476" s="696"/>
      <c r="AE476" s="696"/>
      <c r="AF476" s="696"/>
      <c r="AG476" s="696"/>
      <c r="AH476" s="696"/>
      <c r="AI476" s="696"/>
      <c r="AJ476" s="696"/>
      <c r="AK476" s="696"/>
      <c r="AL476" s="696"/>
      <c r="AM476" s="696"/>
      <c r="AN476" s="696"/>
      <c r="AO476" s="696"/>
    </row>
    <row r="477" spans="1:42" ht="12.75" customHeight="1" x14ac:dyDescent="0.2">
      <c r="A477" s="545"/>
      <c r="B477" s="686" t="s">
        <v>612</v>
      </c>
      <c r="C477" s="534"/>
      <c r="D477" s="696"/>
      <c r="E477" s="696"/>
      <c r="F477" s="696"/>
      <c r="G477" s="696"/>
      <c r="H477" s="696"/>
      <c r="I477" s="696"/>
      <c r="J477" s="696"/>
      <c r="K477" s="696"/>
      <c r="L477" s="696"/>
      <c r="M477" s="696"/>
      <c r="N477" s="696"/>
      <c r="O477" s="696"/>
      <c r="P477" s="696"/>
      <c r="Q477" s="696"/>
      <c r="R477" s="696"/>
      <c r="S477" s="696"/>
      <c r="T477" s="696"/>
      <c r="U477" s="696"/>
      <c r="V477" s="696"/>
      <c r="W477" s="696"/>
      <c r="X477" s="696"/>
      <c r="Y477" s="696"/>
      <c r="Z477" s="696"/>
      <c r="AA477" s="696"/>
      <c r="AB477" s="696"/>
      <c r="AC477" s="696"/>
      <c r="AD477" s="696"/>
      <c r="AE477" s="696"/>
      <c r="AF477" s="696"/>
      <c r="AG477" s="696"/>
      <c r="AH477" s="696"/>
      <c r="AI477" s="696"/>
      <c r="AJ477" s="696"/>
      <c r="AK477" s="696"/>
      <c r="AL477" s="696"/>
      <c r="AM477" s="696"/>
      <c r="AN477" s="696"/>
      <c r="AO477" s="696"/>
    </row>
    <row r="478" spans="1:42" ht="12.75" customHeight="1" x14ac:dyDescent="0.2">
      <c r="A478" s="545"/>
      <c r="B478" s="686" t="s">
        <v>613</v>
      </c>
      <c r="C478" s="534"/>
      <c r="D478" s="696"/>
      <c r="E478" s="696"/>
      <c r="F478" s="696"/>
      <c r="G478" s="696"/>
      <c r="H478" s="696"/>
      <c r="I478" s="696"/>
      <c r="J478" s="696"/>
      <c r="K478" s="696"/>
      <c r="L478" s="696"/>
      <c r="M478" s="696"/>
      <c r="N478" s="696"/>
      <c r="O478" s="696"/>
      <c r="P478" s="696"/>
      <c r="Q478" s="696"/>
      <c r="R478" s="696"/>
      <c r="S478" s="696"/>
      <c r="T478" s="696"/>
      <c r="U478" s="696"/>
      <c r="V478" s="696"/>
      <c r="W478" s="696"/>
      <c r="X478" s="696"/>
      <c r="Y478" s="696"/>
      <c r="Z478" s="696"/>
      <c r="AA478" s="696"/>
      <c r="AB478" s="696"/>
      <c r="AC478" s="696"/>
      <c r="AD478" s="696"/>
      <c r="AE478" s="696"/>
      <c r="AF478" s="696"/>
      <c r="AG478" s="696"/>
      <c r="AH478" s="696"/>
      <c r="AI478" s="696"/>
      <c r="AJ478" s="696"/>
      <c r="AK478" s="696"/>
      <c r="AL478" s="696"/>
      <c r="AM478" s="696"/>
      <c r="AN478" s="696"/>
      <c r="AO478" s="696"/>
    </row>
    <row r="479" spans="1:42" s="126" customFormat="1" ht="12.75" customHeight="1" x14ac:dyDescent="0.2">
      <c r="A479" s="545"/>
      <c r="B479" s="693" t="s">
        <v>614</v>
      </c>
      <c r="C479" s="534"/>
      <c r="D479" s="749"/>
      <c r="E479" s="749"/>
      <c r="F479" s="749"/>
      <c r="G479" s="749"/>
      <c r="H479" s="749"/>
      <c r="I479" s="749"/>
      <c r="J479" s="749"/>
      <c r="K479" s="749"/>
      <c r="L479" s="749"/>
      <c r="M479" s="749"/>
      <c r="N479" s="749"/>
      <c r="O479" s="749"/>
      <c r="P479" s="749"/>
      <c r="Q479" s="749"/>
      <c r="R479" s="749"/>
      <c r="S479" s="749"/>
      <c r="T479" s="749"/>
      <c r="U479" s="749"/>
      <c r="V479" s="749"/>
      <c r="W479" s="749"/>
      <c r="X479" s="749"/>
      <c r="Y479" s="749"/>
      <c r="Z479" s="749"/>
      <c r="AA479" s="749"/>
      <c r="AB479" s="749"/>
      <c r="AC479" s="749"/>
      <c r="AD479" s="749"/>
      <c r="AE479" s="749"/>
      <c r="AF479" s="749"/>
      <c r="AG479" s="749"/>
      <c r="AH479" s="749"/>
      <c r="AI479" s="749"/>
      <c r="AJ479" s="749"/>
      <c r="AK479" s="749"/>
      <c r="AL479" s="749"/>
      <c r="AM479" s="749"/>
      <c r="AN479" s="749"/>
      <c r="AO479" s="749"/>
    </row>
    <row r="480" spans="1:42" ht="12.75" customHeight="1" x14ac:dyDescent="0.2">
      <c r="A480" s="545"/>
      <c r="B480" s="535"/>
      <c r="C480" s="534"/>
      <c r="D480" s="534"/>
      <c r="E480" s="534"/>
      <c r="F480" s="534"/>
      <c r="G480" s="534"/>
      <c r="H480" s="534"/>
      <c r="I480" s="534"/>
      <c r="J480" s="534"/>
      <c r="K480" s="534"/>
      <c r="L480" s="534"/>
      <c r="M480" s="534"/>
      <c r="N480" s="534"/>
      <c r="O480" s="534"/>
      <c r="P480" s="534"/>
      <c r="Q480" s="534"/>
      <c r="R480" s="534"/>
      <c r="S480" s="534"/>
      <c r="T480" s="534"/>
      <c r="U480" s="534"/>
      <c r="V480" s="534"/>
      <c r="W480" s="534"/>
      <c r="X480" s="534"/>
      <c r="Y480" s="534"/>
      <c r="Z480" s="534"/>
      <c r="AA480" s="534"/>
      <c r="AB480" s="534"/>
      <c r="AC480" s="534"/>
      <c r="AD480" s="534"/>
      <c r="AE480" s="534"/>
      <c r="AF480" s="534"/>
      <c r="AG480" s="534"/>
      <c r="AH480" s="534"/>
      <c r="AI480" s="534"/>
      <c r="AJ480" s="534"/>
      <c r="AK480" s="534"/>
      <c r="AL480" s="534"/>
      <c r="AM480" s="534"/>
      <c r="AN480" s="534"/>
      <c r="AO480" s="534"/>
    </row>
    <row r="481" spans="1:42" ht="12.75" customHeight="1" x14ac:dyDescent="0.2">
      <c r="A481" s="545"/>
      <c r="B481" s="686" t="s">
        <v>615</v>
      </c>
      <c r="C481" s="534"/>
      <c r="D481" s="696"/>
      <c r="E481" s="696"/>
      <c r="F481" s="696"/>
      <c r="G481" s="696"/>
      <c r="H481" s="696"/>
      <c r="I481" s="696"/>
      <c r="J481" s="696"/>
      <c r="K481" s="696"/>
      <c r="L481" s="696"/>
      <c r="M481" s="696"/>
      <c r="N481" s="696"/>
      <c r="O481" s="696"/>
      <c r="P481" s="696"/>
      <c r="Q481" s="696"/>
      <c r="R481" s="696"/>
      <c r="S481" s="696"/>
      <c r="T481" s="696"/>
      <c r="U481" s="696"/>
      <c r="V481" s="696"/>
      <c r="W481" s="696"/>
      <c r="X481" s="696"/>
      <c r="Y481" s="696"/>
      <c r="Z481" s="696"/>
      <c r="AA481" s="696"/>
      <c r="AB481" s="696"/>
      <c r="AC481" s="696"/>
      <c r="AD481" s="696"/>
      <c r="AE481" s="696"/>
      <c r="AF481" s="696"/>
      <c r="AG481" s="696"/>
      <c r="AH481" s="696"/>
      <c r="AI481" s="696"/>
      <c r="AJ481" s="696"/>
      <c r="AK481" s="696"/>
      <c r="AL481" s="696"/>
      <c r="AM481" s="696"/>
      <c r="AN481" s="696"/>
      <c r="AO481" s="696"/>
    </row>
    <row r="482" spans="1:42" ht="12.75" customHeight="1" x14ac:dyDescent="0.2">
      <c r="A482" s="545"/>
      <c r="B482" s="685" t="s">
        <v>609</v>
      </c>
      <c r="C482" s="534"/>
      <c r="D482" s="792"/>
      <c r="E482" s="792"/>
      <c r="F482" s="792"/>
      <c r="G482" s="792"/>
      <c r="H482" s="792"/>
      <c r="I482" s="792"/>
      <c r="J482" s="792"/>
      <c r="K482" s="792"/>
      <c r="L482" s="792"/>
      <c r="M482" s="792"/>
      <c r="N482" s="792"/>
      <c r="O482" s="792"/>
      <c r="P482" s="792"/>
      <c r="Q482" s="792"/>
      <c r="R482" s="792"/>
      <c r="S482" s="792"/>
      <c r="T482" s="792"/>
      <c r="U482" s="792"/>
      <c r="V482" s="792"/>
      <c r="W482" s="792"/>
      <c r="X482" s="792"/>
      <c r="Y482" s="792"/>
      <c r="Z482" s="792"/>
      <c r="AA482" s="792"/>
      <c r="AB482" s="792"/>
      <c r="AC482" s="792"/>
      <c r="AD482" s="792"/>
      <c r="AE482" s="792"/>
      <c r="AF482" s="792"/>
      <c r="AG482" s="792"/>
      <c r="AH482" s="792"/>
      <c r="AI482" s="792"/>
      <c r="AJ482" s="792"/>
      <c r="AK482" s="792"/>
      <c r="AL482" s="792"/>
      <c r="AM482" s="792"/>
      <c r="AN482" s="792"/>
      <c r="AO482" s="792"/>
      <c r="AP482" s="193"/>
    </row>
    <row r="483" spans="1:42" ht="12.75" customHeight="1" x14ac:dyDescent="0.2">
      <c r="A483" s="545"/>
      <c r="B483" s="685" t="s">
        <v>610</v>
      </c>
      <c r="C483" s="534"/>
      <c r="D483" s="792"/>
      <c r="E483" s="792"/>
      <c r="F483" s="792"/>
      <c r="G483" s="792"/>
      <c r="H483" s="792"/>
      <c r="I483" s="792"/>
      <c r="J483" s="792"/>
      <c r="K483" s="792"/>
      <c r="L483" s="792"/>
      <c r="M483" s="792"/>
      <c r="N483" s="792"/>
      <c r="O483" s="792"/>
      <c r="P483" s="792"/>
      <c r="Q483" s="792"/>
      <c r="R483" s="792"/>
      <c r="S483" s="792"/>
      <c r="T483" s="792"/>
      <c r="U483" s="792"/>
      <c r="V483" s="792"/>
      <c r="W483" s="792"/>
      <c r="X483" s="792"/>
      <c r="Y483" s="792"/>
      <c r="Z483" s="792"/>
      <c r="AA483" s="792"/>
      <c r="AB483" s="792"/>
      <c r="AC483" s="792"/>
      <c r="AD483" s="792"/>
      <c r="AE483" s="792"/>
      <c r="AF483" s="792"/>
      <c r="AG483" s="792"/>
      <c r="AH483" s="792"/>
      <c r="AI483" s="792"/>
      <c r="AJ483" s="792"/>
      <c r="AK483" s="792"/>
      <c r="AL483" s="792"/>
      <c r="AM483" s="792"/>
      <c r="AN483" s="792"/>
      <c r="AO483" s="792"/>
      <c r="AP483" s="193"/>
    </row>
    <row r="484" spans="1:42" ht="12.75" customHeight="1" x14ac:dyDescent="0.2">
      <c r="A484" s="545"/>
      <c r="B484" s="685"/>
      <c r="C484" s="534"/>
      <c r="D484" s="792"/>
      <c r="E484" s="792"/>
      <c r="F484" s="792"/>
      <c r="G484" s="792"/>
      <c r="H484" s="792"/>
      <c r="I484" s="792"/>
      <c r="J484" s="792"/>
      <c r="K484" s="792"/>
      <c r="L484" s="792"/>
      <c r="M484" s="792"/>
      <c r="N484" s="792"/>
      <c r="O484" s="792"/>
      <c r="P484" s="792"/>
      <c r="Q484" s="792"/>
      <c r="R484" s="792"/>
      <c r="S484" s="792"/>
      <c r="T484" s="792"/>
      <c r="U484" s="792"/>
      <c r="V484" s="792"/>
      <c r="W484" s="792"/>
      <c r="X484" s="792"/>
      <c r="Y484" s="792"/>
      <c r="Z484" s="792"/>
      <c r="AA484" s="792"/>
      <c r="AB484" s="792"/>
      <c r="AC484" s="792"/>
      <c r="AD484" s="792"/>
      <c r="AE484" s="792"/>
      <c r="AF484" s="792"/>
      <c r="AG484" s="792"/>
      <c r="AH484" s="792"/>
      <c r="AI484" s="792"/>
      <c r="AJ484" s="792"/>
      <c r="AK484" s="792"/>
      <c r="AL484" s="792"/>
      <c r="AM484" s="792"/>
      <c r="AN484" s="792"/>
      <c r="AO484" s="792"/>
      <c r="AP484" s="193"/>
    </row>
    <row r="485" spans="1:42" ht="12.75" customHeight="1" x14ac:dyDescent="0.2">
      <c r="A485" s="545"/>
      <c r="B485" s="686" t="s">
        <v>616</v>
      </c>
      <c r="C485" s="534"/>
      <c r="D485" s="696"/>
      <c r="E485" s="696"/>
      <c r="F485" s="696"/>
      <c r="G485" s="696"/>
      <c r="H485" s="696"/>
      <c r="I485" s="696"/>
      <c r="J485" s="696"/>
      <c r="K485" s="696"/>
      <c r="L485" s="696"/>
      <c r="M485" s="696"/>
      <c r="N485" s="696"/>
      <c r="O485" s="696"/>
      <c r="P485" s="696"/>
      <c r="Q485" s="696"/>
      <c r="R485" s="696"/>
      <c r="S485" s="696"/>
      <c r="T485" s="696"/>
      <c r="U485" s="696"/>
      <c r="V485" s="696"/>
      <c r="W485" s="696"/>
      <c r="X485" s="696"/>
      <c r="Y485" s="696"/>
      <c r="Z485" s="696"/>
      <c r="AA485" s="696"/>
      <c r="AB485" s="696"/>
      <c r="AC485" s="696"/>
      <c r="AD485" s="696"/>
      <c r="AE485" s="696"/>
      <c r="AF485" s="696"/>
      <c r="AG485" s="696"/>
      <c r="AH485" s="696"/>
      <c r="AI485" s="696"/>
      <c r="AJ485" s="696"/>
      <c r="AK485" s="696"/>
      <c r="AL485" s="696"/>
      <c r="AM485" s="696"/>
      <c r="AN485" s="696"/>
      <c r="AO485" s="696"/>
    </row>
    <row r="486" spans="1:42" ht="12.75" customHeight="1" x14ac:dyDescent="0.2">
      <c r="A486" s="545"/>
      <c r="B486" s="686" t="s">
        <v>617</v>
      </c>
      <c r="C486" s="534"/>
      <c r="D486" s="696"/>
      <c r="E486" s="696"/>
      <c r="F486" s="696"/>
      <c r="G486" s="696"/>
      <c r="H486" s="696"/>
      <c r="I486" s="696"/>
      <c r="J486" s="696"/>
      <c r="K486" s="696"/>
      <c r="L486" s="696"/>
      <c r="M486" s="696"/>
      <c r="N486" s="696"/>
      <c r="O486" s="696"/>
      <c r="P486" s="696"/>
      <c r="Q486" s="696"/>
      <c r="R486" s="696"/>
      <c r="S486" s="696"/>
      <c r="T486" s="696"/>
      <c r="U486" s="696"/>
      <c r="V486" s="696"/>
      <c r="W486" s="696"/>
      <c r="X486" s="696"/>
      <c r="Y486" s="696"/>
      <c r="Z486" s="696"/>
      <c r="AA486" s="696"/>
      <c r="AB486" s="696"/>
      <c r="AC486" s="696"/>
      <c r="AD486" s="696"/>
      <c r="AE486" s="696"/>
      <c r="AF486" s="696"/>
      <c r="AG486" s="696"/>
      <c r="AH486" s="696"/>
      <c r="AI486" s="696"/>
      <c r="AJ486" s="696"/>
      <c r="AK486" s="696"/>
      <c r="AL486" s="696"/>
      <c r="AM486" s="696"/>
      <c r="AN486" s="696"/>
      <c r="AO486" s="696"/>
    </row>
    <row r="487" spans="1:42" ht="12.75" customHeight="1" x14ac:dyDescent="0.2">
      <c r="A487" s="545"/>
      <c r="B487" s="686" t="s">
        <v>613</v>
      </c>
      <c r="C487" s="534"/>
      <c r="D487" s="696"/>
      <c r="E487" s="696"/>
      <c r="F487" s="696"/>
      <c r="G487" s="696"/>
      <c r="H487" s="696"/>
      <c r="I487" s="696"/>
      <c r="J487" s="696"/>
      <c r="K487" s="696"/>
      <c r="L487" s="696"/>
      <c r="M487" s="696"/>
      <c r="N487" s="696"/>
      <c r="O487" s="696"/>
      <c r="P487" s="696"/>
      <c r="Q487" s="696"/>
      <c r="R487" s="696"/>
      <c r="S487" s="696"/>
      <c r="T487" s="696"/>
      <c r="U487" s="696"/>
      <c r="V487" s="696"/>
      <c r="W487" s="696"/>
      <c r="X487" s="696"/>
      <c r="Y487" s="696"/>
      <c r="Z487" s="696"/>
      <c r="AA487" s="696"/>
      <c r="AB487" s="696"/>
      <c r="AC487" s="696"/>
      <c r="AD487" s="696"/>
      <c r="AE487" s="696"/>
      <c r="AF487" s="696"/>
      <c r="AG487" s="696"/>
      <c r="AH487" s="696"/>
      <c r="AI487" s="696"/>
      <c r="AJ487" s="696"/>
      <c r="AK487" s="696"/>
      <c r="AL487" s="696"/>
      <c r="AM487" s="696"/>
      <c r="AN487" s="696"/>
      <c r="AO487" s="696"/>
    </row>
    <row r="488" spans="1:42" s="126" customFormat="1" ht="12.75" customHeight="1" x14ac:dyDescent="0.2">
      <c r="A488" s="545"/>
      <c r="B488" s="693" t="s">
        <v>618</v>
      </c>
      <c r="C488" s="534"/>
      <c r="D488" s="749"/>
      <c r="E488" s="749"/>
      <c r="F488" s="749"/>
      <c r="G488" s="749"/>
      <c r="H488" s="749"/>
      <c r="I488" s="749"/>
      <c r="J488" s="749"/>
      <c r="K488" s="749"/>
      <c r="L488" s="749"/>
      <c r="M488" s="749"/>
      <c r="N488" s="749"/>
      <c r="O488" s="749"/>
      <c r="P488" s="749"/>
      <c r="Q488" s="749"/>
      <c r="R488" s="749"/>
      <c r="S488" s="749"/>
      <c r="T488" s="749"/>
      <c r="U488" s="749"/>
      <c r="V488" s="749"/>
      <c r="W488" s="749"/>
      <c r="X488" s="749"/>
      <c r="Y488" s="749"/>
      <c r="Z488" s="749"/>
      <c r="AA488" s="749"/>
      <c r="AB488" s="749"/>
      <c r="AC488" s="749"/>
      <c r="AD488" s="749"/>
      <c r="AE488" s="749"/>
      <c r="AF488" s="749"/>
      <c r="AG488" s="749"/>
      <c r="AH488" s="749"/>
      <c r="AI488" s="749"/>
      <c r="AJ488" s="749"/>
      <c r="AK488" s="749"/>
      <c r="AL488" s="749"/>
      <c r="AM488" s="749"/>
      <c r="AN488" s="749"/>
      <c r="AO488" s="749"/>
    </row>
    <row r="489" spans="1:42" ht="12.75" customHeight="1" x14ac:dyDescent="0.2">
      <c r="A489" s="545"/>
      <c r="B489" s="535"/>
      <c r="C489" s="534"/>
      <c r="D489" s="534"/>
      <c r="E489" s="534"/>
      <c r="F489" s="534"/>
      <c r="G489" s="534"/>
      <c r="H489" s="534"/>
      <c r="I489" s="534"/>
      <c r="J489" s="534"/>
      <c r="K489" s="534"/>
      <c r="L489" s="534"/>
      <c r="M489" s="534"/>
      <c r="N489" s="534"/>
      <c r="O489" s="534"/>
      <c r="P489" s="534"/>
      <c r="Q489" s="534"/>
      <c r="R489" s="534"/>
      <c r="S489" s="534"/>
      <c r="T489" s="534"/>
      <c r="U489" s="534"/>
      <c r="V489" s="534"/>
      <c r="W489" s="534"/>
      <c r="X489" s="534"/>
      <c r="Y489" s="534"/>
      <c r="Z489" s="534"/>
      <c r="AA489" s="534"/>
      <c r="AB489" s="534"/>
      <c r="AC489" s="534"/>
      <c r="AD489" s="534"/>
      <c r="AE489" s="534"/>
      <c r="AF489" s="534"/>
      <c r="AG489" s="534"/>
      <c r="AH489" s="534"/>
      <c r="AI489" s="534"/>
      <c r="AJ489" s="534"/>
      <c r="AK489" s="534"/>
      <c r="AL489" s="534"/>
      <c r="AM489" s="534"/>
      <c r="AN489" s="534"/>
      <c r="AO489" s="534"/>
    </row>
    <row r="490" spans="1:42" ht="12.75" customHeight="1" x14ac:dyDescent="0.2">
      <c r="A490" s="545"/>
      <c r="B490" s="688" t="s">
        <v>561</v>
      </c>
      <c r="C490" s="534"/>
      <c r="D490" s="696"/>
      <c r="E490" s="696"/>
      <c r="F490" s="696"/>
      <c r="G490" s="696"/>
      <c r="H490" s="696"/>
      <c r="I490" s="696"/>
      <c r="J490" s="696"/>
      <c r="K490" s="696"/>
      <c r="L490" s="696"/>
      <c r="M490" s="696"/>
      <c r="N490" s="696"/>
      <c r="O490" s="696"/>
      <c r="P490" s="696"/>
      <c r="Q490" s="696"/>
      <c r="R490" s="696"/>
      <c r="S490" s="696"/>
      <c r="T490" s="696"/>
      <c r="U490" s="696"/>
      <c r="V490" s="696"/>
      <c r="W490" s="696"/>
      <c r="X490" s="696"/>
      <c r="Y490" s="696"/>
      <c r="Z490" s="696"/>
      <c r="AA490" s="696"/>
      <c r="AB490" s="696"/>
      <c r="AC490" s="696"/>
      <c r="AD490" s="696"/>
      <c r="AE490" s="696"/>
      <c r="AF490" s="696"/>
      <c r="AG490" s="696"/>
      <c r="AH490" s="696"/>
      <c r="AI490" s="696"/>
      <c r="AJ490" s="696"/>
      <c r="AK490" s="696"/>
      <c r="AL490" s="696"/>
      <c r="AM490" s="696"/>
      <c r="AN490" s="696"/>
      <c r="AO490" s="696"/>
    </row>
    <row r="491" spans="1:42" ht="12.75" customHeight="1" x14ac:dyDescent="0.2">
      <c r="A491" s="545"/>
      <c r="B491" s="686" t="s">
        <v>619</v>
      </c>
      <c r="C491" s="534"/>
      <c r="D491" s="696"/>
      <c r="E491" s="696"/>
      <c r="F491" s="696"/>
      <c r="G491" s="696"/>
      <c r="H491" s="696"/>
      <c r="I491" s="696"/>
      <c r="J491" s="696"/>
      <c r="K491" s="696"/>
      <c r="L491" s="696"/>
      <c r="M491" s="696"/>
      <c r="N491" s="696"/>
      <c r="O491" s="696"/>
      <c r="P491" s="696"/>
      <c r="Q491" s="696"/>
      <c r="R491" s="696"/>
      <c r="S491" s="696"/>
      <c r="T491" s="696"/>
      <c r="U491" s="696"/>
      <c r="V491" s="696"/>
      <c r="W491" s="696"/>
      <c r="X491" s="696"/>
      <c r="Y491" s="696"/>
      <c r="Z491" s="696"/>
      <c r="AA491" s="696"/>
      <c r="AB491" s="696"/>
      <c r="AC491" s="696"/>
      <c r="AD491" s="696"/>
      <c r="AE491" s="696"/>
      <c r="AF491" s="696"/>
      <c r="AG491" s="696"/>
      <c r="AH491" s="696"/>
      <c r="AI491" s="696"/>
      <c r="AJ491" s="696"/>
      <c r="AK491" s="696"/>
      <c r="AL491" s="696"/>
      <c r="AM491" s="696"/>
      <c r="AN491" s="696"/>
      <c r="AO491" s="696"/>
    </row>
    <row r="492" spans="1:42" ht="12.75" customHeight="1" thickBot="1" x14ac:dyDescent="0.25">
      <c r="A492" s="545"/>
      <c r="B492" s="694" t="s">
        <v>620</v>
      </c>
      <c r="C492" s="739"/>
      <c r="D492" s="797"/>
      <c r="E492" s="797"/>
      <c r="F492" s="797"/>
      <c r="G492" s="797"/>
      <c r="H492" s="797"/>
      <c r="I492" s="797"/>
      <c r="J492" s="797"/>
      <c r="K492" s="797"/>
      <c r="L492" s="797"/>
      <c r="M492" s="797"/>
      <c r="N492" s="797"/>
      <c r="O492" s="797"/>
      <c r="P492" s="797"/>
      <c r="Q492" s="797"/>
      <c r="R492" s="797"/>
      <c r="S492" s="797"/>
      <c r="T492" s="797"/>
      <c r="U492" s="797"/>
      <c r="V492" s="797"/>
      <c r="W492" s="797"/>
      <c r="X492" s="797"/>
      <c r="Y492" s="797"/>
      <c r="Z492" s="797"/>
      <c r="AA492" s="797"/>
      <c r="AB492" s="797"/>
      <c r="AC492" s="797"/>
      <c r="AD492" s="797"/>
      <c r="AE492" s="797"/>
      <c r="AF492" s="797"/>
      <c r="AG492" s="797"/>
      <c r="AH492" s="797"/>
      <c r="AI492" s="797"/>
      <c r="AJ492" s="797"/>
      <c r="AK492" s="797"/>
      <c r="AL492" s="797"/>
      <c r="AM492" s="797"/>
      <c r="AN492" s="797"/>
      <c r="AO492" s="797"/>
    </row>
    <row r="493" spans="1:42" ht="12.75" customHeight="1" x14ac:dyDescent="0.2">
      <c r="A493" s="545"/>
      <c r="B493" s="686" t="s">
        <v>56</v>
      </c>
      <c r="C493" s="534"/>
      <c r="D493" s="696"/>
      <c r="E493" s="696"/>
      <c r="F493" s="696"/>
      <c r="G493" s="696"/>
      <c r="H493" s="696"/>
      <c r="I493" s="696"/>
      <c r="J493" s="696"/>
      <c r="K493" s="696"/>
      <c r="L493" s="696"/>
      <c r="M493" s="696"/>
      <c r="N493" s="696"/>
      <c r="O493" s="696"/>
      <c r="P493" s="696"/>
      <c r="Q493" s="696"/>
      <c r="R493" s="696"/>
      <c r="S493" s="696"/>
      <c r="T493" s="696"/>
      <c r="U493" s="696"/>
      <c r="V493" s="696"/>
      <c r="W493" s="696"/>
      <c r="X493" s="696"/>
      <c r="Y493" s="696"/>
      <c r="Z493" s="696"/>
      <c r="AA493" s="696"/>
      <c r="AB493" s="696"/>
      <c r="AC493" s="696"/>
      <c r="AD493" s="696"/>
      <c r="AE493" s="696"/>
      <c r="AF493" s="696"/>
      <c r="AG493" s="696"/>
      <c r="AH493" s="696"/>
      <c r="AI493" s="696"/>
      <c r="AJ493" s="696"/>
      <c r="AK493" s="696"/>
      <c r="AL493" s="696"/>
      <c r="AM493" s="696"/>
      <c r="AN493" s="696"/>
      <c r="AO493" s="696"/>
    </row>
    <row r="494" spans="1:42" ht="12.6" customHeight="1" x14ac:dyDescent="0.2">
      <c r="A494" s="545"/>
      <c r="B494" s="687" t="s">
        <v>147</v>
      </c>
      <c r="C494" s="534"/>
      <c r="D494" s="696"/>
      <c r="E494" s="696"/>
      <c r="F494" s="696"/>
      <c r="G494" s="696"/>
      <c r="H494" s="696"/>
      <c r="I494" s="696"/>
      <c r="J494" s="696"/>
      <c r="K494" s="696"/>
      <c r="L494" s="696"/>
      <c r="M494" s="696"/>
      <c r="N494" s="696"/>
      <c r="O494" s="696"/>
      <c r="P494" s="696"/>
      <c r="Q494" s="696"/>
      <c r="R494" s="696"/>
      <c r="S494" s="696"/>
      <c r="T494" s="696"/>
      <c r="U494" s="696"/>
      <c r="V494" s="696"/>
      <c r="W494" s="696"/>
      <c r="X494" s="696"/>
      <c r="Y494" s="696"/>
      <c r="Z494" s="696"/>
      <c r="AA494" s="696"/>
      <c r="AB494" s="696"/>
      <c r="AC494" s="696"/>
      <c r="AD494" s="696"/>
      <c r="AE494" s="696"/>
      <c r="AF494" s="696"/>
      <c r="AG494" s="696"/>
      <c r="AH494" s="696"/>
      <c r="AI494" s="696"/>
      <c r="AJ494" s="696"/>
      <c r="AK494" s="696"/>
      <c r="AL494" s="696"/>
      <c r="AM494" s="696"/>
      <c r="AN494" s="696"/>
      <c r="AO494" s="696"/>
    </row>
    <row r="495" spans="1:42" ht="12.75" customHeight="1" x14ac:dyDescent="0.2">
      <c r="A495" s="545"/>
      <c r="B495" s="685" t="s">
        <v>621</v>
      </c>
      <c r="C495" s="534"/>
      <c r="D495" s="696"/>
      <c r="E495" s="696"/>
      <c r="F495" s="696"/>
      <c r="G495" s="696"/>
      <c r="H495" s="696"/>
      <c r="I495" s="696"/>
      <c r="J495" s="696"/>
      <c r="K495" s="696"/>
      <c r="L495" s="696"/>
      <c r="M495" s="696"/>
      <c r="N495" s="696"/>
      <c r="O495" s="696"/>
      <c r="P495" s="696"/>
      <c r="Q495" s="696"/>
      <c r="R495" s="696"/>
      <c r="S495" s="696"/>
      <c r="T495" s="696"/>
      <c r="U495" s="696"/>
      <c r="V495" s="696"/>
      <c r="W495" s="696"/>
      <c r="X495" s="696"/>
      <c r="Y495" s="696"/>
      <c r="Z495" s="696"/>
      <c r="AA495" s="696"/>
      <c r="AB495" s="696"/>
      <c r="AC495" s="696"/>
      <c r="AD495" s="696"/>
      <c r="AE495" s="696"/>
      <c r="AF495" s="696"/>
      <c r="AG495" s="696"/>
      <c r="AH495" s="696"/>
      <c r="AI495" s="696"/>
      <c r="AJ495" s="696"/>
      <c r="AK495" s="696"/>
      <c r="AL495" s="696"/>
      <c r="AM495" s="696"/>
      <c r="AN495" s="696"/>
      <c r="AO495" s="696"/>
    </row>
    <row r="496" spans="1:42" s="126" customFormat="1" ht="12.75" customHeight="1" x14ac:dyDescent="0.2">
      <c r="A496" s="545"/>
      <c r="B496" s="693" t="s">
        <v>572</v>
      </c>
      <c r="C496" s="534"/>
      <c r="D496" s="749"/>
      <c r="E496" s="749"/>
      <c r="F496" s="749"/>
      <c r="G496" s="749"/>
      <c r="H496" s="749"/>
      <c r="I496" s="749"/>
      <c r="J496" s="749"/>
      <c r="K496" s="749"/>
      <c r="L496" s="749"/>
      <c r="M496" s="749"/>
      <c r="N496" s="749"/>
      <c r="O496" s="749"/>
      <c r="P496" s="749"/>
      <c r="Q496" s="749"/>
      <c r="R496" s="749"/>
      <c r="S496" s="749"/>
      <c r="T496" s="749"/>
      <c r="U496" s="749"/>
      <c r="V496" s="749"/>
      <c r="W496" s="749"/>
      <c r="X496" s="749"/>
      <c r="Y496" s="749"/>
      <c r="Z496" s="749"/>
      <c r="AA496" s="749"/>
      <c r="AB496" s="749"/>
      <c r="AC496" s="749"/>
      <c r="AD496" s="749"/>
      <c r="AE496" s="749"/>
      <c r="AF496" s="749"/>
      <c r="AG496" s="749"/>
      <c r="AH496" s="749"/>
      <c r="AI496" s="749"/>
      <c r="AJ496" s="749"/>
      <c r="AK496" s="749"/>
      <c r="AL496" s="749"/>
      <c r="AM496" s="749"/>
      <c r="AN496" s="749"/>
      <c r="AO496" s="749"/>
    </row>
    <row r="497" spans="1:41" ht="12.75" customHeight="1" x14ac:dyDescent="0.2">
      <c r="A497" s="545"/>
      <c r="B497" s="535"/>
      <c r="C497" s="534"/>
      <c r="D497" s="534"/>
      <c r="E497" s="534"/>
      <c r="F497" s="534"/>
      <c r="G497" s="534"/>
      <c r="H497" s="534"/>
      <c r="I497" s="534"/>
      <c r="J497" s="534"/>
      <c r="K497" s="534"/>
      <c r="L497" s="534"/>
      <c r="M497" s="534"/>
      <c r="N497" s="534"/>
      <c r="O497" s="534"/>
      <c r="P497" s="534"/>
      <c r="Q497" s="534"/>
      <c r="R497" s="534"/>
      <c r="S497" s="534"/>
      <c r="T497" s="534"/>
      <c r="U497" s="534"/>
      <c r="V497" s="534"/>
      <c r="W497" s="534"/>
      <c r="X497" s="534"/>
      <c r="Y497" s="534"/>
      <c r="Z497" s="534"/>
      <c r="AA497" s="534"/>
      <c r="AB497" s="534"/>
      <c r="AC497" s="534"/>
      <c r="AD497" s="534"/>
      <c r="AE497" s="534"/>
      <c r="AF497" s="534"/>
      <c r="AG497" s="534"/>
      <c r="AH497" s="534"/>
      <c r="AI497" s="534"/>
      <c r="AJ497" s="534"/>
      <c r="AK497" s="534"/>
      <c r="AL497" s="534"/>
      <c r="AM497" s="534"/>
      <c r="AN497" s="534"/>
      <c r="AO497" s="534"/>
    </row>
    <row r="498" spans="1:41" ht="12.75" customHeight="1" x14ac:dyDescent="0.2">
      <c r="A498" s="545"/>
      <c r="B498" s="688" t="s">
        <v>622</v>
      </c>
      <c r="C498" s="534"/>
      <c r="D498" s="696"/>
      <c r="E498" s="696"/>
      <c r="F498" s="696"/>
      <c r="G498" s="696"/>
      <c r="H498" s="696"/>
      <c r="I498" s="696"/>
      <c r="J498" s="696"/>
      <c r="K498" s="696"/>
      <c r="L498" s="696"/>
      <c r="M498" s="696"/>
      <c r="N498" s="696"/>
      <c r="O498" s="696"/>
      <c r="P498" s="696"/>
      <c r="Q498" s="696"/>
      <c r="R498" s="696"/>
      <c r="S498" s="696"/>
      <c r="T498" s="696"/>
      <c r="U498" s="696"/>
      <c r="V498" s="696"/>
      <c r="W498" s="696"/>
      <c r="X498" s="696"/>
      <c r="Y498" s="696"/>
      <c r="Z498" s="696"/>
      <c r="AA498" s="696"/>
      <c r="AB498" s="696"/>
      <c r="AC498" s="696"/>
      <c r="AD498" s="696"/>
      <c r="AE498" s="696"/>
      <c r="AF498" s="696"/>
      <c r="AG498" s="696"/>
      <c r="AH498" s="696"/>
      <c r="AI498" s="696"/>
      <c r="AJ498" s="696"/>
      <c r="AK498" s="696"/>
      <c r="AL498" s="696"/>
      <c r="AM498" s="696"/>
      <c r="AN498" s="696"/>
      <c r="AO498" s="696"/>
    </row>
    <row r="499" spans="1:41" ht="12.75" customHeight="1" x14ac:dyDescent="0.2">
      <c r="A499" s="545"/>
      <c r="B499" s="685" t="s">
        <v>548</v>
      </c>
      <c r="C499" s="534"/>
      <c r="D499" s="790"/>
      <c r="E499" s="790"/>
      <c r="F499" s="790"/>
      <c r="G499" s="790"/>
      <c r="H499" s="790"/>
      <c r="I499" s="791"/>
      <c r="J499" s="790"/>
      <c r="K499" s="790"/>
      <c r="L499" s="790"/>
      <c r="M499" s="790"/>
      <c r="N499" s="790"/>
      <c r="O499" s="790"/>
      <c r="P499" s="790"/>
      <c r="Q499" s="790"/>
      <c r="R499" s="790"/>
      <c r="S499" s="790"/>
      <c r="T499" s="790"/>
      <c r="U499" s="790"/>
      <c r="V499" s="790"/>
      <c r="W499" s="790"/>
      <c r="X499" s="790"/>
      <c r="Y499" s="790"/>
      <c r="Z499" s="790"/>
      <c r="AA499" s="790"/>
      <c r="AB499" s="790"/>
      <c r="AC499" s="790"/>
      <c r="AD499" s="790"/>
      <c r="AE499" s="790"/>
      <c r="AF499" s="790"/>
      <c r="AG499" s="790"/>
      <c r="AH499" s="790"/>
      <c r="AI499" s="790"/>
      <c r="AJ499" s="790"/>
      <c r="AK499" s="790"/>
      <c r="AL499" s="790"/>
      <c r="AM499" s="790"/>
      <c r="AN499" s="790"/>
      <c r="AO499" s="790"/>
    </row>
    <row r="500" spans="1:41" ht="12.75" customHeight="1" x14ac:dyDescent="0.2">
      <c r="A500" s="545"/>
      <c r="B500" s="687" t="s">
        <v>623</v>
      </c>
      <c r="C500" s="534"/>
      <c r="D500" s="534"/>
      <c r="E500" s="534"/>
      <c r="F500" s="534"/>
      <c r="G500" s="534"/>
      <c r="H500" s="534"/>
      <c r="I500" s="534"/>
      <c r="J500" s="534"/>
      <c r="K500" s="534"/>
      <c r="L500" s="534"/>
      <c r="M500" s="534"/>
      <c r="N500" s="534"/>
      <c r="O500" s="534"/>
      <c r="P500" s="534"/>
      <c r="Q500" s="534"/>
      <c r="R500" s="534"/>
      <c r="S500" s="534"/>
      <c r="T500" s="534"/>
      <c r="U500" s="534"/>
      <c r="V500" s="534"/>
      <c r="W500" s="534"/>
      <c r="X500" s="534"/>
      <c r="Y500" s="534"/>
      <c r="Z500" s="534"/>
      <c r="AA500" s="534"/>
      <c r="AB500" s="534"/>
      <c r="AC500" s="534"/>
      <c r="AD500" s="534"/>
      <c r="AE500" s="534"/>
      <c r="AF500" s="534"/>
      <c r="AG500" s="534"/>
      <c r="AH500" s="534"/>
      <c r="AI500" s="534"/>
      <c r="AJ500" s="534"/>
      <c r="AK500" s="534"/>
      <c r="AL500" s="534"/>
      <c r="AM500" s="534"/>
      <c r="AN500" s="534"/>
      <c r="AO500" s="534"/>
    </row>
    <row r="501" spans="1:41" ht="12.75" customHeight="1" x14ac:dyDescent="0.2">
      <c r="A501" s="545"/>
      <c r="B501" s="687" t="s">
        <v>624</v>
      </c>
      <c r="C501" s="534"/>
      <c r="D501" s="534"/>
      <c r="E501" s="534"/>
      <c r="F501" s="534"/>
      <c r="G501" s="534"/>
      <c r="H501" s="534"/>
      <c r="I501" s="534"/>
      <c r="J501" s="534"/>
      <c r="K501" s="534"/>
      <c r="L501" s="534"/>
      <c r="M501" s="534"/>
      <c r="N501" s="534"/>
      <c r="O501" s="534"/>
      <c r="P501" s="534"/>
      <c r="Q501" s="534"/>
      <c r="R501" s="534"/>
      <c r="S501" s="534"/>
      <c r="T501" s="534"/>
      <c r="U501" s="534"/>
      <c r="V501" s="534"/>
      <c r="W501" s="534"/>
      <c r="X501" s="534"/>
      <c r="Y501" s="534"/>
      <c r="Z501" s="534"/>
      <c r="AA501" s="534"/>
      <c r="AB501" s="534"/>
      <c r="AC501" s="534"/>
      <c r="AD501" s="534"/>
      <c r="AE501" s="534"/>
      <c r="AF501" s="534"/>
      <c r="AG501" s="534"/>
      <c r="AH501" s="534"/>
      <c r="AI501" s="534"/>
      <c r="AJ501" s="534"/>
      <c r="AK501" s="534"/>
      <c r="AL501" s="534"/>
      <c r="AM501" s="534"/>
      <c r="AN501" s="534"/>
      <c r="AO501" s="534"/>
    </row>
    <row r="502" spans="1:41" ht="12.75" customHeight="1" x14ac:dyDescent="0.2">
      <c r="A502" s="545"/>
      <c r="B502" s="690" t="s">
        <v>551</v>
      </c>
      <c r="C502" s="534"/>
      <c r="D502" s="534"/>
      <c r="E502" s="534"/>
      <c r="F502" s="534"/>
      <c r="G502" s="534"/>
      <c r="H502" s="534"/>
      <c r="I502" s="534"/>
      <c r="J502" s="534"/>
      <c r="K502" s="534"/>
      <c r="L502" s="534"/>
      <c r="M502" s="534"/>
      <c r="N502" s="534"/>
      <c r="O502" s="534"/>
      <c r="P502" s="534"/>
      <c r="Q502" s="534"/>
      <c r="R502" s="534"/>
      <c r="S502" s="534"/>
      <c r="T502" s="534"/>
      <c r="U502" s="534"/>
      <c r="V502" s="534"/>
      <c r="W502" s="534"/>
      <c r="X502" s="534"/>
      <c r="Y502" s="534"/>
      <c r="Z502" s="534"/>
      <c r="AA502" s="534"/>
      <c r="AB502" s="534"/>
      <c r="AC502" s="534"/>
      <c r="AD502" s="534"/>
      <c r="AE502" s="534"/>
      <c r="AF502" s="534"/>
      <c r="AG502" s="534"/>
      <c r="AH502" s="534"/>
      <c r="AI502" s="534"/>
      <c r="AJ502" s="534"/>
      <c r="AK502" s="534"/>
      <c r="AL502" s="534"/>
      <c r="AM502" s="534"/>
      <c r="AN502" s="534"/>
      <c r="AO502" s="534"/>
    </row>
    <row r="503" spans="1:41" ht="12.75" customHeight="1" x14ac:dyDescent="0.2">
      <c r="A503" s="545"/>
      <c r="B503" s="685" t="s">
        <v>552</v>
      </c>
      <c r="C503" s="696"/>
      <c r="D503" s="696"/>
      <c r="E503" s="696"/>
      <c r="F503" s="696"/>
      <c r="G503" s="696"/>
      <c r="H503" s="696"/>
      <c r="I503" s="696"/>
      <c r="J503" s="696"/>
      <c r="K503" s="696"/>
      <c r="L503" s="696"/>
      <c r="M503" s="696"/>
      <c r="N503" s="696"/>
      <c r="O503" s="696"/>
      <c r="P503" s="696"/>
      <c r="Q503" s="696"/>
      <c r="R503" s="696"/>
      <c r="S503" s="696"/>
      <c r="T503" s="696"/>
      <c r="U503" s="696"/>
      <c r="V503" s="696"/>
      <c r="W503" s="696"/>
      <c r="X503" s="696"/>
      <c r="Y503" s="696"/>
      <c r="Z503" s="696"/>
      <c r="AA503" s="696"/>
      <c r="AB503" s="696"/>
      <c r="AC503" s="696"/>
      <c r="AD503" s="696"/>
      <c r="AE503" s="696"/>
      <c r="AF503" s="696"/>
      <c r="AG503" s="696"/>
      <c r="AH503" s="696"/>
      <c r="AI503" s="696"/>
      <c r="AJ503" s="696"/>
      <c r="AK503" s="696"/>
      <c r="AL503" s="696"/>
      <c r="AM503" s="696"/>
      <c r="AN503" s="696"/>
      <c r="AO503" s="696"/>
    </row>
    <row r="504" spans="1:41" ht="12.75" customHeight="1" thickBot="1" x14ac:dyDescent="0.25">
      <c r="A504" s="545"/>
      <c r="B504" s="691" t="s">
        <v>553</v>
      </c>
      <c r="C504" s="797"/>
      <c r="D504" s="797"/>
      <c r="E504" s="797"/>
      <c r="F504" s="797"/>
      <c r="G504" s="797"/>
      <c r="H504" s="797"/>
      <c r="I504" s="797"/>
      <c r="J504" s="797"/>
      <c r="K504" s="797"/>
      <c r="L504" s="797"/>
      <c r="M504" s="797"/>
      <c r="N504" s="797"/>
      <c r="O504" s="797"/>
      <c r="P504" s="797"/>
      <c r="Q504" s="797"/>
      <c r="R504" s="797"/>
      <c r="S504" s="797"/>
      <c r="T504" s="797"/>
      <c r="U504" s="797"/>
      <c r="V504" s="797"/>
      <c r="W504" s="797"/>
      <c r="X504" s="797"/>
      <c r="Y504" s="797"/>
      <c r="Z504" s="797"/>
      <c r="AA504" s="797"/>
      <c r="AB504" s="797"/>
      <c r="AC504" s="797"/>
      <c r="AD504" s="797"/>
      <c r="AE504" s="797"/>
      <c r="AF504" s="797"/>
      <c r="AG504" s="797"/>
      <c r="AH504" s="797"/>
      <c r="AI504" s="797"/>
      <c r="AJ504" s="797"/>
      <c r="AK504" s="797"/>
      <c r="AL504" s="797"/>
      <c r="AM504" s="797"/>
      <c r="AN504" s="797"/>
      <c r="AO504" s="797"/>
    </row>
    <row r="505" spans="1:41" ht="12.75" customHeight="1" x14ac:dyDescent="0.2">
      <c r="A505" s="545"/>
      <c r="B505" s="692" t="s">
        <v>564</v>
      </c>
      <c r="C505" s="534"/>
      <c r="D505" s="534"/>
      <c r="E505" s="534"/>
      <c r="F505" s="534"/>
      <c r="G505" s="534"/>
      <c r="H505" s="534"/>
      <c r="I505" s="534"/>
      <c r="J505" s="534"/>
      <c r="K505" s="534"/>
      <c r="L505" s="534"/>
      <c r="M505" s="534"/>
      <c r="N505" s="534"/>
      <c r="O505" s="534"/>
      <c r="P505" s="534"/>
      <c r="Q505" s="534"/>
      <c r="R505" s="534"/>
      <c r="S505" s="534"/>
      <c r="T505" s="534"/>
      <c r="U505" s="534"/>
      <c r="V505" s="534"/>
      <c r="W505" s="534"/>
      <c r="X505" s="534"/>
      <c r="Y505" s="534"/>
      <c r="Z505" s="534"/>
      <c r="AA505" s="534"/>
      <c r="AB505" s="534"/>
      <c r="AC505" s="534"/>
      <c r="AD505" s="534"/>
      <c r="AE505" s="534"/>
      <c r="AF505" s="534"/>
      <c r="AG505" s="534"/>
      <c r="AH505" s="534"/>
      <c r="AI505" s="534"/>
      <c r="AJ505" s="534"/>
      <c r="AK505" s="534"/>
      <c r="AL505" s="534"/>
      <c r="AM505" s="534"/>
      <c r="AN505" s="534"/>
      <c r="AO505" s="534"/>
    </row>
    <row r="506" spans="1:41" ht="12.75" customHeight="1" thickBot="1" x14ac:dyDescent="0.25">
      <c r="A506" s="545"/>
      <c r="B506" s="694" t="s">
        <v>625</v>
      </c>
      <c r="C506" s="739"/>
      <c r="D506" s="797"/>
      <c r="E506" s="797"/>
      <c r="F506" s="797"/>
      <c r="G506" s="797"/>
      <c r="H506" s="797"/>
      <c r="I506" s="797"/>
      <c r="J506" s="797"/>
      <c r="K506" s="797"/>
      <c r="L506" s="797"/>
      <c r="M506" s="797"/>
      <c r="N506" s="797"/>
      <c r="O506" s="797"/>
      <c r="P506" s="797"/>
      <c r="Q506" s="797"/>
      <c r="R506" s="797"/>
      <c r="S506" s="797"/>
      <c r="T506" s="797"/>
      <c r="U506" s="797"/>
      <c r="V506" s="797"/>
      <c r="W506" s="797"/>
      <c r="X506" s="797"/>
      <c r="Y506" s="797"/>
      <c r="Z506" s="797"/>
      <c r="AA506" s="797"/>
      <c r="AB506" s="797"/>
      <c r="AC506" s="797"/>
      <c r="AD506" s="797"/>
      <c r="AE506" s="797"/>
      <c r="AF506" s="797"/>
      <c r="AG506" s="797"/>
      <c r="AH506" s="797"/>
      <c r="AI506" s="797"/>
      <c r="AJ506" s="797"/>
      <c r="AK506" s="797"/>
      <c r="AL506" s="797"/>
      <c r="AM506" s="797"/>
      <c r="AN506" s="797"/>
      <c r="AO506" s="797"/>
    </row>
    <row r="507" spans="1:41" ht="12.75" customHeight="1" x14ac:dyDescent="0.2">
      <c r="A507" s="545"/>
      <c r="B507" s="692" t="s">
        <v>626</v>
      </c>
      <c r="C507" s="534"/>
      <c r="D507" s="534"/>
      <c r="E507" s="534"/>
      <c r="F507" s="534"/>
      <c r="G507" s="534"/>
      <c r="H507" s="534"/>
      <c r="I507" s="534"/>
      <c r="J507" s="534"/>
      <c r="K507" s="534"/>
      <c r="L507" s="534"/>
      <c r="M507" s="534"/>
      <c r="N507" s="534"/>
      <c r="O507" s="534"/>
      <c r="P507" s="534"/>
      <c r="Q507" s="534"/>
      <c r="R507" s="534"/>
      <c r="S507" s="534"/>
      <c r="T507" s="534"/>
      <c r="U507" s="534"/>
      <c r="V507" s="534"/>
      <c r="W507" s="534"/>
      <c r="X507" s="534"/>
      <c r="Y507" s="534"/>
      <c r="Z507" s="534"/>
      <c r="AA507" s="534"/>
      <c r="AB507" s="534"/>
      <c r="AC507" s="534"/>
      <c r="AD507" s="534"/>
      <c r="AE507" s="534"/>
      <c r="AF507" s="534"/>
      <c r="AG507" s="534"/>
      <c r="AH507" s="534"/>
      <c r="AI507" s="534"/>
      <c r="AJ507" s="534"/>
      <c r="AK507" s="534"/>
      <c r="AL507" s="534"/>
      <c r="AM507" s="534"/>
      <c r="AN507" s="534"/>
      <c r="AO507" s="534"/>
    </row>
    <row r="508" spans="1:41" ht="12.6" customHeight="1" x14ac:dyDescent="0.2">
      <c r="A508" s="545"/>
      <c r="B508" s="687" t="s">
        <v>147</v>
      </c>
      <c r="C508" s="534"/>
      <c r="D508" s="696"/>
      <c r="E508" s="696"/>
      <c r="F508" s="696"/>
      <c r="G508" s="696"/>
      <c r="H508" s="696"/>
      <c r="I508" s="696"/>
      <c r="J508" s="696"/>
      <c r="K508" s="696"/>
      <c r="L508" s="696"/>
      <c r="M508" s="696"/>
      <c r="N508" s="696"/>
      <c r="O508" s="696"/>
      <c r="P508" s="696"/>
      <c r="Q508" s="696"/>
      <c r="R508" s="696"/>
      <c r="S508" s="696"/>
      <c r="T508" s="696"/>
      <c r="U508" s="696"/>
      <c r="V508" s="696"/>
      <c r="W508" s="696"/>
      <c r="X508" s="696"/>
      <c r="Y508" s="696"/>
      <c r="Z508" s="696"/>
      <c r="AA508" s="696"/>
      <c r="AB508" s="696"/>
      <c r="AC508" s="696"/>
      <c r="AD508" s="696"/>
      <c r="AE508" s="696"/>
      <c r="AF508" s="696"/>
      <c r="AG508" s="696"/>
      <c r="AH508" s="696"/>
      <c r="AI508" s="696"/>
      <c r="AJ508" s="696"/>
      <c r="AK508" s="696"/>
      <c r="AL508" s="696"/>
      <c r="AM508" s="696"/>
      <c r="AN508" s="696"/>
      <c r="AO508" s="696"/>
    </row>
    <row r="509" spans="1:41" ht="12.75" customHeight="1" x14ac:dyDescent="0.2">
      <c r="A509" s="545"/>
      <c r="B509" s="690" t="s">
        <v>627</v>
      </c>
      <c r="C509" s="534"/>
      <c r="D509" s="792"/>
      <c r="E509" s="792"/>
      <c r="F509" s="792"/>
      <c r="G509" s="792"/>
      <c r="H509" s="792"/>
      <c r="I509" s="792"/>
      <c r="J509" s="792"/>
      <c r="K509" s="792"/>
      <c r="L509" s="792"/>
      <c r="M509" s="792"/>
      <c r="N509" s="792"/>
      <c r="O509" s="792"/>
      <c r="P509" s="792"/>
      <c r="Q509" s="792"/>
      <c r="R509" s="792"/>
      <c r="S509" s="792"/>
      <c r="T509" s="792"/>
      <c r="U509" s="792"/>
      <c r="V509" s="792"/>
      <c r="W509" s="792"/>
      <c r="X509" s="792"/>
      <c r="Y509" s="792"/>
      <c r="Z509" s="792"/>
      <c r="AA509" s="792"/>
      <c r="AB509" s="792"/>
      <c r="AC509" s="792"/>
      <c r="AD509" s="792"/>
      <c r="AE509" s="792"/>
      <c r="AF509" s="792"/>
      <c r="AG509" s="792"/>
      <c r="AH509" s="792"/>
      <c r="AI509" s="792"/>
      <c r="AJ509" s="792"/>
      <c r="AK509" s="792"/>
      <c r="AL509" s="792"/>
      <c r="AM509" s="792"/>
      <c r="AN509" s="792"/>
      <c r="AO509" s="792"/>
    </row>
    <row r="510" spans="1:41" ht="12.75" customHeight="1" x14ac:dyDescent="0.2">
      <c r="A510" s="545"/>
      <c r="B510" s="685" t="s">
        <v>628</v>
      </c>
      <c r="C510" s="534"/>
      <c r="D510" s="755"/>
      <c r="E510" s="755"/>
      <c r="F510" s="755"/>
      <c r="G510" s="755"/>
      <c r="H510" s="755"/>
      <c r="I510" s="755"/>
      <c r="J510" s="755"/>
      <c r="K510" s="755"/>
      <c r="L510" s="755"/>
      <c r="M510" s="755"/>
      <c r="N510" s="755"/>
      <c r="O510" s="755"/>
      <c r="P510" s="755"/>
      <c r="Q510" s="755"/>
      <c r="R510" s="755"/>
      <c r="S510" s="755"/>
      <c r="T510" s="755"/>
      <c r="U510" s="755"/>
      <c r="V510" s="755"/>
      <c r="W510" s="755"/>
      <c r="X510" s="755"/>
      <c r="Y510" s="755"/>
      <c r="Z510" s="755"/>
      <c r="AA510" s="755"/>
      <c r="AB510" s="755"/>
      <c r="AC510" s="755"/>
      <c r="AD510" s="755"/>
      <c r="AE510" s="755"/>
      <c r="AF510" s="755"/>
      <c r="AG510" s="755"/>
      <c r="AH510" s="755"/>
      <c r="AI510" s="755"/>
      <c r="AJ510" s="755"/>
      <c r="AK510" s="755"/>
      <c r="AL510" s="755"/>
      <c r="AM510" s="755"/>
      <c r="AN510" s="755"/>
      <c r="AO510" s="755"/>
    </row>
    <row r="511" spans="1:41" ht="12.75" customHeight="1" x14ac:dyDescent="0.2">
      <c r="A511" s="545"/>
      <c r="B511" s="686" t="s">
        <v>541</v>
      </c>
      <c r="C511" s="534"/>
      <c r="D511" s="696"/>
      <c r="E511" s="696"/>
      <c r="F511" s="696"/>
      <c r="G511" s="696"/>
      <c r="H511" s="696"/>
      <c r="I511" s="696"/>
      <c r="J511" s="696"/>
      <c r="K511" s="696"/>
      <c r="L511" s="696"/>
      <c r="M511" s="696"/>
      <c r="N511" s="696"/>
      <c r="O511" s="696"/>
      <c r="P511" s="696"/>
      <c r="Q511" s="696"/>
      <c r="R511" s="696"/>
      <c r="S511" s="696"/>
      <c r="T511" s="696"/>
      <c r="U511" s="696"/>
      <c r="V511" s="696"/>
      <c r="W511" s="696"/>
      <c r="X511" s="696"/>
      <c r="Y511" s="696"/>
      <c r="Z511" s="696"/>
      <c r="AA511" s="696"/>
      <c r="AB511" s="696"/>
      <c r="AC511" s="696"/>
      <c r="AD511" s="696"/>
      <c r="AE511" s="696"/>
      <c r="AF511" s="696"/>
      <c r="AG511" s="696"/>
      <c r="AH511" s="696"/>
      <c r="AI511" s="696"/>
      <c r="AJ511" s="696"/>
      <c r="AK511" s="696"/>
      <c r="AL511" s="696"/>
      <c r="AM511" s="696"/>
      <c r="AN511" s="696"/>
      <c r="AO511" s="696"/>
    </row>
    <row r="512" spans="1:41" ht="12.75" customHeight="1" x14ac:dyDescent="0.2">
      <c r="A512" s="545"/>
      <c r="B512" s="686"/>
      <c r="C512" s="534"/>
      <c r="D512" s="696"/>
      <c r="E512" s="696"/>
      <c r="F512" s="696"/>
      <c r="G512" s="696"/>
      <c r="H512" s="696"/>
      <c r="I512" s="696"/>
      <c r="J512" s="696"/>
      <c r="K512" s="696"/>
      <c r="L512" s="696"/>
      <c r="M512" s="696"/>
      <c r="N512" s="696"/>
      <c r="O512" s="696"/>
      <c r="P512" s="696"/>
      <c r="Q512" s="696"/>
      <c r="R512" s="696"/>
      <c r="S512" s="696"/>
      <c r="T512" s="696"/>
      <c r="U512" s="696"/>
      <c r="V512" s="696"/>
      <c r="W512" s="696"/>
      <c r="X512" s="696"/>
      <c r="Y512" s="696"/>
      <c r="Z512" s="696"/>
      <c r="AA512" s="696"/>
      <c r="AB512" s="696"/>
      <c r="AC512" s="696"/>
      <c r="AD512" s="696"/>
      <c r="AE512" s="696"/>
      <c r="AF512" s="696"/>
      <c r="AG512" s="696"/>
      <c r="AH512" s="696"/>
      <c r="AI512" s="696"/>
      <c r="AJ512" s="696"/>
      <c r="AK512" s="696"/>
      <c r="AL512" s="696"/>
      <c r="AM512" s="696"/>
      <c r="AN512" s="696"/>
      <c r="AO512" s="696"/>
    </row>
    <row r="513" spans="1:41" ht="12.75" customHeight="1" x14ac:dyDescent="0.2">
      <c r="A513" s="545"/>
      <c r="B513" s="686" t="s">
        <v>629</v>
      </c>
      <c r="C513" s="534"/>
      <c r="D513" s="767"/>
      <c r="E513" s="767"/>
      <c r="F513" s="767"/>
      <c r="G513" s="767"/>
      <c r="H513" s="767"/>
      <c r="I513" s="767"/>
      <c r="J513" s="767"/>
      <c r="K513" s="767"/>
      <c r="L513" s="767"/>
      <c r="M513" s="767"/>
      <c r="N513" s="767"/>
      <c r="O513" s="767"/>
      <c r="P513" s="767"/>
      <c r="Q513" s="767"/>
      <c r="R513" s="767"/>
      <c r="S513" s="767"/>
      <c r="T513" s="767"/>
      <c r="U513" s="767"/>
      <c r="V513" s="767"/>
      <c r="W513" s="767"/>
      <c r="X513" s="767"/>
      <c r="Y513" s="767"/>
      <c r="Z513" s="767"/>
      <c r="AA513" s="767"/>
      <c r="AB513" s="767"/>
      <c r="AC513" s="767"/>
      <c r="AD513" s="767"/>
      <c r="AE513" s="767"/>
      <c r="AF513" s="767"/>
      <c r="AG513" s="767"/>
      <c r="AH513" s="767"/>
      <c r="AI513" s="767"/>
      <c r="AJ513" s="767"/>
      <c r="AK513" s="767"/>
      <c r="AL513" s="767"/>
      <c r="AM513" s="767"/>
      <c r="AN513" s="767"/>
      <c r="AO513" s="767"/>
    </row>
    <row r="514" spans="1:41" s="126" customFormat="1" ht="12.75" customHeight="1" x14ac:dyDescent="0.2">
      <c r="A514" s="545"/>
      <c r="B514" s="688" t="s">
        <v>630</v>
      </c>
      <c r="C514" s="534"/>
      <c r="D514" s="743"/>
      <c r="E514" s="743"/>
      <c r="F514" s="743"/>
      <c r="G514" s="743"/>
      <c r="H514" s="743"/>
      <c r="I514" s="743"/>
      <c r="J514" s="743"/>
      <c r="K514" s="743"/>
      <c r="L514" s="743"/>
      <c r="M514" s="743"/>
      <c r="N514" s="743"/>
      <c r="O514" s="743"/>
      <c r="P514" s="743"/>
      <c r="Q514" s="743"/>
      <c r="R514" s="743"/>
      <c r="S514" s="743"/>
      <c r="T514" s="743"/>
      <c r="U514" s="743"/>
      <c r="V514" s="743"/>
      <c r="W514" s="743"/>
      <c r="X514" s="743"/>
      <c r="Y514" s="743"/>
      <c r="Z514" s="743"/>
      <c r="AA514" s="743"/>
      <c r="AB514" s="743"/>
      <c r="AC514" s="743"/>
      <c r="AD514" s="743"/>
      <c r="AE514" s="743"/>
      <c r="AF514" s="743"/>
      <c r="AG514" s="743"/>
      <c r="AH514" s="743"/>
      <c r="AI514" s="743"/>
      <c r="AJ514" s="743"/>
      <c r="AK514" s="743"/>
      <c r="AL514" s="743"/>
      <c r="AM514" s="743"/>
      <c r="AN514" s="743"/>
      <c r="AO514" s="743"/>
    </row>
    <row r="515" spans="1:41" ht="12.75" customHeight="1" x14ac:dyDescent="0.2">
      <c r="A515" s="545"/>
      <c r="B515" s="686"/>
      <c r="C515" s="534"/>
      <c r="D515" s="696"/>
      <c r="E515" s="696"/>
      <c r="F515" s="696"/>
      <c r="G515" s="696"/>
      <c r="H515" s="696"/>
      <c r="I515" s="696"/>
      <c r="J515" s="696"/>
      <c r="K515" s="696"/>
      <c r="L515" s="696"/>
      <c r="M515" s="696"/>
      <c r="N515" s="696"/>
      <c r="O515" s="696"/>
      <c r="P515" s="696"/>
      <c r="Q515" s="696"/>
      <c r="R515" s="696"/>
      <c r="S515" s="696"/>
      <c r="T515" s="696"/>
      <c r="U515" s="696"/>
      <c r="V515" s="696"/>
      <c r="W515" s="696"/>
      <c r="X515" s="696"/>
      <c r="Y515" s="696"/>
      <c r="Z515" s="696"/>
      <c r="AA515" s="696"/>
      <c r="AB515" s="696"/>
      <c r="AC515" s="696"/>
      <c r="AD515" s="696"/>
      <c r="AE515" s="696"/>
      <c r="AF515" s="696"/>
      <c r="AG515" s="696"/>
      <c r="AH515" s="696"/>
      <c r="AI515" s="696"/>
      <c r="AJ515" s="696"/>
      <c r="AK515" s="696"/>
      <c r="AL515" s="696"/>
      <c r="AM515" s="696"/>
      <c r="AN515" s="696"/>
      <c r="AO515" s="696"/>
    </row>
    <row r="516" spans="1:41" ht="12.75" customHeight="1" x14ac:dyDescent="0.2">
      <c r="A516" s="545"/>
      <c r="B516" s="688" t="s">
        <v>125</v>
      </c>
      <c r="C516" s="534"/>
      <c r="D516" s="696"/>
      <c r="E516" s="696"/>
      <c r="F516" s="696"/>
      <c r="G516" s="696"/>
      <c r="H516" s="696"/>
      <c r="I516" s="696"/>
      <c r="J516" s="696"/>
      <c r="K516" s="696"/>
      <c r="L516" s="696"/>
      <c r="M516" s="696"/>
      <c r="N516" s="696"/>
      <c r="O516" s="696"/>
      <c r="P516" s="696"/>
      <c r="Q516" s="696"/>
      <c r="R516" s="696"/>
      <c r="S516" s="696"/>
      <c r="T516" s="696"/>
      <c r="U516" s="696"/>
      <c r="V516" s="696"/>
      <c r="W516" s="696"/>
      <c r="X516" s="696"/>
      <c r="Y516" s="696"/>
      <c r="Z516" s="696"/>
      <c r="AA516" s="696"/>
      <c r="AB516" s="696"/>
      <c r="AC516" s="696"/>
      <c r="AD516" s="696"/>
      <c r="AE516" s="696"/>
      <c r="AF516" s="696"/>
      <c r="AG516" s="696"/>
      <c r="AH516" s="696"/>
      <c r="AI516" s="696"/>
      <c r="AJ516" s="696"/>
      <c r="AK516" s="696"/>
      <c r="AL516" s="696"/>
      <c r="AM516" s="696"/>
      <c r="AN516" s="696"/>
      <c r="AO516" s="696"/>
    </row>
    <row r="517" spans="1:41" ht="12.75" customHeight="1" x14ac:dyDescent="0.2">
      <c r="A517" s="545"/>
      <c r="B517" s="535" t="s">
        <v>631</v>
      </c>
      <c r="C517" s="534"/>
      <c r="D517" s="696"/>
      <c r="E517" s="696"/>
      <c r="F517" s="696"/>
      <c r="G517" s="696"/>
      <c r="H517" s="696"/>
      <c r="I517" s="696"/>
      <c r="J517" s="696"/>
      <c r="K517" s="696"/>
      <c r="L517" s="696"/>
      <c r="M517" s="696"/>
      <c r="N517" s="696"/>
      <c r="O517" s="696"/>
      <c r="P517" s="696"/>
      <c r="Q517" s="696"/>
      <c r="R517" s="696"/>
      <c r="S517" s="696"/>
      <c r="T517" s="696"/>
      <c r="U517" s="696"/>
      <c r="V517" s="696"/>
      <c r="W517" s="696"/>
      <c r="X517" s="696"/>
      <c r="Y517" s="696"/>
      <c r="Z517" s="696"/>
      <c r="AA517" s="696"/>
      <c r="AB517" s="696"/>
      <c r="AC517" s="696"/>
      <c r="AD517" s="696"/>
      <c r="AE517" s="696"/>
      <c r="AF517" s="696"/>
      <c r="AG517" s="696"/>
      <c r="AH517" s="696"/>
      <c r="AI517" s="696"/>
      <c r="AJ517" s="696"/>
      <c r="AK517" s="696"/>
      <c r="AL517" s="696"/>
      <c r="AM517" s="696"/>
      <c r="AN517" s="696"/>
      <c r="AO517" s="696"/>
    </row>
    <row r="518" spans="1:41" ht="12.75" customHeight="1" x14ac:dyDescent="0.2">
      <c r="A518" s="545"/>
      <c r="B518" s="535" t="s">
        <v>632</v>
      </c>
      <c r="C518" s="534"/>
      <c r="D518" s="767"/>
      <c r="E518" s="767"/>
      <c r="F518" s="767"/>
      <c r="G518" s="767"/>
      <c r="H518" s="767"/>
      <c r="I518" s="767"/>
      <c r="J518" s="767"/>
      <c r="K518" s="767"/>
      <c r="L518" s="767"/>
      <c r="M518" s="767"/>
      <c r="N518" s="767"/>
      <c r="O518" s="767"/>
      <c r="P518" s="767"/>
      <c r="Q518" s="767"/>
      <c r="R518" s="767"/>
      <c r="S518" s="767"/>
      <c r="T518" s="767"/>
      <c r="U518" s="767"/>
      <c r="V518" s="767"/>
      <c r="W518" s="767"/>
      <c r="X518" s="767"/>
      <c r="Y518" s="767"/>
      <c r="Z518" s="767"/>
      <c r="AA518" s="767"/>
      <c r="AB518" s="767"/>
      <c r="AC518" s="767"/>
      <c r="AD518" s="767"/>
      <c r="AE518" s="767"/>
      <c r="AF518" s="767"/>
      <c r="AG518" s="767"/>
      <c r="AH518" s="767"/>
      <c r="AI518" s="767"/>
      <c r="AJ518" s="767"/>
      <c r="AK518" s="767"/>
      <c r="AL518" s="767"/>
      <c r="AM518" s="767"/>
      <c r="AN518" s="767"/>
      <c r="AO518" s="767"/>
    </row>
    <row r="519" spans="1:41" ht="12.75" customHeight="1" x14ac:dyDescent="0.2">
      <c r="A519" s="545"/>
      <c r="B519" s="686" t="s">
        <v>633</v>
      </c>
      <c r="C519" s="534"/>
      <c r="D519" s="696"/>
      <c r="E519" s="696"/>
      <c r="F519" s="696"/>
      <c r="G519" s="696"/>
      <c r="H519" s="696"/>
      <c r="I519" s="696"/>
      <c r="J519" s="696"/>
      <c r="K519" s="696"/>
      <c r="L519" s="696"/>
      <c r="M519" s="696"/>
      <c r="N519" s="696"/>
      <c r="O519" s="696"/>
      <c r="P519" s="696"/>
      <c r="Q519" s="696"/>
      <c r="R519" s="696"/>
      <c r="S519" s="696"/>
      <c r="T519" s="696"/>
      <c r="U519" s="696"/>
      <c r="V519" s="696"/>
      <c r="W519" s="696"/>
      <c r="X519" s="696"/>
      <c r="Y519" s="696"/>
      <c r="Z519" s="696"/>
      <c r="AA519" s="696"/>
      <c r="AB519" s="696"/>
      <c r="AC519" s="696"/>
      <c r="AD519" s="696"/>
      <c r="AE519" s="696"/>
      <c r="AF519" s="696"/>
      <c r="AG519" s="696"/>
      <c r="AH519" s="696"/>
      <c r="AI519" s="696"/>
      <c r="AJ519" s="696"/>
      <c r="AK519" s="696"/>
      <c r="AL519" s="696"/>
      <c r="AM519" s="696"/>
      <c r="AN519" s="696"/>
      <c r="AO519" s="696"/>
    </row>
    <row r="520" spans="1:41" ht="12.6" customHeight="1" x14ac:dyDescent="0.2">
      <c r="A520" s="545"/>
      <c r="B520" s="687" t="s">
        <v>147</v>
      </c>
      <c r="C520" s="534"/>
      <c r="D520" s="696"/>
      <c r="E520" s="696"/>
      <c r="F520" s="696"/>
      <c r="G520" s="696"/>
      <c r="H520" s="696"/>
      <c r="I520" s="696"/>
      <c r="J520" s="696"/>
      <c r="K520" s="696"/>
      <c r="L520" s="696"/>
      <c r="M520" s="696"/>
      <c r="N520" s="696"/>
      <c r="O520" s="696"/>
      <c r="P520" s="696"/>
      <c r="Q520" s="696"/>
      <c r="R520" s="696"/>
      <c r="S520" s="696"/>
      <c r="T520" s="696"/>
      <c r="U520" s="696"/>
      <c r="V520" s="696"/>
      <c r="W520" s="696"/>
      <c r="X520" s="696"/>
      <c r="Y520" s="696"/>
      <c r="Z520" s="696"/>
      <c r="AA520" s="696"/>
      <c r="AB520" s="696"/>
      <c r="AC520" s="696"/>
      <c r="AD520" s="696"/>
      <c r="AE520" s="696"/>
      <c r="AF520" s="696"/>
      <c r="AG520" s="696"/>
      <c r="AH520" s="696"/>
      <c r="AI520" s="696"/>
      <c r="AJ520" s="696"/>
      <c r="AK520" s="696"/>
      <c r="AL520" s="696"/>
      <c r="AM520" s="696"/>
      <c r="AN520" s="696"/>
      <c r="AO520" s="696"/>
    </row>
    <row r="521" spans="1:41" ht="12.75" customHeight="1" x14ac:dyDescent="0.2">
      <c r="A521" s="545"/>
      <c r="B521" s="695" t="s">
        <v>634</v>
      </c>
      <c r="C521" s="534"/>
      <c r="D521" s="696"/>
      <c r="E521" s="696"/>
      <c r="F521" s="696"/>
      <c r="G521" s="696"/>
      <c r="H521" s="696"/>
      <c r="I521" s="696"/>
      <c r="J521" s="696"/>
      <c r="K521" s="696"/>
      <c r="L521" s="696"/>
      <c r="M521" s="696"/>
      <c r="N521" s="696"/>
      <c r="O521" s="696"/>
      <c r="P521" s="696"/>
      <c r="Q521" s="696"/>
      <c r="R521" s="696"/>
      <c r="S521" s="696"/>
      <c r="T521" s="696"/>
      <c r="U521" s="696"/>
      <c r="V521" s="696"/>
      <c r="W521" s="696"/>
      <c r="X521" s="696"/>
      <c r="Y521" s="696"/>
      <c r="Z521" s="696"/>
      <c r="AA521" s="696"/>
      <c r="AB521" s="696"/>
      <c r="AC521" s="696"/>
      <c r="AD521" s="696"/>
      <c r="AE521" s="696"/>
      <c r="AF521" s="696"/>
      <c r="AG521" s="696"/>
      <c r="AH521" s="696"/>
      <c r="AI521" s="696"/>
      <c r="AJ521" s="696"/>
      <c r="AK521" s="696"/>
      <c r="AL521" s="696"/>
      <c r="AM521" s="696"/>
      <c r="AN521" s="696"/>
      <c r="AO521" s="696"/>
    </row>
    <row r="522" spans="1:41" ht="12.75" customHeight="1" x14ac:dyDescent="0.2">
      <c r="A522" s="545"/>
      <c r="B522" s="695" t="s">
        <v>635</v>
      </c>
      <c r="C522" s="534"/>
      <c r="D522" s="696"/>
      <c r="E522" s="696"/>
      <c r="F522" s="696"/>
      <c r="G522" s="696"/>
      <c r="H522" s="696"/>
      <c r="I522" s="696"/>
      <c r="J522" s="696"/>
      <c r="K522" s="696"/>
      <c r="L522" s="696"/>
      <c r="M522" s="696"/>
      <c r="N522" s="696"/>
      <c r="O522" s="696"/>
      <c r="P522" s="696"/>
      <c r="Q522" s="696"/>
      <c r="R522" s="696"/>
      <c r="S522" s="696"/>
      <c r="T522" s="696"/>
      <c r="U522" s="696"/>
      <c r="V522" s="696"/>
      <c r="W522" s="696"/>
      <c r="X522" s="696"/>
      <c r="Y522" s="696"/>
      <c r="Z522" s="696"/>
      <c r="AA522" s="696"/>
      <c r="AB522" s="696"/>
      <c r="AC522" s="696"/>
      <c r="AD522" s="696"/>
      <c r="AE522" s="696"/>
      <c r="AF522" s="696"/>
      <c r="AG522" s="696"/>
      <c r="AH522" s="696"/>
      <c r="AI522" s="696"/>
      <c r="AJ522" s="696"/>
      <c r="AK522" s="696"/>
      <c r="AL522" s="696"/>
      <c r="AM522" s="696"/>
      <c r="AN522" s="696"/>
      <c r="AO522" s="696"/>
    </row>
    <row r="523" spans="1:41" ht="12.6" customHeight="1" x14ac:dyDescent="0.2">
      <c r="A523" s="545"/>
      <c r="B523" s="687"/>
      <c r="C523" s="534"/>
      <c r="D523" s="696"/>
      <c r="E523" s="696"/>
      <c r="F523" s="696"/>
      <c r="G523" s="696"/>
      <c r="H523" s="696"/>
      <c r="I523" s="696"/>
      <c r="J523" s="696"/>
      <c r="K523" s="696"/>
      <c r="L523" s="696"/>
      <c r="M523" s="696"/>
      <c r="N523" s="696"/>
      <c r="O523" s="696"/>
      <c r="P523" s="696"/>
      <c r="Q523" s="696"/>
      <c r="R523" s="696"/>
      <c r="S523" s="696"/>
      <c r="T523" s="696"/>
      <c r="U523" s="696"/>
      <c r="V523" s="696"/>
      <c r="W523" s="696"/>
      <c r="X523" s="696"/>
      <c r="Y523" s="696"/>
      <c r="Z523" s="696"/>
      <c r="AA523" s="696"/>
      <c r="AB523" s="696"/>
      <c r="AC523" s="696"/>
      <c r="AD523" s="696"/>
      <c r="AE523" s="696"/>
      <c r="AF523" s="696"/>
      <c r="AG523" s="696"/>
      <c r="AH523" s="696"/>
      <c r="AI523" s="696"/>
      <c r="AJ523" s="696"/>
      <c r="AK523" s="696"/>
      <c r="AL523" s="696"/>
      <c r="AM523" s="696"/>
      <c r="AN523" s="696"/>
      <c r="AO523" s="696"/>
    </row>
    <row r="524" spans="1:41" s="126" customFormat="1" ht="12.75" customHeight="1" x14ac:dyDescent="0.2">
      <c r="A524" s="545"/>
      <c r="B524" s="688" t="s">
        <v>636</v>
      </c>
      <c r="C524" s="743"/>
      <c r="D524" s="749"/>
      <c r="E524" s="749"/>
      <c r="F524" s="749"/>
      <c r="G524" s="749"/>
      <c r="H524" s="749"/>
      <c r="I524" s="749"/>
      <c r="J524" s="749"/>
      <c r="K524" s="749"/>
      <c r="L524" s="749"/>
      <c r="M524" s="749"/>
      <c r="N524" s="749"/>
      <c r="O524" s="749"/>
      <c r="P524" s="749"/>
      <c r="Q524" s="749"/>
      <c r="R524" s="749"/>
      <c r="S524" s="749"/>
      <c r="T524" s="749"/>
      <c r="U524" s="749"/>
      <c r="V524" s="749"/>
      <c r="W524" s="749"/>
      <c r="X524" s="749"/>
      <c r="Y524" s="749"/>
      <c r="Z524" s="749"/>
      <c r="AA524" s="749"/>
      <c r="AB524" s="749"/>
      <c r="AC524" s="749"/>
      <c r="AD524" s="749"/>
      <c r="AE524" s="749"/>
      <c r="AF524" s="749"/>
      <c r="AG524" s="749"/>
      <c r="AH524" s="749"/>
      <c r="AI524" s="749"/>
      <c r="AJ524" s="749"/>
      <c r="AK524" s="749"/>
      <c r="AL524" s="749"/>
      <c r="AM524" s="749"/>
      <c r="AN524" s="749"/>
      <c r="AO524" s="749"/>
    </row>
    <row r="525" spans="1:41" ht="12.75" customHeight="1" x14ac:dyDescent="0.2">
      <c r="A525" s="545"/>
      <c r="B525" s="545"/>
      <c r="C525" s="329"/>
      <c r="D525" s="304"/>
    </row>
    <row r="526" spans="1:41" ht="12.75" customHeight="1" x14ac:dyDescent="0.2">
      <c r="A526" s="545"/>
      <c r="C526" s="58"/>
    </row>
    <row r="527" spans="1:41" ht="12.75" customHeight="1" x14ac:dyDescent="0.2">
      <c r="A527" s="545"/>
    </row>
    <row r="531" spans="3:3" ht="12.75" customHeight="1" x14ac:dyDescent="0.2">
      <c r="C531" s="374"/>
    </row>
    <row r="532" spans="3:3" ht="12.75" customHeight="1" x14ac:dyDescent="0.2">
      <c r="C532" s="374"/>
    </row>
    <row r="533" spans="3:3" ht="12.75" customHeight="1" x14ac:dyDescent="0.2">
      <c r="C533" s="374"/>
    </row>
    <row r="534" spans="3:3" ht="12.75" customHeight="1" x14ac:dyDescent="0.2">
      <c r="C534" s="374"/>
    </row>
    <row r="535" spans="3:3" ht="12.75" customHeight="1" x14ac:dyDescent="0.2">
      <c r="C535" s="374"/>
    </row>
  </sheetData>
  <mergeCells count="8">
    <mergeCell ref="D154:E154"/>
    <mergeCell ref="D155:E155"/>
    <mergeCell ref="D149:E150"/>
    <mergeCell ref="F149:I149"/>
    <mergeCell ref="P149:Q149"/>
    <mergeCell ref="D151:E151"/>
    <mergeCell ref="D152:E152"/>
    <mergeCell ref="D153:E153"/>
  </mergeCells>
  <pageMargins left="0.75" right="0.75" top="1" bottom="1" header="0.5" footer="0.5"/>
  <pageSetup paperSize="9" scale="30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93D0DD-AF14-4AD8-87E8-7F4544AF6A75}">
  <sheetPr codeName="Taul51">
    <tabColor theme="7"/>
    <pageSetUpPr autoPageBreaks="0" fitToPage="1"/>
  </sheetPr>
  <dimension ref="B2:T534"/>
  <sheetViews>
    <sheetView topLeftCell="A34" workbookViewId="0">
      <selection activeCell="F72" sqref="F72"/>
    </sheetView>
  </sheetViews>
  <sheetFormatPr defaultColWidth="8.85546875" defaultRowHeight="12.75" customHeight="1" x14ac:dyDescent="0.2"/>
  <cols>
    <col min="1" max="1" width="3.7109375" style="2" customWidth="1"/>
    <col min="2" max="2" width="6" style="2" customWidth="1"/>
    <col min="3" max="3" width="57" style="2" customWidth="1"/>
    <col min="4" max="4" width="14.7109375" style="2" customWidth="1"/>
    <col min="5" max="7" width="14.7109375" style="3" customWidth="1"/>
    <col min="8" max="8" width="14.140625" style="4" customWidth="1"/>
    <col min="9" max="9" width="15.42578125" style="3" customWidth="1"/>
    <col min="10" max="11" width="13.28515625" style="3" customWidth="1"/>
    <col min="12" max="12" width="20.42578125" style="3" customWidth="1"/>
    <col min="13" max="13" width="13.42578125" style="2" customWidth="1"/>
    <col min="14" max="19" width="8.85546875" style="2" customWidth="1"/>
    <col min="20" max="20" width="10.85546875" style="2" customWidth="1"/>
    <col min="21" max="35" width="8.85546875" style="2" customWidth="1"/>
    <col min="36" max="16384" width="8.85546875" style="2"/>
  </cols>
  <sheetData>
    <row r="2" spans="2:12" s="5" customFormat="1" ht="25.35" customHeight="1" x14ac:dyDescent="0.25">
      <c r="B2" s="6" t="s">
        <v>31</v>
      </c>
      <c r="E2" s="7"/>
      <c r="F2" s="7"/>
      <c r="G2" s="7"/>
      <c r="H2" s="8"/>
      <c r="I2" s="7"/>
      <c r="J2" s="7"/>
      <c r="K2" s="7"/>
      <c r="L2" s="7"/>
    </row>
    <row r="3" spans="2:12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</row>
    <row r="4" spans="2:12" ht="12.75" customHeight="1" thickBot="1" x14ac:dyDescent="0.25"/>
    <row r="5" spans="2:12" ht="12.75" customHeight="1" x14ac:dyDescent="0.2">
      <c r="B5" s="968" t="s">
        <v>32</v>
      </c>
      <c r="C5" s="969"/>
      <c r="D5" s="969"/>
      <c r="E5" s="969"/>
      <c r="F5" s="969"/>
      <c r="G5" s="970"/>
      <c r="H5" s="20"/>
      <c r="I5" s="21"/>
    </row>
    <row r="6" spans="2:12" ht="12.75" customHeight="1" x14ac:dyDescent="0.2">
      <c r="B6" s="22"/>
      <c r="C6" s="12" t="s">
        <v>33</v>
      </c>
      <c r="D6" s="12"/>
      <c r="E6" s="23"/>
      <c r="F6" s="23"/>
      <c r="G6" s="24"/>
      <c r="H6" s="25" t="s">
        <v>34</v>
      </c>
      <c r="I6" s="26" t="s">
        <v>35</v>
      </c>
    </row>
    <row r="7" spans="2:12" ht="12.75" customHeight="1" x14ac:dyDescent="0.2">
      <c r="B7" s="966" t="s">
        <v>36</v>
      </c>
      <c r="C7" s="967"/>
      <c r="D7" s="967"/>
      <c r="E7" s="967"/>
      <c r="F7" s="967"/>
      <c r="G7" s="967"/>
      <c r="H7" s="31"/>
      <c r="I7" s="32"/>
      <c r="L7" s="29"/>
    </row>
    <row r="8" spans="2:12" ht="12.75" customHeight="1" x14ac:dyDescent="0.2">
      <c r="B8" s="966" t="s">
        <v>37</v>
      </c>
      <c r="C8" s="967"/>
      <c r="D8" s="967"/>
      <c r="E8" s="967"/>
      <c r="F8" s="967"/>
      <c r="G8" s="967"/>
      <c r="H8" s="262"/>
      <c r="I8" s="263"/>
      <c r="L8" s="30"/>
    </row>
    <row r="9" spans="2:12" ht="12.75" customHeight="1" x14ac:dyDescent="0.2">
      <c r="B9" s="966" t="s">
        <v>38</v>
      </c>
      <c r="C9" s="967"/>
      <c r="D9" s="967"/>
      <c r="E9" s="967"/>
      <c r="F9" s="967"/>
      <c r="G9" s="967"/>
      <c r="H9" s="31"/>
      <c r="I9" s="32"/>
      <c r="K9" s="550"/>
      <c r="L9" s="374"/>
    </row>
    <row r="10" spans="2:12" ht="12.75" customHeight="1" x14ac:dyDescent="0.2">
      <c r="B10" s="966" t="s">
        <v>39</v>
      </c>
      <c r="C10" s="967"/>
      <c r="D10" s="967"/>
      <c r="E10" s="967"/>
      <c r="F10" s="967"/>
      <c r="G10" s="967"/>
      <c r="H10" s="31"/>
      <c r="I10" s="32"/>
      <c r="L10" s="374"/>
    </row>
    <row r="11" spans="2:12" ht="12.75" customHeight="1" x14ac:dyDescent="0.2">
      <c r="B11" s="966" t="s">
        <v>40</v>
      </c>
      <c r="C11" s="967"/>
      <c r="D11" s="967"/>
      <c r="E11" s="967"/>
      <c r="F11" s="967"/>
      <c r="G11" s="967"/>
      <c r="H11" s="264">
        <v>5.3999999999999999E-2</v>
      </c>
      <c r="I11" s="265">
        <v>5.3999999999999999E-2</v>
      </c>
      <c r="L11" s="374"/>
    </row>
    <row r="12" spans="2:12" ht="12.75" customHeight="1" x14ac:dyDescent="0.2">
      <c r="B12" s="966" t="s">
        <v>41</v>
      </c>
      <c r="C12" s="967"/>
      <c r="D12" s="967"/>
      <c r="E12" s="967"/>
      <c r="F12" s="967"/>
      <c r="G12" s="967"/>
      <c r="H12" s="31"/>
      <c r="I12" s="32"/>
      <c r="J12" s="33"/>
      <c r="K12" s="550"/>
      <c r="L12" s="374"/>
    </row>
    <row r="13" spans="2:12" ht="12.75" customHeight="1" x14ac:dyDescent="0.2">
      <c r="B13" s="966" t="s">
        <v>42</v>
      </c>
      <c r="C13" s="967"/>
      <c r="D13" s="967"/>
      <c r="E13" s="967"/>
      <c r="F13" s="967"/>
      <c r="G13" s="967"/>
      <c r="H13" s="31"/>
      <c r="I13" s="32"/>
      <c r="J13" s="33"/>
      <c r="K13" s="329"/>
      <c r="L13" s="374"/>
    </row>
    <row r="14" spans="2:12" ht="12.75" customHeight="1" x14ac:dyDescent="0.2">
      <c r="B14" s="966" t="s">
        <v>43</v>
      </c>
      <c r="C14" s="967"/>
      <c r="D14" s="967"/>
      <c r="E14" s="967"/>
      <c r="F14" s="967"/>
      <c r="G14" s="967"/>
      <c r="H14" s="264">
        <v>0.05</v>
      </c>
      <c r="I14" s="265">
        <v>0.05</v>
      </c>
      <c r="L14" s="374"/>
    </row>
    <row r="15" spans="2:12" ht="12.75" customHeight="1" x14ac:dyDescent="0.2">
      <c r="B15" s="966" t="s">
        <v>44</v>
      </c>
      <c r="C15" s="967"/>
      <c r="D15" s="967"/>
      <c r="E15" s="967"/>
      <c r="F15" s="967"/>
      <c r="G15" s="967"/>
      <c r="H15" s="31">
        <f>+H14*(H9+H12+H13)</f>
        <v>0</v>
      </c>
      <c r="I15" s="32">
        <f>+I14*(I9+I12+I13)</f>
        <v>0</v>
      </c>
      <c r="J15" s="33"/>
      <c r="K15" s="329"/>
      <c r="L15" s="374"/>
    </row>
    <row r="16" spans="2:12" ht="12.75" customHeight="1" x14ac:dyDescent="0.2">
      <c r="B16" s="966" t="s">
        <v>45</v>
      </c>
      <c r="C16" s="967"/>
      <c r="D16" s="967"/>
      <c r="E16" s="967"/>
      <c r="F16" s="967"/>
      <c r="G16" s="967"/>
      <c r="H16" s="264">
        <v>0.05</v>
      </c>
      <c r="I16" s="265">
        <v>0.05</v>
      </c>
      <c r="L16" s="374"/>
    </row>
    <row r="17" spans="2:14" ht="12.75" customHeight="1" x14ac:dyDescent="0.2">
      <c r="B17" s="966" t="s">
        <v>46</v>
      </c>
      <c r="C17" s="967"/>
      <c r="D17" s="967"/>
      <c r="E17" s="967"/>
      <c r="F17" s="967"/>
      <c r="G17" s="967"/>
      <c r="H17" s="31"/>
      <c r="I17" s="32"/>
      <c r="J17" s="33"/>
      <c r="K17" s="329"/>
      <c r="L17" s="374"/>
    </row>
    <row r="18" spans="2:14" ht="12.75" customHeight="1" thickBot="1" x14ac:dyDescent="0.25">
      <c r="B18" s="957" t="s">
        <v>47</v>
      </c>
      <c r="C18" s="958"/>
      <c r="D18" s="958"/>
      <c r="E18" s="958"/>
      <c r="F18" s="958"/>
      <c r="G18" s="958"/>
      <c r="H18" s="35"/>
      <c r="I18" s="36"/>
      <c r="J18" s="33"/>
      <c r="K18" s="329"/>
      <c r="L18" s="374"/>
    </row>
    <row r="19" spans="2:14" ht="12.75" customHeight="1" thickBot="1" x14ac:dyDescent="0.25">
      <c r="B19" s="959" t="s">
        <v>48</v>
      </c>
      <c r="C19" s="960"/>
      <c r="D19" s="960"/>
      <c r="E19" s="960"/>
      <c r="F19" s="960"/>
      <c r="G19" s="960"/>
      <c r="H19" s="38"/>
      <c r="I19" s="39"/>
      <c r="J19" s="33"/>
      <c r="K19" s="329"/>
      <c r="L19" s="374"/>
      <c r="M19" s="378"/>
    </row>
    <row r="20" spans="2:14" ht="12.75" customHeight="1" x14ac:dyDescent="0.2">
      <c r="H20" s="41"/>
      <c r="I20" s="33"/>
      <c r="J20" s="33"/>
      <c r="K20" s="329"/>
    </row>
    <row r="21" spans="2:14" ht="12.75" customHeight="1" thickBot="1" x14ac:dyDescent="0.25">
      <c r="H21" s="41"/>
      <c r="I21" s="33"/>
    </row>
    <row r="22" spans="2:14" ht="12.75" customHeight="1" x14ac:dyDescent="0.2">
      <c r="B22" s="42" t="s">
        <v>49</v>
      </c>
      <c r="C22" s="43"/>
      <c r="D22" s="43"/>
      <c r="E22" s="44"/>
      <c r="F22" s="44"/>
      <c r="G22" s="44"/>
      <c r="H22" s="45"/>
      <c r="I22" s="44"/>
      <c r="J22" s="46"/>
      <c r="K22" s="342"/>
    </row>
    <row r="23" spans="2:14" ht="12.75" customHeight="1" x14ac:dyDescent="0.2">
      <c r="B23" s="47"/>
      <c r="C23" s="2" t="s">
        <v>33</v>
      </c>
      <c r="J23" s="48"/>
      <c r="K23" s="342"/>
    </row>
    <row r="24" spans="2:14" ht="12.75" customHeight="1" x14ac:dyDescent="0.2">
      <c r="B24" s="961"/>
      <c r="C24" s="962"/>
      <c r="D24" s="963" t="s">
        <v>50</v>
      </c>
      <c r="E24" s="964"/>
      <c r="F24" s="964"/>
      <c r="G24" s="964"/>
      <c r="H24" s="964"/>
      <c r="I24" s="964"/>
      <c r="J24" s="965"/>
      <c r="K24" s="634"/>
      <c r="L24" s="635"/>
    </row>
    <row r="25" spans="2:14" x14ac:dyDescent="0.2">
      <c r="B25" s="961"/>
      <c r="C25" s="962"/>
      <c r="D25" s="13" t="s">
        <v>17</v>
      </c>
      <c r="E25" s="13" t="s">
        <v>18</v>
      </c>
      <c r="F25" s="13" t="s">
        <v>19</v>
      </c>
      <c r="G25" s="13" t="s">
        <v>20</v>
      </c>
      <c r="H25" s="16" t="s">
        <v>21</v>
      </c>
      <c r="I25" s="13" t="s">
        <v>22</v>
      </c>
      <c r="J25" s="51" t="s">
        <v>35</v>
      </c>
      <c r="K25" s="636"/>
      <c r="L25" s="635"/>
      <c r="N25" s="3"/>
    </row>
    <row r="26" spans="2:14" ht="12.75" customHeight="1" x14ac:dyDescent="0.2">
      <c r="B26" s="52" t="s">
        <v>51</v>
      </c>
      <c r="C26" s="53"/>
      <c r="D26" s="54"/>
      <c r="E26" s="54"/>
      <c r="F26" s="54"/>
      <c r="G26" s="54"/>
      <c r="H26" s="55"/>
      <c r="I26" s="54"/>
      <c r="J26" s="56"/>
      <c r="K26" s="637"/>
      <c r="L26" s="524"/>
    </row>
    <row r="27" spans="2:14" ht="12.75" customHeight="1" x14ac:dyDescent="0.2">
      <c r="B27" s="59"/>
      <c r="C27" s="60" t="s">
        <v>40</v>
      </c>
      <c r="D27" s="62"/>
      <c r="E27" s="62"/>
      <c r="F27" s="62"/>
      <c r="G27" s="62"/>
      <c r="H27" s="62"/>
      <c r="I27" s="62"/>
      <c r="J27" s="61"/>
      <c r="K27" s="638"/>
      <c r="L27" s="639"/>
      <c r="N27" s="193"/>
    </row>
    <row r="28" spans="2:14" ht="12.75" customHeight="1" x14ac:dyDescent="0.2">
      <c r="B28" s="59"/>
      <c r="C28" s="60" t="s">
        <v>38</v>
      </c>
      <c r="D28" s="62"/>
      <c r="E28" s="62"/>
      <c r="F28" s="62"/>
      <c r="G28" s="62"/>
      <c r="H28" s="62"/>
      <c r="I28" s="62"/>
      <c r="J28" s="61"/>
      <c r="K28" s="638"/>
      <c r="L28" s="639"/>
      <c r="N28" s="193"/>
    </row>
    <row r="29" spans="2:14" ht="12.75" customHeight="1" x14ac:dyDescent="0.2">
      <c r="B29" s="59"/>
      <c r="C29" s="60" t="s">
        <v>42</v>
      </c>
      <c r="D29" s="62"/>
      <c r="E29" s="62"/>
      <c r="F29" s="62"/>
      <c r="G29" s="62"/>
      <c r="H29" s="62"/>
      <c r="I29" s="62"/>
      <c r="J29" s="61"/>
      <c r="K29" s="638"/>
      <c r="L29" s="639"/>
      <c r="N29" s="193"/>
    </row>
    <row r="30" spans="2:14" ht="12.75" customHeight="1" x14ac:dyDescent="0.2">
      <c r="B30" s="59"/>
      <c r="C30" s="60" t="s">
        <v>44</v>
      </c>
      <c r="D30" s="62"/>
      <c r="E30" s="62"/>
      <c r="F30" s="62"/>
      <c r="G30" s="62"/>
      <c r="H30" s="62"/>
      <c r="I30" s="62"/>
      <c r="J30" s="61"/>
      <c r="K30" s="638"/>
      <c r="L30" s="639"/>
      <c r="N30" s="193"/>
    </row>
    <row r="31" spans="2:14" ht="12.75" customHeight="1" x14ac:dyDescent="0.2">
      <c r="B31" s="52" t="s">
        <v>52</v>
      </c>
      <c r="C31" s="53"/>
      <c r="D31" s="54"/>
      <c r="E31" s="54"/>
      <c r="F31" s="54"/>
      <c r="G31" s="54"/>
      <c r="H31" s="55"/>
      <c r="I31" s="54"/>
      <c r="J31" s="56"/>
      <c r="K31" s="640"/>
      <c r="L31" s="639"/>
      <c r="N31" s="193"/>
    </row>
    <row r="32" spans="2:14" ht="12.75" customHeight="1" x14ac:dyDescent="0.2">
      <c r="B32" s="59"/>
      <c r="C32" s="60" t="s">
        <v>40</v>
      </c>
      <c r="D32" s="62"/>
      <c r="E32" s="62"/>
      <c r="F32" s="62"/>
      <c r="G32" s="62"/>
      <c r="H32" s="31"/>
      <c r="I32" s="62"/>
      <c r="J32" s="61"/>
      <c r="K32" s="638"/>
      <c r="L32" s="639"/>
      <c r="N32" s="193"/>
    </row>
    <row r="33" spans="2:20" ht="12.75" customHeight="1" x14ac:dyDescent="0.2">
      <c r="B33" s="59"/>
      <c r="C33" s="60" t="s">
        <v>38</v>
      </c>
      <c r="D33" s="62"/>
      <c r="E33" s="62"/>
      <c r="F33" s="62"/>
      <c r="G33" s="62"/>
      <c r="H33" s="31"/>
      <c r="I33" s="62"/>
      <c r="J33" s="61"/>
      <c r="K33" s="638"/>
      <c r="L33" s="639"/>
      <c r="N33" s="193"/>
    </row>
    <row r="34" spans="2:20" ht="12.75" customHeight="1" x14ac:dyDescent="0.2">
      <c r="B34" s="59"/>
      <c r="C34" s="60" t="s">
        <v>42</v>
      </c>
      <c r="D34" s="62"/>
      <c r="E34" s="62"/>
      <c r="F34" s="62"/>
      <c r="G34" s="62"/>
      <c r="H34" s="31"/>
      <c r="I34" s="62"/>
      <c r="J34" s="61"/>
      <c r="K34" s="638"/>
      <c r="L34" s="639"/>
      <c r="N34" s="193"/>
    </row>
    <row r="35" spans="2:20" ht="12.75" customHeight="1" x14ac:dyDescent="0.2">
      <c r="B35" s="59"/>
      <c r="C35" s="60" t="s">
        <v>44</v>
      </c>
      <c r="D35" s="62"/>
      <c r="E35" s="62"/>
      <c r="F35" s="62"/>
      <c r="G35" s="62"/>
      <c r="H35" s="31"/>
      <c r="I35" s="62"/>
      <c r="J35" s="61"/>
      <c r="K35" s="638"/>
      <c r="L35" s="639"/>
      <c r="N35" s="193"/>
    </row>
    <row r="36" spans="2:20" ht="12.75" customHeight="1" x14ac:dyDescent="0.2">
      <c r="B36" s="52" t="s">
        <v>53</v>
      </c>
      <c r="C36" s="53"/>
      <c r="D36" s="54"/>
      <c r="E36" s="54"/>
      <c r="F36" s="54"/>
      <c r="G36" s="54"/>
      <c r="H36" s="55"/>
      <c r="I36" s="54"/>
      <c r="J36" s="56"/>
      <c r="K36" s="640"/>
      <c r="L36" s="639"/>
    </row>
    <row r="37" spans="2:20" ht="12.75" customHeight="1" x14ac:dyDescent="0.2">
      <c r="B37" s="59"/>
      <c r="C37" s="60" t="s">
        <v>40</v>
      </c>
      <c r="D37" s="62"/>
      <c r="E37" s="62"/>
      <c r="F37" s="62"/>
      <c r="G37" s="62"/>
      <c r="H37" s="62"/>
      <c r="I37" s="62"/>
      <c r="J37" s="61"/>
      <c r="K37" s="638"/>
      <c r="L37" s="639"/>
    </row>
    <row r="38" spans="2:20" ht="12.75" customHeight="1" x14ac:dyDescent="0.2">
      <c r="B38" s="59"/>
      <c r="C38" s="60" t="s">
        <v>38</v>
      </c>
      <c r="D38" s="62"/>
      <c r="E38" s="62"/>
      <c r="F38" s="62"/>
      <c r="G38" s="62"/>
      <c r="H38" s="62"/>
      <c r="I38" s="62"/>
      <c r="J38" s="61"/>
      <c r="K38" s="638"/>
      <c r="L38" s="639"/>
    </row>
    <row r="39" spans="2:20" ht="12.75" customHeight="1" x14ac:dyDescent="0.2">
      <c r="B39" s="59"/>
      <c r="C39" s="60" t="s">
        <v>42</v>
      </c>
      <c r="D39" s="62"/>
      <c r="E39" s="62"/>
      <c r="F39" s="62"/>
      <c r="G39" s="62"/>
      <c r="H39" s="62"/>
      <c r="I39" s="62"/>
      <c r="J39" s="61"/>
      <c r="K39" s="638"/>
      <c r="L39" s="639"/>
    </row>
    <row r="40" spans="2:20" ht="12.75" customHeight="1" x14ac:dyDescent="0.2">
      <c r="B40" s="59"/>
      <c r="C40" s="60" t="s">
        <v>44</v>
      </c>
      <c r="D40" s="62"/>
      <c r="E40" s="62"/>
      <c r="F40" s="62"/>
      <c r="G40" s="62"/>
      <c r="H40" s="62"/>
      <c r="I40" s="62"/>
      <c r="J40" s="61"/>
      <c r="K40" s="638"/>
      <c r="L40" s="639"/>
    </row>
    <row r="41" spans="2:20" ht="12.75" customHeight="1" x14ac:dyDescent="0.2">
      <c r="B41" s="52" t="s">
        <v>54</v>
      </c>
      <c r="C41" s="53"/>
      <c r="D41" s="54"/>
      <c r="E41" s="54"/>
      <c r="F41" s="54"/>
      <c r="G41" s="54"/>
      <c r="H41" s="55"/>
      <c r="I41" s="54"/>
      <c r="J41" s="56"/>
      <c r="K41" s="640"/>
      <c r="L41" s="639"/>
    </row>
    <row r="42" spans="2:20" ht="12.75" customHeight="1" x14ac:dyDescent="0.2">
      <c r="B42" s="59"/>
      <c r="C42" s="60" t="s">
        <v>40</v>
      </c>
      <c r="D42" s="62"/>
      <c r="E42" s="62"/>
      <c r="F42" s="62"/>
      <c r="G42" s="62"/>
      <c r="H42" s="62"/>
      <c r="I42" s="62"/>
      <c r="J42" s="61"/>
      <c r="K42" s="638"/>
      <c r="L42" s="639"/>
    </row>
    <row r="43" spans="2:20" ht="12.75" customHeight="1" x14ac:dyDescent="0.2">
      <c r="B43" s="59"/>
      <c r="C43" s="60" t="s">
        <v>38</v>
      </c>
      <c r="D43" s="62"/>
      <c r="E43" s="62"/>
      <c r="F43" s="62"/>
      <c r="G43" s="62"/>
      <c r="H43" s="62"/>
      <c r="I43" s="62"/>
      <c r="J43" s="61"/>
      <c r="K43" s="638"/>
      <c r="L43" s="639"/>
    </row>
    <row r="44" spans="2:20" ht="12.75" customHeight="1" x14ac:dyDescent="0.2">
      <c r="B44" s="59"/>
      <c r="C44" s="60" t="s">
        <v>42</v>
      </c>
      <c r="D44" s="62"/>
      <c r="E44" s="62"/>
      <c r="F44" s="62"/>
      <c r="G44" s="62"/>
      <c r="H44" s="62"/>
      <c r="I44" s="62"/>
      <c r="J44" s="61"/>
      <c r="K44" s="638"/>
      <c r="L44" s="639"/>
    </row>
    <row r="45" spans="2:20" ht="12.75" customHeight="1" x14ac:dyDescent="0.2">
      <c r="B45" s="59"/>
      <c r="C45" s="60" t="s">
        <v>44</v>
      </c>
      <c r="D45" s="62"/>
      <c r="E45" s="62"/>
      <c r="F45" s="62"/>
      <c r="G45" s="62"/>
      <c r="H45" s="62"/>
      <c r="I45" s="62"/>
      <c r="J45" s="61"/>
      <c r="K45" s="638"/>
      <c r="L45" s="639"/>
      <c r="N45" s="193"/>
      <c r="T45" s="27"/>
    </row>
    <row r="46" spans="2:20" ht="12.75" customHeight="1" x14ac:dyDescent="0.2">
      <c r="B46" s="52" t="s">
        <v>55</v>
      </c>
      <c r="C46" s="53"/>
      <c r="D46" s="54"/>
      <c r="E46" s="54"/>
      <c r="F46" s="54"/>
      <c r="G46" s="54"/>
      <c r="H46" s="55"/>
      <c r="I46" s="54"/>
      <c r="J46" s="56"/>
      <c r="K46" s="640"/>
      <c r="L46" s="639"/>
    </row>
    <row r="47" spans="2:20" ht="12.75" customHeight="1" x14ac:dyDescent="0.2">
      <c r="B47" s="59"/>
      <c r="C47" s="60" t="s">
        <v>40</v>
      </c>
      <c r="D47" s="62"/>
      <c r="E47" s="62"/>
      <c r="F47" s="62"/>
      <c r="G47" s="62"/>
      <c r="H47" s="31"/>
      <c r="I47" s="62"/>
      <c r="J47" s="61"/>
      <c r="K47" s="638"/>
      <c r="L47" s="639"/>
    </row>
    <row r="48" spans="2:20" ht="12.75" customHeight="1" x14ac:dyDescent="0.2">
      <c r="B48" s="59"/>
      <c r="C48" s="60" t="s">
        <v>38</v>
      </c>
      <c r="D48" s="62"/>
      <c r="E48" s="62"/>
      <c r="F48" s="62"/>
      <c r="G48" s="62"/>
      <c r="H48" s="31"/>
      <c r="I48" s="62"/>
      <c r="J48" s="61"/>
      <c r="K48" s="638"/>
      <c r="L48" s="639"/>
    </row>
    <row r="49" spans="2:20" s="3" customFormat="1" ht="12.75" customHeight="1" x14ac:dyDescent="0.2">
      <c r="B49" s="59"/>
      <c r="C49" s="60" t="s">
        <v>42</v>
      </c>
      <c r="D49" s="62"/>
      <c r="E49" s="62"/>
      <c r="F49" s="62"/>
      <c r="G49" s="62"/>
      <c r="H49" s="31"/>
      <c r="I49" s="62"/>
      <c r="J49" s="61"/>
      <c r="K49" s="638"/>
      <c r="L49" s="639"/>
    </row>
    <row r="50" spans="2:20" s="3" customFormat="1" ht="12.75" customHeight="1" x14ac:dyDescent="0.2">
      <c r="B50" s="59"/>
      <c r="C50" s="60" t="s">
        <v>44</v>
      </c>
      <c r="D50" s="62"/>
      <c r="E50" s="62"/>
      <c r="F50" s="62"/>
      <c r="G50" s="62"/>
      <c r="H50" s="31"/>
      <c r="I50" s="62"/>
      <c r="J50" s="61"/>
      <c r="K50" s="638"/>
      <c r="L50" s="639"/>
      <c r="N50" s="193"/>
      <c r="O50" s="2"/>
      <c r="T50" s="27"/>
    </row>
    <row r="51" spans="2:20" s="3" customFormat="1" ht="12.75" customHeight="1" x14ac:dyDescent="0.2">
      <c r="B51" s="52" t="s">
        <v>47</v>
      </c>
      <c r="C51" s="53"/>
      <c r="D51" s="62"/>
      <c r="E51" s="62"/>
      <c r="F51" s="62"/>
      <c r="G51" s="62"/>
      <c r="H51" s="62"/>
      <c r="I51" s="62"/>
      <c r="J51" s="61"/>
      <c r="K51" s="639"/>
      <c r="L51" s="639"/>
      <c r="N51" s="193"/>
      <c r="O51" s="2"/>
    </row>
    <row r="52" spans="2:20" s="3" customFormat="1" ht="12.75" customHeight="1" x14ac:dyDescent="0.2">
      <c r="B52" s="59"/>
      <c r="C52" s="60"/>
      <c r="D52" s="54"/>
      <c r="E52" s="54"/>
      <c r="F52" s="54"/>
      <c r="G52" s="54"/>
      <c r="H52" s="55"/>
      <c r="I52" s="54"/>
      <c r="J52" s="56"/>
      <c r="K52" s="640"/>
      <c r="L52" s="639"/>
    </row>
    <row r="53" spans="2:20" s="3" customFormat="1" ht="12.75" customHeight="1" x14ac:dyDescent="0.2">
      <c r="B53" s="52" t="s">
        <v>56</v>
      </c>
      <c r="C53" s="53"/>
      <c r="D53" s="62"/>
      <c r="E53" s="62"/>
      <c r="F53" s="62"/>
      <c r="G53" s="62"/>
      <c r="H53" s="31"/>
      <c r="I53" s="62"/>
      <c r="J53" s="61"/>
      <c r="K53" s="638"/>
      <c r="L53" s="639"/>
      <c r="N53" s="193"/>
      <c r="O53" s="2"/>
    </row>
    <row r="54" spans="2:20" s="3" customFormat="1" ht="12.75" customHeight="1" x14ac:dyDescent="0.2">
      <c r="B54" s="59"/>
      <c r="C54" s="60"/>
      <c r="D54" s="63"/>
      <c r="E54" s="63"/>
      <c r="F54" s="63"/>
      <c r="G54" s="63"/>
      <c r="H54" s="64"/>
      <c r="I54" s="63"/>
      <c r="J54" s="65"/>
      <c r="K54" s="342"/>
    </row>
    <row r="55" spans="2:20" s="3" customFormat="1" ht="12.75" customHeight="1" x14ac:dyDescent="0.2">
      <c r="B55" s="66" t="s">
        <v>57</v>
      </c>
      <c r="C55" s="53"/>
      <c r="D55" s="13" t="str">
        <f t="shared" ref="D55:I55" si="0">D25</f>
        <v>MUX A</v>
      </c>
      <c r="E55" s="13" t="str">
        <f t="shared" si="0"/>
        <v>MUX B</v>
      </c>
      <c r="F55" s="13" t="str">
        <f t="shared" si="0"/>
        <v>MUX C</v>
      </c>
      <c r="G55" s="13" t="str">
        <f t="shared" si="0"/>
        <v>MUX D</v>
      </c>
      <c r="H55" s="16" t="str">
        <f t="shared" si="0"/>
        <v>MUX E</v>
      </c>
      <c r="I55" s="13" t="str">
        <f t="shared" si="0"/>
        <v>MUX F</v>
      </c>
      <c r="J55" s="65"/>
      <c r="K55" s="342"/>
      <c r="L55" s="329"/>
      <c r="M55" s="329"/>
    </row>
    <row r="56" spans="2:20" s="3" customFormat="1" ht="12.75" customHeight="1" x14ac:dyDescent="0.2">
      <c r="B56" s="59"/>
      <c r="C56" s="60" t="s">
        <v>58</v>
      </c>
      <c r="D56" s="17"/>
      <c r="E56" s="17"/>
      <c r="F56" s="17"/>
      <c r="G56" s="17"/>
      <c r="H56" s="261"/>
      <c r="I56" s="17"/>
      <c r="J56" s="65"/>
      <c r="K56" s="342"/>
    </row>
    <row r="57" spans="2:20" s="3" customFormat="1" ht="12.75" customHeight="1" x14ac:dyDescent="0.2">
      <c r="B57" s="59"/>
      <c r="C57" s="60" t="s">
        <v>59</v>
      </c>
      <c r="D57" s="266"/>
      <c r="E57" s="266"/>
      <c r="F57" s="266"/>
      <c r="G57" s="266"/>
      <c r="H57" s="266"/>
      <c r="I57" s="266"/>
      <c r="J57" s="61"/>
      <c r="K57" s="345"/>
    </row>
    <row r="58" spans="2:20" s="3" customFormat="1" ht="12.75" customHeight="1" x14ac:dyDescent="0.2">
      <c r="B58" s="59"/>
      <c r="C58" s="60" t="s">
        <v>60</v>
      </c>
      <c r="D58" s="180">
        <v>58433</v>
      </c>
      <c r="E58" s="180">
        <v>17599.833333333332</v>
      </c>
      <c r="F58" s="180">
        <v>36835</v>
      </c>
      <c r="G58" s="180">
        <v>16629.763779527559</v>
      </c>
      <c r="H58" s="180">
        <v>49893</v>
      </c>
      <c r="I58" s="180">
        <v>17533.385826771653</v>
      </c>
      <c r="J58" s="61"/>
      <c r="K58" s="345"/>
    </row>
    <row r="59" spans="2:20" s="3" customFormat="1" ht="12.75" customHeight="1" x14ac:dyDescent="0.2">
      <c r="B59" s="59"/>
      <c r="C59" s="60"/>
      <c r="D59" s="62"/>
      <c r="E59" s="62"/>
      <c r="F59" s="62"/>
      <c r="G59" s="62"/>
      <c r="H59" s="31"/>
      <c r="I59" s="31"/>
      <c r="J59" s="65"/>
      <c r="K59" s="342"/>
    </row>
    <row r="60" spans="2:20" s="3" customFormat="1" ht="12.75" customHeight="1" thickBot="1" x14ac:dyDescent="0.25">
      <c r="B60" s="67" t="s">
        <v>61</v>
      </c>
      <c r="C60" s="68"/>
      <c r="D60" s="69"/>
      <c r="E60" s="69"/>
      <c r="F60" s="69"/>
      <c r="G60" s="69"/>
      <c r="H60" s="35"/>
      <c r="I60" s="35"/>
      <c r="J60" s="70"/>
      <c r="K60" s="342"/>
    </row>
    <row r="61" spans="2:20" s="3" customFormat="1" ht="12.75" customHeight="1" thickBot="1" x14ac:dyDescent="0.25">
      <c r="B61" s="2"/>
      <c r="C61" s="2"/>
      <c r="D61" s="2"/>
      <c r="H61" s="4"/>
    </row>
    <row r="62" spans="2:20" s="3" customFormat="1" ht="12.75" customHeight="1" x14ac:dyDescent="0.2">
      <c r="B62" s="71" t="s">
        <v>62</v>
      </c>
      <c r="C62" s="72"/>
      <c r="D62" s="73" t="str">
        <f t="shared" ref="D62:I62" si="1">D25</f>
        <v>MUX A</v>
      </c>
      <c r="E62" s="73" t="str">
        <f t="shared" si="1"/>
        <v>MUX B</v>
      </c>
      <c r="F62" s="73" t="str">
        <f t="shared" si="1"/>
        <v>MUX C</v>
      </c>
      <c r="G62" s="73" t="str">
        <f t="shared" si="1"/>
        <v>MUX D</v>
      </c>
      <c r="H62" s="74" t="str">
        <f t="shared" si="1"/>
        <v>MUX E</v>
      </c>
      <c r="I62" s="75" t="str">
        <f t="shared" si="1"/>
        <v>MUX F</v>
      </c>
    </row>
    <row r="63" spans="2:20" s="3" customFormat="1" ht="12.75" customHeight="1" x14ac:dyDescent="0.2">
      <c r="B63" s="59"/>
      <c r="C63" s="60" t="s">
        <v>63</v>
      </c>
      <c r="D63" s="267"/>
      <c r="E63" s="268"/>
      <c r="F63" s="268"/>
      <c r="G63" s="268"/>
      <c r="H63" s="269"/>
      <c r="I63" s="270"/>
    </row>
    <row r="64" spans="2:20" s="3" customFormat="1" ht="12.75" customHeight="1" x14ac:dyDescent="0.2">
      <c r="B64" s="59"/>
      <c r="C64" s="60" t="s">
        <v>64</v>
      </c>
      <c r="D64" s="63"/>
      <c r="E64" s="63"/>
      <c r="F64" s="63"/>
      <c r="G64" s="63"/>
      <c r="H64" s="64"/>
      <c r="I64" s="76"/>
    </row>
    <row r="65" spans="2:12" s="3" customFormat="1" x14ac:dyDescent="0.2">
      <c r="B65" s="59"/>
      <c r="C65" s="60" t="s">
        <v>65</v>
      </c>
      <c r="D65" s="62"/>
      <c r="E65" s="62"/>
      <c r="F65" s="62"/>
      <c r="G65" s="62"/>
      <c r="H65" s="31"/>
      <c r="I65" s="61"/>
    </row>
    <row r="66" spans="2:12" s="3" customFormat="1" ht="12.75" customHeight="1" x14ac:dyDescent="0.2">
      <c r="B66" s="59"/>
      <c r="C66" s="60" t="str">
        <f t="shared" ref="C66:I66" si="2">C58</f>
        <v>Capacity all-time pricelist 1 Mbit/s eur/month</v>
      </c>
      <c r="D66" s="62">
        <f t="shared" si="2"/>
        <v>58433</v>
      </c>
      <c r="E66" s="62">
        <f t="shared" si="2"/>
        <v>17599.833333333332</v>
      </c>
      <c r="F66" s="62">
        <f t="shared" si="2"/>
        <v>36835</v>
      </c>
      <c r="G66" s="62">
        <f t="shared" si="2"/>
        <v>16629.763779527559</v>
      </c>
      <c r="H66" s="31">
        <f t="shared" si="2"/>
        <v>49893</v>
      </c>
      <c r="I66" s="61">
        <f t="shared" si="2"/>
        <v>17533.385826771653</v>
      </c>
      <c r="L66" s="428"/>
    </row>
    <row r="67" spans="2:12" s="3" customFormat="1" ht="12.75" customHeight="1" x14ac:dyDescent="0.2">
      <c r="B67" s="59"/>
      <c r="C67" s="60"/>
      <c r="D67" s="13"/>
      <c r="E67" s="13"/>
      <c r="F67" s="13"/>
      <c r="G67" s="13"/>
      <c r="H67" s="16"/>
      <c r="I67" s="65"/>
      <c r="L67" s="428"/>
    </row>
    <row r="68" spans="2:12" s="3" customFormat="1" ht="12.75" customHeight="1" thickBot="1" x14ac:dyDescent="0.25">
      <c r="B68" s="77"/>
      <c r="C68" s="78" t="s">
        <v>66</v>
      </c>
      <c r="D68" s="69"/>
      <c r="E68" s="69"/>
      <c r="F68" s="69"/>
      <c r="G68" s="69"/>
      <c r="H68" s="35"/>
      <c r="I68" s="79"/>
      <c r="L68" s="428"/>
    </row>
    <row r="521" spans="3:8" s="3" customFormat="1" ht="12.75" customHeight="1" x14ac:dyDescent="0.2">
      <c r="C521" s="2"/>
      <c r="D521" s="2"/>
      <c r="F521" s="3" t="str">
        <f>IF(ISNUMBER(F438)=TRUE,F438-F353,"")</f>
        <v/>
      </c>
      <c r="H521" s="4"/>
    </row>
    <row r="523" spans="3:8" s="3" customFormat="1" ht="12.75" customHeight="1" x14ac:dyDescent="0.2">
      <c r="C523" s="2" t="b">
        <f>ISNUMBER(D523)</f>
        <v>0</v>
      </c>
      <c r="D523" s="2"/>
      <c r="H523" s="4"/>
    </row>
    <row r="534" spans="3:3" ht="12.75" customHeight="1" x14ac:dyDescent="0.2">
      <c r="C534" s="2" t="b">
        <f>ISNUMBER(D534)</f>
        <v>0</v>
      </c>
    </row>
  </sheetData>
  <mergeCells count="16">
    <mergeCell ref="B11:G11"/>
    <mergeCell ref="B5:G5"/>
    <mergeCell ref="B7:G7"/>
    <mergeCell ref="B8:G8"/>
    <mergeCell ref="B9:G9"/>
    <mergeCell ref="B10:G10"/>
    <mergeCell ref="B18:G18"/>
    <mergeCell ref="B19:G19"/>
    <mergeCell ref="B24:C25"/>
    <mergeCell ref="D24:J24"/>
    <mergeCell ref="B12:G12"/>
    <mergeCell ref="B13:G13"/>
    <mergeCell ref="B14:G14"/>
    <mergeCell ref="B15:G15"/>
    <mergeCell ref="B16:G16"/>
    <mergeCell ref="B17:G17"/>
  </mergeCells>
  <conditionalFormatting sqref="D68:I68">
    <cfRule type="expression" dxfId="78" priority="1">
      <formula>"&lt;0"</formula>
    </cfRule>
  </conditionalFormatting>
  <pageMargins left="0.75" right="0.75" top="1" bottom="1" header="0.5" footer="0.5"/>
  <pageSetup paperSize="9" scale="52" orientation="portrait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04854-EE0E-4F14-A388-8256EE0C1875}">
  <sheetPr codeName="Sheet17">
    <tabColor rgb="FF92D050"/>
    <pageSetUpPr autoPageBreaks="0"/>
  </sheetPr>
  <dimension ref="A1:XFC548"/>
  <sheetViews>
    <sheetView workbookViewId="0">
      <selection activeCell="D27" sqref="D27"/>
    </sheetView>
  </sheetViews>
  <sheetFormatPr defaultColWidth="1.7109375" defaultRowHeight="12.75" x14ac:dyDescent="0.2"/>
  <cols>
    <col min="1" max="1" width="10.28515625" style="2" customWidth="1"/>
    <col min="2" max="2" width="56" style="2" customWidth="1"/>
    <col min="3" max="3" width="13" style="2" customWidth="1"/>
    <col min="4" max="4" width="16.5703125" style="2" customWidth="1"/>
    <col min="5" max="16383" width="0" style="2" hidden="1" customWidth="1"/>
    <col min="16384" max="16384" width="1.7109375" style="2" hidden="1" customWidth="1"/>
  </cols>
  <sheetData>
    <row r="1" spans="2:4" ht="12.75" customHeight="1" x14ac:dyDescent="0.2"/>
    <row r="2" spans="2:4" s="5" customFormat="1" ht="25.35" customHeight="1" x14ac:dyDescent="0.25">
      <c r="B2" s="6" t="s">
        <v>637</v>
      </c>
    </row>
    <row r="3" spans="2:4" s="5" customFormat="1" ht="12.75" customHeight="1" x14ac:dyDescent="0.2">
      <c r="B3" s="9"/>
      <c r="C3" s="9"/>
    </row>
    <row r="4" spans="2:4" ht="12.75" customHeight="1" x14ac:dyDescent="0.2"/>
    <row r="5" spans="2:4" ht="12.75" customHeight="1" x14ac:dyDescent="0.2">
      <c r="B5" s="126" t="s">
        <v>638</v>
      </c>
    </row>
    <row r="6" spans="2:4" ht="12.75" customHeight="1" x14ac:dyDescent="0.2">
      <c r="B6" s="286"/>
    </row>
    <row r="7" spans="2:4" ht="12.75" customHeight="1" x14ac:dyDescent="0.2">
      <c r="B7" s="325"/>
      <c r="C7" s="294" t="s">
        <v>27</v>
      </c>
    </row>
    <row r="8" spans="2:4" ht="12.75" customHeight="1" x14ac:dyDescent="0.2">
      <c r="B8" s="319" t="s">
        <v>639</v>
      </c>
      <c r="C8" s="314"/>
    </row>
    <row r="9" spans="2:4" ht="12.75" customHeight="1" x14ac:dyDescent="0.2">
      <c r="C9" s="294"/>
    </row>
    <row r="10" spans="2:4" s="126" customFormat="1" ht="12.75" customHeight="1" x14ac:dyDescent="0.2">
      <c r="B10" s="14" t="s">
        <v>640</v>
      </c>
      <c r="C10" s="54"/>
      <c r="D10" s="2"/>
    </row>
    <row r="11" spans="2:4" ht="12.75" customHeight="1" x14ac:dyDescent="0.2">
      <c r="B11" s="15" t="s">
        <v>641</v>
      </c>
      <c r="C11" s="696"/>
    </row>
    <row r="12" spans="2:4" ht="12.75" customHeight="1" x14ac:dyDescent="0.2">
      <c r="B12" s="15" t="s">
        <v>642</v>
      </c>
      <c r="C12" s="696"/>
    </row>
    <row r="13" spans="2:4" ht="12.75" customHeight="1" x14ac:dyDescent="0.2">
      <c r="B13" s="15" t="s">
        <v>643</v>
      </c>
      <c r="C13" s="696"/>
    </row>
    <row r="14" spans="2:4" ht="12.75" customHeight="1" x14ac:dyDescent="0.2">
      <c r="B14" s="15" t="s">
        <v>644</v>
      </c>
      <c r="C14" s="696"/>
    </row>
    <row r="15" spans="2:4" ht="12.75" customHeight="1" x14ac:dyDescent="0.2">
      <c r="B15" s="15" t="s">
        <v>645</v>
      </c>
      <c r="C15" s="696"/>
    </row>
    <row r="16" spans="2:4" ht="12.75" customHeight="1" thickBot="1" x14ac:dyDescent="0.25">
      <c r="B16" s="152" t="s">
        <v>646</v>
      </c>
      <c r="C16" s="739"/>
    </row>
    <row r="17" spans="2:4" ht="12.75" customHeight="1" x14ac:dyDescent="0.2">
      <c r="B17" s="136" t="s">
        <v>647</v>
      </c>
      <c r="C17" s="534"/>
    </row>
    <row r="18" spans="2:4" ht="12.75" customHeight="1" x14ac:dyDescent="0.2">
      <c r="B18" s="312" t="s">
        <v>319</v>
      </c>
      <c r="C18" s="534"/>
    </row>
    <row r="19" spans="2:4" ht="12.75" customHeight="1" x14ac:dyDescent="0.2">
      <c r="B19" s="136"/>
      <c r="C19" s="534"/>
    </row>
    <row r="20" spans="2:4" ht="12.75" customHeight="1" x14ac:dyDescent="0.2">
      <c r="B20" s="136"/>
      <c r="C20" s="534"/>
    </row>
    <row r="21" spans="2:4" s="126" customFormat="1" ht="12.75" customHeight="1" x14ac:dyDescent="0.2">
      <c r="B21" s="14" t="s">
        <v>648</v>
      </c>
      <c r="C21" s="749"/>
      <c r="D21" s="2"/>
    </row>
    <row r="22" spans="2:4" ht="12.75" customHeight="1" x14ac:dyDescent="0.2">
      <c r="B22" s="136" t="s">
        <v>647</v>
      </c>
      <c r="C22" s="534"/>
    </row>
    <row r="23" spans="2:4" ht="12.75" customHeight="1" x14ac:dyDescent="0.2">
      <c r="B23" s="312" t="s">
        <v>319</v>
      </c>
      <c r="C23" s="534"/>
    </row>
    <row r="24" spans="2:4" ht="12.75" customHeight="1" x14ac:dyDescent="0.2">
      <c r="B24" s="312"/>
      <c r="C24" s="534"/>
    </row>
    <row r="25" spans="2:4" ht="12.75" customHeight="1" x14ac:dyDescent="0.2">
      <c r="B25" s="312"/>
      <c r="C25" s="534"/>
    </row>
    <row r="26" spans="2:4" s="126" customFormat="1" ht="12.75" customHeight="1" x14ac:dyDescent="0.2">
      <c r="B26" s="14" t="s">
        <v>649</v>
      </c>
      <c r="C26" s="749"/>
      <c r="D26" s="2"/>
    </row>
    <row r="27" spans="2:4" ht="12.75" customHeight="1" x14ac:dyDescent="0.2">
      <c r="B27" s="136" t="s">
        <v>647</v>
      </c>
      <c r="C27" s="534"/>
    </row>
    <row r="28" spans="2:4" ht="12.75" customHeight="1" x14ac:dyDescent="0.2">
      <c r="B28" s="312" t="s">
        <v>319</v>
      </c>
      <c r="C28" s="534"/>
    </row>
    <row r="29" spans="2:4" ht="12.75" customHeight="1" x14ac:dyDescent="0.2">
      <c r="B29" s="312"/>
      <c r="C29" s="534"/>
    </row>
    <row r="30" spans="2:4" ht="12.75" customHeight="1" x14ac:dyDescent="0.2">
      <c r="B30" s="312"/>
      <c r="C30" s="534"/>
    </row>
    <row r="31" spans="2:4" s="126" customFormat="1" ht="12.75" customHeight="1" x14ac:dyDescent="0.2">
      <c r="B31" s="14" t="s">
        <v>650</v>
      </c>
      <c r="C31" s="749"/>
      <c r="D31" s="2"/>
    </row>
    <row r="32" spans="2:4" ht="12.75" customHeight="1" x14ac:dyDescent="0.2">
      <c r="B32" s="136" t="s">
        <v>647</v>
      </c>
      <c r="C32" s="534"/>
    </row>
    <row r="33" spans="2:4" ht="12.75" customHeight="1" x14ac:dyDescent="0.2">
      <c r="B33" s="312" t="s">
        <v>319</v>
      </c>
      <c r="C33" s="534"/>
    </row>
    <row r="34" spans="2:4" ht="12.75" customHeight="1" x14ac:dyDescent="0.2">
      <c r="B34" s="312"/>
      <c r="C34" s="534"/>
    </row>
    <row r="35" spans="2:4" ht="12.75" customHeight="1" x14ac:dyDescent="0.2">
      <c r="B35" s="312"/>
      <c r="C35" s="534"/>
    </row>
    <row r="36" spans="2:4" s="126" customFormat="1" ht="12.6" customHeight="1" x14ac:dyDescent="0.2">
      <c r="B36" s="14" t="s">
        <v>651</v>
      </c>
      <c r="C36" s="749"/>
      <c r="D36" s="2"/>
    </row>
    <row r="37" spans="2:4" ht="12.75" customHeight="1" x14ac:dyDescent="0.2">
      <c r="B37" s="136" t="s">
        <v>647</v>
      </c>
      <c r="C37" s="534"/>
    </row>
    <row r="38" spans="2:4" ht="12.75" customHeight="1" x14ac:dyDescent="0.2">
      <c r="B38" s="312" t="s">
        <v>319</v>
      </c>
      <c r="C38" s="534"/>
    </row>
    <row r="39" spans="2:4" ht="12.75" customHeight="1" x14ac:dyDescent="0.2">
      <c r="B39" s="312"/>
      <c r="C39" s="534"/>
    </row>
    <row r="40" spans="2:4" ht="12.75" customHeight="1" x14ac:dyDescent="0.2">
      <c r="B40" s="312"/>
      <c r="C40" s="534"/>
    </row>
    <row r="41" spans="2:4" s="126" customFormat="1" ht="12.6" customHeight="1" x14ac:dyDescent="0.2">
      <c r="B41" s="14" t="s">
        <v>652</v>
      </c>
      <c r="C41" s="749"/>
      <c r="D41" s="2"/>
    </row>
    <row r="42" spans="2:4" ht="12.75" customHeight="1" x14ac:dyDescent="0.2">
      <c r="B42" s="136" t="s">
        <v>647</v>
      </c>
      <c r="C42" s="534"/>
    </row>
    <row r="43" spans="2:4" ht="12.75" customHeight="1" x14ac:dyDescent="0.2">
      <c r="B43" s="312" t="s">
        <v>319</v>
      </c>
      <c r="C43" s="534"/>
    </row>
    <row r="44" spans="2:4" ht="12.75" customHeight="1" x14ac:dyDescent="0.2">
      <c r="B44" s="312"/>
      <c r="C44" s="534"/>
    </row>
    <row r="45" spans="2:4" ht="12.75" customHeight="1" x14ac:dyDescent="0.2">
      <c r="B45" s="15"/>
      <c r="C45" s="696"/>
    </row>
    <row r="46" spans="2:4" s="126" customFormat="1" x14ac:dyDescent="0.2">
      <c r="B46" s="168" t="s">
        <v>653</v>
      </c>
      <c r="C46" s="749"/>
      <c r="D46" s="2"/>
    </row>
    <row r="47" spans="2:4" s="126" customFormat="1" x14ac:dyDescent="0.2">
      <c r="B47" s="157" t="s">
        <v>361</v>
      </c>
      <c r="C47" s="749"/>
      <c r="D47" s="2"/>
    </row>
    <row r="48" spans="2:4" s="126" customFormat="1" x14ac:dyDescent="0.2">
      <c r="B48" s="157" t="s">
        <v>362</v>
      </c>
      <c r="C48" s="749"/>
      <c r="D48" s="2"/>
    </row>
    <row r="49" spans="2:3" x14ac:dyDescent="0.2">
      <c r="B49" s="53"/>
      <c r="C49" s="62"/>
    </row>
    <row r="537" spans="3:3" s="3" customFormat="1" x14ac:dyDescent="0.2">
      <c r="C537" s="2" t="b">
        <f>ISNUMBER(#REF!)</f>
        <v>0</v>
      </c>
    </row>
    <row r="548" spans="3:3" x14ac:dyDescent="0.2">
      <c r="C548" s="2" t="b">
        <f>ISNUMBER(#REF!)</f>
        <v>0</v>
      </c>
    </row>
  </sheetData>
  <pageMargins left="0.75" right="0.75" top="1" bottom="1" header="0.5" footer="0.5"/>
  <pageSetup paperSize="9" scale="30" orientation="portrait" r:id="rId1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48293D-B35C-4526-95DD-D282288BEC67}">
  <sheetPr codeName="Sheet18">
    <tabColor rgb="FF92D050"/>
  </sheetPr>
  <dimension ref="A1:CD561"/>
  <sheetViews>
    <sheetView workbookViewId="0">
      <selection activeCell="A34" sqref="A34"/>
    </sheetView>
  </sheetViews>
  <sheetFormatPr defaultColWidth="8.85546875" defaultRowHeight="0" customHeight="1" zeroHeight="1" x14ac:dyDescent="0.2"/>
  <cols>
    <col min="1" max="1" width="12.140625" customWidth="1"/>
    <col min="2" max="2" width="11.42578125" customWidth="1"/>
    <col min="3" max="3" width="14.28515625" customWidth="1"/>
    <col min="4" max="4" width="32.7109375" customWidth="1"/>
    <col min="5" max="42" width="9.140625" customWidth="1"/>
    <col min="43" max="43" width="11.85546875" customWidth="1"/>
    <col min="44" max="44" width="26.5703125" customWidth="1"/>
  </cols>
  <sheetData>
    <row r="1" spans="2:43" ht="12.75" x14ac:dyDescent="0.2"/>
    <row r="2" spans="2:43" ht="18" x14ac:dyDescent="0.25">
      <c r="C2" s="6" t="s">
        <v>654</v>
      </c>
      <c r="K2" s="124"/>
    </row>
    <row r="3" spans="2:43" ht="12.75" x14ac:dyDescent="0.2"/>
    <row r="4" spans="2:43" ht="12.75" x14ac:dyDescent="0.2"/>
    <row r="5" spans="2:43" ht="15.75" x14ac:dyDescent="0.25">
      <c r="C5" s="199" t="s">
        <v>655</v>
      </c>
    </row>
    <row r="6" spans="2:43" ht="12.75" x14ac:dyDescent="0.2">
      <c r="F6" s="200"/>
    </row>
    <row r="7" spans="2:43" ht="12.75" x14ac:dyDescent="0.2">
      <c r="D7" s="201" t="s">
        <v>656</v>
      </c>
      <c r="E7" s="202"/>
      <c r="F7" s="202"/>
      <c r="G7" s="202"/>
      <c r="H7" s="20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</row>
    <row r="8" spans="2:43" ht="12.75" x14ac:dyDescent="0.2">
      <c r="D8" s="203" t="s">
        <v>657</v>
      </c>
      <c r="E8" s="204"/>
      <c r="F8" s="204"/>
      <c r="G8" s="204"/>
      <c r="H8" s="20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</row>
    <row r="9" spans="2:43" ht="12.75" x14ac:dyDescent="0.2">
      <c r="D9" s="201" t="s">
        <v>658</v>
      </c>
      <c r="E9" s="205"/>
      <c r="F9" s="206"/>
      <c r="G9" s="204"/>
      <c r="H9" s="20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</row>
    <row r="10" spans="2:43" ht="12.75" x14ac:dyDescent="0.2">
      <c r="B10" s="207"/>
      <c r="C10" s="177" t="s">
        <v>659</v>
      </c>
      <c r="D10" s="208" t="s">
        <v>660</v>
      </c>
      <c r="E10" s="209" t="s">
        <v>173</v>
      </c>
      <c r="F10" s="209" t="s">
        <v>174</v>
      </c>
      <c r="G10" s="209" t="s">
        <v>175</v>
      </c>
      <c r="H10" s="209" t="s">
        <v>176</v>
      </c>
      <c r="I10" s="209" t="s">
        <v>177</v>
      </c>
      <c r="J10" s="209" t="s">
        <v>178</v>
      </c>
      <c r="K10" s="209" t="s">
        <v>179</v>
      </c>
      <c r="L10" s="209" t="s">
        <v>180</v>
      </c>
      <c r="M10" s="209" t="s">
        <v>181</v>
      </c>
      <c r="N10" s="209" t="s">
        <v>182</v>
      </c>
      <c r="O10" s="209" t="s">
        <v>183</v>
      </c>
      <c r="P10" s="209" t="s">
        <v>184</v>
      </c>
      <c r="Q10" s="209" t="s">
        <v>185</v>
      </c>
      <c r="R10" s="209" t="s">
        <v>186</v>
      </c>
      <c r="S10" s="209" t="s">
        <v>187</v>
      </c>
      <c r="T10" s="209" t="s">
        <v>188</v>
      </c>
      <c r="U10" s="209" t="s">
        <v>189</v>
      </c>
      <c r="V10" s="209" t="s">
        <v>190</v>
      </c>
      <c r="W10" s="209" t="s">
        <v>191</v>
      </c>
      <c r="X10" s="209" t="s">
        <v>192</v>
      </c>
      <c r="Y10" s="209" t="s">
        <v>193</v>
      </c>
      <c r="Z10" s="209" t="s">
        <v>194</v>
      </c>
      <c r="AA10" s="209" t="s">
        <v>195</v>
      </c>
      <c r="AB10" s="209" t="s">
        <v>196</v>
      </c>
      <c r="AC10" s="209" t="s">
        <v>197</v>
      </c>
      <c r="AD10" s="209" t="s">
        <v>198</v>
      </c>
      <c r="AE10" s="209" t="s">
        <v>199</v>
      </c>
      <c r="AF10" s="209" t="s">
        <v>200</v>
      </c>
      <c r="AG10" s="209" t="s">
        <v>201</v>
      </c>
      <c r="AH10" s="209" t="s">
        <v>202</v>
      </c>
      <c r="AI10" s="209" t="s">
        <v>203</v>
      </c>
      <c r="AJ10" s="209" t="s">
        <v>204</v>
      </c>
      <c r="AK10" s="209" t="s">
        <v>205</v>
      </c>
      <c r="AL10" s="209" t="s">
        <v>206</v>
      </c>
      <c r="AM10" s="209" t="s">
        <v>207</v>
      </c>
      <c r="AN10" s="209" t="s">
        <v>208</v>
      </c>
      <c r="AO10" s="209" t="s">
        <v>209</v>
      </c>
      <c r="AP10" s="209" t="s">
        <v>210</v>
      </c>
      <c r="AQ10" s="210"/>
    </row>
    <row r="11" spans="2:43" ht="12.75" x14ac:dyDescent="0.2">
      <c r="C11" s="177" t="s">
        <v>661</v>
      </c>
      <c r="D11" s="211" t="s">
        <v>662</v>
      </c>
      <c r="E11" s="212">
        <v>254</v>
      </c>
      <c r="F11" s="212">
        <v>245</v>
      </c>
      <c r="G11" s="212">
        <v>256</v>
      </c>
      <c r="H11" s="212">
        <v>196</v>
      </c>
      <c r="I11" s="212">
        <v>238</v>
      </c>
      <c r="J11" s="212">
        <v>75</v>
      </c>
      <c r="K11" s="212">
        <v>140</v>
      </c>
      <c r="L11" s="212">
        <v>148</v>
      </c>
      <c r="M11" s="212">
        <v>250</v>
      </c>
      <c r="N11" s="212">
        <v>44</v>
      </c>
      <c r="O11" s="212">
        <v>260</v>
      </c>
      <c r="P11" s="212">
        <v>97</v>
      </c>
      <c r="Q11" s="212">
        <v>220</v>
      </c>
      <c r="R11" s="212">
        <v>149</v>
      </c>
      <c r="S11" s="212">
        <v>247</v>
      </c>
      <c r="T11" s="212">
        <v>69</v>
      </c>
      <c r="U11" s="212">
        <v>265</v>
      </c>
      <c r="V11" s="212">
        <v>251</v>
      </c>
      <c r="W11" s="212">
        <v>146</v>
      </c>
      <c r="X11" s="212">
        <v>240</v>
      </c>
      <c r="Y11" s="212">
        <v>149</v>
      </c>
      <c r="Z11" s="212">
        <v>255</v>
      </c>
      <c r="AA11" s="212">
        <v>167</v>
      </c>
      <c r="AB11" s="212">
        <v>195</v>
      </c>
      <c r="AC11" s="212">
        <v>147</v>
      </c>
      <c r="AD11" s="212">
        <v>175</v>
      </c>
      <c r="AE11" s="212">
        <v>89</v>
      </c>
      <c r="AF11" s="212">
        <v>190</v>
      </c>
      <c r="AG11" s="212">
        <v>143</v>
      </c>
      <c r="AH11" s="212">
        <v>240</v>
      </c>
      <c r="AI11" s="212">
        <v>265</v>
      </c>
      <c r="AJ11" s="212">
        <v>254</v>
      </c>
      <c r="AK11" s="212">
        <v>66</v>
      </c>
      <c r="AL11" s="212">
        <v>98</v>
      </c>
      <c r="AM11" s="212">
        <v>250</v>
      </c>
      <c r="AN11" s="212">
        <v>51</v>
      </c>
      <c r="AO11" s="212">
        <v>55</v>
      </c>
      <c r="AP11" s="212">
        <v>152</v>
      </c>
    </row>
    <row r="12" spans="2:43" ht="25.5" x14ac:dyDescent="0.2">
      <c r="C12" s="177"/>
      <c r="D12" s="213" t="s">
        <v>663</v>
      </c>
      <c r="E12" s="214" t="s">
        <v>664</v>
      </c>
      <c r="F12" s="214"/>
      <c r="G12" s="214"/>
      <c r="H12" s="214"/>
      <c r="I12" s="214"/>
      <c r="J12" s="214"/>
      <c r="K12" s="214"/>
      <c r="L12" s="214"/>
      <c r="M12" s="214"/>
      <c r="N12" s="214"/>
      <c r="O12" s="214"/>
      <c r="P12" s="214"/>
      <c r="Q12" s="214"/>
      <c r="R12" s="214"/>
      <c r="S12" s="214"/>
      <c r="T12" s="214"/>
      <c r="U12" s="214"/>
      <c r="V12" s="214"/>
      <c r="W12" s="214"/>
      <c r="X12" s="214"/>
      <c r="Y12" s="214"/>
      <c r="Z12" s="214"/>
      <c r="AA12" s="214"/>
      <c r="AB12" s="214"/>
      <c r="AC12" s="214"/>
      <c r="AD12" s="214"/>
      <c r="AE12" s="214"/>
      <c r="AF12" s="214"/>
      <c r="AG12" s="214"/>
      <c r="AH12" s="214"/>
      <c r="AI12" s="214"/>
      <c r="AJ12" s="214"/>
      <c r="AK12" s="214"/>
      <c r="AL12" s="214"/>
      <c r="AM12" s="214"/>
      <c r="AN12" s="214"/>
      <c r="AO12" s="214"/>
      <c r="AP12" s="214"/>
    </row>
    <row r="13" spans="2:43" ht="12.75" x14ac:dyDescent="0.2">
      <c r="B13" s="177"/>
      <c r="C13" s="177"/>
      <c r="D13" s="211">
        <v>60</v>
      </c>
      <c r="E13" s="212" t="s">
        <v>332</v>
      </c>
      <c r="F13" s="212">
        <v>1792.1823827604228</v>
      </c>
      <c r="G13" s="212" t="s">
        <v>332</v>
      </c>
      <c r="H13" s="212" t="s">
        <v>332</v>
      </c>
      <c r="I13" s="212" t="s">
        <v>332</v>
      </c>
      <c r="J13" s="212" t="s">
        <v>332</v>
      </c>
      <c r="K13" s="212" t="s">
        <v>332</v>
      </c>
      <c r="L13" s="212" t="s">
        <v>332</v>
      </c>
      <c r="M13" s="212" t="s">
        <v>332</v>
      </c>
      <c r="N13" s="212" t="s">
        <v>332</v>
      </c>
      <c r="O13" s="212" t="s">
        <v>332</v>
      </c>
      <c r="P13" s="212" t="s">
        <v>332</v>
      </c>
      <c r="Q13" s="212" t="s">
        <v>332</v>
      </c>
      <c r="R13" s="212">
        <v>1910.6209504955257</v>
      </c>
      <c r="S13" s="212" t="s">
        <v>332</v>
      </c>
      <c r="T13" s="212" t="s">
        <v>332</v>
      </c>
      <c r="U13" s="212" t="s">
        <v>332</v>
      </c>
      <c r="V13" s="212">
        <v>2304.9342483751498</v>
      </c>
      <c r="W13" s="212" t="s">
        <v>332</v>
      </c>
      <c r="X13" s="212" t="s">
        <v>332</v>
      </c>
      <c r="Y13" s="212" t="s">
        <v>332</v>
      </c>
      <c r="Z13" s="212" t="s">
        <v>332</v>
      </c>
      <c r="AA13" s="212" t="s">
        <v>332</v>
      </c>
      <c r="AB13" s="212" t="s">
        <v>332</v>
      </c>
      <c r="AC13" s="212" t="s">
        <v>332</v>
      </c>
      <c r="AD13" s="212" t="s">
        <v>332</v>
      </c>
      <c r="AE13" s="212" t="s">
        <v>332</v>
      </c>
      <c r="AF13" s="212">
        <v>2009.4752140459329</v>
      </c>
      <c r="AG13" s="212" t="s">
        <v>332</v>
      </c>
      <c r="AH13" s="212">
        <v>2101.0308528323571</v>
      </c>
      <c r="AI13" s="212" t="s">
        <v>332</v>
      </c>
      <c r="AJ13" s="212" t="s">
        <v>332</v>
      </c>
      <c r="AK13" s="212" t="s">
        <v>332</v>
      </c>
      <c r="AL13" s="212" t="s">
        <v>332</v>
      </c>
      <c r="AM13" s="212">
        <v>2535.820765878917</v>
      </c>
      <c r="AN13" s="212" t="s">
        <v>332</v>
      </c>
      <c r="AO13" s="212" t="s">
        <v>332</v>
      </c>
      <c r="AP13" s="212" t="s">
        <v>332</v>
      </c>
      <c r="AQ13" s="148"/>
    </row>
    <row r="14" spans="2:43" ht="12.75" x14ac:dyDescent="0.2">
      <c r="B14" s="177"/>
      <c r="C14" s="177"/>
      <c r="D14" s="213">
        <v>50</v>
      </c>
      <c r="E14" s="215" t="s">
        <v>332</v>
      </c>
      <c r="F14" s="215" t="s">
        <v>332</v>
      </c>
      <c r="G14" s="215" t="s">
        <v>332</v>
      </c>
      <c r="H14" s="215" t="s">
        <v>332</v>
      </c>
      <c r="I14" s="215" t="s">
        <v>332</v>
      </c>
      <c r="J14" s="215" t="s">
        <v>332</v>
      </c>
      <c r="K14" s="215">
        <v>1875.0854088512108</v>
      </c>
      <c r="L14" s="215" t="s">
        <v>332</v>
      </c>
      <c r="M14" s="215" t="s">
        <v>332</v>
      </c>
      <c r="N14" s="215" t="s">
        <v>332</v>
      </c>
      <c r="O14" s="215" t="s">
        <v>332</v>
      </c>
      <c r="P14" s="215" t="s">
        <v>332</v>
      </c>
      <c r="Q14" s="215" t="s">
        <v>332</v>
      </c>
      <c r="R14" s="215" t="s">
        <v>332</v>
      </c>
      <c r="S14" s="215">
        <v>2706.3382205740068</v>
      </c>
      <c r="T14" s="215" t="s">
        <v>332</v>
      </c>
      <c r="U14" s="215">
        <v>2446.3896387876671</v>
      </c>
      <c r="V14" s="215" t="s">
        <v>332</v>
      </c>
      <c r="W14" s="215" t="s">
        <v>332</v>
      </c>
      <c r="X14" s="215">
        <v>3169.0910674224033</v>
      </c>
      <c r="Y14" s="215" t="s">
        <v>332</v>
      </c>
      <c r="Z14" s="215">
        <v>2598.9005006661478</v>
      </c>
      <c r="AA14" s="215" t="s">
        <v>332</v>
      </c>
      <c r="AB14" s="215">
        <v>3633.5808301125921</v>
      </c>
      <c r="AC14" s="215" t="s">
        <v>332</v>
      </c>
      <c r="AD14" s="215" t="s">
        <v>332</v>
      </c>
      <c r="AE14" s="215" t="s">
        <v>332</v>
      </c>
      <c r="AF14" s="215" t="s">
        <v>332</v>
      </c>
      <c r="AG14" s="215" t="s">
        <v>332</v>
      </c>
      <c r="AH14" s="215" t="s">
        <v>332</v>
      </c>
      <c r="AI14" s="215" t="s">
        <v>332</v>
      </c>
      <c r="AJ14" s="215">
        <v>1537.0961133648727</v>
      </c>
      <c r="AK14" s="215" t="s">
        <v>332</v>
      </c>
      <c r="AL14" s="215" t="s">
        <v>332</v>
      </c>
      <c r="AM14" s="215" t="s">
        <v>332</v>
      </c>
      <c r="AN14" s="215" t="s">
        <v>332</v>
      </c>
      <c r="AO14" s="215" t="s">
        <v>332</v>
      </c>
      <c r="AP14" s="215" t="s">
        <v>332</v>
      </c>
      <c r="AQ14" s="148"/>
    </row>
    <row r="15" spans="2:43" ht="12.75" x14ac:dyDescent="0.2">
      <c r="B15" s="177"/>
      <c r="C15" s="177"/>
      <c r="D15" s="211">
        <v>40</v>
      </c>
      <c r="E15" s="212" t="s">
        <v>332</v>
      </c>
      <c r="F15" s="212" t="s">
        <v>332</v>
      </c>
      <c r="G15" s="212" t="s">
        <v>332</v>
      </c>
      <c r="H15" s="212" t="s">
        <v>332</v>
      </c>
      <c r="I15" s="212" t="s">
        <v>332</v>
      </c>
      <c r="J15" s="212" t="s">
        <v>332</v>
      </c>
      <c r="K15" s="212" t="s">
        <v>332</v>
      </c>
      <c r="L15" s="212" t="s">
        <v>332</v>
      </c>
      <c r="M15" s="212" t="s">
        <v>332</v>
      </c>
      <c r="N15" s="212" t="s">
        <v>332</v>
      </c>
      <c r="O15" s="212" t="s">
        <v>332</v>
      </c>
      <c r="P15" s="212" t="s">
        <v>332</v>
      </c>
      <c r="Q15" s="212" t="s">
        <v>332</v>
      </c>
      <c r="R15" s="212" t="s">
        <v>332</v>
      </c>
      <c r="S15" s="212" t="s">
        <v>332</v>
      </c>
      <c r="T15" s="212" t="s">
        <v>332</v>
      </c>
      <c r="U15" s="212">
        <v>2081.7273945457086</v>
      </c>
      <c r="V15" s="212" t="s">
        <v>332</v>
      </c>
      <c r="W15" s="212" t="s">
        <v>332</v>
      </c>
      <c r="X15" s="212" t="s">
        <v>332</v>
      </c>
      <c r="Y15" s="212" t="s">
        <v>332</v>
      </c>
      <c r="Z15" s="212">
        <v>2142.2839816575024</v>
      </c>
      <c r="AA15" s="212" t="s">
        <v>332</v>
      </c>
      <c r="AB15" s="212" t="s">
        <v>332</v>
      </c>
      <c r="AC15" s="212" t="s">
        <v>332</v>
      </c>
      <c r="AD15" s="212" t="s">
        <v>332</v>
      </c>
      <c r="AE15" s="212" t="s">
        <v>332</v>
      </c>
      <c r="AF15" s="212" t="s">
        <v>332</v>
      </c>
      <c r="AG15" s="212" t="s">
        <v>332</v>
      </c>
      <c r="AH15" s="212" t="s">
        <v>332</v>
      </c>
      <c r="AI15" s="212" t="s">
        <v>332</v>
      </c>
      <c r="AJ15" s="212" t="s">
        <v>332</v>
      </c>
      <c r="AK15" s="212" t="s">
        <v>332</v>
      </c>
      <c r="AL15" s="212" t="s">
        <v>332</v>
      </c>
      <c r="AM15" s="212" t="s">
        <v>332</v>
      </c>
      <c r="AN15" s="212" t="s">
        <v>332</v>
      </c>
      <c r="AO15" s="212">
        <v>2225.0510581843514</v>
      </c>
      <c r="AP15" s="212" t="s">
        <v>332</v>
      </c>
      <c r="AQ15" s="148"/>
    </row>
    <row r="16" spans="2:43" ht="12.75" x14ac:dyDescent="0.2">
      <c r="B16" s="177"/>
      <c r="C16" s="177"/>
      <c r="D16" s="213">
        <v>30</v>
      </c>
      <c r="E16" s="215">
        <v>1734.7014403650655</v>
      </c>
      <c r="F16" s="215" t="s">
        <v>332</v>
      </c>
      <c r="G16" s="215">
        <v>2039.5102337839714</v>
      </c>
      <c r="H16" s="215" t="s">
        <v>332</v>
      </c>
      <c r="I16" s="215">
        <v>2226.0378102363898</v>
      </c>
      <c r="J16" s="215" t="s">
        <v>332</v>
      </c>
      <c r="K16" s="215" t="s">
        <v>332</v>
      </c>
      <c r="L16" s="215">
        <v>1762.2129096860274</v>
      </c>
      <c r="M16" s="215">
        <v>2026.881163330263</v>
      </c>
      <c r="N16" s="215" t="s">
        <v>332</v>
      </c>
      <c r="O16" s="215">
        <v>2059.2530818659593</v>
      </c>
      <c r="P16" s="215" t="s">
        <v>332</v>
      </c>
      <c r="Q16" s="215" t="s">
        <v>332</v>
      </c>
      <c r="R16" s="215">
        <v>1212.2701018630162</v>
      </c>
      <c r="S16" s="215" t="s">
        <v>332</v>
      </c>
      <c r="T16" s="215" t="s">
        <v>332</v>
      </c>
      <c r="U16" s="215" t="s">
        <v>332</v>
      </c>
      <c r="V16" s="215" t="s">
        <v>332</v>
      </c>
      <c r="W16" s="215">
        <v>1939.8579733791514</v>
      </c>
      <c r="X16" s="215" t="s">
        <v>332</v>
      </c>
      <c r="Y16" s="215" t="s">
        <v>332</v>
      </c>
      <c r="Z16" s="215" t="s">
        <v>332</v>
      </c>
      <c r="AA16" s="215">
        <v>2097.7303939147951</v>
      </c>
      <c r="AB16" s="215" t="s">
        <v>332</v>
      </c>
      <c r="AC16" s="215">
        <v>1368.9089379381639</v>
      </c>
      <c r="AD16" s="215">
        <v>2505.2455138720575</v>
      </c>
      <c r="AE16" s="215" t="s">
        <v>332</v>
      </c>
      <c r="AF16" s="215" t="s">
        <v>332</v>
      </c>
      <c r="AG16" s="215" t="s">
        <v>332</v>
      </c>
      <c r="AH16" s="215" t="s">
        <v>332</v>
      </c>
      <c r="AI16" s="215">
        <v>2064.4059126278539</v>
      </c>
      <c r="AJ16" s="215" t="s">
        <v>332</v>
      </c>
      <c r="AK16" s="215" t="s">
        <v>332</v>
      </c>
      <c r="AL16" s="215" t="s">
        <v>332</v>
      </c>
      <c r="AM16" s="215" t="s">
        <v>332</v>
      </c>
      <c r="AN16" s="215" t="s">
        <v>332</v>
      </c>
      <c r="AO16" s="215" t="s">
        <v>332</v>
      </c>
      <c r="AP16" s="215" t="s">
        <v>332</v>
      </c>
      <c r="AQ16" s="148"/>
    </row>
    <row r="17" spans="2:43" ht="12.75" x14ac:dyDescent="0.2">
      <c r="B17" s="177"/>
      <c r="C17" s="177"/>
      <c r="D17" s="211">
        <v>25</v>
      </c>
      <c r="E17" s="212">
        <v>1503.7293816493236</v>
      </c>
      <c r="F17" s="212" t="s">
        <v>332</v>
      </c>
      <c r="G17" s="212" t="s">
        <v>332</v>
      </c>
      <c r="H17" s="212" t="s">
        <v>332</v>
      </c>
      <c r="I17" s="212" t="s">
        <v>332</v>
      </c>
      <c r="J17" s="212" t="s">
        <v>332</v>
      </c>
      <c r="K17" s="212" t="s">
        <v>332</v>
      </c>
      <c r="L17" s="212" t="s">
        <v>332</v>
      </c>
      <c r="M17" s="212" t="s">
        <v>332</v>
      </c>
      <c r="N17" s="212" t="s">
        <v>332</v>
      </c>
      <c r="O17" s="212">
        <v>1763.2164626878139</v>
      </c>
      <c r="P17" s="212" t="s">
        <v>332</v>
      </c>
      <c r="Q17" s="212">
        <v>2198.0687532122424</v>
      </c>
      <c r="R17" s="212" t="s">
        <v>332</v>
      </c>
      <c r="S17" s="212" t="s">
        <v>332</v>
      </c>
      <c r="T17" s="212" t="s">
        <v>332</v>
      </c>
      <c r="U17" s="212" t="s">
        <v>332</v>
      </c>
      <c r="V17" s="212" t="s">
        <v>332</v>
      </c>
      <c r="W17" s="212" t="s">
        <v>332</v>
      </c>
      <c r="X17" s="212" t="s">
        <v>332</v>
      </c>
      <c r="Y17" s="212" t="s">
        <v>332</v>
      </c>
      <c r="Z17" s="212" t="s">
        <v>332</v>
      </c>
      <c r="AA17" s="212" t="s">
        <v>332</v>
      </c>
      <c r="AB17" s="212" t="s">
        <v>332</v>
      </c>
      <c r="AC17" s="212" t="s">
        <v>332</v>
      </c>
      <c r="AD17" s="212" t="s">
        <v>332</v>
      </c>
      <c r="AE17" s="212" t="s">
        <v>332</v>
      </c>
      <c r="AF17" s="212" t="s">
        <v>332</v>
      </c>
      <c r="AG17" s="212" t="s">
        <v>332</v>
      </c>
      <c r="AH17" s="212" t="s">
        <v>332</v>
      </c>
      <c r="AI17" s="212" t="s">
        <v>332</v>
      </c>
      <c r="AJ17" s="212" t="s">
        <v>332</v>
      </c>
      <c r="AK17" s="212" t="s">
        <v>332</v>
      </c>
      <c r="AL17" s="212" t="s">
        <v>332</v>
      </c>
      <c r="AM17" s="212" t="s">
        <v>332</v>
      </c>
      <c r="AN17" s="212" t="s">
        <v>332</v>
      </c>
      <c r="AO17" s="212" t="s">
        <v>332</v>
      </c>
      <c r="AP17" s="212" t="s">
        <v>332</v>
      </c>
      <c r="AQ17" s="148"/>
    </row>
    <row r="18" spans="2:43" ht="12.75" x14ac:dyDescent="0.2">
      <c r="B18" s="177"/>
      <c r="C18" s="177"/>
      <c r="D18" s="213">
        <v>15</v>
      </c>
      <c r="E18" s="215" t="s">
        <v>332</v>
      </c>
      <c r="F18" s="215" t="s">
        <v>332</v>
      </c>
      <c r="G18" s="215" t="s">
        <v>332</v>
      </c>
      <c r="H18" s="215" t="s">
        <v>332</v>
      </c>
      <c r="I18" s="215" t="s">
        <v>332</v>
      </c>
      <c r="J18" s="215" t="s">
        <v>332</v>
      </c>
      <c r="K18" s="215" t="s">
        <v>332</v>
      </c>
      <c r="L18" s="215" t="s">
        <v>332</v>
      </c>
      <c r="M18" s="215" t="s">
        <v>332</v>
      </c>
      <c r="N18" s="215" t="s">
        <v>332</v>
      </c>
      <c r="O18" s="215" t="s">
        <v>332</v>
      </c>
      <c r="P18" s="215" t="s">
        <v>332</v>
      </c>
      <c r="Q18" s="215" t="s">
        <v>332</v>
      </c>
      <c r="R18" s="215" t="s">
        <v>332</v>
      </c>
      <c r="S18" s="215" t="s">
        <v>332</v>
      </c>
      <c r="T18" s="215" t="s">
        <v>332</v>
      </c>
      <c r="U18" s="215" t="s">
        <v>332</v>
      </c>
      <c r="V18" s="215" t="s">
        <v>332</v>
      </c>
      <c r="W18" s="215">
        <v>1262.1739462545663</v>
      </c>
      <c r="X18" s="215" t="s">
        <v>332</v>
      </c>
      <c r="Y18" s="215" t="s">
        <v>332</v>
      </c>
      <c r="Z18" s="215" t="s">
        <v>332</v>
      </c>
      <c r="AA18" s="215" t="s">
        <v>332</v>
      </c>
      <c r="AB18" s="215" t="s">
        <v>332</v>
      </c>
      <c r="AC18" s="215" t="s">
        <v>332</v>
      </c>
      <c r="AD18" s="215" t="s">
        <v>332</v>
      </c>
      <c r="AE18" s="215" t="s">
        <v>332</v>
      </c>
      <c r="AF18" s="215" t="s">
        <v>332</v>
      </c>
      <c r="AG18" s="215" t="s">
        <v>332</v>
      </c>
      <c r="AH18" s="215" t="s">
        <v>332</v>
      </c>
      <c r="AI18" s="215" t="s">
        <v>332</v>
      </c>
      <c r="AJ18" s="215" t="s">
        <v>332</v>
      </c>
      <c r="AK18" s="215" t="s">
        <v>332</v>
      </c>
      <c r="AL18" s="215" t="s">
        <v>332</v>
      </c>
      <c r="AM18" s="215" t="s">
        <v>332</v>
      </c>
      <c r="AN18" s="215" t="s">
        <v>332</v>
      </c>
      <c r="AO18" s="215" t="s">
        <v>332</v>
      </c>
      <c r="AP18" s="215" t="s">
        <v>332</v>
      </c>
      <c r="AQ18" s="148"/>
    </row>
    <row r="19" spans="2:43" ht="12.75" x14ac:dyDescent="0.2">
      <c r="B19" s="177"/>
      <c r="C19" s="177"/>
      <c r="D19" s="211">
        <v>10</v>
      </c>
      <c r="E19" s="212" t="s">
        <v>332</v>
      </c>
      <c r="F19" s="212" t="s">
        <v>332</v>
      </c>
      <c r="G19" s="212" t="s">
        <v>332</v>
      </c>
      <c r="H19" s="212" t="s">
        <v>332</v>
      </c>
      <c r="I19" s="212" t="s">
        <v>332</v>
      </c>
      <c r="J19" s="212" t="s">
        <v>332</v>
      </c>
      <c r="K19" s="212" t="s">
        <v>332</v>
      </c>
      <c r="L19" s="212" t="s">
        <v>332</v>
      </c>
      <c r="M19" s="212" t="s">
        <v>332</v>
      </c>
      <c r="N19" s="212" t="s">
        <v>332</v>
      </c>
      <c r="O19" s="212" t="s">
        <v>332</v>
      </c>
      <c r="P19" s="212" t="s">
        <v>332</v>
      </c>
      <c r="Q19" s="212" t="s">
        <v>332</v>
      </c>
      <c r="R19" s="212" t="s">
        <v>332</v>
      </c>
      <c r="S19" s="212" t="s">
        <v>332</v>
      </c>
      <c r="T19" s="212" t="s">
        <v>332</v>
      </c>
      <c r="U19" s="212" t="s">
        <v>332</v>
      </c>
      <c r="V19" s="212">
        <v>894.62511409158662</v>
      </c>
      <c r="W19" s="212" t="s">
        <v>332</v>
      </c>
      <c r="X19" s="212" t="s">
        <v>332</v>
      </c>
      <c r="Y19" s="212" t="s">
        <v>332</v>
      </c>
      <c r="Z19" s="212" t="s">
        <v>332</v>
      </c>
      <c r="AA19" s="212" t="s">
        <v>332</v>
      </c>
      <c r="AB19" s="212" t="s">
        <v>332</v>
      </c>
      <c r="AC19" s="212" t="s">
        <v>332</v>
      </c>
      <c r="AD19" s="212" t="s">
        <v>332</v>
      </c>
      <c r="AE19" s="212" t="s">
        <v>332</v>
      </c>
      <c r="AF19" s="212" t="s">
        <v>332</v>
      </c>
      <c r="AG19" s="212">
        <v>2850.9703749614132</v>
      </c>
      <c r="AH19" s="212" t="s">
        <v>332</v>
      </c>
      <c r="AI19" s="212" t="s">
        <v>332</v>
      </c>
      <c r="AJ19" s="212" t="s">
        <v>332</v>
      </c>
      <c r="AK19" s="212" t="s">
        <v>332</v>
      </c>
      <c r="AL19" s="212" t="s">
        <v>332</v>
      </c>
      <c r="AM19" s="212" t="s">
        <v>332</v>
      </c>
      <c r="AN19" s="212" t="s">
        <v>332</v>
      </c>
      <c r="AO19" s="212" t="s">
        <v>332</v>
      </c>
      <c r="AP19" s="212" t="s">
        <v>332</v>
      </c>
      <c r="AQ19" s="148"/>
    </row>
    <row r="20" spans="2:43" ht="12.75" x14ac:dyDescent="0.2">
      <c r="B20" s="177"/>
      <c r="C20" s="177"/>
      <c r="D20" s="213">
        <v>7.5</v>
      </c>
      <c r="E20" s="215" t="s">
        <v>332</v>
      </c>
      <c r="F20" s="215" t="s">
        <v>332</v>
      </c>
      <c r="G20" s="215" t="s">
        <v>332</v>
      </c>
      <c r="H20" s="215" t="s">
        <v>332</v>
      </c>
      <c r="I20" s="215" t="s">
        <v>332</v>
      </c>
      <c r="J20" s="215" t="s">
        <v>332</v>
      </c>
      <c r="K20" s="215" t="s">
        <v>332</v>
      </c>
      <c r="L20" s="215" t="s">
        <v>332</v>
      </c>
      <c r="M20" s="215" t="s">
        <v>332</v>
      </c>
      <c r="N20" s="215" t="s">
        <v>332</v>
      </c>
      <c r="O20" s="215" t="s">
        <v>332</v>
      </c>
      <c r="P20" s="215" t="s">
        <v>332</v>
      </c>
      <c r="Q20" s="215" t="s">
        <v>332</v>
      </c>
      <c r="R20" s="215" t="s">
        <v>332</v>
      </c>
      <c r="S20" s="215" t="s">
        <v>332</v>
      </c>
      <c r="T20" s="215" t="s">
        <v>332</v>
      </c>
      <c r="U20" s="215" t="s">
        <v>332</v>
      </c>
      <c r="V20" s="215" t="s">
        <v>332</v>
      </c>
      <c r="W20" s="215" t="s">
        <v>332</v>
      </c>
      <c r="X20" s="215" t="s">
        <v>332</v>
      </c>
      <c r="Y20" s="215" t="s">
        <v>332</v>
      </c>
      <c r="Z20" s="215" t="s">
        <v>332</v>
      </c>
      <c r="AA20" s="215" t="s">
        <v>332</v>
      </c>
      <c r="AB20" s="215" t="s">
        <v>332</v>
      </c>
      <c r="AC20" s="215" t="s">
        <v>332</v>
      </c>
      <c r="AD20" s="215">
        <v>1062.236051284721</v>
      </c>
      <c r="AE20" s="215" t="s">
        <v>332</v>
      </c>
      <c r="AF20" s="215" t="s">
        <v>332</v>
      </c>
      <c r="AG20" s="215" t="s">
        <v>332</v>
      </c>
      <c r="AH20" s="215">
        <v>566.15467614976421</v>
      </c>
      <c r="AI20" s="215" t="s">
        <v>332</v>
      </c>
      <c r="AJ20" s="215" t="s">
        <v>332</v>
      </c>
      <c r="AK20" s="215" t="s">
        <v>332</v>
      </c>
      <c r="AL20" s="215" t="s">
        <v>332</v>
      </c>
      <c r="AM20" s="215" t="s">
        <v>332</v>
      </c>
      <c r="AN20" s="215" t="s">
        <v>332</v>
      </c>
      <c r="AO20" s="215" t="s">
        <v>332</v>
      </c>
      <c r="AP20" s="215" t="s">
        <v>332</v>
      </c>
      <c r="AQ20" s="148"/>
    </row>
    <row r="21" spans="2:43" ht="12.75" x14ac:dyDescent="0.2">
      <c r="B21" s="177"/>
      <c r="C21" s="177"/>
      <c r="D21" s="211">
        <v>5</v>
      </c>
      <c r="E21" s="212" t="s">
        <v>332</v>
      </c>
      <c r="F21" s="212" t="s">
        <v>332</v>
      </c>
      <c r="G21" s="212" t="s">
        <v>332</v>
      </c>
      <c r="H21" s="212" t="s">
        <v>332</v>
      </c>
      <c r="I21" s="212" t="s">
        <v>332</v>
      </c>
      <c r="J21" s="212" t="s">
        <v>332</v>
      </c>
      <c r="K21" s="212" t="s">
        <v>332</v>
      </c>
      <c r="L21" s="212" t="s">
        <v>332</v>
      </c>
      <c r="M21" s="212">
        <v>539.08299423415133</v>
      </c>
      <c r="N21" s="212" t="s">
        <v>332</v>
      </c>
      <c r="O21" s="212" t="s">
        <v>332</v>
      </c>
      <c r="P21" s="212">
        <v>1998.0315368588447</v>
      </c>
      <c r="Q21" s="212" t="s">
        <v>332</v>
      </c>
      <c r="R21" s="212" t="s">
        <v>332</v>
      </c>
      <c r="S21" s="212">
        <v>666.73969031959052</v>
      </c>
      <c r="T21" s="212" t="s">
        <v>332</v>
      </c>
      <c r="U21" s="212" t="s">
        <v>332</v>
      </c>
      <c r="V21" s="212" t="s">
        <v>332</v>
      </c>
      <c r="W21" s="212" t="s">
        <v>332</v>
      </c>
      <c r="X21" s="212">
        <v>739.75423511894223</v>
      </c>
      <c r="Y21" s="212" t="s">
        <v>332</v>
      </c>
      <c r="Z21" s="212" t="s">
        <v>332</v>
      </c>
      <c r="AA21" s="212" t="s">
        <v>332</v>
      </c>
      <c r="AB21" s="212" t="s">
        <v>332</v>
      </c>
      <c r="AC21" s="212" t="s">
        <v>332</v>
      </c>
      <c r="AD21" s="212">
        <v>901.90166655279484</v>
      </c>
      <c r="AE21" s="212" t="s">
        <v>332</v>
      </c>
      <c r="AF21" s="212" t="s">
        <v>332</v>
      </c>
      <c r="AG21" s="212">
        <v>1604.6753777553388</v>
      </c>
      <c r="AH21" s="212" t="s">
        <v>332</v>
      </c>
      <c r="AI21" s="212" t="s">
        <v>332</v>
      </c>
      <c r="AJ21" s="212">
        <v>490.56281880180421</v>
      </c>
      <c r="AK21" s="212" t="s">
        <v>332</v>
      </c>
      <c r="AL21" s="212" t="s">
        <v>332</v>
      </c>
      <c r="AM21" s="212" t="s">
        <v>332</v>
      </c>
      <c r="AN21" s="212" t="s">
        <v>332</v>
      </c>
      <c r="AO21" s="212" t="s">
        <v>332</v>
      </c>
      <c r="AP21" s="212" t="s">
        <v>332</v>
      </c>
      <c r="AQ21" s="148"/>
    </row>
    <row r="22" spans="2:43" ht="12.75" x14ac:dyDescent="0.2">
      <c r="B22" s="177"/>
      <c r="C22" s="177"/>
      <c r="D22" s="213">
        <v>3</v>
      </c>
      <c r="E22" s="215" t="s">
        <v>332</v>
      </c>
      <c r="F22" s="215" t="s">
        <v>332</v>
      </c>
      <c r="G22" s="215">
        <v>501.03240015198213</v>
      </c>
      <c r="H22" s="215">
        <v>1179.3980354794678</v>
      </c>
      <c r="I22" s="215" t="s">
        <v>332</v>
      </c>
      <c r="J22" s="215" t="s">
        <v>332</v>
      </c>
      <c r="K22" s="215" t="s">
        <v>332</v>
      </c>
      <c r="L22" s="215" t="s">
        <v>332</v>
      </c>
      <c r="M22" s="215">
        <v>420.05914070646241</v>
      </c>
      <c r="N22" s="215" t="s">
        <v>332</v>
      </c>
      <c r="O22" s="215" t="s">
        <v>332</v>
      </c>
      <c r="P22" s="215" t="s">
        <v>332</v>
      </c>
      <c r="Q22" s="215" t="s">
        <v>332</v>
      </c>
      <c r="R22" s="215" t="s">
        <v>332</v>
      </c>
      <c r="S22" s="215" t="s">
        <v>332</v>
      </c>
      <c r="T22" s="215">
        <v>963.55085618387693</v>
      </c>
      <c r="U22" s="215" t="s">
        <v>332</v>
      </c>
      <c r="V22" s="215" t="s">
        <v>332</v>
      </c>
      <c r="W22" s="215" t="s">
        <v>332</v>
      </c>
      <c r="X22" s="215" t="s">
        <v>332</v>
      </c>
      <c r="Y22" s="215">
        <v>1404.4182317513905</v>
      </c>
      <c r="Z22" s="215" t="s">
        <v>332</v>
      </c>
      <c r="AA22" s="215" t="s">
        <v>332</v>
      </c>
      <c r="AB22" s="215" t="s">
        <v>332</v>
      </c>
      <c r="AC22" s="215" t="s">
        <v>332</v>
      </c>
      <c r="AD22" s="215" t="s">
        <v>332</v>
      </c>
      <c r="AE22" s="215">
        <v>1009.731160622768</v>
      </c>
      <c r="AF22" s="215" t="s">
        <v>332</v>
      </c>
      <c r="AG22" s="215" t="s">
        <v>332</v>
      </c>
      <c r="AH22" s="215" t="s">
        <v>332</v>
      </c>
      <c r="AI22" s="215" t="s">
        <v>332</v>
      </c>
      <c r="AJ22" s="215" t="s">
        <v>332</v>
      </c>
      <c r="AK22" s="215" t="s">
        <v>332</v>
      </c>
      <c r="AL22" s="215" t="s">
        <v>332</v>
      </c>
      <c r="AM22" s="215" t="s">
        <v>332</v>
      </c>
      <c r="AN22" s="215">
        <v>655.52569957274659</v>
      </c>
      <c r="AO22" s="215" t="s">
        <v>332</v>
      </c>
      <c r="AP22" s="215">
        <v>1836.846361080844</v>
      </c>
      <c r="AQ22" s="148"/>
    </row>
    <row r="23" spans="2:43" ht="12.75" x14ac:dyDescent="0.2">
      <c r="B23" s="177"/>
      <c r="C23" s="177"/>
      <c r="D23" s="211">
        <v>2.5</v>
      </c>
      <c r="E23" s="212" t="s">
        <v>332</v>
      </c>
      <c r="F23" s="212" t="s">
        <v>332</v>
      </c>
      <c r="G23" s="212" t="s">
        <v>332</v>
      </c>
      <c r="H23" s="212" t="s">
        <v>332</v>
      </c>
      <c r="I23" s="212" t="s">
        <v>332</v>
      </c>
      <c r="J23" s="212" t="s">
        <v>332</v>
      </c>
      <c r="K23" s="212" t="s">
        <v>332</v>
      </c>
      <c r="L23" s="212" t="s">
        <v>332</v>
      </c>
      <c r="M23" s="212" t="s">
        <v>332</v>
      </c>
      <c r="N23" s="212" t="s">
        <v>332</v>
      </c>
      <c r="O23" s="212" t="s">
        <v>332</v>
      </c>
      <c r="P23" s="212" t="s">
        <v>332</v>
      </c>
      <c r="Q23" s="212" t="s">
        <v>332</v>
      </c>
      <c r="R23" s="212" t="s">
        <v>332</v>
      </c>
      <c r="S23" s="212" t="s">
        <v>332</v>
      </c>
      <c r="T23" s="212" t="s">
        <v>332</v>
      </c>
      <c r="U23" s="212" t="s">
        <v>332</v>
      </c>
      <c r="V23" s="212" t="s">
        <v>332</v>
      </c>
      <c r="W23" s="212" t="s">
        <v>332</v>
      </c>
      <c r="X23" s="212" t="s">
        <v>332</v>
      </c>
      <c r="Y23" s="212" t="s">
        <v>332</v>
      </c>
      <c r="Z23" s="212">
        <v>429.97203537508238</v>
      </c>
      <c r="AA23" s="212" t="s">
        <v>332</v>
      </c>
      <c r="AB23" s="212" t="s">
        <v>332</v>
      </c>
      <c r="AC23" s="212" t="s">
        <v>332</v>
      </c>
      <c r="AD23" s="212" t="s">
        <v>332</v>
      </c>
      <c r="AE23" s="212" t="s">
        <v>332</v>
      </c>
      <c r="AF23" s="212" t="s">
        <v>332</v>
      </c>
      <c r="AG23" s="212" t="s">
        <v>332</v>
      </c>
      <c r="AH23" s="212" t="s">
        <v>332</v>
      </c>
      <c r="AI23" s="212" t="s">
        <v>332</v>
      </c>
      <c r="AJ23" s="212" t="s">
        <v>332</v>
      </c>
      <c r="AK23" s="212" t="s">
        <v>332</v>
      </c>
      <c r="AL23" s="212" t="s">
        <v>332</v>
      </c>
      <c r="AM23" s="212" t="s">
        <v>332</v>
      </c>
      <c r="AN23" s="212" t="s">
        <v>332</v>
      </c>
      <c r="AO23" s="212" t="s">
        <v>332</v>
      </c>
      <c r="AP23" s="212" t="s">
        <v>332</v>
      </c>
      <c r="AQ23" s="148"/>
    </row>
    <row r="24" spans="2:43" ht="12.75" x14ac:dyDescent="0.2">
      <c r="B24" s="177"/>
      <c r="C24" s="177"/>
      <c r="D24" s="213">
        <v>2</v>
      </c>
      <c r="E24" s="215" t="s">
        <v>332</v>
      </c>
      <c r="F24" s="215" t="s">
        <v>332</v>
      </c>
      <c r="G24" s="215" t="s">
        <v>332</v>
      </c>
      <c r="H24" s="215" t="s">
        <v>332</v>
      </c>
      <c r="I24" s="215" t="s">
        <v>332</v>
      </c>
      <c r="J24" s="215">
        <v>928.95782692456521</v>
      </c>
      <c r="K24" s="215" t="s">
        <v>332</v>
      </c>
      <c r="L24" s="215" t="s">
        <v>332</v>
      </c>
      <c r="M24" s="215">
        <v>360.54721394261793</v>
      </c>
      <c r="N24" s="215">
        <v>814.41139384233963</v>
      </c>
      <c r="O24" s="215" t="s">
        <v>332</v>
      </c>
      <c r="P24" s="215" t="s">
        <v>332</v>
      </c>
      <c r="Q24" s="215" t="s">
        <v>332</v>
      </c>
      <c r="R24" s="215" t="s">
        <v>332</v>
      </c>
      <c r="S24" s="215" t="s">
        <v>332</v>
      </c>
      <c r="T24" s="215" t="s">
        <v>332</v>
      </c>
      <c r="U24" s="215" t="s">
        <v>332</v>
      </c>
      <c r="V24" s="215" t="s">
        <v>332</v>
      </c>
      <c r="W24" s="215" t="s">
        <v>332</v>
      </c>
      <c r="X24" s="215" t="s">
        <v>332</v>
      </c>
      <c r="Y24" s="215" t="s">
        <v>332</v>
      </c>
      <c r="Z24" s="215" t="s">
        <v>332</v>
      </c>
      <c r="AA24" s="215" t="s">
        <v>332</v>
      </c>
      <c r="AB24" s="215" t="s">
        <v>332</v>
      </c>
      <c r="AC24" s="215" t="s">
        <v>332</v>
      </c>
      <c r="AD24" s="215" t="s">
        <v>332</v>
      </c>
      <c r="AE24" s="215">
        <v>809.875589113827</v>
      </c>
      <c r="AF24" s="215" t="s">
        <v>332</v>
      </c>
      <c r="AG24" s="215" t="s">
        <v>332</v>
      </c>
      <c r="AH24" s="215" t="s">
        <v>332</v>
      </c>
      <c r="AI24" s="215" t="s">
        <v>332</v>
      </c>
      <c r="AJ24" s="215" t="s">
        <v>332</v>
      </c>
      <c r="AK24" s="215">
        <v>1122.1722118505777</v>
      </c>
      <c r="AL24" s="215" t="s">
        <v>332</v>
      </c>
      <c r="AM24" s="215" t="s">
        <v>332</v>
      </c>
      <c r="AN24" s="215" t="s">
        <v>332</v>
      </c>
      <c r="AO24" s="215" t="s">
        <v>332</v>
      </c>
      <c r="AP24" s="215" t="s">
        <v>332</v>
      </c>
      <c r="AQ24" s="148"/>
    </row>
    <row r="25" spans="2:43" ht="12.75" x14ac:dyDescent="0.2">
      <c r="B25" s="177"/>
      <c r="C25" s="177"/>
      <c r="D25" s="211">
        <v>1</v>
      </c>
      <c r="E25" s="212" t="s">
        <v>332</v>
      </c>
      <c r="F25" s="212" t="s">
        <v>332</v>
      </c>
      <c r="G25" s="212" t="s">
        <v>332</v>
      </c>
      <c r="H25" s="212">
        <v>461.68957156153994</v>
      </c>
      <c r="I25" s="212" t="s">
        <v>332</v>
      </c>
      <c r="J25" s="212" t="s">
        <v>332</v>
      </c>
      <c r="K25" s="212" t="s">
        <v>332</v>
      </c>
      <c r="L25" s="212" t="s">
        <v>332</v>
      </c>
      <c r="M25" s="212" t="s">
        <v>332</v>
      </c>
      <c r="N25" s="212" t="s">
        <v>332</v>
      </c>
      <c r="O25" s="212" t="s">
        <v>332</v>
      </c>
      <c r="P25" s="212" t="s">
        <v>332</v>
      </c>
      <c r="Q25" s="212" t="s">
        <v>332</v>
      </c>
      <c r="R25" s="212" t="s">
        <v>332</v>
      </c>
      <c r="S25" s="212" t="s">
        <v>332</v>
      </c>
      <c r="T25" s="212" t="s">
        <v>332</v>
      </c>
      <c r="U25" s="212" t="s">
        <v>332</v>
      </c>
      <c r="V25" s="212" t="s">
        <v>332</v>
      </c>
      <c r="W25" s="212" t="s">
        <v>332</v>
      </c>
      <c r="X25" s="212" t="s">
        <v>332</v>
      </c>
      <c r="Y25" s="212" t="s">
        <v>332</v>
      </c>
      <c r="Z25" s="212">
        <v>361.47955752378556</v>
      </c>
      <c r="AA25" s="212" t="s">
        <v>332</v>
      </c>
      <c r="AB25" s="212" t="s">
        <v>332</v>
      </c>
      <c r="AC25" s="212" t="s">
        <v>332</v>
      </c>
      <c r="AD25" s="212" t="s">
        <v>332</v>
      </c>
      <c r="AE25" s="212" t="s">
        <v>332</v>
      </c>
      <c r="AF25" s="212" t="s">
        <v>332</v>
      </c>
      <c r="AG25" s="212" t="s">
        <v>332</v>
      </c>
      <c r="AH25" s="212" t="s">
        <v>332</v>
      </c>
      <c r="AI25" s="212" t="s">
        <v>332</v>
      </c>
      <c r="AJ25" s="212" t="s">
        <v>332</v>
      </c>
      <c r="AK25" s="212" t="s">
        <v>332</v>
      </c>
      <c r="AL25" s="212">
        <v>1171.7757530523629</v>
      </c>
      <c r="AM25" s="212" t="s">
        <v>332</v>
      </c>
      <c r="AN25" s="212" t="s">
        <v>332</v>
      </c>
      <c r="AO25" s="212" t="s">
        <v>332</v>
      </c>
      <c r="AP25" s="212" t="s">
        <v>332</v>
      </c>
      <c r="AQ25" s="148"/>
    </row>
    <row r="26" spans="2:43" ht="12.75" x14ac:dyDescent="0.2">
      <c r="B26" s="177"/>
      <c r="C26" s="177"/>
      <c r="D26" s="213"/>
      <c r="E26" s="215"/>
      <c r="F26" s="215"/>
      <c r="G26" s="215"/>
      <c r="H26" s="215"/>
      <c r="I26" s="215"/>
      <c r="J26" s="215"/>
      <c r="K26" s="215"/>
      <c r="L26" s="215"/>
      <c r="M26" s="215"/>
      <c r="N26" s="215"/>
      <c r="O26" s="215"/>
      <c r="P26" s="215"/>
      <c r="Q26" s="215"/>
      <c r="R26" s="215"/>
      <c r="S26" s="215"/>
      <c r="T26" s="215"/>
      <c r="U26" s="215"/>
      <c r="V26" s="215"/>
      <c r="W26" s="215"/>
      <c r="X26" s="215"/>
      <c r="Y26" s="215"/>
      <c r="Z26" s="215"/>
      <c r="AA26" s="215"/>
      <c r="AB26" s="215"/>
      <c r="AC26" s="215"/>
      <c r="AD26" s="215"/>
      <c r="AE26" s="215"/>
      <c r="AF26" s="215"/>
      <c r="AG26" s="215"/>
      <c r="AH26" s="215"/>
      <c r="AI26" s="215"/>
      <c r="AJ26" s="215"/>
      <c r="AK26" s="215"/>
      <c r="AL26" s="215"/>
      <c r="AM26" s="215"/>
      <c r="AN26" s="215"/>
      <c r="AO26" s="215"/>
      <c r="AP26" s="215"/>
    </row>
    <row r="27" spans="2:43" ht="12.75" x14ac:dyDescent="0.2">
      <c r="B27" s="177"/>
      <c r="C27" s="177" t="s">
        <v>665</v>
      </c>
      <c r="D27" s="211" t="s">
        <v>662</v>
      </c>
      <c r="E27" s="212">
        <v>205</v>
      </c>
      <c r="F27" s="212" t="s">
        <v>332</v>
      </c>
      <c r="G27" s="212" t="s">
        <v>332</v>
      </c>
      <c r="H27" s="212" t="s">
        <v>332</v>
      </c>
      <c r="I27" s="212" t="s">
        <v>332</v>
      </c>
      <c r="J27" s="212" t="s">
        <v>332</v>
      </c>
      <c r="K27" s="212" t="s">
        <v>332</v>
      </c>
      <c r="L27" s="212">
        <v>136</v>
      </c>
      <c r="M27" s="212" t="s">
        <v>332</v>
      </c>
      <c r="N27" s="212" t="s">
        <v>332</v>
      </c>
      <c r="O27" s="212">
        <v>177</v>
      </c>
      <c r="P27" s="212">
        <v>87</v>
      </c>
      <c r="Q27" s="212" t="s">
        <v>332</v>
      </c>
      <c r="R27" s="212" t="s">
        <v>332</v>
      </c>
      <c r="S27" s="212" t="s">
        <v>332</v>
      </c>
      <c r="T27" s="212" t="s">
        <v>332</v>
      </c>
      <c r="U27" s="212" t="s">
        <v>332</v>
      </c>
      <c r="V27" s="212" t="s">
        <v>332</v>
      </c>
      <c r="W27" s="212">
        <v>180</v>
      </c>
      <c r="X27" s="212" t="s">
        <v>332</v>
      </c>
      <c r="Y27" s="212">
        <v>126</v>
      </c>
      <c r="Z27" s="212" t="s">
        <v>332</v>
      </c>
      <c r="AA27" s="212" t="s">
        <v>332</v>
      </c>
      <c r="AB27" s="212" t="s">
        <v>332</v>
      </c>
      <c r="AC27" s="212">
        <v>138</v>
      </c>
      <c r="AD27" s="212" t="s">
        <v>332</v>
      </c>
      <c r="AE27" s="212" t="s">
        <v>332</v>
      </c>
      <c r="AF27" s="212">
        <v>167</v>
      </c>
      <c r="AG27" s="212">
        <v>134</v>
      </c>
      <c r="AH27" s="212" t="s">
        <v>332</v>
      </c>
      <c r="AI27" s="212" t="s">
        <v>332</v>
      </c>
      <c r="AJ27" s="212" t="s">
        <v>332</v>
      </c>
      <c r="AK27" s="212" t="s">
        <v>332</v>
      </c>
      <c r="AL27" s="212">
        <v>121</v>
      </c>
      <c r="AM27" s="212" t="s">
        <v>332</v>
      </c>
      <c r="AN27" s="212">
        <v>64</v>
      </c>
      <c r="AO27" s="212" t="s">
        <v>332</v>
      </c>
      <c r="AP27" s="212" t="s">
        <v>332</v>
      </c>
    </row>
    <row r="28" spans="2:43" ht="25.5" x14ac:dyDescent="0.2">
      <c r="B28" s="177"/>
      <c r="C28" s="177"/>
      <c r="D28" s="213" t="s">
        <v>663</v>
      </c>
      <c r="E28" s="214" t="s">
        <v>664</v>
      </c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</row>
    <row r="29" spans="2:43" ht="12.75" x14ac:dyDescent="0.2">
      <c r="B29" s="177"/>
      <c r="C29" s="177"/>
      <c r="D29" s="211">
        <v>30</v>
      </c>
      <c r="E29" s="212" t="s">
        <v>332</v>
      </c>
      <c r="F29" s="212" t="s">
        <v>332</v>
      </c>
      <c r="G29" s="212" t="s">
        <v>332</v>
      </c>
      <c r="H29" s="212" t="s">
        <v>332</v>
      </c>
      <c r="I29" s="212" t="s">
        <v>332</v>
      </c>
      <c r="J29" s="212" t="s">
        <v>332</v>
      </c>
      <c r="K29" s="212" t="s">
        <v>332</v>
      </c>
      <c r="L29" s="212" t="s">
        <v>332</v>
      </c>
      <c r="M29" s="212" t="s">
        <v>332</v>
      </c>
      <c r="N29" s="212" t="s">
        <v>332</v>
      </c>
      <c r="O29" s="212" t="s">
        <v>332</v>
      </c>
      <c r="P29" s="212" t="s">
        <v>332</v>
      </c>
      <c r="Q29" s="212" t="s">
        <v>332</v>
      </c>
      <c r="R29" s="212" t="s">
        <v>332</v>
      </c>
      <c r="S29" s="212" t="s">
        <v>332</v>
      </c>
      <c r="T29" s="212" t="s">
        <v>332</v>
      </c>
      <c r="U29" s="212" t="s">
        <v>332</v>
      </c>
      <c r="V29" s="212" t="s">
        <v>332</v>
      </c>
      <c r="W29" s="212" t="s">
        <v>332</v>
      </c>
      <c r="X29" s="212" t="s">
        <v>332</v>
      </c>
      <c r="Y29" s="212" t="s">
        <v>332</v>
      </c>
      <c r="Z29" s="212" t="s">
        <v>332</v>
      </c>
      <c r="AA29" s="212" t="s">
        <v>332</v>
      </c>
      <c r="AB29" s="212" t="s">
        <v>332</v>
      </c>
      <c r="AC29" s="212">
        <v>1810.9655463530892</v>
      </c>
      <c r="AD29" s="212" t="s">
        <v>332</v>
      </c>
      <c r="AE29" s="212" t="s">
        <v>332</v>
      </c>
      <c r="AF29" s="212" t="s">
        <v>332</v>
      </c>
      <c r="AG29" s="212" t="s">
        <v>332</v>
      </c>
      <c r="AH29" s="212" t="s">
        <v>332</v>
      </c>
      <c r="AI29" s="212" t="s">
        <v>332</v>
      </c>
      <c r="AJ29" s="212" t="s">
        <v>332</v>
      </c>
      <c r="AK29" s="212" t="s">
        <v>332</v>
      </c>
      <c r="AL29" s="212" t="s">
        <v>332</v>
      </c>
      <c r="AM29" s="212" t="s">
        <v>332</v>
      </c>
      <c r="AN29" s="212" t="s">
        <v>332</v>
      </c>
      <c r="AO29" s="212" t="s">
        <v>332</v>
      </c>
      <c r="AP29" s="212" t="s">
        <v>332</v>
      </c>
      <c r="AQ29" s="148"/>
    </row>
    <row r="30" spans="2:43" ht="12.75" x14ac:dyDescent="0.2">
      <c r="B30" s="177"/>
      <c r="C30" s="177"/>
      <c r="D30" s="213">
        <v>25</v>
      </c>
      <c r="E30" s="215">
        <v>2340.6946656713867</v>
      </c>
      <c r="F30" s="215" t="s">
        <v>332</v>
      </c>
      <c r="G30" s="215" t="s">
        <v>332</v>
      </c>
      <c r="H30" s="215" t="s">
        <v>332</v>
      </c>
      <c r="I30" s="215" t="s">
        <v>332</v>
      </c>
      <c r="J30" s="215" t="s">
        <v>332</v>
      </c>
      <c r="K30" s="215" t="s">
        <v>332</v>
      </c>
      <c r="L30" s="215" t="s">
        <v>332</v>
      </c>
      <c r="M30" s="215" t="s">
        <v>332</v>
      </c>
      <c r="N30" s="215" t="s">
        <v>332</v>
      </c>
      <c r="O30" s="215" t="s">
        <v>332</v>
      </c>
      <c r="P30" s="215" t="s">
        <v>332</v>
      </c>
      <c r="Q30" s="215" t="s">
        <v>332</v>
      </c>
      <c r="R30" s="215" t="s">
        <v>332</v>
      </c>
      <c r="S30" s="215" t="s">
        <v>332</v>
      </c>
      <c r="T30" s="215" t="s">
        <v>332</v>
      </c>
      <c r="U30" s="215" t="s">
        <v>332</v>
      </c>
      <c r="V30" s="215" t="s">
        <v>332</v>
      </c>
      <c r="W30" s="215" t="s">
        <v>332</v>
      </c>
      <c r="X30" s="215" t="s">
        <v>332</v>
      </c>
      <c r="Y30" s="215" t="s">
        <v>332</v>
      </c>
      <c r="Z30" s="215" t="s">
        <v>332</v>
      </c>
      <c r="AA30" s="215" t="s">
        <v>332</v>
      </c>
      <c r="AB30" s="215" t="s">
        <v>332</v>
      </c>
      <c r="AC30" s="215" t="s">
        <v>332</v>
      </c>
      <c r="AD30" s="215" t="s">
        <v>332</v>
      </c>
      <c r="AE30" s="215" t="s">
        <v>332</v>
      </c>
      <c r="AF30" s="215" t="s">
        <v>332</v>
      </c>
      <c r="AG30" s="215" t="s">
        <v>332</v>
      </c>
      <c r="AH30" s="215" t="s">
        <v>332</v>
      </c>
      <c r="AI30" s="215" t="s">
        <v>332</v>
      </c>
      <c r="AJ30" s="215" t="s">
        <v>332</v>
      </c>
      <c r="AK30" s="215" t="s">
        <v>332</v>
      </c>
      <c r="AL30" s="215" t="s">
        <v>332</v>
      </c>
      <c r="AM30" s="215" t="s">
        <v>332</v>
      </c>
      <c r="AN30" s="215" t="s">
        <v>332</v>
      </c>
      <c r="AO30" s="215" t="s">
        <v>332</v>
      </c>
      <c r="AP30" s="215" t="s">
        <v>332</v>
      </c>
      <c r="AQ30" s="148"/>
    </row>
    <row r="31" spans="2:43" ht="12.75" x14ac:dyDescent="0.2">
      <c r="B31" s="177"/>
      <c r="C31" s="177"/>
      <c r="D31" s="211">
        <v>7.5</v>
      </c>
      <c r="E31" s="212" t="s">
        <v>332</v>
      </c>
      <c r="F31" s="212" t="s">
        <v>332</v>
      </c>
      <c r="G31" s="212" t="s">
        <v>332</v>
      </c>
      <c r="H31" s="212" t="s">
        <v>332</v>
      </c>
      <c r="I31" s="212" t="s">
        <v>332</v>
      </c>
      <c r="J31" s="212" t="s">
        <v>332</v>
      </c>
      <c r="K31" s="212" t="s">
        <v>332</v>
      </c>
      <c r="L31" s="212" t="s">
        <v>332</v>
      </c>
      <c r="M31" s="212" t="s">
        <v>332</v>
      </c>
      <c r="N31" s="212" t="s">
        <v>332</v>
      </c>
      <c r="O31" s="212">
        <v>1213.5901601799219</v>
      </c>
      <c r="P31" s="212" t="s">
        <v>332</v>
      </c>
      <c r="Q31" s="212" t="s">
        <v>332</v>
      </c>
      <c r="R31" s="212" t="s">
        <v>332</v>
      </c>
      <c r="S31" s="212" t="s">
        <v>332</v>
      </c>
      <c r="T31" s="212" t="s">
        <v>332</v>
      </c>
      <c r="U31" s="212" t="s">
        <v>332</v>
      </c>
      <c r="V31" s="212" t="s">
        <v>332</v>
      </c>
      <c r="W31" s="212" t="s">
        <v>332</v>
      </c>
      <c r="X31" s="212" t="s">
        <v>332</v>
      </c>
      <c r="Y31" s="212" t="s">
        <v>332</v>
      </c>
      <c r="Z31" s="212" t="s">
        <v>332</v>
      </c>
      <c r="AA31" s="212" t="s">
        <v>332</v>
      </c>
      <c r="AB31" s="212" t="s">
        <v>332</v>
      </c>
      <c r="AC31" s="212" t="s">
        <v>332</v>
      </c>
      <c r="AD31" s="212" t="s">
        <v>332</v>
      </c>
      <c r="AE31" s="212" t="s">
        <v>332</v>
      </c>
      <c r="AF31" s="212" t="s">
        <v>332</v>
      </c>
      <c r="AG31" s="212" t="s">
        <v>332</v>
      </c>
      <c r="AH31" s="212" t="s">
        <v>332</v>
      </c>
      <c r="AI31" s="212" t="s">
        <v>332</v>
      </c>
      <c r="AJ31" s="212" t="s">
        <v>332</v>
      </c>
      <c r="AK31" s="212" t="s">
        <v>332</v>
      </c>
      <c r="AL31" s="212" t="s">
        <v>332</v>
      </c>
      <c r="AM31" s="212" t="s">
        <v>332</v>
      </c>
      <c r="AN31" s="212" t="s">
        <v>332</v>
      </c>
      <c r="AO31" s="212" t="s">
        <v>332</v>
      </c>
      <c r="AP31" s="212" t="s">
        <v>332</v>
      </c>
      <c r="AQ31" s="148"/>
    </row>
    <row r="32" spans="2:43" ht="12.75" x14ac:dyDescent="0.2">
      <c r="B32" s="177"/>
      <c r="C32" s="177"/>
      <c r="D32" s="213">
        <v>3</v>
      </c>
      <c r="E32" s="215" t="s">
        <v>332</v>
      </c>
      <c r="F32" s="215" t="s">
        <v>332</v>
      </c>
      <c r="G32" s="215" t="s">
        <v>332</v>
      </c>
      <c r="H32" s="215" t="s">
        <v>332</v>
      </c>
      <c r="I32" s="215" t="s">
        <v>332</v>
      </c>
      <c r="J32" s="215" t="s">
        <v>332</v>
      </c>
      <c r="K32" s="215" t="s">
        <v>332</v>
      </c>
      <c r="L32" s="215" t="s">
        <v>332</v>
      </c>
      <c r="M32" s="215" t="s">
        <v>332</v>
      </c>
      <c r="N32" s="215" t="s">
        <v>332</v>
      </c>
      <c r="O32" s="215" t="s">
        <v>332</v>
      </c>
      <c r="P32" s="215" t="s">
        <v>332</v>
      </c>
      <c r="Q32" s="215" t="s">
        <v>332</v>
      </c>
      <c r="R32" s="215" t="s">
        <v>332</v>
      </c>
      <c r="S32" s="215" t="s">
        <v>332</v>
      </c>
      <c r="T32" s="215" t="s">
        <v>332</v>
      </c>
      <c r="U32" s="215" t="s">
        <v>332</v>
      </c>
      <c r="V32" s="215" t="s">
        <v>332</v>
      </c>
      <c r="W32" s="215">
        <v>2733.157052536329</v>
      </c>
      <c r="X32" s="215" t="s">
        <v>332</v>
      </c>
      <c r="Y32" s="215">
        <v>496.37282177117117</v>
      </c>
      <c r="Z32" s="215" t="s">
        <v>332</v>
      </c>
      <c r="AA32" s="215" t="s">
        <v>332</v>
      </c>
      <c r="AB32" s="215" t="s">
        <v>332</v>
      </c>
      <c r="AC32" s="215" t="s">
        <v>332</v>
      </c>
      <c r="AD32" s="215" t="s">
        <v>332</v>
      </c>
      <c r="AE32" s="215" t="s">
        <v>332</v>
      </c>
      <c r="AF32" s="215" t="s">
        <v>332</v>
      </c>
      <c r="AG32" s="215">
        <v>2132.5674626621412</v>
      </c>
      <c r="AH32" s="215" t="s">
        <v>332</v>
      </c>
      <c r="AI32" s="215" t="s">
        <v>332</v>
      </c>
      <c r="AJ32" s="215" t="s">
        <v>332</v>
      </c>
      <c r="AK32" s="215" t="s">
        <v>332</v>
      </c>
      <c r="AL32" s="215" t="s">
        <v>332</v>
      </c>
      <c r="AM32" s="215" t="s">
        <v>332</v>
      </c>
      <c r="AN32" s="215">
        <v>260.74996755174124</v>
      </c>
      <c r="AO32" s="215" t="s">
        <v>332</v>
      </c>
      <c r="AP32" s="215" t="s">
        <v>332</v>
      </c>
      <c r="AQ32" s="148"/>
    </row>
    <row r="33" spans="2:43" ht="12.75" x14ac:dyDescent="0.2">
      <c r="B33" s="177"/>
      <c r="C33" s="177"/>
      <c r="D33" s="211">
        <v>2</v>
      </c>
      <c r="E33" s="212" t="s">
        <v>332</v>
      </c>
      <c r="F33" s="212" t="s">
        <v>332</v>
      </c>
      <c r="G33" s="212" t="s">
        <v>332</v>
      </c>
      <c r="H33" s="212" t="s">
        <v>332</v>
      </c>
      <c r="I33" s="212" t="s">
        <v>332</v>
      </c>
      <c r="J33" s="212" t="s">
        <v>332</v>
      </c>
      <c r="K33" s="212" t="s">
        <v>332</v>
      </c>
      <c r="L33" s="212">
        <v>1724.7534499160631</v>
      </c>
      <c r="M33" s="212" t="s">
        <v>332</v>
      </c>
      <c r="N33" s="212" t="s">
        <v>332</v>
      </c>
      <c r="O33" s="212" t="s">
        <v>332</v>
      </c>
      <c r="P33" s="212" t="s">
        <v>332</v>
      </c>
      <c r="Q33" s="212" t="s">
        <v>332</v>
      </c>
      <c r="R33" s="212" t="s">
        <v>332</v>
      </c>
      <c r="S33" s="212" t="s">
        <v>332</v>
      </c>
      <c r="T33" s="212" t="s">
        <v>332</v>
      </c>
      <c r="U33" s="212" t="s">
        <v>332</v>
      </c>
      <c r="V33" s="212" t="s">
        <v>332</v>
      </c>
      <c r="W33" s="212" t="s">
        <v>332</v>
      </c>
      <c r="X33" s="212" t="s">
        <v>332</v>
      </c>
      <c r="Y33" s="212" t="s">
        <v>332</v>
      </c>
      <c r="Z33" s="212" t="s">
        <v>332</v>
      </c>
      <c r="AA33" s="212" t="s">
        <v>332</v>
      </c>
      <c r="AB33" s="212" t="s">
        <v>332</v>
      </c>
      <c r="AC33" s="212" t="s">
        <v>332</v>
      </c>
      <c r="AD33" s="212" t="s">
        <v>332</v>
      </c>
      <c r="AE33" s="212" t="s">
        <v>332</v>
      </c>
      <c r="AF33" s="212" t="s">
        <v>332</v>
      </c>
      <c r="AG33" s="212" t="s">
        <v>332</v>
      </c>
      <c r="AH33" s="212" t="s">
        <v>332</v>
      </c>
      <c r="AI33" s="212" t="s">
        <v>332</v>
      </c>
      <c r="AJ33" s="212" t="s">
        <v>332</v>
      </c>
      <c r="AK33" s="212" t="s">
        <v>332</v>
      </c>
      <c r="AL33" s="212" t="s">
        <v>332</v>
      </c>
      <c r="AM33" s="212" t="s">
        <v>332</v>
      </c>
      <c r="AN33" s="212" t="s">
        <v>332</v>
      </c>
      <c r="AO33" s="212" t="s">
        <v>332</v>
      </c>
      <c r="AP33" s="212" t="s">
        <v>332</v>
      </c>
      <c r="AQ33" s="148"/>
    </row>
    <row r="34" spans="2:43" ht="12.75" x14ac:dyDescent="0.2">
      <c r="B34" s="177"/>
      <c r="C34" s="177"/>
      <c r="D34" s="213">
        <v>1</v>
      </c>
      <c r="E34" s="215" t="s">
        <v>332</v>
      </c>
      <c r="F34" s="215" t="s">
        <v>332</v>
      </c>
      <c r="G34" s="215" t="s">
        <v>332</v>
      </c>
      <c r="H34" s="215" t="s">
        <v>332</v>
      </c>
      <c r="I34" s="215" t="s">
        <v>332</v>
      </c>
      <c r="J34" s="215" t="s">
        <v>332</v>
      </c>
      <c r="K34" s="215" t="s">
        <v>332</v>
      </c>
      <c r="L34" s="215" t="s">
        <v>332</v>
      </c>
      <c r="M34" s="215" t="s">
        <v>332</v>
      </c>
      <c r="N34" s="215" t="s">
        <v>332</v>
      </c>
      <c r="O34" s="215" t="s">
        <v>332</v>
      </c>
      <c r="P34" s="215">
        <v>1178.1227360820633</v>
      </c>
      <c r="Q34" s="215" t="s">
        <v>332</v>
      </c>
      <c r="R34" s="215" t="s">
        <v>332</v>
      </c>
      <c r="S34" s="215" t="s">
        <v>332</v>
      </c>
      <c r="T34" s="215" t="s">
        <v>332</v>
      </c>
      <c r="U34" s="215" t="s">
        <v>332</v>
      </c>
      <c r="V34" s="215" t="s">
        <v>332</v>
      </c>
      <c r="W34" s="215" t="s">
        <v>332</v>
      </c>
      <c r="X34" s="215" t="s">
        <v>332</v>
      </c>
      <c r="Y34" s="215" t="s">
        <v>332</v>
      </c>
      <c r="Z34" s="215" t="s">
        <v>332</v>
      </c>
      <c r="AA34" s="215" t="s">
        <v>332</v>
      </c>
      <c r="AB34" s="215" t="s">
        <v>332</v>
      </c>
      <c r="AC34" s="215" t="s">
        <v>332</v>
      </c>
      <c r="AD34" s="215" t="s">
        <v>332</v>
      </c>
      <c r="AE34" s="215" t="s">
        <v>332</v>
      </c>
      <c r="AF34" s="215">
        <v>1367.0728113919313</v>
      </c>
      <c r="AG34" s="215" t="s">
        <v>332</v>
      </c>
      <c r="AH34" s="215" t="s">
        <v>332</v>
      </c>
      <c r="AI34" s="215" t="s">
        <v>332</v>
      </c>
      <c r="AJ34" s="215" t="s">
        <v>332</v>
      </c>
      <c r="AK34" s="215" t="s">
        <v>332</v>
      </c>
      <c r="AL34" s="215">
        <v>581.90312288008784</v>
      </c>
      <c r="AM34" s="215" t="s">
        <v>332</v>
      </c>
      <c r="AN34" s="215" t="s">
        <v>332</v>
      </c>
      <c r="AO34" s="215" t="s">
        <v>332</v>
      </c>
      <c r="AP34" s="215" t="s">
        <v>332</v>
      </c>
      <c r="AQ34" s="148"/>
    </row>
    <row r="35" spans="2:43" ht="12.75" x14ac:dyDescent="0.2">
      <c r="B35" s="177"/>
      <c r="C35" s="177"/>
      <c r="D35" s="213"/>
      <c r="E35" s="215"/>
      <c r="F35" s="215"/>
      <c r="G35" s="215"/>
      <c r="H35" s="215"/>
      <c r="I35" s="215"/>
      <c r="J35" s="215"/>
      <c r="K35" s="215"/>
      <c r="L35" s="215"/>
      <c r="M35" s="215"/>
      <c r="N35" s="215"/>
      <c r="O35" s="215"/>
      <c r="P35" s="215"/>
      <c r="Q35" s="215"/>
      <c r="R35" s="215"/>
      <c r="S35" s="215"/>
      <c r="T35" s="215"/>
      <c r="U35" s="215"/>
      <c r="V35" s="215"/>
      <c r="W35" s="215"/>
      <c r="X35" s="215"/>
      <c r="Y35" s="215"/>
      <c r="Z35" s="215"/>
      <c r="AA35" s="215"/>
      <c r="AB35" s="215"/>
      <c r="AC35" s="215"/>
      <c r="AD35" s="215"/>
      <c r="AE35" s="215"/>
      <c r="AF35" s="215"/>
      <c r="AG35" s="215"/>
      <c r="AH35" s="215"/>
      <c r="AI35" s="215"/>
      <c r="AJ35" s="215"/>
      <c r="AK35" s="215"/>
      <c r="AL35" s="215"/>
      <c r="AM35" s="215"/>
      <c r="AN35" s="215"/>
      <c r="AO35" s="215"/>
      <c r="AP35" s="215"/>
    </row>
    <row r="36" spans="2:43" ht="12.75" x14ac:dyDescent="0.2">
      <c r="B36" s="177"/>
      <c r="C36" s="177" t="s">
        <v>666</v>
      </c>
      <c r="D36" s="211" t="s">
        <v>662</v>
      </c>
      <c r="E36" s="212" t="s">
        <v>332</v>
      </c>
      <c r="F36" s="212" t="s">
        <v>332</v>
      </c>
      <c r="G36" s="212" t="s">
        <v>332</v>
      </c>
      <c r="H36" s="212" t="s">
        <v>332</v>
      </c>
      <c r="I36" s="212" t="s">
        <v>332</v>
      </c>
      <c r="J36" s="212" t="s">
        <v>332</v>
      </c>
      <c r="K36" s="212" t="s">
        <v>332</v>
      </c>
      <c r="L36" s="212" t="s">
        <v>332</v>
      </c>
      <c r="M36" s="212" t="s">
        <v>332</v>
      </c>
      <c r="N36" s="212" t="s">
        <v>332</v>
      </c>
      <c r="O36" s="212" t="s">
        <v>332</v>
      </c>
      <c r="P36" s="212" t="s">
        <v>332</v>
      </c>
      <c r="Q36" s="212" t="s">
        <v>332</v>
      </c>
      <c r="R36" s="212" t="s">
        <v>332</v>
      </c>
      <c r="S36" s="212" t="s">
        <v>332</v>
      </c>
      <c r="T36" s="212" t="s">
        <v>332</v>
      </c>
      <c r="U36" s="212" t="s">
        <v>332</v>
      </c>
      <c r="V36" s="212" t="s">
        <v>332</v>
      </c>
      <c r="W36" s="212" t="s">
        <v>332</v>
      </c>
      <c r="X36" s="212" t="s">
        <v>332</v>
      </c>
      <c r="Y36" s="212">
        <v>132</v>
      </c>
      <c r="Z36" s="212"/>
      <c r="AA36" s="212" t="s">
        <v>332</v>
      </c>
      <c r="AB36" s="212" t="s">
        <v>332</v>
      </c>
      <c r="AC36" s="212" t="s">
        <v>332</v>
      </c>
      <c r="AD36" s="212" t="s">
        <v>332</v>
      </c>
      <c r="AE36" s="212" t="s">
        <v>332</v>
      </c>
      <c r="AF36" s="212" t="s">
        <v>332</v>
      </c>
      <c r="AG36" s="212" t="s">
        <v>332</v>
      </c>
      <c r="AH36" s="212" t="s">
        <v>332</v>
      </c>
      <c r="AI36" s="212" t="s">
        <v>332</v>
      </c>
      <c r="AJ36" s="212" t="s">
        <v>332</v>
      </c>
      <c r="AK36" s="212" t="s">
        <v>332</v>
      </c>
      <c r="AL36" s="212" t="s">
        <v>332</v>
      </c>
      <c r="AM36" s="212" t="s">
        <v>332</v>
      </c>
      <c r="AN36" s="212" t="s">
        <v>332</v>
      </c>
      <c r="AO36" s="212" t="s">
        <v>332</v>
      </c>
      <c r="AP36" s="212" t="s">
        <v>332</v>
      </c>
    </row>
    <row r="37" spans="2:43" ht="25.5" x14ac:dyDescent="0.2">
      <c r="B37" s="177"/>
      <c r="C37" s="177"/>
      <c r="D37" s="213" t="s">
        <v>663</v>
      </c>
      <c r="E37" s="214" t="s">
        <v>664</v>
      </c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</row>
    <row r="38" spans="2:43" ht="12.75" x14ac:dyDescent="0.2">
      <c r="B38" s="177"/>
      <c r="C38" s="177"/>
      <c r="D38" s="211">
        <v>0.5</v>
      </c>
      <c r="E38" s="212" t="s">
        <v>332</v>
      </c>
      <c r="F38" s="212" t="s">
        <v>332</v>
      </c>
      <c r="G38" s="212" t="s">
        <v>332</v>
      </c>
      <c r="H38" s="212" t="s">
        <v>332</v>
      </c>
      <c r="I38" s="212" t="s">
        <v>332</v>
      </c>
      <c r="J38" s="212" t="s">
        <v>332</v>
      </c>
      <c r="K38" s="212" t="s">
        <v>332</v>
      </c>
      <c r="L38" s="212" t="s">
        <v>332</v>
      </c>
      <c r="M38" s="212" t="s">
        <v>332</v>
      </c>
      <c r="N38" s="212" t="s">
        <v>332</v>
      </c>
      <c r="O38" s="212" t="s">
        <v>332</v>
      </c>
      <c r="P38" s="212" t="s">
        <v>332</v>
      </c>
      <c r="Q38" s="212" t="s">
        <v>332</v>
      </c>
      <c r="R38" s="212" t="s">
        <v>332</v>
      </c>
      <c r="S38" s="212" t="s">
        <v>332</v>
      </c>
      <c r="T38" s="212" t="s">
        <v>332</v>
      </c>
      <c r="U38" s="212" t="s">
        <v>332</v>
      </c>
      <c r="V38" s="212" t="s">
        <v>332</v>
      </c>
      <c r="W38" s="212" t="s">
        <v>332</v>
      </c>
      <c r="X38" s="212" t="s">
        <v>332</v>
      </c>
      <c r="Y38" s="212">
        <v>1527.9981759175389</v>
      </c>
      <c r="Z38" s="212" t="s">
        <v>332</v>
      </c>
      <c r="AA38" s="212" t="s">
        <v>332</v>
      </c>
      <c r="AB38" s="212" t="s">
        <v>332</v>
      </c>
      <c r="AC38" s="212" t="s">
        <v>332</v>
      </c>
      <c r="AD38" s="212" t="s">
        <v>332</v>
      </c>
      <c r="AE38" s="212" t="s">
        <v>332</v>
      </c>
      <c r="AF38" s="212" t="s">
        <v>332</v>
      </c>
      <c r="AG38" s="212" t="s">
        <v>332</v>
      </c>
      <c r="AH38" s="212" t="s">
        <v>332</v>
      </c>
      <c r="AI38" s="212" t="s">
        <v>332</v>
      </c>
      <c r="AJ38" s="212" t="s">
        <v>332</v>
      </c>
      <c r="AK38" s="212" t="s">
        <v>332</v>
      </c>
      <c r="AL38" s="212" t="s">
        <v>332</v>
      </c>
      <c r="AM38" s="212" t="s">
        <v>332</v>
      </c>
      <c r="AN38" s="212" t="s">
        <v>332</v>
      </c>
      <c r="AO38" s="212" t="s">
        <v>332</v>
      </c>
      <c r="AP38" s="212" t="s">
        <v>332</v>
      </c>
      <c r="AQ38" s="148"/>
    </row>
    <row r="39" spans="2:43" ht="12.75" x14ac:dyDescent="0.2">
      <c r="B39" s="177"/>
      <c r="C39" s="177"/>
      <c r="D39" s="213"/>
      <c r="E39" s="215"/>
      <c r="F39" s="215"/>
      <c r="G39" s="215"/>
      <c r="H39" s="215"/>
      <c r="I39" s="215"/>
      <c r="J39" s="215"/>
      <c r="K39" s="215"/>
      <c r="L39" s="215"/>
      <c r="M39" s="215"/>
      <c r="N39" s="215"/>
      <c r="O39" s="215"/>
      <c r="P39" s="215"/>
      <c r="Q39" s="215"/>
      <c r="R39" s="215"/>
      <c r="S39" s="215"/>
      <c r="T39" s="215"/>
      <c r="U39" s="215"/>
      <c r="V39" s="215"/>
      <c r="W39" s="215"/>
      <c r="X39" s="215"/>
      <c r="Y39" s="215"/>
      <c r="Z39" s="215"/>
      <c r="AA39" s="215"/>
      <c r="AB39" s="215"/>
      <c r="AC39" s="215"/>
      <c r="AD39" s="215"/>
      <c r="AE39" s="215"/>
      <c r="AF39" s="215"/>
      <c r="AG39" s="215"/>
      <c r="AH39" s="215"/>
      <c r="AI39" s="215"/>
      <c r="AJ39" s="215"/>
      <c r="AK39" s="215"/>
      <c r="AL39" s="215"/>
      <c r="AM39" s="215"/>
      <c r="AN39" s="215"/>
      <c r="AO39" s="215"/>
      <c r="AP39" s="215"/>
    </row>
    <row r="40" spans="2:43" ht="12.75" x14ac:dyDescent="0.2">
      <c r="B40" s="177"/>
      <c r="C40" s="177" t="s">
        <v>667</v>
      </c>
      <c r="D40" s="211" t="s">
        <v>662</v>
      </c>
      <c r="E40" s="212">
        <v>170</v>
      </c>
      <c r="F40" s="212">
        <v>175</v>
      </c>
      <c r="G40" s="212" t="s">
        <v>332</v>
      </c>
      <c r="H40" s="212">
        <v>168</v>
      </c>
      <c r="I40" s="212">
        <v>167</v>
      </c>
      <c r="J40" s="212">
        <v>83</v>
      </c>
      <c r="K40" s="212">
        <v>111</v>
      </c>
      <c r="L40" s="212">
        <v>170</v>
      </c>
      <c r="M40" s="212">
        <v>220</v>
      </c>
      <c r="N40" s="212" t="s">
        <v>332</v>
      </c>
      <c r="O40" s="212">
        <v>169</v>
      </c>
      <c r="P40" s="212" t="s">
        <v>332</v>
      </c>
      <c r="Q40" s="212">
        <v>190</v>
      </c>
      <c r="R40" s="212">
        <v>88</v>
      </c>
      <c r="S40" s="212">
        <v>228</v>
      </c>
      <c r="T40" s="212" t="s">
        <v>332</v>
      </c>
      <c r="U40" s="212">
        <v>115</v>
      </c>
      <c r="V40" s="212">
        <v>192</v>
      </c>
      <c r="W40" s="212">
        <v>118</v>
      </c>
      <c r="X40" s="212">
        <v>150</v>
      </c>
      <c r="Y40" s="212" t="s">
        <v>332</v>
      </c>
      <c r="Z40" s="212">
        <v>175</v>
      </c>
      <c r="AA40" s="212" t="s">
        <v>332</v>
      </c>
      <c r="AB40" s="212">
        <v>143</v>
      </c>
      <c r="AC40" s="212">
        <v>95</v>
      </c>
      <c r="AD40" s="212">
        <v>87</v>
      </c>
      <c r="AE40" s="212">
        <v>69</v>
      </c>
      <c r="AF40" s="212">
        <v>104</v>
      </c>
      <c r="AG40" s="212">
        <v>162</v>
      </c>
      <c r="AH40" s="212">
        <v>180</v>
      </c>
      <c r="AI40" s="212">
        <v>178</v>
      </c>
      <c r="AJ40" s="212">
        <v>115</v>
      </c>
      <c r="AK40" s="212" t="s">
        <v>332</v>
      </c>
      <c r="AL40" s="212">
        <v>88</v>
      </c>
      <c r="AM40" s="212">
        <v>176</v>
      </c>
      <c r="AN40" s="212" t="s">
        <v>332</v>
      </c>
      <c r="AO40" s="212">
        <v>98</v>
      </c>
      <c r="AP40" s="212">
        <v>124</v>
      </c>
    </row>
    <row r="41" spans="2:43" ht="25.5" x14ac:dyDescent="0.2">
      <c r="B41" s="177"/>
      <c r="C41" s="177"/>
      <c r="D41" s="213" t="s">
        <v>663</v>
      </c>
      <c r="E41" s="214" t="s">
        <v>664</v>
      </c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</row>
    <row r="42" spans="2:43" ht="12.75" x14ac:dyDescent="0.2">
      <c r="B42" s="177"/>
      <c r="C42" s="177"/>
      <c r="D42" s="211">
        <v>5</v>
      </c>
      <c r="E42" s="212" t="s">
        <v>332</v>
      </c>
      <c r="F42" s="212" t="s">
        <v>332</v>
      </c>
      <c r="G42" s="212" t="s">
        <v>332</v>
      </c>
      <c r="H42" s="212" t="s">
        <v>332</v>
      </c>
      <c r="I42" s="212" t="s">
        <v>332</v>
      </c>
      <c r="J42" s="212" t="s">
        <v>332</v>
      </c>
      <c r="K42" s="212" t="s">
        <v>332</v>
      </c>
      <c r="L42" s="212" t="s">
        <v>332</v>
      </c>
      <c r="M42" s="212">
        <v>721.91431989689625</v>
      </c>
      <c r="N42" s="212" t="s">
        <v>332</v>
      </c>
      <c r="O42" s="212" t="s">
        <v>332</v>
      </c>
      <c r="P42" s="212" t="s">
        <v>332</v>
      </c>
      <c r="Q42" s="212">
        <v>839.46036595080238</v>
      </c>
      <c r="R42" s="212" t="s">
        <v>332</v>
      </c>
      <c r="S42" s="212" t="s">
        <v>332</v>
      </c>
      <c r="T42" s="212" t="s">
        <v>332</v>
      </c>
      <c r="U42" s="212" t="s">
        <v>332</v>
      </c>
      <c r="V42" s="212">
        <v>571.7783433052615</v>
      </c>
      <c r="W42" s="212" t="s">
        <v>332</v>
      </c>
      <c r="X42" s="212" t="s">
        <v>332</v>
      </c>
      <c r="Y42" s="212" t="s">
        <v>332</v>
      </c>
      <c r="Z42" s="212" t="s">
        <v>332</v>
      </c>
      <c r="AA42" s="212" t="s">
        <v>332</v>
      </c>
      <c r="AB42" s="212" t="s">
        <v>332</v>
      </c>
      <c r="AC42" s="212" t="s">
        <v>332</v>
      </c>
      <c r="AD42" s="212" t="s">
        <v>332</v>
      </c>
      <c r="AE42" s="212" t="s">
        <v>332</v>
      </c>
      <c r="AF42" s="212" t="s">
        <v>332</v>
      </c>
      <c r="AG42" s="212" t="s">
        <v>332</v>
      </c>
      <c r="AH42" s="212" t="s">
        <v>332</v>
      </c>
      <c r="AI42" s="212" t="s">
        <v>332</v>
      </c>
      <c r="AJ42" s="212" t="s">
        <v>332</v>
      </c>
      <c r="AK42" s="212" t="s">
        <v>332</v>
      </c>
      <c r="AL42" s="212" t="s">
        <v>332</v>
      </c>
      <c r="AM42" s="212" t="s">
        <v>332</v>
      </c>
      <c r="AN42" s="212" t="s">
        <v>332</v>
      </c>
      <c r="AO42" s="212" t="s">
        <v>332</v>
      </c>
      <c r="AP42" s="212" t="s">
        <v>332</v>
      </c>
      <c r="AQ42" s="148"/>
    </row>
    <row r="43" spans="2:43" ht="12.75" x14ac:dyDescent="0.2">
      <c r="B43" s="177"/>
      <c r="C43" s="177"/>
      <c r="D43" s="213">
        <v>3</v>
      </c>
      <c r="E43" s="215">
        <v>568.67278707227126</v>
      </c>
      <c r="F43" s="215">
        <v>699.43863817678709</v>
      </c>
      <c r="G43" s="215" t="s">
        <v>332</v>
      </c>
      <c r="H43" s="215" t="s">
        <v>332</v>
      </c>
      <c r="I43" s="215">
        <v>157.89361079294798</v>
      </c>
      <c r="J43" s="215" t="s">
        <v>332</v>
      </c>
      <c r="K43" s="215" t="s">
        <v>332</v>
      </c>
      <c r="L43" s="215" t="s">
        <v>332</v>
      </c>
      <c r="M43" s="215">
        <v>481.27621326459735</v>
      </c>
      <c r="N43" s="215" t="s">
        <v>332</v>
      </c>
      <c r="O43" s="215">
        <v>944.9525432092687</v>
      </c>
      <c r="P43" s="215" t="s">
        <v>332</v>
      </c>
      <c r="Q43" s="215" t="s">
        <v>332</v>
      </c>
      <c r="R43" s="215" t="s">
        <v>332</v>
      </c>
      <c r="S43" s="215">
        <v>663.3731989909187</v>
      </c>
      <c r="T43" s="215" t="s">
        <v>332</v>
      </c>
      <c r="U43" s="215" t="s">
        <v>332</v>
      </c>
      <c r="V43" s="215" t="s">
        <v>332</v>
      </c>
      <c r="W43" s="215" t="s">
        <v>332</v>
      </c>
      <c r="X43" s="215">
        <v>231.70435438872605</v>
      </c>
      <c r="Y43" s="215" t="s">
        <v>332</v>
      </c>
      <c r="Z43" s="215">
        <v>383.34255895813368</v>
      </c>
      <c r="AA43" s="215" t="s">
        <v>332</v>
      </c>
      <c r="AB43" s="215" t="s">
        <v>332</v>
      </c>
      <c r="AC43" s="215" t="s">
        <v>332</v>
      </c>
      <c r="AD43" s="215" t="s">
        <v>332</v>
      </c>
      <c r="AE43" s="215" t="s">
        <v>332</v>
      </c>
      <c r="AF43" s="215" t="s">
        <v>332</v>
      </c>
      <c r="AG43" s="215">
        <v>404.93964294762071</v>
      </c>
      <c r="AH43" s="215" t="s">
        <v>332</v>
      </c>
      <c r="AI43" s="215">
        <v>630.85946176799212</v>
      </c>
      <c r="AJ43" s="215">
        <v>256.99259107673419</v>
      </c>
      <c r="AK43" s="215" t="s">
        <v>332</v>
      </c>
      <c r="AL43" s="215" t="s">
        <v>332</v>
      </c>
      <c r="AM43" s="215">
        <v>357.76902551899644</v>
      </c>
      <c r="AN43" s="215" t="s">
        <v>332</v>
      </c>
      <c r="AO43" s="215" t="s">
        <v>332</v>
      </c>
      <c r="AP43" s="215" t="s">
        <v>332</v>
      </c>
      <c r="AQ43" s="148"/>
    </row>
    <row r="44" spans="2:43" ht="12.75" x14ac:dyDescent="0.2">
      <c r="B44" s="177"/>
      <c r="C44" s="177"/>
      <c r="D44" s="211">
        <v>2.5</v>
      </c>
      <c r="E44" s="212" t="s">
        <v>332</v>
      </c>
      <c r="F44" s="212">
        <v>610.14859926060149</v>
      </c>
      <c r="G44" s="212" t="s">
        <v>332</v>
      </c>
      <c r="H44" s="212" t="s">
        <v>332</v>
      </c>
      <c r="I44" s="212" t="s">
        <v>332</v>
      </c>
      <c r="J44" s="212" t="s">
        <v>332</v>
      </c>
      <c r="K44" s="212" t="s">
        <v>332</v>
      </c>
      <c r="L44" s="212" t="s">
        <v>332</v>
      </c>
      <c r="M44" s="212" t="s">
        <v>332</v>
      </c>
      <c r="N44" s="212" t="s">
        <v>332</v>
      </c>
      <c r="O44" s="212" t="s">
        <v>332</v>
      </c>
      <c r="P44" s="212" t="s">
        <v>332</v>
      </c>
      <c r="Q44" s="212" t="s">
        <v>332</v>
      </c>
      <c r="R44" s="212" t="s">
        <v>332</v>
      </c>
      <c r="S44" s="212" t="s">
        <v>332</v>
      </c>
      <c r="T44" s="212" t="s">
        <v>332</v>
      </c>
      <c r="U44" s="212" t="s">
        <v>332</v>
      </c>
      <c r="V44" s="212" t="s">
        <v>332</v>
      </c>
      <c r="W44" s="212" t="s">
        <v>332</v>
      </c>
      <c r="X44" s="212" t="s">
        <v>332</v>
      </c>
      <c r="Y44" s="212" t="s">
        <v>332</v>
      </c>
      <c r="Z44" s="212" t="s">
        <v>332</v>
      </c>
      <c r="AA44" s="212" t="s">
        <v>332</v>
      </c>
      <c r="AB44" s="212" t="s">
        <v>332</v>
      </c>
      <c r="AC44" s="212" t="s">
        <v>332</v>
      </c>
      <c r="AD44" s="212" t="s">
        <v>332</v>
      </c>
      <c r="AE44" s="212" t="s">
        <v>332</v>
      </c>
      <c r="AF44" s="212" t="s">
        <v>332</v>
      </c>
      <c r="AG44" s="212" t="s">
        <v>332</v>
      </c>
      <c r="AH44" s="212" t="s">
        <v>332</v>
      </c>
      <c r="AI44" s="212" t="s">
        <v>332</v>
      </c>
      <c r="AJ44" s="212" t="s">
        <v>332</v>
      </c>
      <c r="AK44" s="212" t="s">
        <v>332</v>
      </c>
      <c r="AL44" s="212" t="s">
        <v>332</v>
      </c>
      <c r="AM44" s="212" t="s">
        <v>332</v>
      </c>
      <c r="AN44" s="212" t="s">
        <v>332</v>
      </c>
      <c r="AO44" s="212" t="s">
        <v>332</v>
      </c>
      <c r="AP44" s="212" t="s">
        <v>332</v>
      </c>
      <c r="AQ44" s="148"/>
    </row>
    <row r="45" spans="2:43" ht="12.75" x14ac:dyDescent="0.2">
      <c r="B45" s="177"/>
      <c r="C45" s="177"/>
      <c r="D45" s="213">
        <v>2</v>
      </c>
      <c r="E45" s="215" t="s">
        <v>332</v>
      </c>
      <c r="F45" s="215" t="s">
        <v>332</v>
      </c>
      <c r="G45" s="215" t="s">
        <v>332</v>
      </c>
      <c r="H45" s="215" t="s">
        <v>332</v>
      </c>
      <c r="I45" s="215" t="s">
        <v>332</v>
      </c>
      <c r="J45" s="215" t="s">
        <v>332</v>
      </c>
      <c r="K45" s="215" t="s">
        <v>332</v>
      </c>
      <c r="L45" s="215" t="s">
        <v>332</v>
      </c>
      <c r="M45" s="215" t="s">
        <v>332</v>
      </c>
      <c r="N45" s="215" t="s">
        <v>332</v>
      </c>
      <c r="O45" s="215" t="s">
        <v>332</v>
      </c>
      <c r="P45" s="215" t="s">
        <v>332</v>
      </c>
      <c r="Q45" s="215" t="s">
        <v>332</v>
      </c>
      <c r="R45" s="215">
        <v>273.78641861734337</v>
      </c>
      <c r="S45" s="215" t="s">
        <v>332</v>
      </c>
      <c r="T45" s="215" t="s">
        <v>332</v>
      </c>
      <c r="U45" s="215" t="s">
        <v>332</v>
      </c>
      <c r="V45" s="215" t="s">
        <v>332</v>
      </c>
      <c r="W45" s="215" t="s">
        <v>332</v>
      </c>
      <c r="X45" s="215">
        <v>167.34203372519104</v>
      </c>
      <c r="Y45" s="215" t="s">
        <v>332</v>
      </c>
      <c r="Z45" s="215" t="s">
        <v>332</v>
      </c>
      <c r="AA45" s="215" t="s">
        <v>332</v>
      </c>
      <c r="AB45" s="215" t="s">
        <v>332</v>
      </c>
      <c r="AC45" s="215" t="s">
        <v>332</v>
      </c>
      <c r="AD45" s="215" t="s">
        <v>332</v>
      </c>
      <c r="AE45" s="215" t="s">
        <v>332</v>
      </c>
      <c r="AF45" s="215">
        <v>257.98655789646722</v>
      </c>
      <c r="AG45" s="215" t="s">
        <v>332</v>
      </c>
      <c r="AH45" s="215" t="s">
        <v>332</v>
      </c>
      <c r="AI45" s="215">
        <v>466.28742826329858</v>
      </c>
      <c r="AJ45" s="215" t="s">
        <v>332</v>
      </c>
      <c r="AK45" s="215" t="s">
        <v>332</v>
      </c>
      <c r="AL45" s="215" t="s">
        <v>332</v>
      </c>
      <c r="AM45" s="215" t="s">
        <v>332</v>
      </c>
      <c r="AN45" s="215" t="s">
        <v>332</v>
      </c>
      <c r="AO45" s="215" t="s">
        <v>332</v>
      </c>
      <c r="AP45" s="215" t="s">
        <v>332</v>
      </c>
      <c r="AQ45" s="148"/>
    </row>
    <row r="46" spans="2:43" ht="12.75" x14ac:dyDescent="0.2">
      <c r="B46" s="177"/>
      <c r="C46" s="177"/>
      <c r="D46" s="211">
        <v>1</v>
      </c>
      <c r="E46" s="212">
        <v>258.48763048739602</v>
      </c>
      <c r="F46" s="212" t="s">
        <v>332</v>
      </c>
      <c r="G46" s="212" t="s">
        <v>332</v>
      </c>
      <c r="H46" s="212">
        <v>213.95390883621212</v>
      </c>
      <c r="I46" s="212">
        <v>71.769823087703614</v>
      </c>
      <c r="J46" s="212">
        <v>84.006265839697718</v>
      </c>
      <c r="K46" s="212" t="s">
        <v>332</v>
      </c>
      <c r="L46" s="212">
        <v>1086.9879803639462</v>
      </c>
      <c r="M46" s="212">
        <v>240.63810663229867</v>
      </c>
      <c r="N46" s="212" t="s">
        <v>332</v>
      </c>
      <c r="O46" s="212" t="s">
        <v>332</v>
      </c>
      <c r="P46" s="212" t="s">
        <v>332</v>
      </c>
      <c r="Q46" s="212">
        <v>279.8201219836007</v>
      </c>
      <c r="R46" s="212" t="s">
        <v>332</v>
      </c>
      <c r="S46" s="212">
        <v>290.22577455852701</v>
      </c>
      <c r="T46" s="212" t="s">
        <v>332</v>
      </c>
      <c r="U46" s="212">
        <v>309.15312514932447</v>
      </c>
      <c r="V46" s="212">
        <v>175.93179794008043</v>
      </c>
      <c r="W46" s="212">
        <v>268.89455407296276</v>
      </c>
      <c r="X46" s="212">
        <v>102.97971306165603</v>
      </c>
      <c r="Y46" s="212" t="s">
        <v>332</v>
      </c>
      <c r="Z46" s="212">
        <v>174.24661770824261</v>
      </c>
      <c r="AA46" s="212" t="s">
        <v>332</v>
      </c>
      <c r="AB46" s="212">
        <v>257.27928715130901</v>
      </c>
      <c r="AC46" s="212" t="s">
        <v>332</v>
      </c>
      <c r="AD46" s="212">
        <v>100.35959571038882</v>
      </c>
      <c r="AE46" s="212" t="s">
        <v>332</v>
      </c>
      <c r="AF46" s="212" t="s">
        <v>332</v>
      </c>
      <c r="AG46" s="212">
        <v>184.06347406710032</v>
      </c>
      <c r="AH46" s="212" t="s">
        <v>332</v>
      </c>
      <c r="AI46" s="212" t="s">
        <v>332</v>
      </c>
      <c r="AJ46" s="212">
        <v>116.81481412578826</v>
      </c>
      <c r="AK46" s="212" t="s">
        <v>332</v>
      </c>
      <c r="AL46" s="212">
        <v>133.56682068922098</v>
      </c>
      <c r="AM46" s="212" t="s">
        <v>332</v>
      </c>
      <c r="AN46" s="212" t="s">
        <v>332</v>
      </c>
      <c r="AO46" s="212">
        <v>376.78236414023127</v>
      </c>
      <c r="AP46" s="212">
        <v>234.42358189611073</v>
      </c>
      <c r="AQ46" s="148"/>
    </row>
    <row r="47" spans="2:43" ht="12.75" x14ac:dyDescent="0.2">
      <c r="B47" s="177"/>
      <c r="C47" s="177"/>
      <c r="D47" s="213">
        <v>0.5</v>
      </c>
      <c r="E47" s="215" t="s">
        <v>332</v>
      </c>
      <c r="F47" s="215" t="s">
        <v>332</v>
      </c>
      <c r="G47" s="215" t="s">
        <v>332</v>
      </c>
      <c r="H47" s="215">
        <v>130.23281407421609</v>
      </c>
      <c r="I47" s="215" t="s">
        <v>332</v>
      </c>
      <c r="J47" s="215">
        <v>51.48771132110506</v>
      </c>
      <c r="K47" s="215" t="s">
        <v>332</v>
      </c>
      <c r="L47" s="215" t="s">
        <v>332</v>
      </c>
      <c r="M47" s="215" t="s">
        <v>332</v>
      </c>
      <c r="N47" s="215" t="s">
        <v>332</v>
      </c>
      <c r="O47" s="215" t="s">
        <v>332</v>
      </c>
      <c r="P47" s="215" t="s">
        <v>332</v>
      </c>
      <c r="Q47" s="215" t="s">
        <v>332</v>
      </c>
      <c r="R47" s="215">
        <v>103.85002085485439</v>
      </c>
      <c r="S47" s="215" t="s">
        <v>332</v>
      </c>
      <c r="T47" s="215" t="s">
        <v>332</v>
      </c>
      <c r="U47" s="215" t="s">
        <v>332</v>
      </c>
      <c r="V47" s="215" t="s">
        <v>332</v>
      </c>
      <c r="W47" s="215" t="s">
        <v>332</v>
      </c>
      <c r="X47" s="215" t="s">
        <v>332</v>
      </c>
      <c r="Y47" s="215" t="s">
        <v>332</v>
      </c>
      <c r="Z47" s="215" t="s">
        <v>332</v>
      </c>
      <c r="AA47" s="215" t="s">
        <v>332</v>
      </c>
      <c r="AB47" s="215" t="s">
        <v>332</v>
      </c>
      <c r="AC47" s="215" t="s">
        <v>332</v>
      </c>
      <c r="AD47" s="215" t="s">
        <v>332</v>
      </c>
      <c r="AE47" s="215">
        <v>307.10880090567906</v>
      </c>
      <c r="AF47" s="215" t="s">
        <v>332</v>
      </c>
      <c r="AG47" s="215" t="s">
        <v>332</v>
      </c>
      <c r="AH47" s="215" t="s">
        <v>332</v>
      </c>
      <c r="AI47" s="215" t="s">
        <v>332</v>
      </c>
      <c r="AJ47" s="215" t="s">
        <v>332</v>
      </c>
      <c r="AK47" s="215" t="s">
        <v>332</v>
      </c>
      <c r="AL47" s="215" t="s">
        <v>332</v>
      </c>
      <c r="AM47" s="215" t="s">
        <v>332</v>
      </c>
      <c r="AN47" s="215" t="s">
        <v>332</v>
      </c>
      <c r="AO47" s="215" t="s">
        <v>332</v>
      </c>
      <c r="AP47" s="215">
        <v>142.69261506719783</v>
      </c>
      <c r="AQ47" s="148"/>
    </row>
    <row r="48" spans="2:43" ht="12.75" x14ac:dyDescent="0.2">
      <c r="B48" s="177"/>
      <c r="C48" s="177"/>
      <c r="D48" s="211">
        <v>0.3</v>
      </c>
      <c r="E48" s="212" t="s">
        <v>332</v>
      </c>
      <c r="F48" s="212" t="s">
        <v>332</v>
      </c>
      <c r="G48" s="212" t="s">
        <v>332</v>
      </c>
      <c r="H48" s="212" t="s">
        <v>332</v>
      </c>
      <c r="I48" s="212" t="s">
        <v>332</v>
      </c>
      <c r="J48" s="212" t="s">
        <v>332</v>
      </c>
      <c r="K48" s="212" t="s">
        <v>332</v>
      </c>
      <c r="L48" s="212" t="s">
        <v>332</v>
      </c>
      <c r="M48" s="212" t="s">
        <v>332</v>
      </c>
      <c r="N48" s="212" t="s">
        <v>332</v>
      </c>
      <c r="O48" s="212" t="s">
        <v>332</v>
      </c>
      <c r="P48" s="212" t="s">
        <v>332</v>
      </c>
      <c r="Q48" s="212" t="s">
        <v>332</v>
      </c>
      <c r="R48" s="212" t="s">
        <v>332</v>
      </c>
      <c r="S48" s="212" t="s">
        <v>332</v>
      </c>
      <c r="T48" s="212" t="s">
        <v>332</v>
      </c>
      <c r="U48" s="212" t="s">
        <v>332</v>
      </c>
      <c r="V48" s="212" t="s">
        <v>332</v>
      </c>
      <c r="W48" s="212" t="s">
        <v>332</v>
      </c>
      <c r="X48" s="212" t="s">
        <v>332</v>
      </c>
      <c r="Y48" s="212" t="s">
        <v>332</v>
      </c>
      <c r="Z48" s="212" t="s">
        <v>332</v>
      </c>
      <c r="AA48" s="212" t="s">
        <v>332</v>
      </c>
      <c r="AB48" s="212" t="s">
        <v>332</v>
      </c>
      <c r="AC48" s="212">
        <v>390.35438434690394</v>
      </c>
      <c r="AD48" s="212" t="s">
        <v>332</v>
      </c>
      <c r="AE48" s="212" t="s">
        <v>332</v>
      </c>
      <c r="AF48" s="212" t="s">
        <v>332</v>
      </c>
      <c r="AG48" s="212" t="s">
        <v>332</v>
      </c>
      <c r="AH48" s="212" t="s">
        <v>332</v>
      </c>
      <c r="AI48" s="212" t="s">
        <v>332</v>
      </c>
      <c r="AJ48" s="212" t="s">
        <v>332</v>
      </c>
      <c r="AK48" s="212" t="s">
        <v>332</v>
      </c>
      <c r="AL48" s="212" t="s">
        <v>332</v>
      </c>
      <c r="AM48" s="212" t="s">
        <v>332</v>
      </c>
      <c r="AN48" s="212" t="s">
        <v>332</v>
      </c>
      <c r="AO48" s="212" t="s">
        <v>332</v>
      </c>
      <c r="AP48" s="212" t="s">
        <v>332</v>
      </c>
      <c r="AQ48" s="148"/>
    </row>
    <row r="49" spans="2:43" ht="12.75" x14ac:dyDescent="0.2">
      <c r="B49" s="177"/>
      <c r="C49" s="177"/>
      <c r="D49" s="213"/>
      <c r="E49" s="215"/>
      <c r="F49" s="215"/>
      <c r="G49" s="215"/>
      <c r="H49" s="215"/>
      <c r="I49" s="215"/>
      <c r="J49" s="215"/>
      <c r="K49" s="215"/>
      <c r="L49" s="215"/>
      <c r="M49" s="215"/>
      <c r="N49" s="215"/>
      <c r="O49" s="215"/>
      <c r="P49" s="215"/>
      <c r="Q49" s="215"/>
      <c r="R49" s="215"/>
      <c r="S49" s="215"/>
      <c r="T49" s="215"/>
      <c r="U49" s="215"/>
      <c r="V49" s="215"/>
      <c r="W49" s="215"/>
      <c r="X49" s="215"/>
      <c r="Y49" s="215"/>
      <c r="Z49" s="215"/>
      <c r="AA49" s="215"/>
      <c r="AB49" s="215"/>
      <c r="AC49" s="215"/>
      <c r="AD49" s="215"/>
      <c r="AE49" s="215"/>
      <c r="AF49" s="215"/>
      <c r="AG49" s="215"/>
      <c r="AH49" s="215"/>
      <c r="AI49" s="215"/>
      <c r="AJ49" s="215"/>
      <c r="AK49" s="215"/>
      <c r="AL49" s="215"/>
      <c r="AM49" s="215"/>
      <c r="AN49" s="215"/>
      <c r="AO49" s="215"/>
      <c r="AP49" s="215"/>
    </row>
    <row r="50" spans="2:43" ht="12.75" x14ac:dyDescent="0.2">
      <c r="B50" s="177"/>
      <c r="C50" s="177" t="s">
        <v>668</v>
      </c>
      <c r="D50" s="211" t="s">
        <v>662</v>
      </c>
      <c r="E50" s="212">
        <v>228</v>
      </c>
      <c r="F50" s="212">
        <v>215</v>
      </c>
      <c r="G50" s="212">
        <v>191</v>
      </c>
      <c r="H50" s="212">
        <v>170</v>
      </c>
      <c r="I50" s="212">
        <v>175</v>
      </c>
      <c r="J50" s="212" t="s">
        <v>332</v>
      </c>
      <c r="K50" s="212" t="s">
        <v>332</v>
      </c>
      <c r="L50" s="212" t="s">
        <v>332</v>
      </c>
      <c r="M50" s="212">
        <v>230</v>
      </c>
      <c r="N50" s="212" t="s">
        <v>332</v>
      </c>
      <c r="O50" s="212">
        <v>229</v>
      </c>
      <c r="P50" s="212" t="s">
        <v>332</v>
      </c>
      <c r="Q50" s="212">
        <v>205</v>
      </c>
      <c r="R50" s="212">
        <v>102</v>
      </c>
      <c r="S50" s="212" t="s">
        <v>332</v>
      </c>
      <c r="T50" s="212" t="s">
        <v>332</v>
      </c>
      <c r="U50" s="212">
        <v>130</v>
      </c>
      <c r="V50" s="212">
        <v>202</v>
      </c>
      <c r="W50" s="212">
        <v>130</v>
      </c>
      <c r="X50" s="212">
        <v>163</v>
      </c>
      <c r="Y50" s="212" t="s">
        <v>332</v>
      </c>
      <c r="Z50" s="212">
        <v>185</v>
      </c>
      <c r="AA50" s="212" t="s">
        <v>332</v>
      </c>
      <c r="AB50" s="212" t="s">
        <v>332</v>
      </c>
      <c r="AC50" s="212">
        <v>128</v>
      </c>
      <c r="AD50" s="212">
        <v>137</v>
      </c>
      <c r="AE50" s="212">
        <v>73</v>
      </c>
      <c r="AF50" s="212" t="s">
        <v>332</v>
      </c>
      <c r="AG50" s="212" t="s">
        <v>332</v>
      </c>
      <c r="AH50" s="212">
        <v>215</v>
      </c>
      <c r="AI50" s="212" t="s">
        <v>332</v>
      </c>
      <c r="AJ50" s="212">
        <v>135</v>
      </c>
      <c r="AK50" s="212" t="s">
        <v>332</v>
      </c>
      <c r="AL50" s="212" t="s">
        <v>332</v>
      </c>
      <c r="AM50" s="212">
        <v>185</v>
      </c>
      <c r="AN50" s="212" t="s">
        <v>332</v>
      </c>
      <c r="AO50" s="212" t="s">
        <v>332</v>
      </c>
      <c r="AP50" s="212">
        <v>140</v>
      </c>
    </row>
    <row r="51" spans="2:43" ht="25.5" x14ac:dyDescent="0.2">
      <c r="B51" s="177"/>
      <c r="C51" s="177"/>
      <c r="D51" s="213" t="s">
        <v>663</v>
      </c>
      <c r="E51" s="214" t="s">
        <v>664</v>
      </c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</row>
    <row r="52" spans="2:43" ht="12.75" x14ac:dyDescent="0.2">
      <c r="B52" s="177"/>
      <c r="C52" s="177"/>
      <c r="D52" s="211">
        <v>10</v>
      </c>
      <c r="E52" s="212">
        <v>978.28104559308201</v>
      </c>
      <c r="F52" s="212" t="s">
        <v>332</v>
      </c>
      <c r="G52" s="212" t="s">
        <v>332</v>
      </c>
      <c r="H52" s="212" t="s">
        <v>332</v>
      </c>
      <c r="I52" s="212" t="s">
        <v>332</v>
      </c>
      <c r="J52" s="212" t="s">
        <v>332</v>
      </c>
      <c r="K52" s="212" t="s">
        <v>332</v>
      </c>
      <c r="L52" s="212" t="s">
        <v>332</v>
      </c>
      <c r="M52" s="212" t="s">
        <v>332</v>
      </c>
      <c r="N52" s="212" t="s">
        <v>332</v>
      </c>
      <c r="O52" s="212" t="s">
        <v>332</v>
      </c>
      <c r="P52" s="212" t="s">
        <v>332</v>
      </c>
      <c r="Q52" s="212" t="s">
        <v>332</v>
      </c>
      <c r="R52" s="212" t="s">
        <v>332</v>
      </c>
      <c r="S52" s="212" t="s">
        <v>332</v>
      </c>
      <c r="T52" s="212" t="s">
        <v>332</v>
      </c>
      <c r="U52" s="212" t="s">
        <v>332</v>
      </c>
      <c r="V52" s="212" t="s">
        <v>332</v>
      </c>
      <c r="W52" s="212" t="s">
        <v>332</v>
      </c>
      <c r="X52" s="212" t="s">
        <v>332</v>
      </c>
      <c r="Y52" s="212" t="s">
        <v>332</v>
      </c>
      <c r="Z52" s="212" t="s">
        <v>332</v>
      </c>
      <c r="AA52" s="212" t="s">
        <v>332</v>
      </c>
      <c r="AB52" s="212" t="s">
        <v>332</v>
      </c>
      <c r="AC52" s="212" t="s">
        <v>332</v>
      </c>
      <c r="AD52" s="212" t="s">
        <v>332</v>
      </c>
      <c r="AE52" s="212" t="s">
        <v>332</v>
      </c>
      <c r="AF52" s="212" t="s">
        <v>332</v>
      </c>
      <c r="AG52" s="212" t="s">
        <v>332</v>
      </c>
      <c r="AH52" s="212" t="s">
        <v>332</v>
      </c>
      <c r="AI52" s="212" t="s">
        <v>332</v>
      </c>
      <c r="AJ52" s="212" t="s">
        <v>332</v>
      </c>
      <c r="AK52" s="212" t="s">
        <v>332</v>
      </c>
      <c r="AL52" s="212" t="s">
        <v>332</v>
      </c>
      <c r="AM52" s="212" t="s">
        <v>332</v>
      </c>
      <c r="AN52" s="212" t="s">
        <v>332</v>
      </c>
      <c r="AO52" s="212" t="s">
        <v>332</v>
      </c>
      <c r="AP52" s="212" t="s">
        <v>332</v>
      </c>
      <c r="AQ52" s="148"/>
    </row>
    <row r="53" spans="2:43" ht="12.75" x14ac:dyDescent="0.2">
      <c r="B53" s="177"/>
      <c r="C53" s="177"/>
      <c r="D53" s="213">
        <v>5</v>
      </c>
      <c r="E53" s="215" t="s">
        <v>332</v>
      </c>
      <c r="F53" s="215" t="s">
        <v>332</v>
      </c>
      <c r="G53" s="215" t="s">
        <v>332</v>
      </c>
      <c r="H53" s="215" t="s">
        <v>332</v>
      </c>
      <c r="I53" s="215" t="s">
        <v>332</v>
      </c>
      <c r="J53" s="215" t="s">
        <v>332</v>
      </c>
      <c r="K53" s="215" t="s">
        <v>332</v>
      </c>
      <c r="L53" s="215" t="s">
        <v>332</v>
      </c>
      <c r="M53" s="215" t="s">
        <v>332</v>
      </c>
      <c r="N53" s="215" t="s">
        <v>332</v>
      </c>
      <c r="O53" s="215" t="s">
        <v>332</v>
      </c>
      <c r="P53" s="215" t="s">
        <v>332</v>
      </c>
      <c r="Q53" s="215">
        <v>527.73052295774767</v>
      </c>
      <c r="R53" s="215" t="s">
        <v>332</v>
      </c>
      <c r="S53" s="215" t="s">
        <v>332</v>
      </c>
      <c r="T53" s="215" t="s">
        <v>332</v>
      </c>
      <c r="U53" s="215" t="s">
        <v>332</v>
      </c>
      <c r="V53" s="215" t="s">
        <v>332</v>
      </c>
      <c r="W53" s="215" t="s">
        <v>332</v>
      </c>
      <c r="X53" s="215" t="s">
        <v>332</v>
      </c>
      <c r="Y53" s="215" t="s">
        <v>332</v>
      </c>
      <c r="Z53" s="215" t="s">
        <v>332</v>
      </c>
      <c r="AA53" s="215" t="s">
        <v>332</v>
      </c>
      <c r="AB53" s="215" t="s">
        <v>332</v>
      </c>
      <c r="AC53" s="215" t="s">
        <v>332</v>
      </c>
      <c r="AD53" s="215" t="s">
        <v>332</v>
      </c>
      <c r="AE53" s="215" t="s">
        <v>332</v>
      </c>
      <c r="AF53" s="215" t="s">
        <v>332</v>
      </c>
      <c r="AG53" s="215" t="s">
        <v>332</v>
      </c>
      <c r="AH53" s="215" t="s">
        <v>332</v>
      </c>
      <c r="AI53" s="215" t="s">
        <v>332</v>
      </c>
      <c r="AJ53" s="215" t="s">
        <v>332</v>
      </c>
      <c r="AK53" s="215" t="s">
        <v>332</v>
      </c>
      <c r="AL53" s="215" t="s">
        <v>332</v>
      </c>
      <c r="AM53" s="215" t="s">
        <v>332</v>
      </c>
      <c r="AN53" s="215" t="s">
        <v>332</v>
      </c>
      <c r="AO53" s="215" t="s">
        <v>332</v>
      </c>
      <c r="AP53" s="215" t="s">
        <v>332</v>
      </c>
      <c r="AQ53" s="148"/>
    </row>
    <row r="54" spans="2:43" ht="12.75" x14ac:dyDescent="0.2">
      <c r="B54" s="177"/>
      <c r="C54" s="177"/>
      <c r="D54" s="211">
        <v>3</v>
      </c>
      <c r="E54" s="212" t="s">
        <v>332</v>
      </c>
      <c r="F54" s="212">
        <v>1520.9241167849984</v>
      </c>
      <c r="G54" s="212">
        <v>593.07182675463457</v>
      </c>
      <c r="H54" s="212" t="s">
        <v>332</v>
      </c>
      <c r="I54" s="212" t="s">
        <v>332</v>
      </c>
      <c r="J54" s="212">
        <v>100.84580936863354</v>
      </c>
      <c r="K54" s="212" t="s">
        <v>332</v>
      </c>
      <c r="L54" s="212" t="s">
        <v>332</v>
      </c>
      <c r="M54" s="212" t="s">
        <v>332</v>
      </c>
      <c r="N54" s="212" t="s">
        <v>332</v>
      </c>
      <c r="O54" s="212">
        <v>360.1802396865894</v>
      </c>
      <c r="P54" s="212" t="s">
        <v>332</v>
      </c>
      <c r="Q54" s="212" t="s">
        <v>332</v>
      </c>
      <c r="R54" s="212" t="s">
        <v>332</v>
      </c>
      <c r="S54" s="212" t="s">
        <v>332</v>
      </c>
      <c r="T54" s="212" t="s">
        <v>332</v>
      </c>
      <c r="U54" s="212" t="s">
        <v>332</v>
      </c>
      <c r="V54" s="212" t="s">
        <v>332</v>
      </c>
      <c r="W54" s="212">
        <v>246.2201414390679</v>
      </c>
      <c r="X54" s="212" t="s">
        <v>332</v>
      </c>
      <c r="Y54" s="212" t="s">
        <v>332</v>
      </c>
      <c r="Z54" s="212" t="s">
        <v>332</v>
      </c>
      <c r="AA54" s="212" t="s">
        <v>332</v>
      </c>
      <c r="AB54" s="212" t="s">
        <v>332</v>
      </c>
      <c r="AC54" s="212" t="s">
        <v>332</v>
      </c>
      <c r="AD54" s="212" t="s">
        <v>332</v>
      </c>
      <c r="AE54" s="212" t="s">
        <v>332</v>
      </c>
      <c r="AF54" s="212" t="s">
        <v>332</v>
      </c>
      <c r="AG54" s="212" t="s">
        <v>332</v>
      </c>
      <c r="AH54" s="212">
        <v>567.8458161256284</v>
      </c>
      <c r="AI54" s="212" t="s">
        <v>332</v>
      </c>
      <c r="AJ54" s="212" t="s">
        <v>332</v>
      </c>
      <c r="AK54" s="212" t="s">
        <v>332</v>
      </c>
      <c r="AL54" s="212" t="s">
        <v>332</v>
      </c>
      <c r="AM54" s="212">
        <v>505.18288013273855</v>
      </c>
      <c r="AN54" s="212" t="s">
        <v>332</v>
      </c>
      <c r="AO54" s="212" t="s">
        <v>332</v>
      </c>
      <c r="AP54" s="212">
        <v>652.51762869523145</v>
      </c>
      <c r="AQ54" s="148"/>
    </row>
    <row r="55" spans="2:43" ht="12.75" x14ac:dyDescent="0.2">
      <c r="B55" s="177"/>
      <c r="C55" s="177"/>
      <c r="D55" s="213">
        <v>2.5</v>
      </c>
      <c r="E55" s="215" t="s">
        <v>332</v>
      </c>
      <c r="F55" s="215" t="s">
        <v>332</v>
      </c>
      <c r="G55" s="215" t="s">
        <v>332</v>
      </c>
      <c r="H55" s="215" t="s">
        <v>332</v>
      </c>
      <c r="I55" s="215" t="s">
        <v>332</v>
      </c>
      <c r="J55" s="215" t="s">
        <v>332</v>
      </c>
      <c r="K55" s="215" t="s">
        <v>332</v>
      </c>
      <c r="L55" s="215" t="s">
        <v>332</v>
      </c>
      <c r="M55" s="215" t="s">
        <v>332</v>
      </c>
      <c r="N55" s="215" t="s">
        <v>332</v>
      </c>
      <c r="O55" s="215">
        <v>313.70537004961017</v>
      </c>
      <c r="P55" s="215" t="s">
        <v>332</v>
      </c>
      <c r="Q55" s="215" t="s">
        <v>332</v>
      </c>
      <c r="R55" s="215" t="s">
        <v>332</v>
      </c>
      <c r="S55" s="215" t="s">
        <v>332</v>
      </c>
      <c r="T55" s="215" t="s">
        <v>332</v>
      </c>
      <c r="U55" s="215" t="s">
        <v>332</v>
      </c>
      <c r="V55" s="215" t="s">
        <v>332</v>
      </c>
      <c r="W55" s="215" t="s">
        <v>332</v>
      </c>
      <c r="X55" s="215">
        <v>159.7387766606486</v>
      </c>
      <c r="Y55" s="215" t="s">
        <v>332</v>
      </c>
      <c r="Z55" s="215" t="s">
        <v>332</v>
      </c>
      <c r="AA55" s="215" t="s">
        <v>332</v>
      </c>
      <c r="AB55" s="215" t="s">
        <v>332</v>
      </c>
      <c r="AC55" s="215" t="s">
        <v>332</v>
      </c>
      <c r="AD55" s="215" t="s">
        <v>332</v>
      </c>
      <c r="AE55" s="215" t="s">
        <v>332</v>
      </c>
      <c r="AF55" s="215" t="s">
        <v>332</v>
      </c>
      <c r="AG55" s="215" t="s">
        <v>332</v>
      </c>
      <c r="AH55" s="215">
        <v>495.35486087554818</v>
      </c>
      <c r="AI55" s="215" t="s">
        <v>332</v>
      </c>
      <c r="AJ55" s="215" t="s">
        <v>332</v>
      </c>
      <c r="AK55" s="215" t="s">
        <v>332</v>
      </c>
      <c r="AL55" s="215" t="s">
        <v>332</v>
      </c>
      <c r="AM55" s="215" t="s">
        <v>332</v>
      </c>
      <c r="AN55" s="215" t="s">
        <v>332</v>
      </c>
      <c r="AO55" s="215" t="s">
        <v>332</v>
      </c>
      <c r="AP55" s="215" t="s">
        <v>332</v>
      </c>
      <c r="AQ55" s="148"/>
    </row>
    <row r="56" spans="2:43" ht="12.75" x14ac:dyDescent="0.2">
      <c r="B56" s="177"/>
      <c r="C56" s="177"/>
      <c r="D56" s="211">
        <v>2</v>
      </c>
      <c r="E56" s="212" t="s">
        <v>332</v>
      </c>
      <c r="F56" s="212" t="s">
        <v>332</v>
      </c>
      <c r="G56" s="212" t="s">
        <v>332</v>
      </c>
      <c r="H56" s="212" t="s">
        <v>332</v>
      </c>
      <c r="I56" s="212" t="s">
        <v>332</v>
      </c>
      <c r="J56" s="212" t="s">
        <v>332</v>
      </c>
      <c r="K56" s="212" t="s">
        <v>332</v>
      </c>
      <c r="L56" s="212" t="s">
        <v>332</v>
      </c>
      <c r="M56" s="212">
        <v>750.25679653657437</v>
      </c>
      <c r="N56" s="212" t="s">
        <v>332</v>
      </c>
      <c r="O56" s="212">
        <v>267.23050041263087</v>
      </c>
      <c r="P56" s="212" t="s">
        <v>332</v>
      </c>
      <c r="Q56" s="212" t="s">
        <v>332</v>
      </c>
      <c r="R56" s="212" t="s">
        <v>332</v>
      </c>
      <c r="S56" s="212" t="s">
        <v>332</v>
      </c>
      <c r="T56" s="212" t="s">
        <v>332</v>
      </c>
      <c r="U56" s="212" t="s">
        <v>332</v>
      </c>
      <c r="V56" s="212" t="s">
        <v>332</v>
      </c>
      <c r="W56" s="212">
        <v>176.97072665933004</v>
      </c>
      <c r="X56" s="212">
        <v>134.18057239494482</v>
      </c>
      <c r="Y56" s="212" t="s">
        <v>332</v>
      </c>
      <c r="Z56" s="212">
        <v>512.64152965029655</v>
      </c>
      <c r="AA56" s="212" t="s">
        <v>332</v>
      </c>
      <c r="AB56" s="212" t="s">
        <v>332</v>
      </c>
      <c r="AC56" s="212">
        <v>219.93785663362101</v>
      </c>
      <c r="AD56" s="212" t="s">
        <v>332</v>
      </c>
      <c r="AE56" s="212" t="s">
        <v>332</v>
      </c>
      <c r="AF56" s="212" t="s">
        <v>332</v>
      </c>
      <c r="AG56" s="212" t="s">
        <v>332</v>
      </c>
      <c r="AH56" s="212" t="s">
        <v>332</v>
      </c>
      <c r="AI56" s="212" t="s">
        <v>332</v>
      </c>
      <c r="AJ56" s="212" t="s">
        <v>332</v>
      </c>
      <c r="AK56" s="212" t="s">
        <v>332</v>
      </c>
      <c r="AL56" s="212" t="s">
        <v>332</v>
      </c>
      <c r="AM56" s="212">
        <v>367.40573100562807</v>
      </c>
      <c r="AN56" s="212" t="s">
        <v>332</v>
      </c>
      <c r="AO56" s="212" t="s">
        <v>332</v>
      </c>
      <c r="AP56" s="212" t="s">
        <v>332</v>
      </c>
      <c r="AQ56" s="148"/>
    </row>
    <row r="57" spans="2:43" ht="12.75" x14ac:dyDescent="0.2">
      <c r="B57" s="177"/>
      <c r="C57" s="177"/>
      <c r="D57" s="213">
        <v>1</v>
      </c>
      <c r="E57" s="215">
        <v>234.23630669130137</v>
      </c>
      <c r="F57" s="215" t="s">
        <v>332</v>
      </c>
      <c r="G57" s="215" t="s">
        <v>332</v>
      </c>
      <c r="H57" s="215">
        <v>216.09193159677261</v>
      </c>
      <c r="I57" s="215">
        <v>455.80345850002959</v>
      </c>
      <c r="J57" s="215">
        <v>48.230604480650832</v>
      </c>
      <c r="K57" s="215" t="s">
        <v>332</v>
      </c>
      <c r="L57" s="215" t="s">
        <v>332</v>
      </c>
      <c r="M57" s="215" t="s">
        <v>332</v>
      </c>
      <c r="N57" s="215" t="s">
        <v>332</v>
      </c>
      <c r="O57" s="215" t="s">
        <v>332</v>
      </c>
      <c r="P57" s="215" t="s">
        <v>332</v>
      </c>
      <c r="Q57" s="215">
        <v>175.91017431924919</v>
      </c>
      <c r="R57" s="215">
        <v>259.37105809400606</v>
      </c>
      <c r="S57" s="215" t="s">
        <v>332</v>
      </c>
      <c r="T57" s="215" t="s">
        <v>332</v>
      </c>
      <c r="U57" s="215">
        <v>447.54337303122765</v>
      </c>
      <c r="V57" s="215">
        <v>339.90273037470291</v>
      </c>
      <c r="W57" s="215">
        <v>107.72131187959222</v>
      </c>
      <c r="X57" s="215">
        <v>83.064163863537274</v>
      </c>
      <c r="Y57" s="215" t="s">
        <v>332</v>
      </c>
      <c r="Z57" s="215" t="s">
        <v>332</v>
      </c>
      <c r="AA57" s="215" t="s">
        <v>332</v>
      </c>
      <c r="AB57" s="215" t="s">
        <v>332</v>
      </c>
      <c r="AC57" s="215">
        <v>130.77386070107192</v>
      </c>
      <c r="AD57" s="215">
        <v>173.5806564841221</v>
      </c>
      <c r="AE57" s="215">
        <v>188.74331510019945</v>
      </c>
      <c r="AF57" s="215" t="s">
        <v>332</v>
      </c>
      <c r="AG57" s="215" t="s">
        <v>332</v>
      </c>
      <c r="AH57" s="215" t="s">
        <v>332</v>
      </c>
      <c r="AI57" s="215" t="s">
        <v>332</v>
      </c>
      <c r="AJ57" s="215">
        <v>138.96990443727745</v>
      </c>
      <c r="AK57" s="215" t="s">
        <v>332</v>
      </c>
      <c r="AL57" s="215">
        <v>215.74290185270289</v>
      </c>
      <c r="AM57" s="215">
        <v>229.62858187851751</v>
      </c>
      <c r="AN57" s="215" t="s">
        <v>332</v>
      </c>
      <c r="AO57" s="215" t="s">
        <v>332</v>
      </c>
      <c r="AP57" s="215">
        <v>268.68372946274241</v>
      </c>
      <c r="AQ57" s="148"/>
    </row>
    <row r="58" spans="2:43" ht="12.75" x14ac:dyDescent="0.2">
      <c r="B58" s="177"/>
      <c r="C58" s="177"/>
      <c r="D58" s="211">
        <v>0.5</v>
      </c>
      <c r="E58" s="212" t="s">
        <v>332</v>
      </c>
      <c r="F58" s="212" t="s">
        <v>332</v>
      </c>
      <c r="G58" s="212" t="s">
        <v>332</v>
      </c>
      <c r="H58" s="212">
        <v>126.67458059121155</v>
      </c>
      <c r="I58" s="212" t="s">
        <v>332</v>
      </c>
      <c r="J58" s="212" t="s">
        <v>332</v>
      </c>
      <c r="K58" s="212" t="s">
        <v>332</v>
      </c>
      <c r="L58" s="212" t="s">
        <v>332</v>
      </c>
      <c r="M58" s="212" t="s">
        <v>332</v>
      </c>
      <c r="N58" s="212" t="s">
        <v>332</v>
      </c>
      <c r="O58" s="212" t="s">
        <v>332</v>
      </c>
      <c r="P58" s="212" t="s">
        <v>332</v>
      </c>
      <c r="Q58" s="212" t="s">
        <v>332</v>
      </c>
      <c r="R58" s="212" t="s">
        <v>332</v>
      </c>
      <c r="S58" s="212" t="s">
        <v>332</v>
      </c>
      <c r="T58" s="212" t="s">
        <v>332</v>
      </c>
      <c r="U58" s="212" t="s">
        <v>332</v>
      </c>
      <c r="V58" s="212" t="s">
        <v>332</v>
      </c>
      <c r="W58" s="212" t="s">
        <v>332</v>
      </c>
      <c r="X58" s="212" t="s">
        <v>332</v>
      </c>
      <c r="Y58" s="212" t="s">
        <v>332</v>
      </c>
      <c r="Z58" s="212" t="s">
        <v>332</v>
      </c>
      <c r="AA58" s="212" t="s">
        <v>332</v>
      </c>
      <c r="AB58" s="212" t="s">
        <v>332</v>
      </c>
      <c r="AC58" s="212" t="s">
        <v>332</v>
      </c>
      <c r="AD58" s="212">
        <v>106.81886552869052</v>
      </c>
      <c r="AE58" s="212" t="s">
        <v>332</v>
      </c>
      <c r="AF58" s="212" t="s">
        <v>332</v>
      </c>
      <c r="AG58" s="212" t="s">
        <v>332</v>
      </c>
      <c r="AH58" s="212" t="s">
        <v>332</v>
      </c>
      <c r="AI58" s="212" t="s">
        <v>332</v>
      </c>
      <c r="AJ58" s="212" t="s">
        <v>332</v>
      </c>
      <c r="AK58" s="212" t="s">
        <v>332</v>
      </c>
      <c r="AL58" s="212" t="s">
        <v>332</v>
      </c>
      <c r="AM58" s="212" t="s">
        <v>332</v>
      </c>
      <c r="AN58" s="212" t="s">
        <v>332</v>
      </c>
      <c r="AO58" s="212" t="s">
        <v>332</v>
      </c>
      <c r="AP58" s="212">
        <v>172.72525465462013</v>
      </c>
      <c r="AQ58" s="148"/>
    </row>
    <row r="59" spans="2:43" ht="12.75" x14ac:dyDescent="0.2">
      <c r="B59" s="177"/>
      <c r="C59" s="177"/>
      <c r="D59" s="213">
        <v>0.3</v>
      </c>
      <c r="E59" s="215" t="s">
        <v>332</v>
      </c>
      <c r="F59" s="215" t="s">
        <v>332</v>
      </c>
      <c r="G59" s="215" t="s">
        <v>332</v>
      </c>
      <c r="H59" s="215" t="s">
        <v>332</v>
      </c>
      <c r="I59" s="215" t="s">
        <v>332</v>
      </c>
      <c r="J59" s="215" t="s">
        <v>332</v>
      </c>
      <c r="K59" s="215" t="s">
        <v>332</v>
      </c>
      <c r="L59" s="215" t="s">
        <v>332</v>
      </c>
      <c r="M59" s="215" t="s">
        <v>332</v>
      </c>
      <c r="N59" s="215" t="s">
        <v>332</v>
      </c>
      <c r="O59" s="215" t="s">
        <v>332</v>
      </c>
      <c r="P59" s="215" t="s">
        <v>332</v>
      </c>
      <c r="Q59" s="215" t="s">
        <v>332</v>
      </c>
      <c r="R59" s="215" t="s">
        <v>332</v>
      </c>
      <c r="S59" s="215" t="s">
        <v>332</v>
      </c>
      <c r="T59" s="215" t="s">
        <v>332</v>
      </c>
      <c r="U59" s="215" t="s">
        <v>332</v>
      </c>
      <c r="V59" s="215" t="s">
        <v>332</v>
      </c>
      <c r="W59" s="215" t="s">
        <v>332</v>
      </c>
      <c r="X59" s="215" t="s">
        <v>332</v>
      </c>
      <c r="Y59" s="215" t="s">
        <v>332</v>
      </c>
      <c r="Z59" s="215" t="s">
        <v>332</v>
      </c>
      <c r="AA59" s="215" t="s">
        <v>332</v>
      </c>
      <c r="AB59" s="215" t="s">
        <v>332</v>
      </c>
      <c r="AC59" s="215" t="s">
        <v>332</v>
      </c>
      <c r="AD59" s="215" t="s">
        <v>332</v>
      </c>
      <c r="AE59" s="215" t="s">
        <v>332</v>
      </c>
      <c r="AF59" s="215" t="s">
        <v>332</v>
      </c>
      <c r="AG59" s="215" t="s">
        <v>332</v>
      </c>
      <c r="AH59" s="215" t="s">
        <v>332</v>
      </c>
      <c r="AI59" s="215" t="s">
        <v>332</v>
      </c>
      <c r="AJ59" s="215" t="s">
        <v>332</v>
      </c>
      <c r="AK59" s="215" t="s">
        <v>332</v>
      </c>
      <c r="AL59" s="215" t="s">
        <v>332</v>
      </c>
      <c r="AM59" s="215" t="s">
        <v>332</v>
      </c>
      <c r="AN59" s="215" t="s">
        <v>332</v>
      </c>
      <c r="AO59" s="215" t="s">
        <v>332</v>
      </c>
      <c r="AP59" s="215">
        <v>134.34186473137117</v>
      </c>
      <c r="AQ59" s="148"/>
    </row>
    <row r="60" spans="2:43" ht="12.75" x14ac:dyDescent="0.2">
      <c r="B60" s="177"/>
      <c r="C60" s="177"/>
      <c r="D60" s="213"/>
      <c r="E60" s="215"/>
      <c r="F60" s="215"/>
      <c r="G60" s="215"/>
      <c r="H60" s="215"/>
      <c r="I60" s="215"/>
      <c r="J60" s="215"/>
      <c r="K60" s="215"/>
      <c r="L60" s="215"/>
      <c r="M60" s="215"/>
      <c r="N60" s="215"/>
      <c r="O60" s="215"/>
      <c r="P60" s="215"/>
      <c r="Q60" s="215"/>
      <c r="R60" s="215"/>
      <c r="S60" s="215"/>
      <c r="T60" s="215"/>
      <c r="U60" s="215"/>
      <c r="V60" s="215"/>
      <c r="W60" s="215"/>
      <c r="X60" s="215"/>
      <c r="Y60" s="215"/>
      <c r="Z60" s="215"/>
      <c r="AA60" s="215"/>
      <c r="AB60" s="215"/>
      <c r="AC60" s="215"/>
      <c r="AD60" s="215"/>
      <c r="AE60" s="215"/>
      <c r="AF60" s="215"/>
      <c r="AG60" s="215"/>
      <c r="AH60" s="215"/>
      <c r="AI60" s="215"/>
      <c r="AJ60" s="215"/>
      <c r="AK60" s="215"/>
      <c r="AL60" s="215"/>
      <c r="AM60" s="215"/>
      <c r="AN60" s="215"/>
      <c r="AO60" s="215"/>
      <c r="AP60" s="215"/>
    </row>
    <row r="61" spans="2:43" ht="12.75" x14ac:dyDescent="0.2">
      <c r="B61" s="177"/>
      <c r="C61" s="177" t="s">
        <v>669</v>
      </c>
      <c r="D61" s="211" t="s">
        <v>662</v>
      </c>
      <c r="E61" s="212" t="s">
        <v>332</v>
      </c>
      <c r="F61" s="212">
        <v>216</v>
      </c>
      <c r="G61" s="212">
        <v>200</v>
      </c>
      <c r="H61" s="212" t="s">
        <v>332</v>
      </c>
      <c r="I61" s="212">
        <v>185</v>
      </c>
      <c r="J61" s="212" t="s">
        <v>332</v>
      </c>
      <c r="K61" s="212" t="s">
        <v>332</v>
      </c>
      <c r="L61" s="212" t="s">
        <v>332</v>
      </c>
      <c r="M61" s="212">
        <v>133</v>
      </c>
      <c r="N61" s="212" t="s">
        <v>332</v>
      </c>
      <c r="O61" s="212" t="s">
        <v>332</v>
      </c>
      <c r="P61" s="212" t="s">
        <v>332</v>
      </c>
      <c r="Q61" s="212" t="s">
        <v>332</v>
      </c>
      <c r="R61" s="212">
        <v>123</v>
      </c>
      <c r="S61" s="212" t="s">
        <v>332</v>
      </c>
      <c r="T61" s="212" t="s">
        <v>332</v>
      </c>
      <c r="U61" s="212">
        <v>140</v>
      </c>
      <c r="V61" s="212">
        <v>230</v>
      </c>
      <c r="W61" s="212" t="s">
        <v>332</v>
      </c>
      <c r="X61" s="212">
        <v>178</v>
      </c>
      <c r="Y61" s="212" t="s">
        <v>332</v>
      </c>
      <c r="Z61" s="212">
        <v>206</v>
      </c>
      <c r="AA61" s="212" t="s">
        <v>332</v>
      </c>
      <c r="AB61" s="212" t="s">
        <v>332</v>
      </c>
      <c r="AC61" s="212" t="s">
        <v>332</v>
      </c>
      <c r="AD61" s="212" t="s">
        <v>332</v>
      </c>
      <c r="AE61" s="212" t="s">
        <v>332</v>
      </c>
      <c r="AF61" s="212" t="s">
        <v>332</v>
      </c>
      <c r="AG61" s="212" t="s">
        <v>332</v>
      </c>
      <c r="AH61" s="212" t="s">
        <v>332</v>
      </c>
      <c r="AI61" s="212" t="s">
        <v>332</v>
      </c>
      <c r="AJ61" s="212">
        <v>152</v>
      </c>
      <c r="AK61" s="212" t="s">
        <v>332</v>
      </c>
      <c r="AL61" s="212" t="s">
        <v>332</v>
      </c>
      <c r="AM61" s="212">
        <v>192</v>
      </c>
      <c r="AN61" s="212" t="s">
        <v>332</v>
      </c>
      <c r="AO61" s="212" t="s">
        <v>332</v>
      </c>
      <c r="AP61" s="212" t="s">
        <v>332</v>
      </c>
    </row>
    <row r="62" spans="2:43" ht="25.5" x14ac:dyDescent="0.2">
      <c r="B62" s="177"/>
      <c r="C62" s="177"/>
      <c r="D62" s="213" t="s">
        <v>663</v>
      </c>
      <c r="E62" s="214" t="s">
        <v>664</v>
      </c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</row>
    <row r="63" spans="2:43" ht="12.75" x14ac:dyDescent="0.2">
      <c r="B63" s="177"/>
      <c r="C63" s="177"/>
      <c r="D63" s="211">
        <v>5</v>
      </c>
      <c r="E63" s="212" t="s">
        <v>332</v>
      </c>
      <c r="F63" s="212" t="s">
        <v>332</v>
      </c>
      <c r="G63" s="212" t="s">
        <v>332</v>
      </c>
      <c r="H63" s="212" t="s">
        <v>332</v>
      </c>
      <c r="I63" s="212" t="s">
        <v>332</v>
      </c>
      <c r="J63" s="212" t="s">
        <v>332</v>
      </c>
      <c r="K63" s="212" t="s">
        <v>332</v>
      </c>
      <c r="L63" s="212" t="s">
        <v>332</v>
      </c>
      <c r="M63" s="212" t="s">
        <v>332</v>
      </c>
      <c r="N63" s="212" t="s">
        <v>332</v>
      </c>
      <c r="O63" s="212" t="s">
        <v>332</v>
      </c>
      <c r="P63" s="212" t="s">
        <v>332</v>
      </c>
      <c r="Q63" s="212" t="s">
        <v>332</v>
      </c>
      <c r="R63" s="212" t="s">
        <v>332</v>
      </c>
      <c r="S63" s="212" t="s">
        <v>332</v>
      </c>
      <c r="T63" s="212" t="s">
        <v>332</v>
      </c>
      <c r="U63" s="212" t="s">
        <v>332</v>
      </c>
      <c r="V63" s="212" t="s">
        <v>332</v>
      </c>
      <c r="W63" s="212" t="s">
        <v>332</v>
      </c>
      <c r="X63" s="212" t="s">
        <v>332</v>
      </c>
      <c r="Y63" s="212" t="s">
        <v>332</v>
      </c>
      <c r="Z63" s="212" t="s">
        <v>332</v>
      </c>
      <c r="AA63" s="212" t="s">
        <v>332</v>
      </c>
      <c r="AB63" s="212" t="s">
        <v>332</v>
      </c>
      <c r="AC63" s="212" t="s">
        <v>332</v>
      </c>
      <c r="AD63" s="212" t="s">
        <v>332</v>
      </c>
      <c r="AE63" s="212" t="s">
        <v>332</v>
      </c>
      <c r="AF63" s="212" t="s">
        <v>332</v>
      </c>
      <c r="AG63" s="212" t="s">
        <v>332</v>
      </c>
      <c r="AH63" s="212" t="s">
        <v>332</v>
      </c>
      <c r="AI63" s="212" t="s">
        <v>332</v>
      </c>
      <c r="AJ63" s="212" t="s">
        <v>332</v>
      </c>
      <c r="AK63" s="212" t="s">
        <v>332</v>
      </c>
      <c r="AL63" s="212">
        <v>414.33583106818304</v>
      </c>
      <c r="AM63" s="212" t="s">
        <v>332</v>
      </c>
      <c r="AN63" s="212" t="s">
        <v>332</v>
      </c>
      <c r="AO63" s="212" t="s">
        <v>332</v>
      </c>
      <c r="AP63" s="212" t="s">
        <v>332</v>
      </c>
      <c r="AQ63" s="148"/>
    </row>
    <row r="64" spans="2:43" ht="12.75" x14ac:dyDescent="0.2">
      <c r="B64" s="177"/>
      <c r="C64" s="177"/>
      <c r="D64" s="213">
        <v>3</v>
      </c>
      <c r="E64" s="215" t="s">
        <v>332</v>
      </c>
      <c r="F64" s="215" t="s">
        <v>332</v>
      </c>
      <c r="G64" s="215" t="s">
        <v>332</v>
      </c>
      <c r="H64" s="215" t="s">
        <v>332</v>
      </c>
      <c r="I64" s="215">
        <v>445.96721641059327</v>
      </c>
      <c r="J64" s="215" t="s">
        <v>332</v>
      </c>
      <c r="K64" s="215" t="s">
        <v>332</v>
      </c>
      <c r="L64" s="215" t="s">
        <v>332</v>
      </c>
      <c r="M64" s="215" t="s">
        <v>332</v>
      </c>
      <c r="N64" s="215" t="s">
        <v>332</v>
      </c>
      <c r="O64" s="215" t="s">
        <v>332</v>
      </c>
      <c r="P64" s="215" t="s">
        <v>332</v>
      </c>
      <c r="Q64" s="215" t="s">
        <v>332</v>
      </c>
      <c r="R64" s="215" t="s">
        <v>332</v>
      </c>
      <c r="S64" s="215" t="s">
        <v>332</v>
      </c>
      <c r="T64" s="215" t="s">
        <v>332</v>
      </c>
      <c r="U64" s="215" t="s">
        <v>332</v>
      </c>
      <c r="V64" s="215" t="s">
        <v>332</v>
      </c>
      <c r="W64" s="215" t="s">
        <v>332</v>
      </c>
      <c r="X64" s="215">
        <v>157.04568045871966</v>
      </c>
      <c r="Y64" s="215" t="s">
        <v>332</v>
      </c>
      <c r="Z64" s="215" t="s">
        <v>332</v>
      </c>
      <c r="AA64" s="215" t="s">
        <v>332</v>
      </c>
      <c r="AB64" s="215" t="s">
        <v>332</v>
      </c>
      <c r="AC64" s="215" t="s">
        <v>332</v>
      </c>
      <c r="AD64" s="215" t="s">
        <v>332</v>
      </c>
      <c r="AE64" s="215" t="s">
        <v>332</v>
      </c>
      <c r="AF64" s="215" t="s">
        <v>332</v>
      </c>
      <c r="AG64" s="215" t="s">
        <v>332</v>
      </c>
      <c r="AH64" s="215" t="s">
        <v>332</v>
      </c>
      <c r="AI64" s="215" t="s">
        <v>332</v>
      </c>
      <c r="AJ64" s="215">
        <v>127.73555150110387</v>
      </c>
      <c r="AK64" s="215" t="s">
        <v>332</v>
      </c>
      <c r="AL64" s="215">
        <v>283.49293704665155</v>
      </c>
      <c r="AM64" s="215">
        <v>601.60345632971189</v>
      </c>
      <c r="AN64" s="215" t="s">
        <v>332</v>
      </c>
      <c r="AO64" s="215" t="s">
        <v>332</v>
      </c>
      <c r="AP64" s="215" t="s">
        <v>332</v>
      </c>
      <c r="AQ64" s="148"/>
    </row>
    <row r="65" spans="1:43" ht="12.75" x14ac:dyDescent="0.2">
      <c r="B65" s="177"/>
      <c r="C65" s="177"/>
      <c r="D65" s="211">
        <v>2.5</v>
      </c>
      <c r="E65" s="212" t="s">
        <v>332</v>
      </c>
      <c r="F65" s="212" t="s">
        <v>332</v>
      </c>
      <c r="G65" s="212" t="s">
        <v>332</v>
      </c>
      <c r="H65" s="212" t="s">
        <v>332</v>
      </c>
      <c r="I65" s="212" t="s">
        <v>332</v>
      </c>
      <c r="J65" s="212" t="s">
        <v>332</v>
      </c>
      <c r="K65" s="212" t="s">
        <v>332</v>
      </c>
      <c r="L65" s="212" t="s">
        <v>332</v>
      </c>
      <c r="M65" s="212" t="s">
        <v>332</v>
      </c>
      <c r="N65" s="212" t="s">
        <v>332</v>
      </c>
      <c r="O65" s="212" t="s">
        <v>332</v>
      </c>
      <c r="P65" s="212" t="s">
        <v>332</v>
      </c>
      <c r="Q65" s="212" t="s">
        <v>332</v>
      </c>
      <c r="R65" s="212" t="s">
        <v>332</v>
      </c>
      <c r="S65" s="212" t="s">
        <v>332</v>
      </c>
      <c r="T65" s="212" t="s">
        <v>332</v>
      </c>
      <c r="U65" s="212" t="s">
        <v>332</v>
      </c>
      <c r="V65" s="212">
        <v>579.82911934322726</v>
      </c>
      <c r="W65" s="212" t="s">
        <v>332</v>
      </c>
      <c r="X65" s="212">
        <v>135.82329120754133</v>
      </c>
      <c r="Y65" s="212" t="s">
        <v>332</v>
      </c>
      <c r="Z65" s="212">
        <v>240.61902435528836</v>
      </c>
      <c r="AA65" s="212" t="s">
        <v>332</v>
      </c>
      <c r="AB65" s="212" t="s">
        <v>332</v>
      </c>
      <c r="AC65" s="212" t="s">
        <v>332</v>
      </c>
      <c r="AD65" s="212" t="s">
        <v>332</v>
      </c>
      <c r="AE65" s="212" t="s">
        <v>332</v>
      </c>
      <c r="AF65" s="212" t="s">
        <v>332</v>
      </c>
      <c r="AG65" s="212" t="s">
        <v>332</v>
      </c>
      <c r="AH65" s="212" t="s">
        <v>332</v>
      </c>
      <c r="AI65" s="212" t="s">
        <v>332</v>
      </c>
      <c r="AJ65" s="212" t="s">
        <v>332</v>
      </c>
      <c r="AK65" s="212" t="s">
        <v>332</v>
      </c>
      <c r="AL65" s="212" t="s">
        <v>332</v>
      </c>
      <c r="AM65" s="212">
        <v>524.80301509613162</v>
      </c>
      <c r="AN65" s="212" t="s">
        <v>332</v>
      </c>
      <c r="AO65" s="212" t="s">
        <v>332</v>
      </c>
      <c r="AP65" s="212" t="s">
        <v>332</v>
      </c>
      <c r="AQ65" s="148"/>
    </row>
    <row r="66" spans="1:43" ht="12.75" x14ac:dyDescent="0.2">
      <c r="A66" s="351"/>
      <c r="B66" s="177"/>
      <c r="C66" s="177"/>
      <c r="D66" s="213">
        <v>2</v>
      </c>
      <c r="E66" s="215" t="s">
        <v>332</v>
      </c>
      <c r="F66" s="215">
        <v>1545.5883183062494</v>
      </c>
      <c r="G66" s="215" t="s">
        <v>332</v>
      </c>
      <c r="H66" s="215" t="s">
        <v>332</v>
      </c>
      <c r="I66" s="215" t="s">
        <v>332</v>
      </c>
      <c r="J66" s="215" t="s">
        <v>332</v>
      </c>
      <c r="K66" s="215" t="s">
        <v>332</v>
      </c>
      <c r="L66" s="215" t="s">
        <v>332</v>
      </c>
      <c r="M66" s="215" t="s">
        <v>332</v>
      </c>
      <c r="N66" s="215" t="s">
        <v>332</v>
      </c>
      <c r="O66" s="215" t="s">
        <v>332</v>
      </c>
      <c r="P66" s="215" t="s">
        <v>332</v>
      </c>
      <c r="Q66" s="215" t="s">
        <v>332</v>
      </c>
      <c r="R66" s="215" t="s">
        <v>332</v>
      </c>
      <c r="S66" s="215" t="s">
        <v>332</v>
      </c>
      <c r="T66" s="215" t="s">
        <v>332</v>
      </c>
      <c r="U66" s="215" t="s">
        <v>332</v>
      </c>
      <c r="V66" s="215" t="s">
        <v>332</v>
      </c>
      <c r="W66" s="215" t="s">
        <v>332</v>
      </c>
      <c r="X66" s="215" t="s">
        <v>332</v>
      </c>
      <c r="Y66" s="215" t="s">
        <v>332</v>
      </c>
      <c r="Z66" s="215">
        <v>201.9481097267599</v>
      </c>
      <c r="AA66" s="215" t="s">
        <v>332</v>
      </c>
      <c r="AB66" s="215" t="s">
        <v>332</v>
      </c>
      <c r="AC66" s="215" t="s">
        <v>332</v>
      </c>
      <c r="AD66" s="215" t="s">
        <v>332</v>
      </c>
      <c r="AE66" s="215" t="s">
        <v>332</v>
      </c>
      <c r="AF66" s="215" t="s">
        <v>332</v>
      </c>
      <c r="AG66" s="215" t="s">
        <v>332</v>
      </c>
      <c r="AH66" s="215" t="s">
        <v>332</v>
      </c>
      <c r="AI66" s="215" t="s">
        <v>332</v>
      </c>
      <c r="AJ66" s="215" t="s">
        <v>332</v>
      </c>
      <c r="AK66" s="215" t="s">
        <v>332</v>
      </c>
      <c r="AL66" s="215" t="s">
        <v>332</v>
      </c>
      <c r="AM66" s="215" t="s">
        <v>332</v>
      </c>
      <c r="AN66" s="215" t="s">
        <v>332</v>
      </c>
      <c r="AO66" s="215" t="s">
        <v>332</v>
      </c>
      <c r="AP66" s="215" t="s">
        <v>332</v>
      </c>
      <c r="AQ66" s="148"/>
    </row>
    <row r="67" spans="1:43" ht="12.75" x14ac:dyDescent="0.2">
      <c r="B67" s="177"/>
      <c r="C67" s="177"/>
      <c r="D67" s="211">
        <v>1</v>
      </c>
      <c r="E67" s="212" t="s">
        <v>332</v>
      </c>
      <c r="F67" s="212" t="s">
        <v>332</v>
      </c>
      <c r="G67" s="212">
        <v>835.75047721139333</v>
      </c>
      <c r="H67" s="212" t="s">
        <v>332</v>
      </c>
      <c r="I67" s="212">
        <v>195.11065717963459</v>
      </c>
      <c r="J67" s="212" t="s">
        <v>332</v>
      </c>
      <c r="K67" s="212" t="s">
        <v>332</v>
      </c>
      <c r="L67" s="212" t="s">
        <v>332</v>
      </c>
      <c r="M67" s="212" t="s">
        <v>332</v>
      </c>
      <c r="N67" s="212" t="s">
        <v>332</v>
      </c>
      <c r="O67" s="212" t="s">
        <v>332</v>
      </c>
      <c r="P67" s="212" t="s">
        <v>332</v>
      </c>
      <c r="Q67" s="212" t="s">
        <v>332</v>
      </c>
      <c r="R67" s="212">
        <v>200.20542715724582</v>
      </c>
      <c r="S67" s="212" t="s">
        <v>332</v>
      </c>
      <c r="T67" s="212" t="s">
        <v>332</v>
      </c>
      <c r="U67" s="212">
        <v>791.99953494934243</v>
      </c>
      <c r="V67" s="212">
        <v>289.91455967161357</v>
      </c>
      <c r="W67" s="212" t="s">
        <v>332</v>
      </c>
      <c r="X67" s="212">
        <v>72.156123454006334</v>
      </c>
      <c r="Y67" s="212" t="s">
        <v>332</v>
      </c>
      <c r="Z67" s="212">
        <v>124.60628046970292</v>
      </c>
      <c r="AA67" s="212" t="s">
        <v>332</v>
      </c>
      <c r="AB67" s="212" t="s">
        <v>332</v>
      </c>
      <c r="AC67" s="212" t="s">
        <v>332</v>
      </c>
      <c r="AD67" s="212" t="s">
        <v>332</v>
      </c>
      <c r="AE67" s="212" t="s">
        <v>332</v>
      </c>
      <c r="AF67" s="212" t="s">
        <v>332</v>
      </c>
      <c r="AG67" s="212" t="s">
        <v>332</v>
      </c>
      <c r="AH67" s="212" t="s">
        <v>332</v>
      </c>
      <c r="AI67" s="212" t="s">
        <v>332</v>
      </c>
      <c r="AJ67" s="212">
        <v>60.110847765225351</v>
      </c>
      <c r="AK67" s="212" t="s">
        <v>332</v>
      </c>
      <c r="AL67" s="212" t="s">
        <v>332</v>
      </c>
      <c r="AM67" s="212" t="s">
        <v>332</v>
      </c>
      <c r="AN67" s="212" t="s">
        <v>332</v>
      </c>
      <c r="AO67" s="212" t="s">
        <v>332</v>
      </c>
      <c r="AP67" s="212" t="s">
        <v>332</v>
      </c>
      <c r="AQ67" s="148"/>
    </row>
    <row r="68" spans="1:43" ht="12.75" x14ac:dyDescent="0.2">
      <c r="B68" s="177"/>
      <c r="C68" s="177"/>
      <c r="D68" s="213">
        <v>0.5</v>
      </c>
      <c r="E68" s="215" t="s">
        <v>332</v>
      </c>
      <c r="F68" s="215" t="s">
        <v>332</v>
      </c>
      <c r="G68" s="215" t="s">
        <v>332</v>
      </c>
      <c r="H68" s="215" t="s">
        <v>332</v>
      </c>
      <c r="I68" s="215" t="s">
        <v>332</v>
      </c>
      <c r="J68" s="215" t="s">
        <v>332</v>
      </c>
      <c r="K68" s="215" t="s">
        <v>332</v>
      </c>
      <c r="L68" s="215" t="s">
        <v>332</v>
      </c>
      <c r="M68" s="215" t="s">
        <v>332</v>
      </c>
      <c r="N68" s="215" t="s">
        <v>332</v>
      </c>
      <c r="O68" s="215" t="s">
        <v>332</v>
      </c>
      <c r="P68" s="215" t="s">
        <v>332</v>
      </c>
      <c r="Q68" s="215" t="s">
        <v>332</v>
      </c>
      <c r="R68" s="215">
        <v>120.12325629434751</v>
      </c>
      <c r="S68" s="215" t="s">
        <v>332</v>
      </c>
      <c r="T68" s="215" t="s">
        <v>332</v>
      </c>
      <c r="U68" s="215" t="s">
        <v>332</v>
      </c>
      <c r="V68" s="215" t="s">
        <v>332</v>
      </c>
      <c r="W68" s="215" t="s">
        <v>332</v>
      </c>
      <c r="X68" s="215" t="s">
        <v>332</v>
      </c>
      <c r="Y68" s="215" t="s">
        <v>332</v>
      </c>
      <c r="Z68" s="215" t="s">
        <v>332</v>
      </c>
      <c r="AA68" s="215" t="s">
        <v>332</v>
      </c>
      <c r="AB68" s="215" t="s">
        <v>332</v>
      </c>
      <c r="AC68" s="215" t="s">
        <v>332</v>
      </c>
      <c r="AD68" s="215" t="s">
        <v>332</v>
      </c>
      <c r="AE68" s="215" t="s">
        <v>332</v>
      </c>
      <c r="AF68" s="215" t="s">
        <v>332</v>
      </c>
      <c r="AG68" s="215" t="s">
        <v>332</v>
      </c>
      <c r="AH68" s="215" t="s">
        <v>332</v>
      </c>
      <c r="AI68" s="215" t="s">
        <v>332</v>
      </c>
      <c r="AJ68" s="215" t="s">
        <v>332</v>
      </c>
      <c r="AK68" s="215" t="s">
        <v>332</v>
      </c>
      <c r="AL68" s="215" t="s">
        <v>332</v>
      </c>
      <c r="AM68" s="215" t="s">
        <v>332</v>
      </c>
      <c r="AN68" s="215" t="s">
        <v>332</v>
      </c>
      <c r="AO68" s="215" t="s">
        <v>332</v>
      </c>
      <c r="AP68" s="215" t="s">
        <v>332</v>
      </c>
      <c r="AQ68" s="148"/>
    </row>
    <row r="69" spans="1:43" ht="12.75" x14ac:dyDescent="0.2">
      <c r="B69" s="177"/>
      <c r="C69" s="177"/>
      <c r="D69" s="213"/>
      <c r="E69" s="215"/>
      <c r="F69" s="215"/>
      <c r="G69" s="215"/>
      <c r="H69" s="215"/>
      <c r="I69" s="215"/>
      <c r="J69" s="215"/>
      <c r="K69" s="215"/>
      <c r="L69" s="215"/>
      <c r="M69" s="215"/>
      <c r="N69" s="215"/>
      <c r="O69" s="215"/>
      <c r="P69" s="215"/>
      <c r="Q69" s="215"/>
      <c r="R69" s="215"/>
      <c r="S69" s="215"/>
      <c r="T69" s="215"/>
      <c r="U69" s="215"/>
      <c r="V69" s="215"/>
      <c r="W69" s="215"/>
      <c r="X69" s="215"/>
      <c r="Y69" s="215"/>
      <c r="Z69" s="215"/>
      <c r="AA69" s="215"/>
      <c r="AB69" s="215"/>
      <c r="AC69" s="215"/>
      <c r="AD69" s="215"/>
      <c r="AE69" s="215"/>
      <c r="AF69" s="215"/>
      <c r="AG69" s="215"/>
      <c r="AH69" s="215"/>
      <c r="AI69" s="215"/>
      <c r="AJ69" s="215"/>
      <c r="AK69" s="215"/>
      <c r="AL69" s="215"/>
      <c r="AM69" s="215"/>
      <c r="AN69" s="215"/>
      <c r="AO69" s="215"/>
      <c r="AP69" s="215"/>
    </row>
    <row r="70" spans="1:43" ht="12.75" x14ac:dyDescent="0.2">
      <c r="B70" s="177"/>
      <c r="C70" s="177" t="s">
        <v>670</v>
      </c>
      <c r="D70" s="211" t="s">
        <v>662</v>
      </c>
      <c r="E70" s="212" t="s">
        <v>332</v>
      </c>
      <c r="F70" s="212" t="s">
        <v>332</v>
      </c>
      <c r="G70" s="212">
        <v>209</v>
      </c>
      <c r="H70" s="212" t="s">
        <v>332</v>
      </c>
      <c r="I70" s="212" t="s">
        <v>332</v>
      </c>
      <c r="J70" s="212" t="s">
        <v>332</v>
      </c>
      <c r="K70" s="212" t="s">
        <v>332</v>
      </c>
      <c r="L70" s="212" t="s">
        <v>332</v>
      </c>
      <c r="M70" s="212" t="s">
        <v>332</v>
      </c>
      <c r="N70" s="212" t="s">
        <v>332</v>
      </c>
      <c r="O70" s="212" t="s">
        <v>332</v>
      </c>
      <c r="P70" s="212" t="s">
        <v>332</v>
      </c>
      <c r="Q70" s="212" t="s">
        <v>332</v>
      </c>
      <c r="R70" s="212" t="s">
        <v>332</v>
      </c>
      <c r="S70" s="212" t="s">
        <v>332</v>
      </c>
      <c r="T70" s="212" t="s">
        <v>332</v>
      </c>
      <c r="U70" s="212">
        <v>220</v>
      </c>
      <c r="V70" s="212" t="s">
        <v>332</v>
      </c>
      <c r="W70" s="212" t="s">
        <v>332</v>
      </c>
      <c r="X70" s="212" t="s">
        <v>332</v>
      </c>
      <c r="Y70" s="212" t="s">
        <v>332</v>
      </c>
      <c r="Z70" s="212" t="s">
        <v>332</v>
      </c>
      <c r="AA70" s="212" t="s">
        <v>332</v>
      </c>
      <c r="AB70" s="212" t="s">
        <v>332</v>
      </c>
      <c r="AC70" s="212" t="s">
        <v>332</v>
      </c>
      <c r="AD70" s="212" t="s">
        <v>332</v>
      </c>
      <c r="AE70" s="212" t="s">
        <v>332</v>
      </c>
      <c r="AF70" s="212" t="s">
        <v>332</v>
      </c>
      <c r="AG70" s="212" t="s">
        <v>332</v>
      </c>
      <c r="AH70" s="212" t="s">
        <v>332</v>
      </c>
      <c r="AI70" s="212" t="s">
        <v>332</v>
      </c>
      <c r="AJ70" s="212">
        <v>172.8</v>
      </c>
      <c r="AK70" s="212" t="s">
        <v>332</v>
      </c>
      <c r="AL70" s="212" t="s">
        <v>332</v>
      </c>
      <c r="AM70" s="212" t="s">
        <v>332</v>
      </c>
      <c r="AN70" s="212" t="s">
        <v>332</v>
      </c>
      <c r="AO70" s="212" t="s">
        <v>332</v>
      </c>
      <c r="AP70" s="212" t="s">
        <v>332</v>
      </c>
    </row>
    <row r="71" spans="1:43" ht="25.5" x14ac:dyDescent="0.2">
      <c r="B71" s="177"/>
      <c r="C71" s="177"/>
      <c r="D71" s="213" t="s">
        <v>663</v>
      </c>
      <c r="E71" s="214" t="s">
        <v>664</v>
      </c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</row>
    <row r="72" spans="1:43" ht="12.75" x14ac:dyDescent="0.2">
      <c r="B72" s="177"/>
      <c r="C72" s="177"/>
      <c r="D72" s="211">
        <v>3</v>
      </c>
      <c r="E72" s="212" t="s">
        <v>332</v>
      </c>
      <c r="F72" s="212" t="s">
        <v>332</v>
      </c>
      <c r="G72" s="212">
        <v>1284.5979357059516</v>
      </c>
      <c r="H72" s="212" t="s">
        <v>332</v>
      </c>
      <c r="I72" s="212" t="s">
        <v>332</v>
      </c>
      <c r="J72" s="212" t="s">
        <v>332</v>
      </c>
      <c r="K72" s="212" t="s">
        <v>332</v>
      </c>
      <c r="L72" s="212" t="s">
        <v>332</v>
      </c>
      <c r="M72" s="212" t="s">
        <v>332</v>
      </c>
      <c r="N72" s="212" t="s">
        <v>332</v>
      </c>
      <c r="O72" s="212" t="s">
        <v>332</v>
      </c>
      <c r="P72" s="212" t="s">
        <v>332</v>
      </c>
      <c r="Q72" s="212" t="s">
        <v>332</v>
      </c>
      <c r="R72" s="212" t="s">
        <v>332</v>
      </c>
      <c r="S72" s="212" t="s">
        <v>332</v>
      </c>
      <c r="T72" s="212" t="s">
        <v>332</v>
      </c>
      <c r="U72" s="212" t="s">
        <v>332</v>
      </c>
      <c r="V72" s="212" t="s">
        <v>332</v>
      </c>
      <c r="W72" s="212" t="s">
        <v>332</v>
      </c>
      <c r="X72" s="212" t="s">
        <v>332</v>
      </c>
      <c r="Y72" s="212" t="s">
        <v>332</v>
      </c>
      <c r="Z72" s="212" t="s">
        <v>332</v>
      </c>
      <c r="AA72" s="212" t="s">
        <v>332</v>
      </c>
      <c r="AB72" s="212" t="s">
        <v>332</v>
      </c>
      <c r="AC72" s="212" t="s">
        <v>332</v>
      </c>
      <c r="AD72" s="212" t="s">
        <v>332</v>
      </c>
      <c r="AE72" s="212" t="s">
        <v>332</v>
      </c>
      <c r="AF72" s="212" t="s">
        <v>332</v>
      </c>
      <c r="AG72" s="212" t="s">
        <v>332</v>
      </c>
      <c r="AH72" s="212" t="s">
        <v>332</v>
      </c>
      <c r="AI72" s="212" t="s">
        <v>332</v>
      </c>
      <c r="AJ72" s="212">
        <v>202.72329266062013</v>
      </c>
      <c r="AK72" s="212" t="s">
        <v>332</v>
      </c>
      <c r="AL72" s="212" t="s">
        <v>332</v>
      </c>
      <c r="AM72" s="212" t="s">
        <v>332</v>
      </c>
      <c r="AN72" s="212" t="s">
        <v>332</v>
      </c>
      <c r="AO72" s="212" t="s">
        <v>332</v>
      </c>
      <c r="AP72" s="212" t="s">
        <v>332</v>
      </c>
      <c r="AQ72" s="148"/>
    </row>
    <row r="73" spans="1:43" ht="12.75" x14ac:dyDescent="0.2">
      <c r="B73" s="177"/>
      <c r="C73" s="177"/>
      <c r="D73" s="213">
        <v>2.5</v>
      </c>
      <c r="E73" s="215" t="s">
        <v>332</v>
      </c>
      <c r="F73" s="215" t="s">
        <v>332</v>
      </c>
      <c r="G73" s="215" t="s">
        <v>332</v>
      </c>
      <c r="H73" s="215" t="s">
        <v>332</v>
      </c>
      <c r="I73" s="215" t="s">
        <v>332</v>
      </c>
      <c r="J73" s="215" t="s">
        <v>332</v>
      </c>
      <c r="K73" s="215" t="s">
        <v>332</v>
      </c>
      <c r="L73" s="215" t="s">
        <v>332</v>
      </c>
      <c r="M73" s="215" t="s">
        <v>332</v>
      </c>
      <c r="N73" s="215" t="s">
        <v>332</v>
      </c>
      <c r="O73" s="215" t="s">
        <v>332</v>
      </c>
      <c r="P73" s="215" t="s">
        <v>332</v>
      </c>
      <c r="Q73" s="215" t="s">
        <v>332</v>
      </c>
      <c r="R73" s="215" t="s">
        <v>332</v>
      </c>
      <c r="S73" s="215" t="s">
        <v>332</v>
      </c>
      <c r="T73" s="215" t="s">
        <v>332</v>
      </c>
      <c r="U73" s="215" t="s">
        <v>332</v>
      </c>
      <c r="V73" s="215" t="s">
        <v>332</v>
      </c>
      <c r="W73" s="215" t="s">
        <v>332</v>
      </c>
      <c r="X73" s="215" t="s">
        <v>332</v>
      </c>
      <c r="Y73" s="215" t="s">
        <v>332</v>
      </c>
      <c r="Z73" s="215" t="s">
        <v>332</v>
      </c>
      <c r="AA73" s="215" t="s">
        <v>332</v>
      </c>
      <c r="AB73" s="215" t="s">
        <v>332</v>
      </c>
      <c r="AC73" s="215" t="s">
        <v>332</v>
      </c>
      <c r="AD73" s="215" t="s">
        <v>332</v>
      </c>
      <c r="AE73" s="215" t="s">
        <v>332</v>
      </c>
      <c r="AF73" s="215" t="s">
        <v>332</v>
      </c>
      <c r="AG73" s="215" t="s">
        <v>332</v>
      </c>
      <c r="AH73" s="215" t="s">
        <v>332</v>
      </c>
      <c r="AI73" s="215" t="s">
        <v>332</v>
      </c>
      <c r="AJ73" s="215">
        <v>175.38981499851408</v>
      </c>
      <c r="AK73" s="215" t="s">
        <v>332</v>
      </c>
      <c r="AL73" s="215" t="s">
        <v>332</v>
      </c>
      <c r="AM73" s="215" t="s">
        <v>332</v>
      </c>
      <c r="AN73" s="215" t="s">
        <v>332</v>
      </c>
      <c r="AO73" s="215" t="s">
        <v>332</v>
      </c>
      <c r="AP73" s="215" t="s">
        <v>332</v>
      </c>
      <c r="AQ73" s="148"/>
    </row>
    <row r="74" spans="1:43" ht="12.75" x14ac:dyDescent="0.2">
      <c r="B74" s="177"/>
      <c r="C74" s="177"/>
      <c r="D74" s="211">
        <v>2</v>
      </c>
      <c r="E74" s="212" t="s">
        <v>332</v>
      </c>
      <c r="F74" s="212" t="s">
        <v>332</v>
      </c>
      <c r="G74" s="212" t="s">
        <v>332</v>
      </c>
      <c r="H74" s="212" t="s">
        <v>332</v>
      </c>
      <c r="I74" s="212" t="s">
        <v>332</v>
      </c>
      <c r="J74" s="212" t="s">
        <v>332</v>
      </c>
      <c r="K74" s="212" t="s">
        <v>332</v>
      </c>
      <c r="L74" s="212" t="s">
        <v>332</v>
      </c>
      <c r="M74" s="212" t="s">
        <v>332</v>
      </c>
      <c r="N74" s="212" t="s">
        <v>332</v>
      </c>
      <c r="O74" s="212" t="s">
        <v>332</v>
      </c>
      <c r="P74" s="212" t="s">
        <v>332</v>
      </c>
      <c r="Q74" s="212" t="s">
        <v>332</v>
      </c>
      <c r="R74" s="212" t="s">
        <v>332</v>
      </c>
      <c r="S74" s="212" t="s">
        <v>332</v>
      </c>
      <c r="T74" s="212" t="s">
        <v>332</v>
      </c>
      <c r="U74" s="212" t="s">
        <v>332</v>
      </c>
      <c r="V74" s="212" t="s">
        <v>332</v>
      </c>
      <c r="W74" s="212" t="s">
        <v>332</v>
      </c>
      <c r="X74" s="212" t="s">
        <v>332</v>
      </c>
      <c r="Y74" s="212" t="s">
        <v>332</v>
      </c>
      <c r="Z74" s="212" t="s">
        <v>332</v>
      </c>
      <c r="AA74" s="212" t="s">
        <v>332</v>
      </c>
      <c r="AB74" s="212" t="s">
        <v>332</v>
      </c>
      <c r="AC74" s="212" t="s">
        <v>332</v>
      </c>
      <c r="AD74" s="212" t="s">
        <v>332</v>
      </c>
      <c r="AE74" s="212" t="s">
        <v>332</v>
      </c>
      <c r="AF74" s="212" t="s">
        <v>332</v>
      </c>
      <c r="AG74" s="212" t="s">
        <v>332</v>
      </c>
      <c r="AH74" s="212" t="s">
        <v>332</v>
      </c>
      <c r="AI74" s="212" t="s">
        <v>332</v>
      </c>
      <c r="AJ74" s="212">
        <v>148.05633733640798</v>
      </c>
      <c r="AK74" s="212" t="s">
        <v>332</v>
      </c>
      <c r="AL74" s="212" t="s">
        <v>332</v>
      </c>
      <c r="AM74" s="212" t="s">
        <v>332</v>
      </c>
      <c r="AN74" s="212" t="s">
        <v>332</v>
      </c>
      <c r="AO74" s="212" t="s">
        <v>332</v>
      </c>
      <c r="AP74" s="212" t="s">
        <v>332</v>
      </c>
      <c r="AQ74" s="148"/>
    </row>
    <row r="75" spans="1:43" ht="12.75" x14ac:dyDescent="0.2">
      <c r="B75" s="177"/>
      <c r="C75" s="177"/>
      <c r="D75" s="213">
        <v>1</v>
      </c>
      <c r="E75" s="215" t="s">
        <v>332</v>
      </c>
      <c r="F75" s="215" t="s">
        <v>332</v>
      </c>
      <c r="G75" s="215" t="s">
        <v>332</v>
      </c>
      <c r="H75" s="215" t="s">
        <v>332</v>
      </c>
      <c r="I75" s="215" t="s">
        <v>332</v>
      </c>
      <c r="J75" s="215" t="s">
        <v>332</v>
      </c>
      <c r="K75" s="215" t="s">
        <v>332</v>
      </c>
      <c r="L75" s="215" t="s">
        <v>332</v>
      </c>
      <c r="M75" s="215" t="s">
        <v>332</v>
      </c>
      <c r="N75" s="215" t="s">
        <v>332</v>
      </c>
      <c r="O75" s="215" t="s">
        <v>332</v>
      </c>
      <c r="P75" s="215" t="s">
        <v>332</v>
      </c>
      <c r="Q75" s="215" t="s">
        <v>332</v>
      </c>
      <c r="R75" s="215" t="s">
        <v>332</v>
      </c>
      <c r="S75" s="215" t="s">
        <v>332</v>
      </c>
      <c r="T75" s="215" t="s">
        <v>332</v>
      </c>
      <c r="U75" s="215">
        <v>1020.6162700709045</v>
      </c>
      <c r="V75" s="215">
        <v>538.4410892773692</v>
      </c>
      <c r="W75" s="215" t="s">
        <v>332</v>
      </c>
      <c r="X75" s="215" t="s">
        <v>332</v>
      </c>
      <c r="Y75" s="215" t="s">
        <v>332</v>
      </c>
      <c r="Z75" s="215" t="s">
        <v>332</v>
      </c>
      <c r="AA75" s="215" t="s">
        <v>332</v>
      </c>
      <c r="AB75" s="215" t="s">
        <v>332</v>
      </c>
      <c r="AC75" s="215" t="s">
        <v>332</v>
      </c>
      <c r="AD75" s="215" t="s">
        <v>332</v>
      </c>
      <c r="AE75" s="215" t="s">
        <v>332</v>
      </c>
      <c r="AF75" s="215" t="s">
        <v>332</v>
      </c>
      <c r="AG75" s="215" t="s">
        <v>332</v>
      </c>
      <c r="AH75" s="215" t="s">
        <v>332</v>
      </c>
      <c r="AI75" s="215" t="s">
        <v>332</v>
      </c>
      <c r="AJ75" s="215">
        <v>93.38938201219581</v>
      </c>
      <c r="AK75" s="215" t="s">
        <v>332</v>
      </c>
      <c r="AL75" s="215" t="s">
        <v>332</v>
      </c>
      <c r="AM75" s="215" t="s">
        <v>332</v>
      </c>
      <c r="AN75" s="215" t="s">
        <v>332</v>
      </c>
      <c r="AO75" s="215" t="s">
        <v>332</v>
      </c>
      <c r="AP75" s="215" t="s">
        <v>332</v>
      </c>
      <c r="AQ75" s="148"/>
    </row>
    <row r="76" spans="1:43" ht="12.75" x14ac:dyDescent="0.2">
      <c r="B76" s="177"/>
      <c r="C76" s="177"/>
      <c r="D76" s="213"/>
      <c r="E76" s="215"/>
      <c r="F76" s="215"/>
      <c r="G76" s="215"/>
      <c r="H76" s="215"/>
      <c r="I76" s="215"/>
      <c r="J76" s="215"/>
      <c r="K76" s="215"/>
      <c r="L76" s="215"/>
      <c r="M76" s="215"/>
      <c r="N76" s="215"/>
      <c r="O76" s="215"/>
      <c r="P76" s="215"/>
      <c r="Q76" s="215"/>
      <c r="R76" s="215"/>
      <c r="S76" s="215"/>
      <c r="T76" s="215"/>
      <c r="U76" s="215"/>
      <c r="V76" s="215"/>
      <c r="W76" s="215"/>
      <c r="X76" s="215"/>
      <c r="Y76" s="215"/>
      <c r="Z76" s="215"/>
      <c r="AA76" s="215"/>
      <c r="AB76" s="215"/>
      <c r="AC76" s="215"/>
      <c r="AD76" s="215"/>
      <c r="AE76" s="215"/>
      <c r="AF76" s="215"/>
      <c r="AG76" s="215"/>
      <c r="AH76" s="215"/>
      <c r="AI76" s="215"/>
      <c r="AJ76" s="215"/>
      <c r="AK76" s="215"/>
      <c r="AL76" s="215"/>
      <c r="AM76" s="215"/>
      <c r="AN76" s="215"/>
      <c r="AO76" s="215"/>
      <c r="AP76" s="215"/>
    </row>
    <row r="77" spans="1:43" ht="12.75" x14ac:dyDescent="0.2">
      <c r="B77" s="177"/>
      <c r="C77" s="177" t="s">
        <v>671</v>
      </c>
      <c r="D77" s="211" t="s">
        <v>662</v>
      </c>
      <c r="E77" s="212" t="s">
        <v>332</v>
      </c>
      <c r="F77" s="212" t="s">
        <v>332</v>
      </c>
      <c r="G77" s="212">
        <v>235</v>
      </c>
      <c r="H77" s="212" t="s">
        <v>332</v>
      </c>
      <c r="I77" s="212" t="s">
        <v>332</v>
      </c>
      <c r="J77" s="212" t="s">
        <v>332</v>
      </c>
      <c r="K77" s="212" t="s">
        <v>332</v>
      </c>
      <c r="L77" s="212" t="s">
        <v>332</v>
      </c>
      <c r="M77" s="212" t="s">
        <v>332</v>
      </c>
      <c r="N77" s="212" t="s">
        <v>332</v>
      </c>
      <c r="O77" s="212" t="s">
        <v>332</v>
      </c>
      <c r="P77" s="212" t="s">
        <v>332</v>
      </c>
      <c r="Q77" s="212" t="s">
        <v>332</v>
      </c>
      <c r="R77" s="212" t="s">
        <v>332</v>
      </c>
      <c r="S77" s="212" t="s">
        <v>332</v>
      </c>
      <c r="T77" s="212" t="s">
        <v>332</v>
      </c>
      <c r="U77" s="212">
        <v>191</v>
      </c>
      <c r="V77" s="212" t="s">
        <v>332</v>
      </c>
      <c r="W77" s="212" t="s">
        <v>332</v>
      </c>
      <c r="X77" s="212" t="s">
        <v>332</v>
      </c>
      <c r="Y77" s="212" t="s">
        <v>332</v>
      </c>
      <c r="Z77" s="212" t="s">
        <v>332</v>
      </c>
      <c r="AA77" s="212" t="s">
        <v>332</v>
      </c>
      <c r="AB77" s="212" t="s">
        <v>332</v>
      </c>
      <c r="AC77" s="212" t="s">
        <v>332</v>
      </c>
      <c r="AD77" s="212" t="s">
        <v>332</v>
      </c>
      <c r="AE77" s="212" t="s">
        <v>332</v>
      </c>
      <c r="AF77" s="212" t="s">
        <v>332</v>
      </c>
      <c r="AG77" s="212" t="s">
        <v>332</v>
      </c>
      <c r="AH77" s="212" t="s">
        <v>332</v>
      </c>
      <c r="AI77" s="212" t="s">
        <v>332</v>
      </c>
      <c r="AJ77" s="212" t="s">
        <v>332</v>
      </c>
      <c r="AK77" s="212" t="s">
        <v>332</v>
      </c>
      <c r="AL77" s="212" t="s">
        <v>332</v>
      </c>
      <c r="AM77" s="212" t="s">
        <v>332</v>
      </c>
      <c r="AN77" s="212" t="s">
        <v>332</v>
      </c>
      <c r="AO77" s="212" t="s">
        <v>332</v>
      </c>
      <c r="AP77" s="212" t="s">
        <v>332</v>
      </c>
    </row>
    <row r="78" spans="1:43" ht="25.5" x14ac:dyDescent="0.2">
      <c r="B78" s="177"/>
      <c r="C78" s="177"/>
      <c r="D78" s="213" t="s">
        <v>663</v>
      </c>
      <c r="E78" s="214" t="s">
        <v>664</v>
      </c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148"/>
    </row>
    <row r="79" spans="1:43" ht="12.75" x14ac:dyDescent="0.2">
      <c r="B79" s="177"/>
      <c r="C79" s="177"/>
      <c r="D79" s="211">
        <v>3</v>
      </c>
      <c r="E79" s="212" t="s">
        <v>332</v>
      </c>
      <c r="F79" s="212" t="s">
        <v>332</v>
      </c>
      <c r="G79" s="212">
        <v>745.99298772790542</v>
      </c>
      <c r="H79" s="212" t="s">
        <v>332</v>
      </c>
      <c r="I79" s="212" t="s">
        <v>332</v>
      </c>
      <c r="J79" s="212" t="s">
        <v>332</v>
      </c>
      <c r="K79" s="212" t="s">
        <v>332</v>
      </c>
      <c r="L79" s="212" t="s">
        <v>332</v>
      </c>
      <c r="M79" s="212" t="s">
        <v>332</v>
      </c>
      <c r="N79" s="212" t="s">
        <v>332</v>
      </c>
      <c r="O79" s="212" t="s">
        <v>332</v>
      </c>
      <c r="P79" s="212" t="s">
        <v>332</v>
      </c>
      <c r="Q79" s="212" t="s">
        <v>332</v>
      </c>
      <c r="R79" s="212" t="s">
        <v>332</v>
      </c>
      <c r="S79" s="212" t="s">
        <v>332</v>
      </c>
      <c r="T79" s="212" t="s">
        <v>332</v>
      </c>
      <c r="U79" s="212">
        <v>926.91474646567167</v>
      </c>
      <c r="V79" s="212" t="s">
        <v>332</v>
      </c>
      <c r="W79" s="212" t="s">
        <v>332</v>
      </c>
      <c r="X79" s="212" t="s">
        <v>332</v>
      </c>
      <c r="Y79" s="212" t="s">
        <v>332</v>
      </c>
      <c r="Z79" s="212" t="s">
        <v>332</v>
      </c>
      <c r="AA79" s="212" t="s">
        <v>332</v>
      </c>
      <c r="AB79" s="212" t="s">
        <v>332</v>
      </c>
      <c r="AC79" s="212" t="s">
        <v>332</v>
      </c>
      <c r="AD79" s="212" t="s">
        <v>332</v>
      </c>
      <c r="AE79" s="212" t="s">
        <v>332</v>
      </c>
      <c r="AF79" s="212" t="s">
        <v>332</v>
      </c>
      <c r="AG79" s="212" t="s">
        <v>332</v>
      </c>
      <c r="AH79" s="212" t="s">
        <v>332</v>
      </c>
      <c r="AI79" s="212" t="s">
        <v>332</v>
      </c>
      <c r="AJ79" s="212" t="s">
        <v>332</v>
      </c>
      <c r="AK79" s="212" t="s">
        <v>332</v>
      </c>
      <c r="AL79" s="212" t="s">
        <v>332</v>
      </c>
      <c r="AM79" s="212" t="s">
        <v>332</v>
      </c>
      <c r="AN79" s="212" t="s">
        <v>332</v>
      </c>
      <c r="AO79" s="212" t="s">
        <v>332</v>
      </c>
      <c r="AP79" s="212" t="s">
        <v>332</v>
      </c>
      <c r="AQ79" s="148"/>
    </row>
    <row r="80" spans="1:43" ht="12.75" x14ac:dyDescent="0.2">
      <c r="B80" s="177"/>
      <c r="C80" s="177"/>
      <c r="D80" s="213">
        <v>2.5</v>
      </c>
      <c r="E80" s="215" t="s">
        <v>332</v>
      </c>
      <c r="F80" s="215" t="s">
        <v>332</v>
      </c>
      <c r="G80" s="215">
        <v>650.75984035838553</v>
      </c>
      <c r="H80" s="215" t="s">
        <v>332</v>
      </c>
      <c r="I80" s="215" t="s">
        <v>332</v>
      </c>
      <c r="J80" s="215" t="s">
        <v>332</v>
      </c>
      <c r="K80" s="215" t="s">
        <v>332</v>
      </c>
      <c r="L80" s="215" t="s">
        <v>332</v>
      </c>
      <c r="M80" s="215" t="s">
        <v>332</v>
      </c>
      <c r="N80" s="215" t="s">
        <v>332</v>
      </c>
      <c r="O80" s="215" t="s">
        <v>332</v>
      </c>
      <c r="P80" s="215" t="s">
        <v>332</v>
      </c>
      <c r="Q80" s="215" t="s">
        <v>332</v>
      </c>
      <c r="R80" s="215" t="s">
        <v>332</v>
      </c>
      <c r="S80" s="215" t="s">
        <v>332</v>
      </c>
      <c r="T80" s="215" t="s">
        <v>332</v>
      </c>
      <c r="U80" s="215" t="s">
        <v>332</v>
      </c>
      <c r="V80" s="215" t="s">
        <v>332</v>
      </c>
      <c r="W80" s="215" t="s">
        <v>332</v>
      </c>
      <c r="X80" s="215" t="s">
        <v>332</v>
      </c>
      <c r="Y80" s="215" t="s">
        <v>332</v>
      </c>
      <c r="Z80" s="215" t="s">
        <v>332</v>
      </c>
      <c r="AA80" s="215" t="s">
        <v>332</v>
      </c>
      <c r="AB80" s="215" t="s">
        <v>332</v>
      </c>
      <c r="AC80" s="215" t="s">
        <v>332</v>
      </c>
      <c r="AD80" s="215" t="s">
        <v>332</v>
      </c>
      <c r="AE80" s="215" t="s">
        <v>332</v>
      </c>
      <c r="AF80" s="215" t="s">
        <v>332</v>
      </c>
      <c r="AG80" s="215" t="s">
        <v>332</v>
      </c>
      <c r="AH80" s="215" t="s">
        <v>332</v>
      </c>
      <c r="AI80" s="215" t="s">
        <v>332</v>
      </c>
      <c r="AJ80" s="215" t="s">
        <v>332</v>
      </c>
      <c r="AK80" s="215" t="s">
        <v>332</v>
      </c>
      <c r="AL80" s="215" t="s">
        <v>332</v>
      </c>
      <c r="AM80" s="215" t="s">
        <v>332</v>
      </c>
      <c r="AN80" s="215" t="s">
        <v>332</v>
      </c>
      <c r="AO80" s="215" t="s">
        <v>332</v>
      </c>
      <c r="AP80" s="215" t="s">
        <v>332</v>
      </c>
      <c r="AQ80" s="148"/>
    </row>
    <row r="81" spans="2:82" ht="12.75" x14ac:dyDescent="0.2">
      <c r="B81" s="177"/>
      <c r="C81" s="177"/>
      <c r="D81" s="211">
        <v>0.5</v>
      </c>
      <c r="E81" s="212" t="s">
        <v>332</v>
      </c>
      <c r="F81" s="212" t="s">
        <v>332</v>
      </c>
      <c r="G81" s="212" t="s">
        <v>332</v>
      </c>
      <c r="H81" s="212" t="s">
        <v>332</v>
      </c>
      <c r="I81" s="212" t="s">
        <v>332</v>
      </c>
      <c r="J81" s="212" t="s">
        <v>332</v>
      </c>
      <c r="K81" s="212" t="s">
        <v>332</v>
      </c>
      <c r="L81" s="212" t="s">
        <v>332</v>
      </c>
      <c r="M81" s="212" t="s">
        <v>332</v>
      </c>
      <c r="N81" s="212" t="s">
        <v>332</v>
      </c>
      <c r="O81" s="212" t="s">
        <v>332</v>
      </c>
      <c r="P81" s="212" t="s">
        <v>332</v>
      </c>
      <c r="Q81" s="212" t="s">
        <v>332</v>
      </c>
      <c r="R81" s="212" t="s">
        <v>332</v>
      </c>
      <c r="S81" s="212" t="s">
        <v>332</v>
      </c>
      <c r="T81" s="212" t="s">
        <v>332</v>
      </c>
      <c r="U81" s="212" t="s">
        <v>332</v>
      </c>
      <c r="V81" s="212" t="s">
        <v>332</v>
      </c>
      <c r="W81" s="212" t="s">
        <v>332</v>
      </c>
      <c r="X81" s="212" t="s">
        <v>332</v>
      </c>
      <c r="Y81" s="212" t="s">
        <v>332</v>
      </c>
      <c r="Z81" s="212" t="s">
        <v>332</v>
      </c>
      <c r="AA81" s="212" t="s">
        <v>332</v>
      </c>
      <c r="AB81" s="212" t="s">
        <v>332</v>
      </c>
      <c r="AC81" s="212" t="s">
        <v>332</v>
      </c>
      <c r="AD81" s="212" t="s">
        <v>332</v>
      </c>
      <c r="AE81" s="212" t="s">
        <v>332</v>
      </c>
      <c r="AF81" s="212" t="s">
        <v>332</v>
      </c>
      <c r="AG81" s="212" t="s">
        <v>332</v>
      </c>
      <c r="AH81" s="212" t="s">
        <v>332</v>
      </c>
      <c r="AI81" s="212" t="s">
        <v>332</v>
      </c>
      <c r="AJ81" s="212">
        <v>279.26615457845185</v>
      </c>
      <c r="AK81" s="212" t="s">
        <v>332</v>
      </c>
      <c r="AL81" s="212" t="s">
        <v>332</v>
      </c>
      <c r="AM81" s="212" t="s">
        <v>332</v>
      </c>
      <c r="AN81" s="212" t="s">
        <v>332</v>
      </c>
      <c r="AO81" s="212" t="s">
        <v>332</v>
      </c>
      <c r="AP81" s="212" t="s">
        <v>332</v>
      </c>
    </row>
    <row r="82" spans="2:82" ht="12.75" x14ac:dyDescent="0.2">
      <c r="B82" s="177"/>
      <c r="C82" s="177"/>
      <c r="D82" s="213"/>
      <c r="E82" s="215"/>
      <c r="F82" s="215"/>
      <c r="G82" s="215"/>
      <c r="H82" s="215"/>
      <c r="I82" s="215"/>
      <c r="J82" s="215"/>
      <c r="K82" s="215"/>
      <c r="L82" s="215"/>
      <c r="M82" s="215"/>
      <c r="N82" s="215"/>
      <c r="O82" s="215"/>
      <c r="P82" s="215"/>
      <c r="Q82" s="215"/>
      <c r="R82" s="215"/>
      <c r="S82" s="215"/>
      <c r="T82" s="215"/>
      <c r="U82" s="215"/>
      <c r="V82" s="215"/>
      <c r="W82" s="215"/>
      <c r="X82" s="215"/>
      <c r="Y82" s="215"/>
      <c r="Z82" s="215"/>
      <c r="AA82" s="215"/>
      <c r="AB82" s="215"/>
      <c r="AC82" s="215"/>
      <c r="AD82" s="215"/>
      <c r="AE82" s="215"/>
      <c r="AF82" s="215"/>
      <c r="AG82" s="215"/>
      <c r="AH82" s="215"/>
      <c r="AI82" s="215"/>
      <c r="AJ82" s="215"/>
      <c r="AK82" s="215"/>
      <c r="AL82" s="215"/>
      <c r="AM82" s="215"/>
      <c r="AN82" s="215"/>
      <c r="AO82" s="215"/>
      <c r="AP82" s="215"/>
      <c r="AQ82" s="148"/>
    </row>
    <row r="83" spans="2:82" ht="12.75" x14ac:dyDescent="0.2">
      <c r="B83" s="177"/>
      <c r="C83" s="177" t="s">
        <v>672</v>
      </c>
      <c r="D83" s="211" t="s">
        <v>662</v>
      </c>
      <c r="E83" s="212" t="s">
        <v>332</v>
      </c>
      <c r="F83" s="212" t="s">
        <v>332</v>
      </c>
      <c r="G83" s="212" t="s">
        <v>332</v>
      </c>
      <c r="H83" s="212" t="s">
        <v>332</v>
      </c>
      <c r="I83" s="212" t="s">
        <v>332</v>
      </c>
      <c r="J83" s="212" t="s">
        <v>332</v>
      </c>
      <c r="K83" s="212" t="s">
        <v>332</v>
      </c>
      <c r="L83" s="212" t="s">
        <v>332</v>
      </c>
      <c r="M83" s="212" t="s">
        <v>332</v>
      </c>
      <c r="N83" s="212" t="s">
        <v>332</v>
      </c>
      <c r="O83" s="212" t="s">
        <v>332</v>
      </c>
      <c r="P83" s="212" t="s">
        <v>332</v>
      </c>
      <c r="Q83" s="212" t="s">
        <v>332</v>
      </c>
      <c r="R83" s="212" t="s">
        <v>332</v>
      </c>
      <c r="S83" s="212" t="s">
        <v>332</v>
      </c>
      <c r="T83" s="212" t="s">
        <v>332</v>
      </c>
      <c r="U83" s="212">
        <v>150</v>
      </c>
      <c r="V83" s="212" t="s">
        <v>332</v>
      </c>
      <c r="W83" s="212" t="s">
        <v>332</v>
      </c>
      <c r="X83" s="212" t="s">
        <v>332</v>
      </c>
      <c r="Y83" s="212" t="s">
        <v>332</v>
      </c>
      <c r="Z83" s="212" t="s">
        <v>332</v>
      </c>
      <c r="AA83" s="212" t="s">
        <v>332</v>
      </c>
      <c r="AB83" s="212" t="s">
        <v>332</v>
      </c>
      <c r="AC83" s="212" t="s">
        <v>332</v>
      </c>
      <c r="AD83" s="212" t="s">
        <v>332</v>
      </c>
      <c r="AE83" s="212" t="s">
        <v>332</v>
      </c>
      <c r="AF83" s="212" t="s">
        <v>332</v>
      </c>
      <c r="AG83" s="212" t="s">
        <v>332</v>
      </c>
      <c r="AH83" s="212" t="s">
        <v>332</v>
      </c>
      <c r="AI83" s="212" t="s">
        <v>332</v>
      </c>
      <c r="AJ83" s="212" t="s">
        <v>332</v>
      </c>
      <c r="AK83" s="212" t="s">
        <v>332</v>
      </c>
      <c r="AL83" s="212" t="s">
        <v>332</v>
      </c>
      <c r="AM83" s="212" t="s">
        <v>332</v>
      </c>
      <c r="AN83" s="212" t="s">
        <v>332</v>
      </c>
      <c r="AO83" s="212" t="s">
        <v>332</v>
      </c>
      <c r="AP83" s="212" t="s">
        <v>332</v>
      </c>
      <c r="AQ83" s="148"/>
    </row>
    <row r="84" spans="2:82" ht="25.5" x14ac:dyDescent="0.2">
      <c r="B84" s="177"/>
      <c r="C84" s="177"/>
      <c r="D84" s="213" t="s">
        <v>663</v>
      </c>
      <c r="E84" s="214" t="s">
        <v>664</v>
      </c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148"/>
    </row>
    <row r="85" spans="2:82" ht="12.75" x14ac:dyDescent="0.2">
      <c r="B85" s="177"/>
      <c r="C85" s="177"/>
      <c r="D85" s="211">
        <v>5</v>
      </c>
      <c r="E85" s="212" t="s">
        <v>332</v>
      </c>
      <c r="F85" s="212" t="s">
        <v>332</v>
      </c>
      <c r="G85" s="212" t="s">
        <v>332</v>
      </c>
      <c r="H85" s="212" t="s">
        <v>332</v>
      </c>
      <c r="I85" s="212" t="s">
        <v>332</v>
      </c>
      <c r="J85" s="212" t="s">
        <v>332</v>
      </c>
      <c r="K85" s="212" t="s">
        <v>332</v>
      </c>
      <c r="L85" s="212" t="s">
        <v>332</v>
      </c>
      <c r="M85" s="212" t="s">
        <v>332</v>
      </c>
      <c r="N85" s="212" t="s">
        <v>332</v>
      </c>
      <c r="O85" s="212" t="s">
        <v>332</v>
      </c>
      <c r="P85" s="212" t="s">
        <v>332</v>
      </c>
      <c r="Q85" s="212" t="s">
        <v>332</v>
      </c>
      <c r="R85" s="212" t="s">
        <v>332</v>
      </c>
      <c r="S85" s="212" t="s">
        <v>332</v>
      </c>
      <c r="T85" s="212" t="s">
        <v>332</v>
      </c>
      <c r="U85" s="212">
        <v>473.75289083081253</v>
      </c>
      <c r="V85" s="212" t="s">
        <v>332</v>
      </c>
      <c r="W85" s="212" t="s">
        <v>332</v>
      </c>
      <c r="X85" s="212" t="s">
        <v>332</v>
      </c>
      <c r="Y85" s="212" t="s">
        <v>332</v>
      </c>
      <c r="Z85" s="212" t="s">
        <v>332</v>
      </c>
      <c r="AA85" s="212" t="s">
        <v>332</v>
      </c>
      <c r="AB85" s="212" t="s">
        <v>332</v>
      </c>
      <c r="AC85" s="212" t="s">
        <v>332</v>
      </c>
      <c r="AD85" s="212" t="s">
        <v>332</v>
      </c>
      <c r="AE85" s="212" t="s">
        <v>332</v>
      </c>
      <c r="AF85" s="212" t="s">
        <v>332</v>
      </c>
      <c r="AG85" s="212" t="s">
        <v>332</v>
      </c>
      <c r="AH85" s="212" t="s">
        <v>332</v>
      </c>
      <c r="AI85" s="212" t="s">
        <v>332</v>
      </c>
      <c r="AJ85" s="212" t="s">
        <v>332</v>
      </c>
      <c r="AK85" s="212" t="s">
        <v>332</v>
      </c>
      <c r="AL85" s="212" t="s">
        <v>332</v>
      </c>
      <c r="AM85" s="212" t="s">
        <v>332</v>
      </c>
      <c r="AN85" s="212" t="s">
        <v>332</v>
      </c>
      <c r="AO85" s="212" t="s">
        <v>332</v>
      </c>
      <c r="AP85" s="212" t="s">
        <v>332</v>
      </c>
    </row>
    <row r="86" spans="2:82" ht="12.75" x14ac:dyDescent="0.2">
      <c r="C86" s="177"/>
      <c r="E86" s="148"/>
      <c r="F86" s="148"/>
      <c r="G86" s="148"/>
      <c r="H86" s="148"/>
      <c r="I86" s="148"/>
      <c r="J86" s="148"/>
      <c r="K86" s="148"/>
      <c r="L86" s="148"/>
      <c r="M86" s="148"/>
      <c r="N86" s="148"/>
      <c r="O86" s="148"/>
      <c r="P86" s="148"/>
      <c r="Q86" s="148"/>
      <c r="R86" s="148"/>
      <c r="S86" s="148"/>
      <c r="T86" s="148"/>
      <c r="U86" s="148"/>
      <c r="V86" s="148"/>
      <c r="W86" s="148"/>
      <c r="X86" s="148"/>
      <c r="Y86" s="148"/>
      <c r="Z86" s="148"/>
      <c r="AA86" s="148"/>
      <c r="AB86" s="148"/>
      <c r="AC86" s="148"/>
      <c r="AD86" s="148"/>
      <c r="AE86" s="148"/>
      <c r="AF86" s="148"/>
      <c r="AG86" s="148"/>
      <c r="AH86" s="148"/>
      <c r="AI86" s="148"/>
      <c r="AJ86" s="148"/>
      <c r="AK86" s="148"/>
      <c r="AL86" s="148"/>
      <c r="AM86" s="148"/>
      <c r="AN86" s="148"/>
      <c r="AO86" s="148"/>
      <c r="AP86" s="148"/>
    </row>
    <row r="87" spans="2:82" ht="12.75" x14ac:dyDescent="0.2">
      <c r="C87" s="210" t="s">
        <v>673</v>
      </c>
      <c r="D87" t="s">
        <v>674</v>
      </c>
      <c r="E87" s="148"/>
      <c r="F87" s="148"/>
      <c r="G87" s="148"/>
      <c r="H87" s="148"/>
      <c r="I87" s="148"/>
      <c r="J87" s="148"/>
      <c r="K87" s="148"/>
      <c r="L87" s="148"/>
      <c r="M87" s="148"/>
      <c r="N87" s="148"/>
      <c r="O87" s="148"/>
      <c r="P87" s="148"/>
      <c r="Q87" s="148"/>
      <c r="R87" s="148"/>
      <c r="S87" s="148"/>
      <c r="T87" s="148"/>
      <c r="U87" s="148"/>
      <c r="V87" s="148"/>
      <c r="W87" s="148"/>
      <c r="X87" s="148"/>
      <c r="Y87" s="148"/>
      <c r="Z87" s="148"/>
      <c r="AA87" s="148"/>
      <c r="AB87" s="148"/>
      <c r="AC87" s="148"/>
      <c r="AD87" s="148"/>
      <c r="AE87" s="148"/>
      <c r="AF87" s="148"/>
      <c r="AG87" s="148"/>
      <c r="AH87" s="148"/>
      <c r="AI87" s="148"/>
      <c r="AJ87" s="148"/>
      <c r="AK87" s="148"/>
      <c r="AL87" s="148"/>
      <c r="AM87" s="148"/>
      <c r="AN87" s="148"/>
      <c r="AO87" s="148"/>
      <c r="AP87" s="148"/>
    </row>
    <row r="88" spans="2:82" s="529" customFormat="1" ht="12.75" x14ac:dyDescent="0.2">
      <c r="C88" s="544"/>
      <c r="D88" s="814"/>
      <c r="E88" s="814"/>
      <c r="F88" s="814"/>
      <c r="G88" s="814"/>
      <c r="H88" s="814"/>
      <c r="I88" s="814"/>
      <c r="J88" s="814"/>
      <c r="K88" s="814"/>
      <c r="L88" s="814"/>
      <c r="M88" s="814"/>
      <c r="N88" s="814"/>
      <c r="O88" s="814"/>
      <c r="P88" s="814"/>
      <c r="Q88" s="814"/>
      <c r="R88" s="814"/>
      <c r="S88" s="814"/>
      <c r="T88" s="814"/>
      <c r="U88" s="814"/>
      <c r="V88" s="814"/>
      <c r="W88" s="814"/>
      <c r="X88" s="814"/>
      <c r="Y88" s="814"/>
      <c r="Z88" s="814"/>
      <c r="AA88" s="814"/>
      <c r="AB88" s="814"/>
      <c r="AC88" s="814"/>
      <c r="AD88" s="814"/>
      <c r="AE88" s="814"/>
      <c r="AF88" s="814"/>
      <c r="AG88" s="814"/>
      <c r="AH88" s="814"/>
      <c r="AI88" s="814"/>
      <c r="AJ88" s="814"/>
      <c r="AK88" s="814"/>
      <c r="AL88" s="814"/>
      <c r="AM88" s="814"/>
      <c r="AN88" s="814"/>
      <c r="AO88" s="814"/>
      <c r="AP88" s="814"/>
    </row>
    <row r="89" spans="2:82" ht="12.75" x14ac:dyDescent="0.2">
      <c r="C89" s="177"/>
      <c r="D89" s="216" t="s">
        <v>656</v>
      </c>
      <c r="E89" s="41"/>
      <c r="F89" s="41"/>
      <c r="G89" s="41"/>
      <c r="H89" s="27"/>
      <c r="I89" s="27"/>
      <c r="J89" s="27"/>
      <c r="K89" s="27"/>
      <c r="L89" s="27"/>
      <c r="M89" s="27"/>
      <c r="N89" s="27"/>
      <c r="O89" s="27"/>
      <c r="P89" s="27"/>
      <c r="Q89" s="27"/>
      <c r="R89" s="27"/>
      <c r="S89" s="27"/>
      <c r="T89" s="27"/>
      <c r="U89" s="27"/>
      <c r="V89" s="27"/>
      <c r="W89" s="27"/>
      <c r="X89" s="27"/>
      <c r="Y89" s="27"/>
      <c r="Z89" s="27"/>
      <c r="AA89" s="27"/>
      <c r="AB89" s="27"/>
      <c r="AC89" s="27"/>
      <c r="AD89" s="27"/>
      <c r="AE89" s="27"/>
      <c r="AF89" s="27"/>
      <c r="AG89" s="27"/>
      <c r="AH89" s="27"/>
      <c r="AI89" s="27"/>
      <c r="AJ89" s="27"/>
      <c r="AK89" s="27"/>
      <c r="AL89" s="27"/>
      <c r="AM89" s="27"/>
      <c r="AN89" s="27"/>
      <c r="AO89" s="27"/>
      <c r="AP89" s="27"/>
    </row>
    <row r="90" spans="2:82" ht="12.75" x14ac:dyDescent="0.2">
      <c r="C90" s="177"/>
      <c r="D90" s="4"/>
      <c r="E90" s="41"/>
      <c r="F90" s="41"/>
      <c r="G90" s="41"/>
      <c r="H90" s="27"/>
      <c r="I90" s="27"/>
      <c r="J90" s="27"/>
      <c r="K90" s="27"/>
      <c r="L90" s="27"/>
      <c r="M90" s="27"/>
      <c r="N90" s="27"/>
      <c r="O90" s="27"/>
      <c r="P90" s="27"/>
      <c r="Q90" s="27"/>
      <c r="R90" s="27"/>
      <c r="S90" s="27"/>
      <c r="T90" s="27"/>
      <c r="U90" s="27"/>
      <c r="V90" s="27"/>
      <c r="W90" s="27"/>
      <c r="X90" s="27"/>
      <c r="Y90" s="27"/>
      <c r="Z90" s="27"/>
      <c r="AA90" s="27"/>
      <c r="AB90" s="27"/>
      <c r="AC90" s="27"/>
      <c r="AD90" s="27"/>
      <c r="AE90" s="27"/>
      <c r="AF90" s="27"/>
      <c r="AG90" s="27"/>
      <c r="AH90" s="27"/>
      <c r="AI90" s="27"/>
      <c r="AJ90" s="27"/>
      <c r="AK90" s="27"/>
      <c r="AL90" s="27"/>
      <c r="AM90" s="27"/>
      <c r="AN90" s="27"/>
      <c r="AO90" s="27"/>
      <c r="AP90" s="27"/>
      <c r="AR90" s="124" t="s">
        <v>982</v>
      </c>
    </row>
    <row r="91" spans="2:82" ht="12.75" x14ac:dyDescent="0.2">
      <c r="C91" s="177" t="s">
        <v>659</v>
      </c>
      <c r="D91" s="208" t="s">
        <v>660</v>
      </c>
      <c r="E91" s="217" t="s">
        <v>173</v>
      </c>
      <c r="F91" s="217" t="s">
        <v>174</v>
      </c>
      <c r="G91" s="217" t="s">
        <v>175</v>
      </c>
      <c r="H91" s="217" t="s">
        <v>176</v>
      </c>
      <c r="I91" s="217" t="s">
        <v>177</v>
      </c>
      <c r="J91" s="217" t="s">
        <v>178</v>
      </c>
      <c r="K91" s="217" t="s">
        <v>179</v>
      </c>
      <c r="L91" s="217" t="s">
        <v>180</v>
      </c>
      <c r="M91" s="217" t="s">
        <v>181</v>
      </c>
      <c r="N91" s="217" t="s">
        <v>182</v>
      </c>
      <c r="O91" s="217" t="s">
        <v>183</v>
      </c>
      <c r="P91" s="217" t="s">
        <v>184</v>
      </c>
      <c r="Q91" s="217" t="s">
        <v>185</v>
      </c>
      <c r="R91" s="217" t="s">
        <v>186</v>
      </c>
      <c r="S91" s="217" t="s">
        <v>187</v>
      </c>
      <c r="T91" s="217" t="s">
        <v>188</v>
      </c>
      <c r="U91" s="217" t="s">
        <v>189</v>
      </c>
      <c r="V91" s="217" t="s">
        <v>190</v>
      </c>
      <c r="W91" s="217" t="s">
        <v>191</v>
      </c>
      <c r="X91" s="217" t="s">
        <v>192</v>
      </c>
      <c r="Y91" s="217" t="s">
        <v>193</v>
      </c>
      <c r="Z91" s="217" t="s">
        <v>194</v>
      </c>
      <c r="AA91" s="217" t="s">
        <v>195</v>
      </c>
      <c r="AB91" s="217" t="s">
        <v>196</v>
      </c>
      <c r="AC91" s="217" t="s">
        <v>197</v>
      </c>
      <c r="AD91" s="217" t="s">
        <v>198</v>
      </c>
      <c r="AE91" s="217" t="s">
        <v>199</v>
      </c>
      <c r="AF91" s="217" t="s">
        <v>200</v>
      </c>
      <c r="AG91" s="217" t="s">
        <v>201</v>
      </c>
      <c r="AH91" s="217" t="s">
        <v>202</v>
      </c>
      <c r="AI91" s="217" t="s">
        <v>203</v>
      </c>
      <c r="AJ91" s="217" t="s">
        <v>204</v>
      </c>
      <c r="AK91" s="217" t="s">
        <v>205</v>
      </c>
      <c r="AL91" s="217" t="s">
        <v>206</v>
      </c>
      <c r="AM91" s="217" t="s">
        <v>207</v>
      </c>
      <c r="AN91" s="217" t="s">
        <v>208</v>
      </c>
      <c r="AO91" s="217" t="s">
        <v>209</v>
      </c>
      <c r="AP91" s="217" t="s">
        <v>210</v>
      </c>
      <c r="AR91" s="208" t="s">
        <v>660</v>
      </c>
      <c r="AS91" s="217" t="s">
        <v>173</v>
      </c>
      <c r="AT91" s="217" t="s">
        <v>174</v>
      </c>
      <c r="AU91" s="217" t="s">
        <v>175</v>
      </c>
      <c r="AV91" s="217" t="s">
        <v>176</v>
      </c>
      <c r="AW91" s="217" t="s">
        <v>177</v>
      </c>
      <c r="AX91" s="217" t="s">
        <v>178</v>
      </c>
      <c r="AY91" s="217" t="s">
        <v>179</v>
      </c>
      <c r="AZ91" s="217" t="s">
        <v>180</v>
      </c>
      <c r="BA91" s="217" t="s">
        <v>181</v>
      </c>
      <c r="BB91" s="217" t="s">
        <v>182</v>
      </c>
      <c r="BC91" s="217" t="s">
        <v>183</v>
      </c>
      <c r="BD91" s="217" t="s">
        <v>184</v>
      </c>
      <c r="BE91" s="217" t="s">
        <v>185</v>
      </c>
      <c r="BF91" s="217" t="s">
        <v>186</v>
      </c>
      <c r="BG91" s="217" t="s">
        <v>187</v>
      </c>
      <c r="BH91" s="217" t="s">
        <v>188</v>
      </c>
      <c r="BI91" s="217" t="s">
        <v>189</v>
      </c>
      <c r="BJ91" s="217" t="s">
        <v>190</v>
      </c>
      <c r="BK91" s="217" t="s">
        <v>191</v>
      </c>
      <c r="BL91" s="217" t="s">
        <v>192</v>
      </c>
      <c r="BM91" s="217" t="s">
        <v>193</v>
      </c>
      <c r="BN91" s="217" t="s">
        <v>194</v>
      </c>
      <c r="BO91" s="217" t="s">
        <v>195</v>
      </c>
      <c r="BP91" s="217" t="s">
        <v>196</v>
      </c>
      <c r="BQ91" s="217" t="s">
        <v>197</v>
      </c>
      <c r="BR91" s="217" t="s">
        <v>198</v>
      </c>
      <c r="BS91" s="217" t="s">
        <v>199</v>
      </c>
      <c r="BT91" s="217" t="s">
        <v>200</v>
      </c>
      <c r="BU91" s="217" t="s">
        <v>201</v>
      </c>
      <c r="BV91" s="217" t="s">
        <v>202</v>
      </c>
      <c r="BW91" s="217" t="s">
        <v>203</v>
      </c>
      <c r="BX91" s="217" t="s">
        <v>204</v>
      </c>
      <c r="BY91" s="217" t="s">
        <v>205</v>
      </c>
      <c r="BZ91" s="217" t="s">
        <v>206</v>
      </c>
      <c r="CA91" s="217" t="s">
        <v>207</v>
      </c>
      <c r="CB91" s="217" t="s">
        <v>208</v>
      </c>
      <c r="CC91" s="217" t="s">
        <v>209</v>
      </c>
      <c r="CD91" s="217" t="s">
        <v>210</v>
      </c>
    </row>
    <row r="92" spans="2:82" ht="12.75" x14ac:dyDescent="0.2">
      <c r="C92" s="177" t="str">
        <f>C11</f>
        <v>#1.1</v>
      </c>
      <c r="D92" s="211" t="s">
        <v>662</v>
      </c>
      <c r="E92" s="212">
        <v>254</v>
      </c>
      <c r="F92" s="212">
        <v>245</v>
      </c>
      <c r="G92" s="212">
        <v>256</v>
      </c>
      <c r="H92" s="212">
        <v>196</v>
      </c>
      <c r="I92" s="212">
        <v>238</v>
      </c>
      <c r="J92" s="212">
        <v>75</v>
      </c>
      <c r="K92" s="212">
        <v>140</v>
      </c>
      <c r="L92" s="212">
        <v>148</v>
      </c>
      <c r="M92" s="212">
        <v>250</v>
      </c>
      <c r="N92" s="212">
        <v>44</v>
      </c>
      <c r="O92" s="212">
        <v>260</v>
      </c>
      <c r="P92" s="212">
        <v>97</v>
      </c>
      <c r="Q92" s="212">
        <v>220</v>
      </c>
      <c r="R92" s="212">
        <v>149</v>
      </c>
      <c r="S92" s="212">
        <v>247</v>
      </c>
      <c r="T92" s="212">
        <v>69</v>
      </c>
      <c r="U92" s="212">
        <v>265</v>
      </c>
      <c r="V92" s="212">
        <v>251</v>
      </c>
      <c r="W92" s="212">
        <v>146</v>
      </c>
      <c r="X92" s="212">
        <v>240</v>
      </c>
      <c r="Y92" s="212">
        <v>149</v>
      </c>
      <c r="Z92" s="212">
        <v>255</v>
      </c>
      <c r="AA92" s="212">
        <v>167</v>
      </c>
      <c r="AB92" s="212">
        <v>195</v>
      </c>
      <c r="AC92" s="212">
        <v>147</v>
      </c>
      <c r="AD92" s="212">
        <v>175</v>
      </c>
      <c r="AE92" s="212">
        <v>89</v>
      </c>
      <c r="AF92" s="212">
        <v>190</v>
      </c>
      <c r="AG92" s="212">
        <v>143</v>
      </c>
      <c r="AH92" s="212">
        <v>240</v>
      </c>
      <c r="AI92" s="212">
        <v>265</v>
      </c>
      <c r="AJ92" s="212">
        <v>254</v>
      </c>
      <c r="AK92" s="212">
        <v>66</v>
      </c>
      <c r="AL92" s="212">
        <v>98</v>
      </c>
      <c r="AM92" s="212">
        <v>250</v>
      </c>
      <c r="AN92" s="212">
        <v>51</v>
      </c>
      <c r="AO92" s="212">
        <v>55</v>
      </c>
      <c r="AP92" s="212">
        <v>152</v>
      </c>
      <c r="AR92" s="211" t="s">
        <v>662</v>
      </c>
      <c r="AS92" s="212">
        <v>254</v>
      </c>
      <c r="AT92" s="212">
        <v>245</v>
      </c>
      <c r="AU92" s="212">
        <v>256</v>
      </c>
      <c r="AV92" s="212">
        <v>196</v>
      </c>
      <c r="AW92" s="212">
        <v>238</v>
      </c>
      <c r="AX92" s="212">
        <v>75</v>
      </c>
      <c r="AY92" s="212">
        <v>140</v>
      </c>
      <c r="AZ92" s="212">
        <v>148</v>
      </c>
      <c r="BA92" s="212">
        <v>250</v>
      </c>
      <c r="BB92" s="212">
        <v>44</v>
      </c>
      <c r="BC92" s="212">
        <v>260</v>
      </c>
      <c r="BD92" s="212">
        <v>97</v>
      </c>
      <c r="BE92" s="212">
        <v>220</v>
      </c>
      <c r="BF92" s="212">
        <v>149</v>
      </c>
      <c r="BG92" s="212">
        <v>247</v>
      </c>
      <c r="BH92" s="212">
        <v>69</v>
      </c>
      <c r="BI92" s="212">
        <v>265</v>
      </c>
      <c r="BJ92" s="212">
        <v>251</v>
      </c>
      <c r="BK92" s="212">
        <v>146</v>
      </c>
      <c r="BL92" s="212">
        <v>240</v>
      </c>
      <c r="BM92" s="212">
        <v>149</v>
      </c>
      <c r="BN92" s="212">
        <v>255</v>
      </c>
      <c r="BO92" s="212">
        <v>167</v>
      </c>
      <c r="BP92" s="212">
        <v>195</v>
      </c>
      <c r="BQ92" s="212">
        <v>147</v>
      </c>
      <c r="BR92" s="212">
        <v>175</v>
      </c>
      <c r="BS92" s="212">
        <v>89</v>
      </c>
      <c r="BT92" s="212">
        <v>190</v>
      </c>
      <c r="BU92" s="212">
        <v>143</v>
      </c>
      <c r="BV92" s="212">
        <v>240</v>
      </c>
      <c r="BW92" s="212">
        <v>265</v>
      </c>
      <c r="BX92" s="212">
        <v>254</v>
      </c>
      <c r="BY92" s="212">
        <v>66</v>
      </c>
      <c r="BZ92" s="212">
        <v>98</v>
      </c>
      <c r="CA92" s="212">
        <v>250</v>
      </c>
      <c r="CB92" s="212">
        <v>51</v>
      </c>
      <c r="CC92" s="212">
        <v>55</v>
      </c>
      <c r="CD92" s="212">
        <v>152</v>
      </c>
    </row>
    <row r="93" spans="2:82" ht="38.25" x14ac:dyDescent="0.2">
      <c r="C93" s="177"/>
      <c r="D93" s="213" t="s">
        <v>663</v>
      </c>
      <c r="E93" s="214" t="s">
        <v>664</v>
      </c>
      <c r="F93" s="214"/>
      <c r="G93" s="214"/>
      <c r="H93" s="214"/>
      <c r="I93" s="214"/>
      <c r="J93" s="214"/>
      <c r="K93" s="214"/>
      <c r="L93" s="214"/>
      <c r="M93" s="214"/>
      <c r="N93" s="214"/>
      <c r="O93" s="214"/>
      <c r="P93" s="214"/>
      <c r="Q93" s="214"/>
      <c r="R93" s="214"/>
      <c r="S93" s="214"/>
      <c r="T93" s="214"/>
      <c r="U93" s="214"/>
      <c r="V93" s="214"/>
      <c r="W93" s="214"/>
      <c r="X93" s="214"/>
      <c r="Y93" s="214"/>
      <c r="Z93" s="214"/>
      <c r="AA93" s="214"/>
      <c r="AB93" s="214"/>
      <c r="AC93" s="214"/>
      <c r="AD93" s="214"/>
      <c r="AE93" s="214"/>
      <c r="AF93" s="214"/>
      <c r="AG93" s="214"/>
      <c r="AH93" s="214"/>
      <c r="AI93" s="214"/>
      <c r="AJ93" s="214"/>
      <c r="AK93" s="214"/>
      <c r="AL93" s="214"/>
      <c r="AM93" s="214"/>
      <c r="AN93" s="214"/>
      <c r="AO93" s="214"/>
      <c r="AP93" s="214"/>
      <c r="AR93" s="213" t="s">
        <v>663</v>
      </c>
      <c r="AS93" s="214" t="s">
        <v>664</v>
      </c>
      <c r="AT93" s="214"/>
      <c r="AU93" s="214"/>
      <c r="AV93" s="214"/>
      <c r="AW93" s="214"/>
      <c r="AX93" s="214"/>
      <c r="AY93" s="214"/>
      <c r="AZ93" s="214"/>
      <c r="BA93" s="214"/>
      <c r="BB93" s="214"/>
      <c r="BC93" s="214"/>
      <c r="BD93" s="214"/>
      <c r="BE93" s="214"/>
      <c r="BF93" s="214"/>
      <c r="BG93" s="214"/>
      <c r="BH93" s="214"/>
      <c r="BI93" s="214"/>
      <c r="BJ93" s="214"/>
      <c r="BK93" s="214"/>
      <c r="BL93" s="214"/>
      <c r="BM93" s="214"/>
      <c r="BN93" s="214"/>
      <c r="BO93" s="214"/>
      <c r="BP93" s="214"/>
      <c r="BQ93" s="214"/>
      <c r="BR93" s="214"/>
      <c r="BS93" s="214"/>
      <c r="BT93" s="214"/>
      <c r="BU93" s="214"/>
      <c r="BV93" s="214"/>
      <c r="BW93" s="214"/>
      <c r="BX93" s="214"/>
      <c r="BY93" s="214"/>
      <c r="BZ93" s="214"/>
      <c r="CA93" s="214"/>
      <c r="CB93" s="214"/>
      <c r="CC93" s="214"/>
      <c r="CD93" s="214"/>
    </row>
    <row r="94" spans="2:82" ht="12.75" x14ac:dyDescent="0.2">
      <c r="C94" s="177"/>
      <c r="D94" s="211">
        <v>60</v>
      </c>
      <c r="E94" s="870"/>
      <c r="F94" s="870"/>
      <c r="G94" s="870"/>
      <c r="H94" s="870"/>
      <c r="I94" s="870"/>
      <c r="J94" s="870"/>
      <c r="K94" s="870"/>
      <c r="L94" s="870"/>
      <c r="M94" s="870"/>
      <c r="N94" s="870"/>
      <c r="O94" s="870"/>
      <c r="P94" s="870"/>
      <c r="Q94" s="870"/>
      <c r="R94" s="870"/>
      <c r="S94" s="870"/>
      <c r="T94" s="870"/>
      <c r="U94" s="870"/>
      <c r="V94" s="870"/>
      <c r="W94" s="870"/>
      <c r="X94" s="870"/>
      <c r="Y94" s="870"/>
      <c r="Z94" s="870"/>
      <c r="AA94" s="870"/>
      <c r="AB94" s="870"/>
      <c r="AC94" s="870"/>
      <c r="AD94" s="870"/>
      <c r="AE94" s="870"/>
      <c r="AF94" s="870"/>
      <c r="AG94" s="870"/>
      <c r="AH94" s="870"/>
      <c r="AI94" s="870"/>
      <c r="AJ94" s="870"/>
      <c r="AK94" s="870"/>
      <c r="AL94" s="870"/>
      <c r="AM94" s="870"/>
      <c r="AN94" s="870"/>
      <c r="AO94" s="870"/>
      <c r="AP94" s="870"/>
      <c r="AQ94" s="148"/>
      <c r="AR94" s="211">
        <v>60</v>
      </c>
      <c r="AS94" s="212" t="s">
        <v>332</v>
      </c>
      <c r="AT94" s="212">
        <v>2113.96273104277</v>
      </c>
      <c r="AU94" s="212" t="s">
        <v>332</v>
      </c>
      <c r="AV94" s="212" t="s">
        <v>332</v>
      </c>
      <c r="AW94" s="212" t="s">
        <v>332</v>
      </c>
      <c r="AX94" s="212" t="s">
        <v>332</v>
      </c>
      <c r="AY94" s="212" t="s">
        <v>332</v>
      </c>
      <c r="AZ94" s="212" t="s">
        <v>332</v>
      </c>
      <c r="BA94" s="212" t="s">
        <v>332</v>
      </c>
      <c r="BB94" s="212" t="s">
        <v>332</v>
      </c>
      <c r="BC94" s="212" t="s">
        <v>332</v>
      </c>
      <c r="BD94" s="212" t="s">
        <v>332</v>
      </c>
      <c r="BE94" s="212" t="s">
        <v>332</v>
      </c>
      <c r="BF94" s="212">
        <v>2295.9073189457358</v>
      </c>
      <c r="BG94" s="212" t="s">
        <v>332</v>
      </c>
      <c r="BH94" s="212" t="s">
        <v>332</v>
      </c>
      <c r="BI94" s="212" t="s">
        <v>332</v>
      </c>
      <c r="BJ94" s="212">
        <v>2844.2844412809918</v>
      </c>
      <c r="BK94" s="212" t="s">
        <v>332</v>
      </c>
      <c r="BL94" s="212" t="s">
        <v>332</v>
      </c>
      <c r="BM94" s="212" t="s">
        <v>332</v>
      </c>
      <c r="BN94" s="212" t="s">
        <v>332</v>
      </c>
      <c r="BO94" s="212" t="s">
        <v>332</v>
      </c>
      <c r="BP94" s="212" t="s">
        <v>332</v>
      </c>
      <c r="BQ94" s="212" t="s">
        <v>332</v>
      </c>
      <c r="BR94" s="212" t="s">
        <v>332</v>
      </c>
      <c r="BS94" s="212" t="s">
        <v>332</v>
      </c>
      <c r="BT94" s="212">
        <v>2444.3459141865624</v>
      </c>
      <c r="BU94" s="212" t="s">
        <v>332</v>
      </c>
      <c r="BV94" s="212">
        <v>2497.6783664325867</v>
      </c>
      <c r="BW94" s="212" t="s">
        <v>332</v>
      </c>
      <c r="BX94" s="212" t="s">
        <v>332</v>
      </c>
      <c r="BY94" s="212" t="s">
        <v>332</v>
      </c>
      <c r="BZ94" s="212" t="s">
        <v>332</v>
      </c>
      <c r="CA94" s="212">
        <v>3026.509051395552</v>
      </c>
      <c r="CB94" s="212" t="s">
        <v>332</v>
      </c>
      <c r="CC94" s="212" t="s">
        <v>332</v>
      </c>
      <c r="CD94" s="212" t="s">
        <v>332</v>
      </c>
    </row>
    <row r="95" spans="2:82" ht="12.75" x14ac:dyDescent="0.2">
      <c r="C95" s="177"/>
      <c r="D95" s="213">
        <v>50</v>
      </c>
      <c r="E95" s="870"/>
      <c r="F95" s="870"/>
      <c r="G95" s="870"/>
      <c r="H95" s="870"/>
      <c r="I95" s="870"/>
      <c r="J95" s="870"/>
      <c r="K95" s="870"/>
      <c r="L95" s="870"/>
      <c r="M95" s="870"/>
      <c r="N95" s="870"/>
      <c r="O95" s="870"/>
      <c r="P95" s="870"/>
      <c r="Q95" s="870"/>
      <c r="R95" s="870"/>
      <c r="S95" s="870"/>
      <c r="T95" s="870"/>
      <c r="U95" s="870"/>
      <c r="V95" s="870"/>
      <c r="W95" s="870"/>
      <c r="X95" s="870"/>
      <c r="Y95" s="870"/>
      <c r="Z95" s="870"/>
      <c r="AA95" s="870"/>
      <c r="AB95" s="870"/>
      <c r="AC95" s="870"/>
      <c r="AD95" s="870"/>
      <c r="AE95" s="870"/>
      <c r="AF95" s="870"/>
      <c r="AG95" s="870"/>
      <c r="AH95" s="870"/>
      <c r="AI95" s="870"/>
      <c r="AJ95" s="870"/>
      <c r="AK95" s="870"/>
      <c r="AL95" s="870"/>
      <c r="AM95" s="870"/>
      <c r="AN95" s="870"/>
      <c r="AO95" s="870"/>
      <c r="AP95" s="870"/>
      <c r="AQ95" s="148"/>
      <c r="AR95" s="213">
        <v>50</v>
      </c>
      <c r="AS95" s="215" t="s">
        <v>332</v>
      </c>
      <c r="AT95" s="215" t="s">
        <v>332</v>
      </c>
      <c r="AU95" s="215" t="s">
        <v>332</v>
      </c>
      <c r="AV95" s="215" t="s">
        <v>332</v>
      </c>
      <c r="AW95" s="215" t="s">
        <v>332</v>
      </c>
      <c r="AX95" s="215" t="s">
        <v>332</v>
      </c>
      <c r="AY95" s="215">
        <v>2301.543439318837</v>
      </c>
      <c r="AZ95" s="215" t="s">
        <v>332</v>
      </c>
      <c r="BA95" s="215" t="s">
        <v>332</v>
      </c>
      <c r="BB95" s="215" t="s">
        <v>332</v>
      </c>
      <c r="BC95" s="215" t="s">
        <v>332</v>
      </c>
      <c r="BD95" s="215" t="s">
        <v>332</v>
      </c>
      <c r="BE95" s="215" t="s">
        <v>332</v>
      </c>
      <c r="BF95" s="215" t="s">
        <v>332</v>
      </c>
      <c r="BG95" s="215">
        <v>3380.8915802992701</v>
      </c>
      <c r="BH95" s="215" t="s">
        <v>332</v>
      </c>
      <c r="BI95" s="215">
        <v>3035.5699250975244</v>
      </c>
      <c r="BJ95" s="215" t="s">
        <v>332</v>
      </c>
      <c r="BK95" s="215" t="s">
        <v>332</v>
      </c>
      <c r="BL95" s="215">
        <v>3711.2496431963036</v>
      </c>
      <c r="BM95" s="215" t="s">
        <v>332</v>
      </c>
      <c r="BN95" s="215">
        <v>3300.086811986203</v>
      </c>
      <c r="BO95" s="215" t="s">
        <v>332</v>
      </c>
      <c r="BP95" s="215">
        <v>4351.8690061898315</v>
      </c>
      <c r="BQ95" s="215" t="s">
        <v>332</v>
      </c>
      <c r="BR95" s="215" t="s">
        <v>332</v>
      </c>
      <c r="BS95" s="215" t="s">
        <v>332</v>
      </c>
      <c r="BT95" s="215" t="s">
        <v>332</v>
      </c>
      <c r="BU95" s="215" t="s">
        <v>332</v>
      </c>
      <c r="BV95" s="215" t="s">
        <v>332</v>
      </c>
      <c r="BW95" s="215" t="s">
        <v>332</v>
      </c>
      <c r="BX95" s="215">
        <v>1877.6763632837474</v>
      </c>
      <c r="BY95" s="215" t="s">
        <v>332</v>
      </c>
      <c r="BZ95" s="215" t="s">
        <v>332</v>
      </c>
      <c r="CA95" s="215" t="s">
        <v>332</v>
      </c>
      <c r="CB95" s="215" t="s">
        <v>332</v>
      </c>
      <c r="CC95" s="215" t="s">
        <v>332</v>
      </c>
      <c r="CD95" s="215" t="s">
        <v>332</v>
      </c>
    </row>
    <row r="96" spans="2:82" ht="12.75" x14ac:dyDescent="0.2">
      <c r="C96" s="177"/>
      <c r="D96" s="211">
        <v>40</v>
      </c>
      <c r="E96" s="870"/>
      <c r="F96" s="870"/>
      <c r="G96" s="870"/>
      <c r="H96" s="870"/>
      <c r="I96" s="870"/>
      <c r="J96" s="870"/>
      <c r="K96" s="870"/>
      <c r="L96" s="870"/>
      <c r="M96" s="870"/>
      <c r="N96" s="870"/>
      <c r="O96" s="870"/>
      <c r="P96" s="870"/>
      <c r="Q96" s="870"/>
      <c r="R96" s="870"/>
      <c r="S96" s="870"/>
      <c r="T96" s="870"/>
      <c r="U96" s="870"/>
      <c r="V96" s="870"/>
      <c r="W96" s="870"/>
      <c r="X96" s="870"/>
      <c r="Y96" s="870"/>
      <c r="Z96" s="870"/>
      <c r="AA96" s="870"/>
      <c r="AB96" s="870"/>
      <c r="AC96" s="870"/>
      <c r="AD96" s="870"/>
      <c r="AE96" s="870"/>
      <c r="AF96" s="870"/>
      <c r="AG96" s="870"/>
      <c r="AH96" s="870"/>
      <c r="AI96" s="870"/>
      <c r="AJ96" s="870"/>
      <c r="AK96" s="870"/>
      <c r="AL96" s="870"/>
      <c r="AM96" s="870"/>
      <c r="AN96" s="870"/>
      <c r="AO96" s="870"/>
      <c r="AP96" s="870"/>
      <c r="AQ96" s="148"/>
      <c r="AR96" s="211">
        <v>40</v>
      </c>
      <c r="AS96" s="212" t="s">
        <v>332</v>
      </c>
      <c r="AT96" s="212" t="s">
        <v>332</v>
      </c>
      <c r="AU96" s="212" t="s">
        <v>332</v>
      </c>
      <c r="AV96" s="212" t="s">
        <v>332</v>
      </c>
      <c r="AW96" s="212" t="s">
        <v>332</v>
      </c>
      <c r="AX96" s="212" t="s">
        <v>332</v>
      </c>
      <c r="AY96" s="212" t="s">
        <v>332</v>
      </c>
      <c r="AZ96" s="212" t="s">
        <v>332</v>
      </c>
      <c r="BA96" s="212" t="s">
        <v>332</v>
      </c>
      <c r="BB96" s="212" t="s">
        <v>332</v>
      </c>
      <c r="BC96" s="212" t="s">
        <v>332</v>
      </c>
      <c r="BD96" s="212" t="s">
        <v>332</v>
      </c>
      <c r="BE96" s="212" t="s">
        <v>332</v>
      </c>
      <c r="BF96" s="212" t="s">
        <v>332</v>
      </c>
      <c r="BG96" s="212" t="s">
        <v>332</v>
      </c>
      <c r="BH96" s="212" t="s">
        <v>332</v>
      </c>
      <c r="BI96" s="212">
        <v>2597.1055094957937</v>
      </c>
      <c r="BJ96" s="212" t="s">
        <v>332</v>
      </c>
      <c r="BK96" s="212" t="s">
        <v>332</v>
      </c>
      <c r="BL96" s="212" t="s">
        <v>332</v>
      </c>
      <c r="BM96" s="212" t="s">
        <v>332</v>
      </c>
      <c r="BN96" s="212">
        <v>2723.2863955347502</v>
      </c>
      <c r="BO96" s="212" t="s">
        <v>332</v>
      </c>
      <c r="BP96" s="212" t="s">
        <v>332</v>
      </c>
      <c r="BQ96" s="212" t="s">
        <v>332</v>
      </c>
      <c r="BR96" s="212" t="s">
        <v>332</v>
      </c>
      <c r="BS96" s="212" t="s">
        <v>332</v>
      </c>
      <c r="BT96" s="212" t="s">
        <v>332</v>
      </c>
      <c r="BU96" s="212" t="s">
        <v>332</v>
      </c>
      <c r="BV96" s="212" t="s">
        <v>332</v>
      </c>
      <c r="BW96" s="212" t="s">
        <v>332</v>
      </c>
      <c r="BX96" s="212" t="s">
        <v>332</v>
      </c>
      <c r="BY96" s="212" t="s">
        <v>332</v>
      </c>
      <c r="BZ96" s="212" t="s">
        <v>332</v>
      </c>
      <c r="CA96" s="212" t="s">
        <v>332</v>
      </c>
      <c r="CB96" s="212" t="s">
        <v>332</v>
      </c>
      <c r="CC96" s="212">
        <v>2688.6050703404608</v>
      </c>
      <c r="CD96" s="212" t="s">
        <v>332</v>
      </c>
    </row>
    <row r="97" spans="3:82" ht="12.75" x14ac:dyDescent="0.2">
      <c r="C97" s="177"/>
      <c r="D97" s="213">
        <v>30</v>
      </c>
      <c r="E97" s="870"/>
      <c r="F97" s="870"/>
      <c r="G97" s="870"/>
      <c r="H97" s="870"/>
      <c r="I97" s="870"/>
      <c r="J97" s="870"/>
      <c r="K97" s="870"/>
      <c r="L97" s="870"/>
      <c r="M97" s="870"/>
      <c r="N97" s="870"/>
      <c r="O97" s="870"/>
      <c r="P97" s="870"/>
      <c r="Q97" s="870"/>
      <c r="R97" s="870"/>
      <c r="S97" s="870"/>
      <c r="T97" s="870"/>
      <c r="U97" s="870"/>
      <c r="V97" s="870"/>
      <c r="W97" s="870"/>
      <c r="X97" s="870"/>
      <c r="Y97" s="870"/>
      <c r="Z97" s="870"/>
      <c r="AA97" s="870"/>
      <c r="AB97" s="870"/>
      <c r="AC97" s="870"/>
      <c r="AD97" s="870"/>
      <c r="AE97" s="870"/>
      <c r="AF97" s="870"/>
      <c r="AG97" s="870"/>
      <c r="AH97" s="870"/>
      <c r="AI97" s="870"/>
      <c r="AJ97" s="870"/>
      <c r="AK97" s="870"/>
      <c r="AL97" s="870"/>
      <c r="AM97" s="870"/>
      <c r="AN97" s="870"/>
      <c r="AO97" s="870"/>
      <c r="AP97" s="870"/>
      <c r="AQ97" s="148"/>
      <c r="AR97" s="213">
        <v>30</v>
      </c>
      <c r="AS97" s="215">
        <v>2124.8003605747053</v>
      </c>
      <c r="AT97" s="215" t="s">
        <v>332</v>
      </c>
      <c r="AU97" s="215">
        <v>2472.2915685019543</v>
      </c>
      <c r="AV97" s="215" t="s">
        <v>332</v>
      </c>
      <c r="AW97" s="215">
        <v>2670.117208884772</v>
      </c>
      <c r="AX97" s="215" t="s">
        <v>332</v>
      </c>
      <c r="AY97" s="215" t="s">
        <v>332</v>
      </c>
      <c r="AZ97" s="215">
        <v>2190.3835766987354</v>
      </c>
      <c r="BA97" s="215">
        <v>2395.6244604951189</v>
      </c>
      <c r="BB97" s="215" t="s">
        <v>332</v>
      </c>
      <c r="BC97" s="215">
        <v>2512.2345660509131</v>
      </c>
      <c r="BD97" s="215" t="s">
        <v>332</v>
      </c>
      <c r="BE97" s="215" t="s">
        <v>332</v>
      </c>
      <c r="BF97" s="215">
        <v>1476.3505177465772</v>
      </c>
      <c r="BG97" s="215" t="s">
        <v>332</v>
      </c>
      <c r="BH97" s="215" t="s">
        <v>332</v>
      </c>
      <c r="BI97" s="215" t="s">
        <v>332</v>
      </c>
      <c r="BJ97" s="215" t="s">
        <v>332</v>
      </c>
      <c r="BK97" s="215">
        <v>2421.5188218894691</v>
      </c>
      <c r="BL97" s="215" t="s">
        <v>332</v>
      </c>
      <c r="BM97" s="215" t="s">
        <v>332</v>
      </c>
      <c r="BN97" s="215" t="s">
        <v>332</v>
      </c>
      <c r="BO97" s="215">
        <v>2565.4330650567917</v>
      </c>
      <c r="BP97" s="215" t="s">
        <v>332</v>
      </c>
      <c r="BQ97" s="215">
        <v>1689.9401755752515</v>
      </c>
      <c r="BR97" s="215">
        <v>3048.4420980116515</v>
      </c>
      <c r="BS97" s="215" t="s">
        <v>332</v>
      </c>
      <c r="BT97" s="215" t="s">
        <v>332</v>
      </c>
      <c r="BU97" s="215" t="s">
        <v>332</v>
      </c>
      <c r="BV97" s="215" t="s">
        <v>332</v>
      </c>
      <c r="BW97" s="215">
        <v>2577.7861110019426</v>
      </c>
      <c r="BX97" s="215" t="s">
        <v>332</v>
      </c>
      <c r="BY97" s="215" t="s">
        <v>332</v>
      </c>
      <c r="BZ97" s="215" t="s">
        <v>332</v>
      </c>
      <c r="CA97" s="215" t="s">
        <v>332</v>
      </c>
      <c r="CB97" s="215" t="s">
        <v>332</v>
      </c>
      <c r="CC97" s="215" t="s">
        <v>332</v>
      </c>
      <c r="CD97" s="215" t="s">
        <v>332</v>
      </c>
    </row>
    <row r="98" spans="3:82" ht="12.75" x14ac:dyDescent="0.2">
      <c r="C98" s="177"/>
      <c r="D98" s="211">
        <v>25</v>
      </c>
      <c r="E98" s="870"/>
      <c r="F98" s="870"/>
      <c r="G98" s="870"/>
      <c r="H98" s="870"/>
      <c r="I98" s="870"/>
      <c r="J98" s="870"/>
      <c r="K98" s="870"/>
      <c r="L98" s="870"/>
      <c r="M98" s="870"/>
      <c r="N98" s="870"/>
      <c r="O98" s="870"/>
      <c r="P98" s="870"/>
      <c r="Q98" s="870"/>
      <c r="R98" s="870"/>
      <c r="S98" s="870"/>
      <c r="T98" s="870"/>
      <c r="U98" s="870"/>
      <c r="V98" s="870"/>
      <c r="W98" s="870"/>
      <c r="X98" s="870"/>
      <c r="Y98" s="870"/>
      <c r="Z98" s="870"/>
      <c r="AA98" s="870"/>
      <c r="AB98" s="870"/>
      <c r="AC98" s="870"/>
      <c r="AD98" s="870"/>
      <c r="AE98" s="870"/>
      <c r="AF98" s="870"/>
      <c r="AG98" s="870"/>
      <c r="AH98" s="870"/>
      <c r="AI98" s="870"/>
      <c r="AJ98" s="870"/>
      <c r="AK98" s="870"/>
      <c r="AL98" s="870"/>
      <c r="AM98" s="870"/>
      <c r="AN98" s="870"/>
      <c r="AO98" s="870"/>
      <c r="AP98" s="870"/>
      <c r="AQ98" s="148"/>
      <c r="AR98" s="211">
        <v>25</v>
      </c>
      <c r="AS98" s="212">
        <v>1848.0912876692835</v>
      </c>
      <c r="AT98" s="212" t="s">
        <v>332</v>
      </c>
      <c r="AU98" s="212" t="s">
        <v>332</v>
      </c>
      <c r="AV98" s="212" t="s">
        <v>332</v>
      </c>
      <c r="AW98" s="212" t="s">
        <v>332</v>
      </c>
      <c r="AX98" s="212" t="s">
        <v>332</v>
      </c>
      <c r="AY98" s="212" t="s">
        <v>332</v>
      </c>
      <c r="AZ98" s="212" t="s">
        <v>332</v>
      </c>
      <c r="BA98" s="212" t="s">
        <v>332</v>
      </c>
      <c r="BB98" s="212" t="s">
        <v>332</v>
      </c>
      <c r="BC98" s="212">
        <v>2155.9058732124367</v>
      </c>
      <c r="BD98" s="212" t="s">
        <v>332</v>
      </c>
      <c r="BE98" s="212">
        <v>2669.720898490712</v>
      </c>
      <c r="BF98" s="212" t="s">
        <v>332</v>
      </c>
      <c r="BG98" s="212" t="s">
        <v>332</v>
      </c>
      <c r="BH98" s="212" t="s">
        <v>332</v>
      </c>
      <c r="BI98" s="212" t="s">
        <v>332</v>
      </c>
      <c r="BJ98" s="212" t="s">
        <v>332</v>
      </c>
      <c r="BK98" s="212" t="s">
        <v>332</v>
      </c>
      <c r="BL98" s="212" t="s">
        <v>332</v>
      </c>
      <c r="BM98" s="212" t="s">
        <v>332</v>
      </c>
      <c r="BN98" s="212" t="s">
        <v>332</v>
      </c>
      <c r="BO98" s="212" t="s">
        <v>332</v>
      </c>
      <c r="BP98" s="212" t="s">
        <v>332</v>
      </c>
      <c r="BQ98" s="212" t="s">
        <v>332</v>
      </c>
      <c r="BR98" s="212" t="s">
        <v>332</v>
      </c>
      <c r="BS98" s="212" t="s">
        <v>332</v>
      </c>
      <c r="BT98" s="212" t="s">
        <v>332</v>
      </c>
      <c r="BU98" s="212" t="s">
        <v>332</v>
      </c>
      <c r="BV98" s="212" t="s">
        <v>332</v>
      </c>
      <c r="BW98" s="212" t="s">
        <v>332</v>
      </c>
      <c r="BX98" s="212" t="s">
        <v>332</v>
      </c>
      <c r="BY98" s="212" t="s">
        <v>332</v>
      </c>
      <c r="BZ98" s="212" t="s">
        <v>332</v>
      </c>
      <c r="CA98" s="212" t="s">
        <v>332</v>
      </c>
      <c r="CB98" s="212" t="s">
        <v>332</v>
      </c>
      <c r="CC98" s="212" t="s">
        <v>332</v>
      </c>
      <c r="CD98" s="212" t="s">
        <v>332</v>
      </c>
    </row>
    <row r="99" spans="3:82" ht="12.75" x14ac:dyDescent="0.2">
      <c r="C99" s="177"/>
      <c r="D99" s="213">
        <v>15</v>
      </c>
      <c r="E99" s="870"/>
      <c r="F99" s="870"/>
      <c r="G99" s="870"/>
      <c r="H99" s="870"/>
      <c r="I99" s="870"/>
      <c r="J99" s="870"/>
      <c r="K99" s="870"/>
      <c r="L99" s="870"/>
      <c r="M99" s="870"/>
      <c r="N99" s="870"/>
      <c r="O99" s="870"/>
      <c r="P99" s="870"/>
      <c r="Q99" s="870"/>
      <c r="R99" s="870"/>
      <c r="S99" s="870"/>
      <c r="T99" s="870"/>
      <c r="U99" s="870"/>
      <c r="V99" s="870"/>
      <c r="W99" s="870"/>
      <c r="X99" s="870"/>
      <c r="Y99" s="870"/>
      <c r="Z99" s="870"/>
      <c r="AA99" s="870"/>
      <c r="AB99" s="870"/>
      <c r="AC99" s="870"/>
      <c r="AD99" s="870"/>
      <c r="AE99" s="870"/>
      <c r="AF99" s="870"/>
      <c r="AG99" s="870"/>
      <c r="AH99" s="870"/>
      <c r="AI99" s="870"/>
      <c r="AJ99" s="870"/>
      <c r="AK99" s="870"/>
      <c r="AL99" s="870"/>
      <c r="AM99" s="870"/>
      <c r="AN99" s="870"/>
      <c r="AO99" s="870"/>
      <c r="AP99" s="870"/>
      <c r="AQ99" s="148"/>
      <c r="AR99" s="213">
        <v>15</v>
      </c>
      <c r="AS99" s="215" t="s">
        <v>332</v>
      </c>
      <c r="AT99" s="215" t="s">
        <v>332</v>
      </c>
      <c r="AU99" s="215" t="s">
        <v>332</v>
      </c>
      <c r="AV99" s="215" t="s">
        <v>332</v>
      </c>
      <c r="AW99" s="215" t="s">
        <v>332</v>
      </c>
      <c r="AX99" s="215" t="s">
        <v>332</v>
      </c>
      <c r="AY99" s="215" t="s">
        <v>332</v>
      </c>
      <c r="AZ99" s="215" t="s">
        <v>332</v>
      </c>
      <c r="BA99" s="215" t="s">
        <v>332</v>
      </c>
      <c r="BB99" s="215" t="s">
        <v>332</v>
      </c>
      <c r="BC99" s="215" t="s">
        <v>332</v>
      </c>
      <c r="BD99" s="215" t="s">
        <v>332</v>
      </c>
      <c r="BE99" s="215" t="s">
        <v>332</v>
      </c>
      <c r="BF99" s="215" t="s">
        <v>332</v>
      </c>
      <c r="BG99" s="215" t="s">
        <v>332</v>
      </c>
      <c r="BH99" s="215" t="s">
        <v>332</v>
      </c>
      <c r="BI99" s="215" t="s">
        <v>332</v>
      </c>
      <c r="BJ99" s="215" t="s">
        <v>332</v>
      </c>
      <c r="BK99" s="215">
        <v>1600.9904748462286</v>
      </c>
      <c r="BL99" s="215" t="s">
        <v>332</v>
      </c>
      <c r="BM99" s="215" t="s">
        <v>332</v>
      </c>
      <c r="BN99" s="215" t="s">
        <v>332</v>
      </c>
      <c r="BO99" s="215" t="s">
        <v>332</v>
      </c>
      <c r="BP99" s="215" t="s">
        <v>332</v>
      </c>
      <c r="BQ99" s="215" t="s">
        <v>332</v>
      </c>
      <c r="BR99" s="215" t="s">
        <v>332</v>
      </c>
      <c r="BS99" s="215" t="s">
        <v>332</v>
      </c>
      <c r="BT99" s="215" t="s">
        <v>332</v>
      </c>
      <c r="BU99" s="215" t="s">
        <v>332</v>
      </c>
      <c r="BV99" s="215" t="s">
        <v>332</v>
      </c>
      <c r="BW99" s="215" t="s">
        <v>332</v>
      </c>
      <c r="BX99" s="215" t="s">
        <v>332</v>
      </c>
      <c r="BY99" s="215" t="s">
        <v>332</v>
      </c>
      <c r="BZ99" s="215" t="s">
        <v>332</v>
      </c>
      <c r="CA99" s="215" t="s">
        <v>332</v>
      </c>
      <c r="CB99" s="215" t="s">
        <v>332</v>
      </c>
      <c r="CC99" s="215" t="s">
        <v>332</v>
      </c>
      <c r="CD99" s="215" t="s">
        <v>332</v>
      </c>
    </row>
    <row r="100" spans="3:82" ht="12.75" x14ac:dyDescent="0.2">
      <c r="C100" s="177"/>
      <c r="D100" s="211">
        <v>10</v>
      </c>
      <c r="E100" s="870"/>
      <c r="F100" s="870"/>
      <c r="G100" s="870"/>
      <c r="H100" s="870"/>
      <c r="I100" s="870"/>
      <c r="J100" s="870"/>
      <c r="K100" s="870"/>
      <c r="L100" s="870"/>
      <c r="M100" s="870"/>
      <c r="N100" s="870"/>
      <c r="O100" s="870"/>
      <c r="P100" s="870"/>
      <c r="Q100" s="870"/>
      <c r="R100" s="870"/>
      <c r="S100" s="870"/>
      <c r="T100" s="870"/>
      <c r="U100" s="870"/>
      <c r="V100" s="870"/>
      <c r="W100" s="870"/>
      <c r="X100" s="870"/>
      <c r="Y100" s="870"/>
      <c r="Z100" s="870"/>
      <c r="AA100" s="870"/>
      <c r="AB100" s="870"/>
      <c r="AC100" s="870"/>
      <c r="AD100" s="870"/>
      <c r="AE100" s="870"/>
      <c r="AF100" s="870"/>
      <c r="AG100" s="870"/>
      <c r="AH100" s="870"/>
      <c r="AI100" s="870"/>
      <c r="AJ100" s="870"/>
      <c r="AK100" s="870"/>
      <c r="AL100" s="870"/>
      <c r="AM100" s="870"/>
      <c r="AN100" s="870"/>
      <c r="AO100" s="870"/>
      <c r="AP100" s="870"/>
      <c r="AQ100" s="148"/>
      <c r="AR100" s="211">
        <v>10</v>
      </c>
      <c r="AS100" s="212" t="s">
        <v>332</v>
      </c>
      <c r="AT100" s="212" t="s">
        <v>332</v>
      </c>
      <c r="AU100" s="212" t="s">
        <v>332</v>
      </c>
      <c r="AV100" s="212" t="s">
        <v>332</v>
      </c>
      <c r="AW100" s="212" t="s">
        <v>332</v>
      </c>
      <c r="AX100" s="212" t="s">
        <v>332</v>
      </c>
      <c r="AY100" s="212" t="s">
        <v>332</v>
      </c>
      <c r="AZ100" s="212" t="s">
        <v>332</v>
      </c>
      <c r="BA100" s="212" t="s">
        <v>332</v>
      </c>
      <c r="BB100" s="212" t="s">
        <v>332</v>
      </c>
      <c r="BC100" s="212" t="s">
        <v>332</v>
      </c>
      <c r="BD100" s="212" t="s">
        <v>332</v>
      </c>
      <c r="BE100" s="212" t="s">
        <v>332</v>
      </c>
      <c r="BF100" s="212" t="s">
        <v>332</v>
      </c>
      <c r="BG100" s="212" t="s">
        <v>332</v>
      </c>
      <c r="BH100" s="212" t="s">
        <v>332</v>
      </c>
      <c r="BI100" s="212" t="s">
        <v>332</v>
      </c>
      <c r="BJ100" s="212">
        <v>1164.5319187585869</v>
      </c>
      <c r="BK100" s="212" t="s">
        <v>332</v>
      </c>
      <c r="BL100" s="212" t="s">
        <v>332</v>
      </c>
      <c r="BM100" s="212" t="s">
        <v>332</v>
      </c>
      <c r="BN100" s="212" t="s">
        <v>332</v>
      </c>
      <c r="BO100" s="212" t="s">
        <v>332</v>
      </c>
      <c r="BP100" s="212" t="s">
        <v>332</v>
      </c>
      <c r="BQ100" s="212" t="s">
        <v>332</v>
      </c>
      <c r="BR100" s="212" t="s">
        <v>332</v>
      </c>
      <c r="BS100" s="212" t="s">
        <v>332</v>
      </c>
      <c r="BT100" s="212" t="s">
        <v>332</v>
      </c>
      <c r="BU100" s="212">
        <v>3384.5569649197564</v>
      </c>
      <c r="BV100" s="212" t="s">
        <v>332</v>
      </c>
      <c r="BW100" s="212" t="s">
        <v>332</v>
      </c>
      <c r="BX100" s="212" t="s">
        <v>332</v>
      </c>
      <c r="BY100" s="212" t="s">
        <v>332</v>
      </c>
      <c r="BZ100" s="212" t="s">
        <v>332</v>
      </c>
      <c r="CA100" s="212" t="s">
        <v>332</v>
      </c>
      <c r="CB100" s="212" t="s">
        <v>332</v>
      </c>
      <c r="CC100" s="212" t="s">
        <v>332</v>
      </c>
      <c r="CD100" s="212" t="s">
        <v>332</v>
      </c>
    </row>
    <row r="101" spans="3:82" ht="12.75" x14ac:dyDescent="0.2">
      <c r="C101" s="177"/>
      <c r="D101" s="213">
        <v>7.5</v>
      </c>
      <c r="E101" s="870"/>
      <c r="F101" s="870"/>
      <c r="G101" s="870"/>
      <c r="H101" s="870"/>
      <c r="I101" s="870"/>
      <c r="J101" s="870"/>
      <c r="K101" s="870"/>
      <c r="L101" s="870"/>
      <c r="M101" s="870"/>
      <c r="N101" s="870"/>
      <c r="O101" s="870"/>
      <c r="P101" s="870"/>
      <c r="Q101" s="870"/>
      <c r="R101" s="870"/>
      <c r="S101" s="870"/>
      <c r="T101" s="870"/>
      <c r="U101" s="870"/>
      <c r="V101" s="870"/>
      <c r="W101" s="870"/>
      <c r="X101" s="870"/>
      <c r="Y101" s="870"/>
      <c r="Z101" s="870"/>
      <c r="AA101" s="870"/>
      <c r="AB101" s="870"/>
      <c r="AC101" s="870"/>
      <c r="AD101" s="870"/>
      <c r="AE101" s="870"/>
      <c r="AF101" s="870"/>
      <c r="AG101" s="870"/>
      <c r="AH101" s="870"/>
      <c r="AI101" s="870"/>
      <c r="AJ101" s="870"/>
      <c r="AK101" s="870"/>
      <c r="AL101" s="870"/>
      <c r="AM101" s="870"/>
      <c r="AN101" s="870"/>
      <c r="AO101" s="870"/>
      <c r="AP101" s="870"/>
      <c r="AQ101" s="148"/>
      <c r="AR101" s="213">
        <v>7.5</v>
      </c>
      <c r="AS101" s="215" t="s">
        <v>332</v>
      </c>
      <c r="AT101" s="215" t="s">
        <v>332</v>
      </c>
      <c r="AU101" s="215" t="s">
        <v>332</v>
      </c>
      <c r="AV101" s="215" t="s">
        <v>332</v>
      </c>
      <c r="AW101" s="215" t="s">
        <v>332</v>
      </c>
      <c r="AX101" s="215" t="s">
        <v>332</v>
      </c>
      <c r="AY101" s="215" t="s">
        <v>332</v>
      </c>
      <c r="AZ101" s="215" t="s">
        <v>332</v>
      </c>
      <c r="BA101" s="215" t="s">
        <v>332</v>
      </c>
      <c r="BB101" s="215" t="s">
        <v>332</v>
      </c>
      <c r="BC101" s="215" t="s">
        <v>332</v>
      </c>
      <c r="BD101" s="215" t="s">
        <v>332</v>
      </c>
      <c r="BE101" s="215" t="s">
        <v>332</v>
      </c>
      <c r="BF101" s="215" t="s">
        <v>332</v>
      </c>
      <c r="BG101" s="215" t="s">
        <v>332</v>
      </c>
      <c r="BH101" s="215" t="s">
        <v>332</v>
      </c>
      <c r="BI101" s="215" t="s">
        <v>332</v>
      </c>
      <c r="BJ101" s="215" t="s">
        <v>332</v>
      </c>
      <c r="BK101" s="215" t="s">
        <v>332</v>
      </c>
      <c r="BL101" s="215" t="s">
        <v>332</v>
      </c>
      <c r="BM101" s="215" t="s">
        <v>332</v>
      </c>
      <c r="BN101" s="215" t="s">
        <v>332</v>
      </c>
      <c r="BO101" s="215" t="s">
        <v>332</v>
      </c>
      <c r="BP101" s="215" t="s">
        <v>332</v>
      </c>
      <c r="BQ101" s="215" t="s">
        <v>332</v>
      </c>
      <c r="BR101" s="215">
        <v>1334.8430951314667</v>
      </c>
      <c r="BS101" s="215" t="s">
        <v>332</v>
      </c>
      <c r="BT101" s="215" t="s">
        <v>332</v>
      </c>
      <c r="BU101" s="215" t="s">
        <v>332</v>
      </c>
      <c r="BV101" s="215">
        <v>716.67916202058836</v>
      </c>
      <c r="BW101" s="215" t="s">
        <v>332</v>
      </c>
      <c r="BX101" s="215" t="s">
        <v>332</v>
      </c>
      <c r="BY101" s="215" t="s">
        <v>332</v>
      </c>
      <c r="BZ101" s="215" t="s">
        <v>332</v>
      </c>
      <c r="CA101" s="215" t="s">
        <v>332</v>
      </c>
      <c r="CB101" s="215" t="s">
        <v>332</v>
      </c>
      <c r="CC101" s="215" t="s">
        <v>332</v>
      </c>
      <c r="CD101" s="215" t="s">
        <v>332</v>
      </c>
    </row>
    <row r="102" spans="3:82" ht="12.75" x14ac:dyDescent="0.2">
      <c r="C102" s="177"/>
      <c r="D102" s="211">
        <v>5</v>
      </c>
      <c r="E102" s="870"/>
      <c r="F102" s="870"/>
      <c r="G102" s="870"/>
      <c r="H102" s="870"/>
      <c r="I102" s="870"/>
      <c r="J102" s="870"/>
      <c r="K102" s="870"/>
      <c r="L102" s="870"/>
      <c r="M102" s="870"/>
      <c r="N102" s="870"/>
      <c r="O102" s="870"/>
      <c r="P102" s="870"/>
      <c r="Q102" s="870"/>
      <c r="R102" s="870"/>
      <c r="S102" s="870"/>
      <c r="T102" s="870"/>
      <c r="U102" s="870"/>
      <c r="V102" s="870"/>
      <c r="W102" s="870"/>
      <c r="X102" s="870"/>
      <c r="Y102" s="870"/>
      <c r="Z102" s="870"/>
      <c r="AA102" s="870"/>
      <c r="AB102" s="870"/>
      <c r="AC102" s="870"/>
      <c r="AD102" s="870"/>
      <c r="AE102" s="870"/>
      <c r="AF102" s="870"/>
      <c r="AG102" s="870"/>
      <c r="AH102" s="870"/>
      <c r="AI102" s="870"/>
      <c r="AJ102" s="870"/>
      <c r="AK102" s="870"/>
      <c r="AL102" s="870"/>
      <c r="AM102" s="870"/>
      <c r="AN102" s="870"/>
      <c r="AO102" s="870"/>
      <c r="AP102" s="870"/>
      <c r="AQ102" s="148"/>
      <c r="AR102" s="211">
        <v>5</v>
      </c>
      <c r="AS102" s="212" t="s">
        <v>332</v>
      </c>
      <c r="AT102" s="212" t="s">
        <v>332</v>
      </c>
      <c r="AU102" s="212" t="s">
        <v>332</v>
      </c>
      <c r="AV102" s="212" t="s">
        <v>332</v>
      </c>
      <c r="AW102" s="212" t="s">
        <v>332</v>
      </c>
      <c r="AX102" s="212" t="s">
        <v>332</v>
      </c>
      <c r="AY102" s="212" t="s">
        <v>332</v>
      </c>
      <c r="AZ102" s="212" t="s">
        <v>332</v>
      </c>
      <c r="BA102" s="212">
        <v>669.42510753020338</v>
      </c>
      <c r="BB102" s="212" t="s">
        <v>332</v>
      </c>
      <c r="BC102" s="212" t="s">
        <v>332</v>
      </c>
      <c r="BD102" s="212">
        <v>2351.4263084936056</v>
      </c>
      <c r="BE102" s="212" t="s">
        <v>332</v>
      </c>
      <c r="BF102" s="212" t="s">
        <v>332</v>
      </c>
      <c r="BG102" s="212">
        <v>868.98997214812493</v>
      </c>
      <c r="BH102" s="212" t="s">
        <v>332</v>
      </c>
      <c r="BI102" s="212" t="s">
        <v>332</v>
      </c>
      <c r="BJ102" s="212" t="s">
        <v>332</v>
      </c>
      <c r="BK102" s="212" t="s">
        <v>332</v>
      </c>
      <c r="BL102" s="212">
        <v>928.49001383328834</v>
      </c>
      <c r="BM102" s="212" t="s">
        <v>332</v>
      </c>
      <c r="BN102" s="212" t="s">
        <v>332</v>
      </c>
      <c r="BO102" s="212" t="s">
        <v>332</v>
      </c>
      <c r="BP102" s="212" t="s">
        <v>332</v>
      </c>
      <c r="BQ102" s="212" t="s">
        <v>332</v>
      </c>
      <c r="BR102" s="212">
        <v>1144.4432059225571</v>
      </c>
      <c r="BS102" s="212" t="s">
        <v>332</v>
      </c>
      <c r="BT102" s="212" t="s">
        <v>332</v>
      </c>
      <c r="BU102" s="212">
        <v>1924.9816477926911</v>
      </c>
      <c r="BV102" s="212" t="s">
        <v>332</v>
      </c>
      <c r="BW102" s="212" t="s">
        <v>332</v>
      </c>
      <c r="BX102" s="212">
        <v>639.57419229859124</v>
      </c>
      <c r="BY102" s="212" t="s">
        <v>332</v>
      </c>
      <c r="BZ102" s="212" t="s">
        <v>332</v>
      </c>
      <c r="CA102" s="212" t="s">
        <v>332</v>
      </c>
      <c r="CB102" s="212" t="s">
        <v>332</v>
      </c>
      <c r="CC102" s="212" t="s">
        <v>332</v>
      </c>
      <c r="CD102" s="212" t="s">
        <v>332</v>
      </c>
    </row>
    <row r="103" spans="3:82" ht="12.75" x14ac:dyDescent="0.2">
      <c r="C103" s="177"/>
      <c r="D103" s="213">
        <v>3</v>
      </c>
      <c r="E103" s="870"/>
      <c r="F103" s="870"/>
      <c r="G103" s="870"/>
      <c r="H103" s="870"/>
      <c r="I103" s="870"/>
      <c r="J103" s="870"/>
      <c r="K103" s="870"/>
      <c r="L103" s="870"/>
      <c r="M103" s="870"/>
      <c r="N103" s="870"/>
      <c r="O103" s="870"/>
      <c r="P103" s="870"/>
      <c r="Q103" s="870"/>
      <c r="R103" s="870"/>
      <c r="S103" s="870"/>
      <c r="T103" s="870"/>
      <c r="U103" s="870"/>
      <c r="V103" s="870"/>
      <c r="W103" s="870"/>
      <c r="X103" s="870"/>
      <c r="Y103" s="870"/>
      <c r="Z103" s="870"/>
      <c r="AA103" s="870"/>
      <c r="AB103" s="870"/>
      <c r="AC103" s="870"/>
      <c r="AD103" s="870"/>
      <c r="AE103" s="870"/>
      <c r="AF103" s="870"/>
      <c r="AG103" s="870"/>
      <c r="AH103" s="870"/>
      <c r="AI103" s="870"/>
      <c r="AJ103" s="870"/>
      <c r="AK103" s="870"/>
      <c r="AL103" s="870"/>
      <c r="AM103" s="870"/>
      <c r="AN103" s="870"/>
      <c r="AO103" s="870"/>
      <c r="AP103" s="870"/>
      <c r="AQ103" s="148"/>
      <c r="AR103" s="213">
        <v>3</v>
      </c>
      <c r="AS103" s="215" t="s">
        <v>332</v>
      </c>
      <c r="AT103" s="215" t="s">
        <v>332</v>
      </c>
      <c r="AU103" s="215">
        <v>640.94626319888334</v>
      </c>
      <c r="AV103" s="215">
        <v>1394.2911697206087</v>
      </c>
      <c r="AW103" s="215" t="s">
        <v>332</v>
      </c>
      <c r="AX103" s="215" t="s">
        <v>332</v>
      </c>
      <c r="AY103" s="215" t="s">
        <v>332</v>
      </c>
      <c r="AZ103" s="215" t="s">
        <v>332</v>
      </c>
      <c r="BA103" s="215">
        <v>531.32915929300998</v>
      </c>
      <c r="BB103" s="215" t="s">
        <v>332</v>
      </c>
      <c r="BC103" s="215" t="s">
        <v>332</v>
      </c>
      <c r="BD103" s="215" t="s">
        <v>332</v>
      </c>
      <c r="BE103" s="215" t="s">
        <v>332</v>
      </c>
      <c r="BF103" s="215" t="s">
        <v>332</v>
      </c>
      <c r="BG103" s="215" t="s">
        <v>332</v>
      </c>
      <c r="BH103" s="215">
        <v>1183.938637168369</v>
      </c>
      <c r="BI103" s="215" t="s">
        <v>332</v>
      </c>
      <c r="BJ103" s="215" t="s">
        <v>332</v>
      </c>
      <c r="BK103" s="215" t="s">
        <v>332</v>
      </c>
      <c r="BL103" s="215" t="s">
        <v>332</v>
      </c>
      <c r="BM103" s="215">
        <v>1689.9549129855166</v>
      </c>
      <c r="BN103" s="215" t="s">
        <v>332</v>
      </c>
      <c r="BO103" s="215" t="s">
        <v>332</v>
      </c>
      <c r="BP103" s="215" t="s">
        <v>332</v>
      </c>
      <c r="BQ103" s="215" t="s">
        <v>332</v>
      </c>
      <c r="BR103" s="215" t="s">
        <v>332</v>
      </c>
      <c r="BS103" s="215">
        <v>1244.0930961819411</v>
      </c>
      <c r="BT103" s="215" t="s">
        <v>332</v>
      </c>
      <c r="BU103" s="215" t="s">
        <v>332</v>
      </c>
      <c r="BV103" s="215" t="s">
        <v>332</v>
      </c>
      <c r="BW103" s="215" t="s">
        <v>332</v>
      </c>
      <c r="BX103" s="215" t="s">
        <v>332</v>
      </c>
      <c r="BY103" s="215" t="s">
        <v>332</v>
      </c>
      <c r="BZ103" s="215" t="s">
        <v>332</v>
      </c>
      <c r="CA103" s="215" t="s">
        <v>332</v>
      </c>
      <c r="CB103" s="215">
        <v>809.57717492081133</v>
      </c>
      <c r="CC103" s="215" t="s">
        <v>332</v>
      </c>
      <c r="CD103" s="215">
        <v>2216.261576792544</v>
      </c>
    </row>
    <row r="104" spans="3:82" ht="12.75" x14ac:dyDescent="0.2">
      <c r="C104" s="177"/>
      <c r="D104" s="211">
        <v>2.5</v>
      </c>
      <c r="E104" s="870"/>
      <c r="F104" s="870"/>
      <c r="G104" s="870"/>
      <c r="H104" s="870"/>
      <c r="I104" s="870"/>
      <c r="J104" s="870"/>
      <c r="K104" s="870"/>
      <c r="L104" s="870"/>
      <c r="M104" s="870"/>
      <c r="N104" s="870"/>
      <c r="O104" s="870"/>
      <c r="P104" s="870"/>
      <c r="Q104" s="870"/>
      <c r="R104" s="870"/>
      <c r="S104" s="870"/>
      <c r="T104" s="870"/>
      <c r="U104" s="870"/>
      <c r="V104" s="870"/>
      <c r="W104" s="870"/>
      <c r="X104" s="870"/>
      <c r="Y104" s="870"/>
      <c r="Z104" s="870"/>
      <c r="AA104" s="870"/>
      <c r="AB104" s="870"/>
      <c r="AC104" s="870"/>
      <c r="AD104" s="870"/>
      <c r="AE104" s="870"/>
      <c r="AF104" s="870"/>
      <c r="AG104" s="870"/>
      <c r="AH104" s="870"/>
      <c r="AI104" s="870"/>
      <c r="AJ104" s="870"/>
      <c r="AK104" s="870"/>
      <c r="AL104" s="870"/>
      <c r="AM104" s="870"/>
      <c r="AN104" s="870"/>
      <c r="AO104" s="870"/>
      <c r="AP104" s="870"/>
      <c r="AQ104" s="148"/>
      <c r="AR104" s="211">
        <v>2.5</v>
      </c>
      <c r="AS104" s="212" t="s">
        <v>332</v>
      </c>
      <c r="AT104" s="212" t="s">
        <v>332</v>
      </c>
      <c r="AU104" s="212" t="s">
        <v>332</v>
      </c>
      <c r="AV104" s="212" t="s">
        <v>332</v>
      </c>
      <c r="AW104" s="212" t="s">
        <v>332</v>
      </c>
      <c r="AX104" s="212" t="s">
        <v>332</v>
      </c>
      <c r="AY104" s="212" t="s">
        <v>332</v>
      </c>
      <c r="AZ104" s="212" t="s">
        <v>332</v>
      </c>
      <c r="BA104" s="212" t="s">
        <v>332</v>
      </c>
      <c r="BB104" s="212" t="s">
        <v>332</v>
      </c>
      <c r="BC104" s="212" t="s">
        <v>332</v>
      </c>
      <c r="BD104" s="212" t="s">
        <v>332</v>
      </c>
      <c r="BE104" s="212" t="s">
        <v>332</v>
      </c>
      <c r="BF104" s="212" t="s">
        <v>332</v>
      </c>
      <c r="BG104" s="212" t="s">
        <v>332</v>
      </c>
      <c r="BH104" s="212" t="s">
        <v>332</v>
      </c>
      <c r="BI104" s="212" t="s">
        <v>332</v>
      </c>
      <c r="BJ104" s="212" t="s">
        <v>332</v>
      </c>
      <c r="BK104" s="212" t="s">
        <v>332</v>
      </c>
      <c r="BL104" s="212" t="s">
        <v>332</v>
      </c>
      <c r="BM104" s="212" t="s">
        <v>332</v>
      </c>
      <c r="BN104" s="212">
        <v>560.28483384180186</v>
      </c>
      <c r="BO104" s="212" t="s">
        <v>332</v>
      </c>
      <c r="BP104" s="212" t="s">
        <v>332</v>
      </c>
      <c r="BQ104" s="212" t="s">
        <v>332</v>
      </c>
      <c r="BR104" s="212" t="s">
        <v>332</v>
      </c>
      <c r="BS104" s="212" t="s">
        <v>332</v>
      </c>
      <c r="BT104" s="212" t="s">
        <v>332</v>
      </c>
      <c r="BU104" s="212" t="s">
        <v>332</v>
      </c>
      <c r="BV104" s="212" t="s">
        <v>332</v>
      </c>
      <c r="BW104" s="212" t="s">
        <v>332</v>
      </c>
      <c r="BX104" s="212" t="s">
        <v>332</v>
      </c>
      <c r="BY104" s="212" t="s">
        <v>332</v>
      </c>
      <c r="BZ104" s="212" t="s">
        <v>332</v>
      </c>
      <c r="CA104" s="212" t="s">
        <v>332</v>
      </c>
      <c r="CB104" s="212" t="s">
        <v>332</v>
      </c>
      <c r="CC104" s="212" t="s">
        <v>332</v>
      </c>
      <c r="CD104" s="212" t="s">
        <v>332</v>
      </c>
    </row>
    <row r="105" spans="3:82" ht="12.75" x14ac:dyDescent="0.2">
      <c r="C105" s="177"/>
      <c r="D105" s="213">
        <v>2</v>
      </c>
      <c r="E105" s="870"/>
      <c r="F105" s="870"/>
      <c r="G105" s="870"/>
      <c r="H105" s="870"/>
      <c r="I105" s="870"/>
      <c r="J105" s="870"/>
      <c r="K105" s="870"/>
      <c r="L105" s="870"/>
      <c r="M105" s="870"/>
      <c r="N105" s="870"/>
      <c r="O105" s="870"/>
      <c r="P105" s="870"/>
      <c r="Q105" s="870"/>
      <c r="R105" s="870"/>
      <c r="S105" s="870"/>
      <c r="T105" s="870"/>
      <c r="U105" s="870"/>
      <c r="V105" s="870"/>
      <c r="W105" s="870"/>
      <c r="X105" s="870"/>
      <c r="Y105" s="870"/>
      <c r="Z105" s="870"/>
      <c r="AA105" s="870"/>
      <c r="AB105" s="870"/>
      <c r="AC105" s="870"/>
      <c r="AD105" s="870"/>
      <c r="AE105" s="870"/>
      <c r="AF105" s="870"/>
      <c r="AG105" s="870"/>
      <c r="AH105" s="870"/>
      <c r="AI105" s="870"/>
      <c r="AJ105" s="870"/>
      <c r="AK105" s="870"/>
      <c r="AL105" s="870"/>
      <c r="AM105" s="870"/>
      <c r="AN105" s="870"/>
      <c r="AO105" s="870"/>
      <c r="AP105" s="870"/>
      <c r="AQ105" s="148"/>
      <c r="AR105" s="213">
        <v>2</v>
      </c>
      <c r="AS105" s="215" t="s">
        <v>332</v>
      </c>
      <c r="AT105" s="215" t="s">
        <v>332</v>
      </c>
      <c r="AU105" s="215" t="s">
        <v>332</v>
      </c>
      <c r="AV105" s="215" t="s">
        <v>332</v>
      </c>
      <c r="AW105" s="215" t="s">
        <v>332</v>
      </c>
      <c r="AX105" s="215">
        <v>1124.8233250899873</v>
      </c>
      <c r="AY105" s="215" t="s">
        <v>332</v>
      </c>
      <c r="AZ105" s="215" t="s">
        <v>332</v>
      </c>
      <c r="BA105" s="215">
        <v>462.28118517441339</v>
      </c>
      <c r="BB105" s="215">
        <v>994.08092366175651</v>
      </c>
      <c r="BC105" s="215" t="s">
        <v>332</v>
      </c>
      <c r="BD105" s="215" t="s">
        <v>332</v>
      </c>
      <c r="BE105" s="215" t="s">
        <v>332</v>
      </c>
      <c r="BF105" s="215" t="s">
        <v>332</v>
      </c>
      <c r="BG105" s="215" t="s">
        <v>332</v>
      </c>
      <c r="BH105" s="215" t="s">
        <v>332</v>
      </c>
      <c r="BI105" s="215" t="s">
        <v>332</v>
      </c>
      <c r="BJ105" s="215" t="s">
        <v>332</v>
      </c>
      <c r="BK105" s="215" t="s">
        <v>332</v>
      </c>
      <c r="BL105" s="215" t="s">
        <v>332</v>
      </c>
      <c r="BM105" s="215" t="s">
        <v>332</v>
      </c>
      <c r="BN105" s="215" t="s">
        <v>332</v>
      </c>
      <c r="BO105" s="215" t="s">
        <v>332</v>
      </c>
      <c r="BP105" s="215" t="s">
        <v>332</v>
      </c>
      <c r="BQ105" s="215" t="s">
        <v>332</v>
      </c>
      <c r="BR105" s="215" t="s">
        <v>332</v>
      </c>
      <c r="BS105" s="215">
        <v>1007.3516593857225</v>
      </c>
      <c r="BT105" s="215" t="s">
        <v>332</v>
      </c>
      <c r="BU105" s="215" t="s">
        <v>332</v>
      </c>
      <c r="BV105" s="215" t="s">
        <v>332</v>
      </c>
      <c r="BW105" s="215" t="s">
        <v>332</v>
      </c>
      <c r="BX105" s="215" t="s">
        <v>332</v>
      </c>
      <c r="BY105" s="215">
        <v>1387.3333331446534</v>
      </c>
      <c r="BZ105" s="215" t="s">
        <v>332</v>
      </c>
      <c r="CA105" s="215" t="s">
        <v>332</v>
      </c>
      <c r="CB105" s="215" t="s">
        <v>332</v>
      </c>
      <c r="CC105" s="215" t="s">
        <v>332</v>
      </c>
      <c r="CD105" s="215" t="s">
        <v>332</v>
      </c>
    </row>
    <row r="106" spans="3:82" ht="12.75" x14ac:dyDescent="0.2">
      <c r="C106" s="177"/>
      <c r="D106" s="211">
        <v>1</v>
      </c>
      <c r="E106" s="870"/>
      <c r="F106" s="870"/>
      <c r="G106" s="870"/>
      <c r="H106" s="870"/>
      <c r="I106" s="870"/>
      <c r="J106" s="870"/>
      <c r="K106" s="870"/>
      <c r="L106" s="870"/>
      <c r="M106" s="870"/>
      <c r="N106" s="870"/>
      <c r="O106" s="870"/>
      <c r="P106" s="870"/>
      <c r="Q106" s="870"/>
      <c r="R106" s="870"/>
      <c r="S106" s="870"/>
      <c r="T106" s="870"/>
      <c r="U106" s="870"/>
      <c r="V106" s="870"/>
      <c r="W106" s="870"/>
      <c r="X106" s="870"/>
      <c r="Y106" s="870"/>
      <c r="Z106" s="870"/>
      <c r="AA106" s="870"/>
      <c r="AB106" s="870"/>
      <c r="AC106" s="870"/>
      <c r="AD106" s="870"/>
      <c r="AE106" s="870"/>
      <c r="AF106" s="870"/>
      <c r="AG106" s="870"/>
      <c r="AH106" s="870"/>
      <c r="AI106" s="870"/>
      <c r="AJ106" s="870"/>
      <c r="AK106" s="870"/>
      <c r="AL106" s="870"/>
      <c r="AM106" s="870"/>
      <c r="AN106" s="870"/>
      <c r="AO106" s="870"/>
      <c r="AP106" s="870"/>
      <c r="AQ106" s="148"/>
      <c r="AR106" s="211">
        <v>1</v>
      </c>
      <c r="AS106" s="212" t="s">
        <v>332</v>
      </c>
      <c r="AT106" s="212" t="s">
        <v>332</v>
      </c>
      <c r="AU106" s="212" t="s">
        <v>332</v>
      </c>
      <c r="AV106" s="212">
        <v>550.83715675596136</v>
      </c>
      <c r="AW106" s="212" t="s">
        <v>332</v>
      </c>
      <c r="AX106" s="212" t="s">
        <v>332</v>
      </c>
      <c r="AY106" s="212" t="s">
        <v>332</v>
      </c>
      <c r="AZ106" s="212" t="s">
        <v>332</v>
      </c>
      <c r="BA106" s="212" t="s">
        <v>332</v>
      </c>
      <c r="BB106" s="212" t="s">
        <v>332</v>
      </c>
      <c r="BC106" s="212" t="s">
        <v>332</v>
      </c>
      <c r="BD106" s="212" t="s">
        <v>332</v>
      </c>
      <c r="BE106" s="212" t="s">
        <v>332</v>
      </c>
      <c r="BF106" s="212" t="s">
        <v>332</v>
      </c>
      <c r="BG106" s="212" t="s">
        <v>332</v>
      </c>
      <c r="BH106" s="212" t="s">
        <v>332</v>
      </c>
      <c r="BI106" s="212" t="s">
        <v>332</v>
      </c>
      <c r="BJ106" s="212" t="s">
        <v>332</v>
      </c>
      <c r="BK106" s="212" t="s">
        <v>332</v>
      </c>
      <c r="BL106" s="212" t="s">
        <v>332</v>
      </c>
      <c r="BM106" s="212" t="s">
        <v>332</v>
      </c>
      <c r="BN106" s="212">
        <v>473.76477137408392</v>
      </c>
      <c r="BO106" s="212" t="s">
        <v>332</v>
      </c>
      <c r="BP106" s="212" t="s">
        <v>332</v>
      </c>
      <c r="BQ106" s="212" t="s">
        <v>332</v>
      </c>
      <c r="BR106" s="212" t="s">
        <v>332</v>
      </c>
      <c r="BS106" s="212" t="s">
        <v>332</v>
      </c>
      <c r="BT106" s="212" t="s">
        <v>332</v>
      </c>
      <c r="BU106" s="212" t="s">
        <v>332</v>
      </c>
      <c r="BV106" s="212" t="s">
        <v>332</v>
      </c>
      <c r="BW106" s="212" t="s">
        <v>332</v>
      </c>
      <c r="BX106" s="212" t="s">
        <v>332</v>
      </c>
      <c r="BY106" s="212" t="s">
        <v>332</v>
      </c>
      <c r="BZ106" s="212">
        <v>1421.4434435523585</v>
      </c>
      <c r="CA106" s="212" t="s">
        <v>332</v>
      </c>
      <c r="CB106" s="212" t="s">
        <v>332</v>
      </c>
      <c r="CC106" s="212" t="s">
        <v>332</v>
      </c>
      <c r="CD106" s="212" t="s">
        <v>332</v>
      </c>
    </row>
    <row r="107" spans="3:82" ht="12.75" x14ac:dyDescent="0.2">
      <c r="C107" s="177"/>
      <c r="D107" s="213"/>
      <c r="E107" s="870" t="str">
        <f t="shared" ref="E107" si="0">IF(AS107&lt;&gt;"",AS107*(1+E$88),"")</f>
        <v/>
      </c>
      <c r="F107" s="870" t="str">
        <f t="shared" ref="F107" si="1">IF(AT107&lt;&gt;"",AT107*(1+F$88),"")</f>
        <v/>
      </c>
      <c r="G107" s="870" t="str">
        <f t="shared" ref="G107" si="2">IF(AU107&lt;&gt;"",AU107*(1+G$88),"")</f>
        <v/>
      </c>
      <c r="H107" s="870" t="str">
        <f t="shared" ref="H107" si="3">IF(AV107&lt;&gt;"",AV107*(1+H$88),"")</f>
        <v/>
      </c>
      <c r="I107" s="870" t="str">
        <f t="shared" ref="I107" si="4">IF(AW107&lt;&gt;"",AW107*(1+I$88),"")</f>
        <v/>
      </c>
      <c r="J107" s="870" t="str">
        <f t="shared" ref="J107" si="5">IF(AX107&lt;&gt;"",AX107*(1+J$88),"")</f>
        <v/>
      </c>
      <c r="K107" s="870" t="str">
        <f t="shared" ref="K107" si="6">IF(AY107&lt;&gt;"",AY107*(1+K$88),"")</f>
        <v/>
      </c>
      <c r="L107" s="870" t="str">
        <f t="shared" ref="L107" si="7">IF(AZ107&lt;&gt;"",AZ107*(1+L$88),"")</f>
        <v/>
      </c>
      <c r="M107" s="870" t="str">
        <f t="shared" ref="M107" si="8">IF(BA107&lt;&gt;"",BA107*(1+M$88),"")</f>
        <v/>
      </c>
      <c r="N107" s="870" t="str">
        <f t="shared" ref="N107" si="9">IF(BB107&lt;&gt;"",BB107*(1+N$88),"")</f>
        <v/>
      </c>
      <c r="O107" s="870" t="str">
        <f t="shared" ref="O107" si="10">IF(BC107&lt;&gt;"",BC107*(1+O$88),"")</f>
        <v/>
      </c>
      <c r="P107" s="870" t="str">
        <f t="shared" ref="P107" si="11">IF(BD107&lt;&gt;"",BD107*(1+P$88),"")</f>
        <v/>
      </c>
      <c r="Q107" s="870" t="str">
        <f t="shared" ref="Q107" si="12">IF(BE107&lt;&gt;"",BE107*(1+Q$88),"")</f>
        <v/>
      </c>
      <c r="R107" s="870" t="str">
        <f t="shared" ref="R107" si="13">IF(BF107&lt;&gt;"",BF107*(1+R$88),"")</f>
        <v/>
      </c>
      <c r="S107" s="870" t="str">
        <f t="shared" ref="S107" si="14">IF(BG107&lt;&gt;"",BG107*(1+S$88),"")</f>
        <v/>
      </c>
      <c r="T107" s="870" t="str">
        <f t="shared" ref="T107" si="15">IF(BH107&lt;&gt;"",BH107*(1+T$88),"")</f>
        <v/>
      </c>
      <c r="U107" s="870" t="str">
        <f t="shared" ref="U107" si="16">IF(BI107&lt;&gt;"",BI107*(1+U$88),"")</f>
        <v/>
      </c>
      <c r="V107" s="870" t="str">
        <f t="shared" ref="V107" si="17">IF(BJ107&lt;&gt;"",BJ107*(1+V$88),"")</f>
        <v/>
      </c>
      <c r="W107" s="870" t="str">
        <f t="shared" ref="W107" si="18">IF(BK107&lt;&gt;"",BK107*(1+W$88),"")</f>
        <v/>
      </c>
      <c r="X107" s="870" t="str">
        <f t="shared" ref="X107" si="19">IF(BL107&lt;&gt;"",BL107*(1+X$88),"")</f>
        <v/>
      </c>
      <c r="Y107" s="870" t="str">
        <f t="shared" ref="Y107" si="20">IF(BM107&lt;&gt;"",BM107*(1+Y$88),"")</f>
        <v/>
      </c>
      <c r="Z107" s="870" t="str">
        <f t="shared" ref="Z107" si="21">IF(BN107&lt;&gt;"",BN107*(1+Z$88),"")</f>
        <v/>
      </c>
      <c r="AA107" s="870" t="str">
        <f t="shared" ref="AA107" si="22">IF(BO107&lt;&gt;"",BO107*(1+AA$88),"")</f>
        <v/>
      </c>
      <c r="AB107" s="870" t="str">
        <f t="shared" ref="AB107" si="23">IF(BP107&lt;&gt;"",BP107*(1+AB$88),"")</f>
        <v/>
      </c>
      <c r="AC107" s="870" t="str">
        <f t="shared" ref="AC107" si="24">IF(BQ107&lt;&gt;"",BQ107*(1+AC$88),"")</f>
        <v/>
      </c>
      <c r="AD107" s="870" t="str">
        <f t="shared" ref="AD107" si="25">IF(BR107&lt;&gt;"",BR107*(1+AD$88),"")</f>
        <v/>
      </c>
      <c r="AE107" s="870" t="str">
        <f t="shared" ref="AE107" si="26">IF(BS107&lt;&gt;"",BS107*(1+AE$88),"")</f>
        <v/>
      </c>
      <c r="AF107" s="870" t="str">
        <f t="shared" ref="AF107" si="27">IF(BT107&lt;&gt;"",BT107*(1+AF$88),"")</f>
        <v/>
      </c>
      <c r="AG107" s="870" t="str">
        <f t="shared" ref="AG107" si="28">IF(BU107&lt;&gt;"",BU107*(1+AG$88),"")</f>
        <v/>
      </c>
      <c r="AH107" s="870" t="str">
        <f t="shared" ref="AH107" si="29">IF(BV107&lt;&gt;"",BV107*(1+AH$88),"")</f>
        <v/>
      </c>
      <c r="AI107" s="870" t="str">
        <f t="shared" ref="AI107" si="30">IF(BW107&lt;&gt;"",BW107*(1+AI$88),"")</f>
        <v/>
      </c>
      <c r="AJ107" s="870" t="str">
        <f t="shared" ref="AJ107" si="31">IF(BX107&lt;&gt;"",BX107*(1+AJ$88),"")</f>
        <v/>
      </c>
      <c r="AK107" s="870" t="str">
        <f t="shared" ref="AK107" si="32">IF(BY107&lt;&gt;"",BY107*(1+AK$88),"")</f>
        <v/>
      </c>
      <c r="AL107" s="870" t="str">
        <f t="shared" ref="AL107" si="33">IF(BZ107&lt;&gt;"",BZ107*(1+AL$88),"")</f>
        <v/>
      </c>
      <c r="AM107" s="870" t="str">
        <f t="shared" ref="AM107" si="34">IF(CA107&lt;&gt;"",CA107*(1+AM$88),"")</f>
        <v/>
      </c>
      <c r="AN107" s="870" t="str">
        <f t="shared" ref="AN107" si="35">IF(CB107&lt;&gt;"",CB107*(1+AN$88),"")</f>
        <v/>
      </c>
      <c r="AO107" s="870" t="str">
        <f t="shared" ref="AO107" si="36">IF(CC107&lt;&gt;"",CC107*(1+AO$88),"")</f>
        <v/>
      </c>
      <c r="AP107" s="870" t="str">
        <f t="shared" ref="AP107" si="37">IF(CD107&lt;&gt;"",CD107*(1+AP$88),"")</f>
        <v/>
      </c>
      <c r="AR107" s="213"/>
      <c r="AS107" s="215"/>
      <c r="AT107" s="215"/>
      <c r="AU107" s="215"/>
      <c r="AV107" s="215"/>
      <c r="AW107" s="215"/>
      <c r="AX107" s="215"/>
      <c r="AY107" s="215"/>
      <c r="AZ107" s="215"/>
      <c r="BA107" s="215"/>
      <c r="BB107" s="215"/>
      <c r="BC107" s="215"/>
      <c r="BD107" s="215"/>
      <c r="BE107" s="215"/>
      <c r="BF107" s="215"/>
      <c r="BG107" s="215"/>
      <c r="BH107" s="215"/>
      <c r="BI107" s="215"/>
      <c r="BJ107" s="215"/>
      <c r="BK107" s="215"/>
      <c r="BL107" s="215"/>
      <c r="BM107" s="215"/>
      <c r="BN107" s="215"/>
      <c r="BO107" s="215"/>
      <c r="BP107" s="215"/>
      <c r="BQ107" s="215"/>
      <c r="BR107" s="215"/>
      <c r="BS107" s="215"/>
      <c r="BT107" s="215"/>
      <c r="BU107" s="215"/>
      <c r="BV107" s="215"/>
      <c r="BW107" s="215"/>
      <c r="BX107" s="215"/>
      <c r="BY107" s="215"/>
      <c r="BZ107" s="215"/>
      <c r="CA107" s="215"/>
      <c r="CB107" s="215"/>
      <c r="CC107" s="215"/>
      <c r="CD107" s="215"/>
    </row>
    <row r="108" spans="3:82" ht="12.75" x14ac:dyDescent="0.2">
      <c r="C108" s="177" t="str">
        <f>C27</f>
        <v>#1.2</v>
      </c>
      <c r="D108" s="211" t="s">
        <v>662</v>
      </c>
      <c r="E108" s="212">
        <v>205</v>
      </c>
      <c r="F108" s="212" t="s">
        <v>332</v>
      </c>
      <c r="G108" s="212" t="s">
        <v>332</v>
      </c>
      <c r="H108" s="212" t="s">
        <v>332</v>
      </c>
      <c r="I108" s="212" t="s">
        <v>332</v>
      </c>
      <c r="J108" s="212" t="s">
        <v>332</v>
      </c>
      <c r="K108" s="212" t="s">
        <v>332</v>
      </c>
      <c r="L108" s="212">
        <v>136</v>
      </c>
      <c r="M108" s="212" t="s">
        <v>332</v>
      </c>
      <c r="N108" s="212" t="s">
        <v>332</v>
      </c>
      <c r="O108" s="212">
        <v>177</v>
      </c>
      <c r="P108" s="212">
        <v>87</v>
      </c>
      <c r="Q108" s="212" t="s">
        <v>332</v>
      </c>
      <c r="R108" s="212" t="s">
        <v>332</v>
      </c>
      <c r="S108" s="212" t="s">
        <v>332</v>
      </c>
      <c r="T108" s="212" t="s">
        <v>332</v>
      </c>
      <c r="U108" s="212" t="s">
        <v>332</v>
      </c>
      <c r="V108" s="212" t="s">
        <v>332</v>
      </c>
      <c r="W108" s="212">
        <v>180</v>
      </c>
      <c r="X108" s="212" t="s">
        <v>332</v>
      </c>
      <c r="Y108" s="212">
        <v>126</v>
      </c>
      <c r="Z108" s="212" t="s">
        <v>332</v>
      </c>
      <c r="AA108" s="212" t="s">
        <v>332</v>
      </c>
      <c r="AB108" s="212" t="s">
        <v>332</v>
      </c>
      <c r="AC108" s="212">
        <v>138</v>
      </c>
      <c r="AD108" s="212" t="s">
        <v>332</v>
      </c>
      <c r="AE108" s="212" t="s">
        <v>332</v>
      </c>
      <c r="AF108" s="212">
        <v>167</v>
      </c>
      <c r="AG108" s="212">
        <v>134</v>
      </c>
      <c r="AH108" s="212" t="s">
        <v>332</v>
      </c>
      <c r="AI108" s="212" t="s">
        <v>332</v>
      </c>
      <c r="AJ108" s="212" t="s">
        <v>332</v>
      </c>
      <c r="AK108" s="212" t="s">
        <v>332</v>
      </c>
      <c r="AL108" s="212">
        <v>121</v>
      </c>
      <c r="AM108" s="212" t="s">
        <v>332</v>
      </c>
      <c r="AN108" s="212">
        <v>64</v>
      </c>
      <c r="AO108" s="212" t="s">
        <v>332</v>
      </c>
      <c r="AP108" s="212" t="s">
        <v>332</v>
      </c>
      <c r="AR108" s="211" t="s">
        <v>662</v>
      </c>
      <c r="AS108" s="212">
        <v>205</v>
      </c>
      <c r="AT108" s="212" t="s">
        <v>332</v>
      </c>
      <c r="AU108" s="212" t="s">
        <v>332</v>
      </c>
      <c r="AV108" s="212" t="s">
        <v>332</v>
      </c>
      <c r="AW108" s="212" t="s">
        <v>332</v>
      </c>
      <c r="AX108" s="212" t="s">
        <v>332</v>
      </c>
      <c r="AY108" s="212" t="s">
        <v>332</v>
      </c>
      <c r="AZ108" s="212">
        <v>136</v>
      </c>
      <c r="BA108" s="212" t="s">
        <v>332</v>
      </c>
      <c r="BB108" s="212" t="s">
        <v>332</v>
      </c>
      <c r="BC108" s="212">
        <v>177</v>
      </c>
      <c r="BD108" s="212">
        <v>87</v>
      </c>
      <c r="BE108" s="212" t="s">
        <v>332</v>
      </c>
      <c r="BF108" s="212" t="s">
        <v>332</v>
      </c>
      <c r="BG108" s="212" t="s">
        <v>332</v>
      </c>
      <c r="BH108" s="212" t="s">
        <v>332</v>
      </c>
      <c r="BI108" s="212" t="s">
        <v>332</v>
      </c>
      <c r="BJ108" s="212" t="s">
        <v>332</v>
      </c>
      <c r="BK108" s="212">
        <v>180</v>
      </c>
      <c r="BL108" s="212" t="s">
        <v>332</v>
      </c>
      <c r="BM108" s="212">
        <v>126</v>
      </c>
      <c r="BN108" s="212" t="s">
        <v>332</v>
      </c>
      <c r="BO108" s="212" t="s">
        <v>332</v>
      </c>
      <c r="BP108" s="212" t="s">
        <v>332</v>
      </c>
      <c r="BQ108" s="212">
        <v>138</v>
      </c>
      <c r="BR108" s="212" t="s">
        <v>332</v>
      </c>
      <c r="BS108" s="212" t="s">
        <v>332</v>
      </c>
      <c r="BT108" s="212">
        <v>167</v>
      </c>
      <c r="BU108" s="212">
        <v>134</v>
      </c>
      <c r="BV108" s="212" t="s">
        <v>332</v>
      </c>
      <c r="BW108" s="212" t="s">
        <v>332</v>
      </c>
      <c r="BX108" s="212" t="s">
        <v>332</v>
      </c>
      <c r="BY108" s="212" t="s">
        <v>332</v>
      </c>
      <c r="BZ108" s="212">
        <v>121</v>
      </c>
      <c r="CA108" s="212" t="s">
        <v>332</v>
      </c>
      <c r="CB108" s="212">
        <v>64</v>
      </c>
      <c r="CC108" s="212" t="s">
        <v>332</v>
      </c>
      <c r="CD108" s="212" t="s">
        <v>332</v>
      </c>
    </row>
    <row r="109" spans="3:82" ht="38.25" x14ac:dyDescent="0.2">
      <c r="C109" s="177"/>
      <c r="D109" s="213" t="s">
        <v>663</v>
      </c>
      <c r="E109" s="214" t="s">
        <v>664</v>
      </c>
      <c r="F109" s="214"/>
      <c r="G109" s="214"/>
      <c r="H109" s="214"/>
      <c r="I109" s="214"/>
      <c r="J109" s="214"/>
      <c r="K109" s="214"/>
      <c r="L109" s="214"/>
      <c r="M109" s="214"/>
      <c r="N109" s="214"/>
      <c r="O109" s="214"/>
      <c r="P109" s="214"/>
      <c r="Q109" s="214"/>
      <c r="R109" s="214"/>
      <c r="S109" s="214"/>
      <c r="T109" s="214"/>
      <c r="U109" s="214"/>
      <c r="V109" s="214"/>
      <c r="W109" s="214"/>
      <c r="X109" s="214"/>
      <c r="Y109" s="214"/>
      <c r="Z109" s="214"/>
      <c r="AA109" s="214"/>
      <c r="AB109" s="214"/>
      <c r="AC109" s="214"/>
      <c r="AD109" s="214"/>
      <c r="AE109" s="214"/>
      <c r="AF109" s="214"/>
      <c r="AG109" s="214"/>
      <c r="AH109" s="214"/>
      <c r="AI109" s="214"/>
      <c r="AJ109" s="214"/>
      <c r="AK109" s="214"/>
      <c r="AL109" s="214"/>
      <c r="AM109" s="214"/>
      <c r="AN109" s="214"/>
      <c r="AO109" s="214"/>
      <c r="AP109" s="214"/>
      <c r="AR109" s="213" t="s">
        <v>663</v>
      </c>
      <c r="AS109" s="214" t="s">
        <v>664</v>
      </c>
      <c r="AT109" s="214"/>
      <c r="AU109" s="214"/>
      <c r="AV109" s="214"/>
      <c r="AW109" s="214"/>
      <c r="AX109" s="214"/>
      <c r="AY109" s="214"/>
      <c r="AZ109" s="214"/>
      <c r="BA109" s="214"/>
      <c r="BB109" s="214"/>
      <c r="BC109" s="214"/>
      <c r="BD109" s="214"/>
      <c r="BE109" s="214"/>
      <c r="BF109" s="214"/>
      <c r="BG109" s="214"/>
      <c r="BH109" s="214"/>
      <c r="BI109" s="214"/>
      <c r="BJ109" s="214"/>
      <c r="BK109" s="214"/>
      <c r="BL109" s="214"/>
      <c r="BM109" s="214"/>
      <c r="BN109" s="214"/>
      <c r="BO109" s="214"/>
      <c r="BP109" s="214"/>
      <c r="BQ109" s="214"/>
      <c r="BR109" s="214"/>
      <c r="BS109" s="214"/>
      <c r="BT109" s="214"/>
      <c r="BU109" s="214"/>
      <c r="BV109" s="214"/>
      <c r="BW109" s="214"/>
      <c r="BX109" s="214"/>
      <c r="BY109" s="214"/>
      <c r="BZ109" s="214"/>
      <c r="CA109" s="214"/>
      <c r="CB109" s="214"/>
      <c r="CC109" s="214"/>
      <c r="CD109" s="214"/>
    </row>
    <row r="110" spans="3:82" ht="12.75" x14ac:dyDescent="0.2">
      <c r="C110" s="177"/>
      <c r="D110" s="211">
        <v>30</v>
      </c>
      <c r="E110" s="870"/>
      <c r="F110" s="870"/>
      <c r="G110" s="870"/>
      <c r="H110" s="870"/>
      <c r="I110" s="870"/>
      <c r="J110" s="870"/>
      <c r="K110" s="870"/>
      <c r="L110" s="870"/>
      <c r="M110" s="870"/>
      <c r="N110" s="870"/>
      <c r="O110" s="870"/>
      <c r="P110" s="870"/>
      <c r="Q110" s="870"/>
      <c r="R110" s="870"/>
      <c r="S110" s="870"/>
      <c r="T110" s="870"/>
      <c r="U110" s="870"/>
      <c r="V110" s="870"/>
      <c r="W110" s="870"/>
      <c r="X110" s="870"/>
      <c r="Y110" s="870"/>
      <c r="Z110" s="870"/>
      <c r="AA110" s="870"/>
      <c r="AB110" s="870"/>
      <c r="AC110" s="870"/>
      <c r="AD110" s="870"/>
      <c r="AE110" s="870"/>
      <c r="AF110" s="870"/>
      <c r="AG110" s="870"/>
      <c r="AH110" s="870"/>
      <c r="AI110" s="870"/>
      <c r="AJ110" s="870"/>
      <c r="AK110" s="870"/>
      <c r="AL110" s="870"/>
      <c r="AM110" s="870"/>
      <c r="AN110" s="870"/>
      <c r="AO110" s="870"/>
      <c r="AP110" s="870"/>
      <c r="AQ110" s="148"/>
      <c r="AR110" s="211">
        <v>30</v>
      </c>
      <c r="AS110" s="212" t="s">
        <v>332</v>
      </c>
      <c r="AT110" s="212" t="s">
        <v>332</v>
      </c>
      <c r="AU110" s="212" t="s">
        <v>332</v>
      </c>
      <c r="AV110" s="212" t="s">
        <v>332</v>
      </c>
      <c r="AW110" s="212" t="s">
        <v>332</v>
      </c>
      <c r="AX110" s="212" t="s">
        <v>332</v>
      </c>
      <c r="AY110" s="212" t="s">
        <v>332</v>
      </c>
      <c r="AZ110" s="212" t="s">
        <v>332</v>
      </c>
      <c r="BA110" s="212" t="s">
        <v>332</v>
      </c>
      <c r="BB110" s="212" t="s">
        <v>332</v>
      </c>
      <c r="BC110" s="212" t="s">
        <v>332</v>
      </c>
      <c r="BD110" s="212" t="s">
        <v>332</v>
      </c>
      <c r="BE110" s="212" t="s">
        <v>332</v>
      </c>
      <c r="BF110" s="212" t="s">
        <v>332</v>
      </c>
      <c r="BG110" s="212" t="s">
        <v>332</v>
      </c>
      <c r="BH110" s="212" t="s">
        <v>332</v>
      </c>
      <c r="BI110" s="212" t="s">
        <v>332</v>
      </c>
      <c r="BJ110" s="212" t="s">
        <v>332</v>
      </c>
      <c r="BK110" s="212" t="s">
        <v>332</v>
      </c>
      <c r="BL110" s="212" t="s">
        <v>332</v>
      </c>
      <c r="BM110" s="212" t="s">
        <v>332</v>
      </c>
      <c r="BN110" s="212" t="s">
        <v>332</v>
      </c>
      <c r="BO110" s="212" t="s">
        <v>332</v>
      </c>
      <c r="BP110" s="212" t="s">
        <v>332</v>
      </c>
      <c r="BQ110" s="212">
        <v>2228.0449881439608</v>
      </c>
      <c r="BR110" s="212" t="s">
        <v>332</v>
      </c>
      <c r="BS110" s="212" t="s">
        <v>332</v>
      </c>
      <c r="BT110" s="212" t="s">
        <v>332</v>
      </c>
      <c r="BU110" s="212" t="s">
        <v>332</v>
      </c>
      <c r="BV110" s="212" t="s">
        <v>332</v>
      </c>
      <c r="BW110" s="212" t="s">
        <v>332</v>
      </c>
      <c r="BX110" s="212" t="s">
        <v>332</v>
      </c>
      <c r="BY110" s="212" t="s">
        <v>332</v>
      </c>
      <c r="BZ110" s="212" t="s">
        <v>332</v>
      </c>
      <c r="CA110" s="212" t="s">
        <v>332</v>
      </c>
      <c r="CB110" s="212" t="s">
        <v>332</v>
      </c>
      <c r="CC110" s="212" t="s">
        <v>332</v>
      </c>
      <c r="CD110" s="212" t="s">
        <v>332</v>
      </c>
    </row>
    <row r="111" spans="3:82" ht="12.75" x14ac:dyDescent="0.2">
      <c r="C111" s="177"/>
      <c r="D111" s="213">
        <v>25</v>
      </c>
      <c r="E111" s="870"/>
      <c r="F111" s="870"/>
      <c r="G111" s="870"/>
      <c r="H111" s="870"/>
      <c r="I111" s="870"/>
      <c r="J111" s="870"/>
      <c r="K111" s="870"/>
      <c r="L111" s="870"/>
      <c r="M111" s="870"/>
      <c r="N111" s="870"/>
      <c r="O111" s="870"/>
      <c r="P111" s="870"/>
      <c r="Q111" s="870"/>
      <c r="R111" s="870"/>
      <c r="S111" s="870"/>
      <c r="T111" s="870"/>
      <c r="U111" s="870"/>
      <c r="V111" s="870"/>
      <c r="W111" s="870"/>
      <c r="X111" s="870"/>
      <c r="Y111" s="870"/>
      <c r="Z111" s="870"/>
      <c r="AA111" s="870"/>
      <c r="AB111" s="870"/>
      <c r="AC111" s="870"/>
      <c r="AD111" s="870"/>
      <c r="AE111" s="870"/>
      <c r="AF111" s="870"/>
      <c r="AG111" s="870"/>
      <c r="AH111" s="870"/>
      <c r="AI111" s="870"/>
      <c r="AJ111" s="870"/>
      <c r="AK111" s="870"/>
      <c r="AL111" s="870"/>
      <c r="AM111" s="870"/>
      <c r="AN111" s="870"/>
      <c r="AO111" s="870"/>
      <c r="AP111" s="870"/>
      <c r="AQ111" s="148"/>
      <c r="AR111" s="213">
        <v>25</v>
      </c>
      <c r="AS111" s="215">
        <v>2850.7921731508209</v>
      </c>
      <c r="AT111" s="215" t="s">
        <v>332</v>
      </c>
      <c r="AU111" s="215" t="s">
        <v>332</v>
      </c>
      <c r="AV111" s="215" t="s">
        <v>332</v>
      </c>
      <c r="AW111" s="215" t="s">
        <v>332</v>
      </c>
      <c r="AX111" s="215" t="s">
        <v>332</v>
      </c>
      <c r="AY111" s="215" t="s">
        <v>332</v>
      </c>
      <c r="AZ111" s="215" t="s">
        <v>332</v>
      </c>
      <c r="BA111" s="215" t="s">
        <v>332</v>
      </c>
      <c r="BB111" s="215" t="s">
        <v>332</v>
      </c>
      <c r="BC111" s="215" t="s">
        <v>332</v>
      </c>
      <c r="BD111" s="215" t="s">
        <v>332</v>
      </c>
      <c r="BE111" s="215" t="s">
        <v>332</v>
      </c>
      <c r="BF111" s="215" t="s">
        <v>332</v>
      </c>
      <c r="BG111" s="215" t="s">
        <v>332</v>
      </c>
      <c r="BH111" s="215" t="s">
        <v>332</v>
      </c>
      <c r="BI111" s="215" t="s">
        <v>332</v>
      </c>
      <c r="BJ111" s="215" t="s">
        <v>332</v>
      </c>
      <c r="BK111" s="215" t="s">
        <v>332</v>
      </c>
      <c r="BL111" s="215" t="s">
        <v>332</v>
      </c>
      <c r="BM111" s="215" t="s">
        <v>332</v>
      </c>
      <c r="BN111" s="215" t="s">
        <v>332</v>
      </c>
      <c r="BO111" s="215" t="s">
        <v>332</v>
      </c>
      <c r="BP111" s="215" t="s">
        <v>332</v>
      </c>
      <c r="BQ111" s="215" t="s">
        <v>332</v>
      </c>
      <c r="BR111" s="215" t="s">
        <v>332</v>
      </c>
      <c r="BS111" s="215" t="s">
        <v>332</v>
      </c>
      <c r="BT111" s="215" t="s">
        <v>332</v>
      </c>
      <c r="BU111" s="215" t="s">
        <v>332</v>
      </c>
      <c r="BV111" s="215" t="s">
        <v>332</v>
      </c>
      <c r="BW111" s="215" t="s">
        <v>332</v>
      </c>
      <c r="BX111" s="215" t="s">
        <v>332</v>
      </c>
      <c r="BY111" s="215" t="s">
        <v>332</v>
      </c>
      <c r="BZ111" s="215" t="s">
        <v>332</v>
      </c>
      <c r="CA111" s="215" t="s">
        <v>332</v>
      </c>
      <c r="CB111" s="215" t="s">
        <v>332</v>
      </c>
      <c r="CC111" s="215" t="s">
        <v>332</v>
      </c>
      <c r="CD111" s="215" t="s">
        <v>332</v>
      </c>
    </row>
    <row r="112" spans="3:82" ht="12.75" x14ac:dyDescent="0.2">
      <c r="C112" s="177"/>
      <c r="D112" s="211">
        <v>7.5</v>
      </c>
      <c r="E112" s="870"/>
      <c r="F112" s="870"/>
      <c r="G112" s="870"/>
      <c r="H112" s="870"/>
      <c r="I112" s="870"/>
      <c r="J112" s="870"/>
      <c r="K112" s="870"/>
      <c r="L112" s="870"/>
      <c r="M112" s="870"/>
      <c r="N112" s="870"/>
      <c r="O112" s="870"/>
      <c r="P112" s="870"/>
      <c r="Q112" s="870"/>
      <c r="R112" s="870"/>
      <c r="S112" s="870"/>
      <c r="T112" s="870"/>
      <c r="U112" s="870"/>
      <c r="V112" s="870"/>
      <c r="W112" s="870"/>
      <c r="X112" s="870"/>
      <c r="Y112" s="870"/>
      <c r="Z112" s="870"/>
      <c r="AA112" s="870"/>
      <c r="AB112" s="870"/>
      <c r="AC112" s="870"/>
      <c r="AD112" s="870"/>
      <c r="AE112" s="870"/>
      <c r="AF112" s="870"/>
      <c r="AG112" s="870"/>
      <c r="AH112" s="870"/>
      <c r="AI112" s="870"/>
      <c r="AJ112" s="870"/>
      <c r="AK112" s="870"/>
      <c r="AL112" s="870"/>
      <c r="AM112" s="870"/>
      <c r="AN112" s="870"/>
      <c r="AO112" s="870"/>
      <c r="AP112" s="870"/>
      <c r="AQ112" s="148"/>
      <c r="AR112" s="211">
        <v>7.5</v>
      </c>
      <c r="AS112" s="212" t="s">
        <v>332</v>
      </c>
      <c r="AT112" s="212" t="s">
        <v>332</v>
      </c>
      <c r="AU112" s="212" t="s">
        <v>332</v>
      </c>
      <c r="AV112" s="212" t="s">
        <v>332</v>
      </c>
      <c r="AW112" s="212" t="s">
        <v>332</v>
      </c>
      <c r="AX112" s="212" t="s">
        <v>332</v>
      </c>
      <c r="AY112" s="212" t="s">
        <v>332</v>
      </c>
      <c r="AZ112" s="212" t="s">
        <v>332</v>
      </c>
      <c r="BA112" s="212" t="s">
        <v>332</v>
      </c>
      <c r="BB112" s="212" t="s">
        <v>332</v>
      </c>
      <c r="BC112" s="212">
        <v>1494.3403464002713</v>
      </c>
      <c r="BD112" s="212" t="s">
        <v>332</v>
      </c>
      <c r="BE112" s="212" t="s">
        <v>332</v>
      </c>
      <c r="BF112" s="212" t="s">
        <v>332</v>
      </c>
      <c r="BG112" s="212" t="s">
        <v>332</v>
      </c>
      <c r="BH112" s="212" t="s">
        <v>332</v>
      </c>
      <c r="BI112" s="212" t="s">
        <v>332</v>
      </c>
      <c r="BJ112" s="212" t="s">
        <v>332</v>
      </c>
      <c r="BK112" s="212" t="s">
        <v>332</v>
      </c>
      <c r="BL112" s="212" t="s">
        <v>332</v>
      </c>
      <c r="BM112" s="212" t="s">
        <v>332</v>
      </c>
      <c r="BN112" s="212" t="s">
        <v>332</v>
      </c>
      <c r="BO112" s="212" t="s">
        <v>332</v>
      </c>
      <c r="BP112" s="212" t="s">
        <v>332</v>
      </c>
      <c r="BQ112" s="212" t="s">
        <v>332</v>
      </c>
      <c r="BR112" s="212" t="s">
        <v>332</v>
      </c>
      <c r="BS112" s="212" t="s">
        <v>332</v>
      </c>
      <c r="BT112" s="212" t="s">
        <v>332</v>
      </c>
      <c r="BU112" s="212" t="s">
        <v>332</v>
      </c>
      <c r="BV112" s="212" t="s">
        <v>332</v>
      </c>
      <c r="BW112" s="212" t="s">
        <v>332</v>
      </c>
      <c r="BX112" s="212" t="s">
        <v>332</v>
      </c>
      <c r="BY112" s="212" t="s">
        <v>332</v>
      </c>
      <c r="BZ112" s="212" t="s">
        <v>332</v>
      </c>
      <c r="CA112" s="212" t="s">
        <v>332</v>
      </c>
      <c r="CB112" s="212" t="s">
        <v>332</v>
      </c>
      <c r="CC112" s="212" t="s">
        <v>332</v>
      </c>
      <c r="CD112" s="212" t="s">
        <v>332</v>
      </c>
    </row>
    <row r="113" spans="3:82" ht="12.75" x14ac:dyDescent="0.2">
      <c r="C113" s="177"/>
      <c r="D113" s="213">
        <v>3</v>
      </c>
      <c r="E113" s="870"/>
      <c r="F113" s="870"/>
      <c r="G113" s="870"/>
      <c r="H113" s="870"/>
      <c r="I113" s="870"/>
      <c r="J113" s="870"/>
      <c r="K113" s="870"/>
      <c r="L113" s="870"/>
      <c r="M113" s="870"/>
      <c r="N113" s="870"/>
      <c r="O113" s="870"/>
      <c r="P113" s="870"/>
      <c r="Q113" s="870"/>
      <c r="R113" s="870"/>
      <c r="S113" s="870"/>
      <c r="T113" s="870"/>
      <c r="U113" s="870"/>
      <c r="V113" s="870"/>
      <c r="W113" s="870"/>
      <c r="X113" s="870"/>
      <c r="Y113" s="870"/>
      <c r="Z113" s="870"/>
      <c r="AA113" s="870"/>
      <c r="AB113" s="870"/>
      <c r="AC113" s="870"/>
      <c r="AD113" s="870"/>
      <c r="AE113" s="870"/>
      <c r="AF113" s="870"/>
      <c r="AG113" s="870"/>
      <c r="AH113" s="870"/>
      <c r="AI113" s="870"/>
      <c r="AJ113" s="870"/>
      <c r="AK113" s="870"/>
      <c r="AL113" s="870"/>
      <c r="AM113" s="870"/>
      <c r="AN113" s="870"/>
      <c r="AO113" s="870"/>
      <c r="AP113" s="870"/>
      <c r="AQ113" s="148"/>
      <c r="AR113" s="213">
        <v>3</v>
      </c>
      <c r="AS113" s="215" t="s">
        <v>332</v>
      </c>
      <c r="AT113" s="215" t="s">
        <v>332</v>
      </c>
      <c r="AU113" s="215" t="s">
        <v>332</v>
      </c>
      <c r="AV113" s="215" t="s">
        <v>332</v>
      </c>
      <c r="AW113" s="215" t="s">
        <v>332</v>
      </c>
      <c r="AX113" s="215" t="s">
        <v>332</v>
      </c>
      <c r="AY113" s="215" t="s">
        <v>332</v>
      </c>
      <c r="AZ113" s="215" t="s">
        <v>332</v>
      </c>
      <c r="BA113" s="215" t="s">
        <v>332</v>
      </c>
      <c r="BB113" s="215" t="s">
        <v>332</v>
      </c>
      <c r="BC113" s="215" t="s">
        <v>332</v>
      </c>
      <c r="BD113" s="215" t="s">
        <v>332</v>
      </c>
      <c r="BE113" s="215" t="s">
        <v>332</v>
      </c>
      <c r="BF113" s="215" t="s">
        <v>332</v>
      </c>
      <c r="BG113" s="215" t="s">
        <v>332</v>
      </c>
      <c r="BH113" s="215" t="s">
        <v>332</v>
      </c>
      <c r="BI113" s="215" t="s">
        <v>332</v>
      </c>
      <c r="BJ113" s="215" t="s">
        <v>332</v>
      </c>
      <c r="BK113" s="215">
        <v>3382.0319166035902</v>
      </c>
      <c r="BL113" s="215" t="s">
        <v>332</v>
      </c>
      <c r="BM113" s="215">
        <v>606.9526191773075</v>
      </c>
      <c r="BN113" s="215" t="s">
        <v>332</v>
      </c>
      <c r="BO113" s="215" t="s">
        <v>332</v>
      </c>
      <c r="BP113" s="215" t="s">
        <v>332</v>
      </c>
      <c r="BQ113" s="215" t="s">
        <v>332</v>
      </c>
      <c r="BR113" s="215" t="s">
        <v>332</v>
      </c>
      <c r="BS113" s="215" t="s">
        <v>332</v>
      </c>
      <c r="BT113" s="215" t="s">
        <v>332</v>
      </c>
      <c r="BU113" s="215">
        <v>2543.2126917782689</v>
      </c>
      <c r="BV113" s="215" t="s">
        <v>332</v>
      </c>
      <c r="BW113" s="215" t="s">
        <v>332</v>
      </c>
      <c r="BX113" s="215" t="s">
        <v>332</v>
      </c>
      <c r="BY113" s="215" t="s">
        <v>332</v>
      </c>
      <c r="BZ113" s="215" t="s">
        <v>332</v>
      </c>
      <c r="CA113" s="215" t="s">
        <v>332</v>
      </c>
      <c r="CB113" s="215">
        <v>322.74074818739473</v>
      </c>
      <c r="CC113" s="215" t="s">
        <v>332</v>
      </c>
      <c r="CD113" s="215" t="s">
        <v>332</v>
      </c>
    </row>
    <row r="114" spans="3:82" ht="12.75" x14ac:dyDescent="0.2">
      <c r="C114" s="177"/>
      <c r="D114" s="211">
        <v>2</v>
      </c>
      <c r="E114" s="870"/>
      <c r="F114" s="870"/>
      <c r="G114" s="870"/>
      <c r="H114" s="870"/>
      <c r="I114" s="870"/>
      <c r="J114" s="870"/>
      <c r="K114" s="870"/>
      <c r="L114" s="870"/>
      <c r="M114" s="870"/>
      <c r="N114" s="870"/>
      <c r="O114" s="870"/>
      <c r="P114" s="870"/>
      <c r="Q114" s="870"/>
      <c r="R114" s="870"/>
      <c r="S114" s="870"/>
      <c r="T114" s="870"/>
      <c r="U114" s="870"/>
      <c r="V114" s="870"/>
      <c r="W114" s="870"/>
      <c r="X114" s="870"/>
      <c r="Y114" s="870"/>
      <c r="Z114" s="870"/>
      <c r="AA114" s="870"/>
      <c r="AB114" s="870"/>
      <c r="AC114" s="870"/>
      <c r="AD114" s="870"/>
      <c r="AE114" s="870"/>
      <c r="AF114" s="870"/>
      <c r="AG114" s="870"/>
      <c r="AH114" s="870"/>
      <c r="AI114" s="870"/>
      <c r="AJ114" s="870"/>
      <c r="AK114" s="870"/>
      <c r="AL114" s="870"/>
      <c r="AM114" s="870"/>
      <c r="AN114" s="870"/>
      <c r="AO114" s="870"/>
      <c r="AP114" s="870"/>
      <c r="AQ114" s="148"/>
      <c r="AR114" s="211">
        <v>2</v>
      </c>
      <c r="AS114" s="212" t="s">
        <v>332</v>
      </c>
      <c r="AT114" s="212" t="s">
        <v>332</v>
      </c>
      <c r="AU114" s="212" t="s">
        <v>332</v>
      </c>
      <c r="AV114" s="212" t="s">
        <v>332</v>
      </c>
      <c r="AW114" s="212" t="s">
        <v>332</v>
      </c>
      <c r="AX114" s="212" t="s">
        <v>332</v>
      </c>
      <c r="AY114" s="212" t="s">
        <v>332</v>
      </c>
      <c r="AZ114" s="212">
        <v>2145.0160730050829</v>
      </c>
      <c r="BA114" s="212" t="s">
        <v>332</v>
      </c>
      <c r="BB114" s="212" t="s">
        <v>332</v>
      </c>
      <c r="BC114" s="212" t="s">
        <v>332</v>
      </c>
      <c r="BD114" s="212" t="s">
        <v>332</v>
      </c>
      <c r="BE114" s="212" t="s">
        <v>332</v>
      </c>
      <c r="BF114" s="212" t="s">
        <v>332</v>
      </c>
      <c r="BG114" s="212" t="s">
        <v>332</v>
      </c>
      <c r="BH114" s="212" t="s">
        <v>332</v>
      </c>
      <c r="BI114" s="212" t="s">
        <v>332</v>
      </c>
      <c r="BJ114" s="212" t="s">
        <v>332</v>
      </c>
      <c r="BK114" s="212" t="s">
        <v>332</v>
      </c>
      <c r="BL114" s="212" t="s">
        <v>332</v>
      </c>
      <c r="BM114" s="212" t="s">
        <v>332</v>
      </c>
      <c r="BN114" s="212" t="s">
        <v>332</v>
      </c>
      <c r="BO114" s="212" t="s">
        <v>332</v>
      </c>
      <c r="BP114" s="212" t="s">
        <v>332</v>
      </c>
      <c r="BQ114" s="212" t="s">
        <v>332</v>
      </c>
      <c r="BR114" s="212" t="s">
        <v>332</v>
      </c>
      <c r="BS114" s="212" t="s">
        <v>332</v>
      </c>
      <c r="BT114" s="212" t="s">
        <v>332</v>
      </c>
      <c r="BU114" s="212" t="s">
        <v>332</v>
      </c>
      <c r="BV114" s="212" t="s">
        <v>332</v>
      </c>
      <c r="BW114" s="212" t="s">
        <v>332</v>
      </c>
      <c r="BX114" s="212" t="s">
        <v>332</v>
      </c>
      <c r="BY114" s="212" t="s">
        <v>332</v>
      </c>
      <c r="BZ114" s="212" t="s">
        <v>332</v>
      </c>
      <c r="CA114" s="212" t="s">
        <v>332</v>
      </c>
      <c r="CB114" s="212" t="s">
        <v>332</v>
      </c>
      <c r="CC114" s="212" t="s">
        <v>332</v>
      </c>
      <c r="CD114" s="212" t="s">
        <v>332</v>
      </c>
    </row>
    <row r="115" spans="3:82" ht="12.75" x14ac:dyDescent="0.2">
      <c r="C115" s="177"/>
      <c r="D115" s="213">
        <v>1</v>
      </c>
      <c r="E115" s="870"/>
      <c r="F115" s="870"/>
      <c r="G115" s="870"/>
      <c r="H115" s="870"/>
      <c r="I115" s="870"/>
      <c r="J115" s="870"/>
      <c r="K115" s="870"/>
      <c r="L115" s="870"/>
      <c r="M115" s="870"/>
      <c r="N115" s="870"/>
      <c r="O115" s="870"/>
      <c r="P115" s="870"/>
      <c r="Q115" s="870"/>
      <c r="R115" s="870"/>
      <c r="S115" s="870"/>
      <c r="T115" s="870"/>
      <c r="U115" s="870"/>
      <c r="V115" s="870"/>
      <c r="W115" s="870"/>
      <c r="X115" s="870"/>
      <c r="Y115" s="870"/>
      <c r="Z115" s="870"/>
      <c r="AA115" s="870"/>
      <c r="AB115" s="870"/>
      <c r="AC115" s="870"/>
      <c r="AD115" s="870"/>
      <c r="AE115" s="870"/>
      <c r="AF115" s="870"/>
      <c r="AG115" s="870"/>
      <c r="AH115" s="870"/>
      <c r="AI115" s="870"/>
      <c r="AJ115" s="870"/>
      <c r="AK115" s="870"/>
      <c r="AL115" s="870"/>
      <c r="AM115" s="870"/>
      <c r="AN115" s="870"/>
      <c r="AO115" s="870"/>
      <c r="AP115" s="870"/>
      <c r="AQ115" s="148"/>
      <c r="AR115" s="213">
        <v>1</v>
      </c>
      <c r="AS115" s="215" t="s">
        <v>332</v>
      </c>
      <c r="AT115" s="215" t="s">
        <v>332</v>
      </c>
      <c r="AU115" s="215" t="s">
        <v>332</v>
      </c>
      <c r="AV115" s="215" t="s">
        <v>332</v>
      </c>
      <c r="AW115" s="215" t="s">
        <v>332</v>
      </c>
      <c r="AX115" s="215" t="s">
        <v>332</v>
      </c>
      <c r="AY115" s="215" t="s">
        <v>332</v>
      </c>
      <c r="AZ115" s="215" t="s">
        <v>332</v>
      </c>
      <c r="BA115" s="215" t="s">
        <v>332</v>
      </c>
      <c r="BB115" s="215" t="s">
        <v>332</v>
      </c>
      <c r="BC115" s="215" t="s">
        <v>332</v>
      </c>
      <c r="BD115" s="215">
        <v>1394.3147691195122</v>
      </c>
      <c r="BE115" s="215" t="s">
        <v>332</v>
      </c>
      <c r="BF115" s="215" t="s">
        <v>332</v>
      </c>
      <c r="BG115" s="215" t="s">
        <v>332</v>
      </c>
      <c r="BH115" s="215" t="s">
        <v>332</v>
      </c>
      <c r="BI115" s="215" t="s">
        <v>332</v>
      </c>
      <c r="BJ115" s="215" t="s">
        <v>332</v>
      </c>
      <c r="BK115" s="215" t="s">
        <v>332</v>
      </c>
      <c r="BL115" s="215" t="s">
        <v>332</v>
      </c>
      <c r="BM115" s="215" t="s">
        <v>332</v>
      </c>
      <c r="BN115" s="215" t="s">
        <v>332</v>
      </c>
      <c r="BO115" s="215" t="s">
        <v>332</v>
      </c>
      <c r="BP115" s="215" t="s">
        <v>332</v>
      </c>
      <c r="BQ115" s="215" t="s">
        <v>332</v>
      </c>
      <c r="BR115" s="215" t="s">
        <v>332</v>
      </c>
      <c r="BS115" s="215" t="s">
        <v>332</v>
      </c>
      <c r="BT115" s="215">
        <v>1675.1331336382621</v>
      </c>
      <c r="BU115" s="215" t="s">
        <v>332</v>
      </c>
      <c r="BV115" s="215" t="s">
        <v>332</v>
      </c>
      <c r="BW115" s="215" t="s">
        <v>332</v>
      </c>
      <c r="BX115" s="215" t="s">
        <v>332</v>
      </c>
      <c r="BY115" s="215" t="s">
        <v>332</v>
      </c>
      <c r="BZ115" s="215">
        <v>710.3569776689103</v>
      </c>
      <c r="CA115" s="215" t="s">
        <v>332</v>
      </c>
      <c r="CB115" s="215" t="s">
        <v>332</v>
      </c>
      <c r="CC115" s="215" t="s">
        <v>332</v>
      </c>
      <c r="CD115" s="215" t="s">
        <v>332</v>
      </c>
    </row>
    <row r="116" spans="3:82" ht="12.75" x14ac:dyDescent="0.2">
      <c r="C116" s="177"/>
      <c r="D116" s="213"/>
      <c r="E116" s="215"/>
      <c r="F116" s="215"/>
      <c r="G116" s="215"/>
      <c r="H116" s="215"/>
      <c r="I116" s="215"/>
      <c r="J116" s="215"/>
      <c r="K116" s="215"/>
      <c r="L116" s="215"/>
      <c r="M116" s="215"/>
      <c r="N116" s="215"/>
      <c r="O116" s="215"/>
      <c r="P116" s="215"/>
      <c r="Q116" s="215"/>
      <c r="R116" s="215"/>
      <c r="S116" s="215"/>
      <c r="T116" s="215"/>
      <c r="U116" s="215"/>
      <c r="V116" s="215"/>
      <c r="W116" s="215"/>
      <c r="X116" s="215"/>
      <c r="Y116" s="215"/>
      <c r="Z116" s="215"/>
      <c r="AA116" s="215"/>
      <c r="AB116" s="215"/>
      <c r="AC116" s="215"/>
      <c r="AD116" s="215"/>
      <c r="AE116" s="215"/>
      <c r="AF116" s="215"/>
      <c r="AG116" s="215"/>
      <c r="AH116" s="215"/>
      <c r="AI116" s="215"/>
      <c r="AJ116" s="215"/>
      <c r="AK116" s="215"/>
      <c r="AL116" s="215"/>
      <c r="AM116" s="215"/>
      <c r="AN116" s="215"/>
      <c r="AO116" s="215"/>
      <c r="AP116" s="215"/>
      <c r="AR116" s="213"/>
      <c r="AS116" s="215"/>
      <c r="AT116" s="215"/>
      <c r="AU116" s="215"/>
      <c r="AV116" s="215"/>
      <c r="AW116" s="215"/>
      <c r="AX116" s="215"/>
      <c r="AY116" s="215"/>
      <c r="AZ116" s="215"/>
      <c r="BA116" s="215"/>
      <c r="BB116" s="215"/>
      <c r="BC116" s="215"/>
      <c r="BD116" s="215"/>
      <c r="BE116" s="215"/>
      <c r="BF116" s="215"/>
      <c r="BG116" s="215"/>
      <c r="BH116" s="215"/>
      <c r="BI116" s="215"/>
      <c r="BJ116" s="215"/>
      <c r="BK116" s="215"/>
      <c r="BL116" s="215"/>
      <c r="BM116" s="215"/>
      <c r="BN116" s="215"/>
      <c r="BO116" s="215"/>
      <c r="BP116" s="215"/>
      <c r="BQ116" s="215"/>
      <c r="BR116" s="215"/>
      <c r="BS116" s="215"/>
      <c r="BT116" s="215"/>
      <c r="BU116" s="215"/>
      <c r="BV116" s="215"/>
      <c r="BW116" s="215"/>
      <c r="BX116" s="215"/>
      <c r="BY116" s="215"/>
      <c r="BZ116" s="215"/>
      <c r="CA116" s="215"/>
      <c r="CB116" s="215"/>
      <c r="CC116" s="215"/>
      <c r="CD116" s="215"/>
    </row>
    <row r="117" spans="3:82" ht="12.75" x14ac:dyDescent="0.2">
      <c r="C117" s="177" t="str">
        <f>C36</f>
        <v>#1.3</v>
      </c>
      <c r="D117" s="211" t="s">
        <v>662</v>
      </c>
      <c r="E117" s="212" t="s">
        <v>332</v>
      </c>
      <c r="F117" s="212" t="s">
        <v>332</v>
      </c>
      <c r="G117" s="212" t="s">
        <v>332</v>
      </c>
      <c r="H117" s="212" t="s">
        <v>332</v>
      </c>
      <c r="I117" s="212" t="s">
        <v>332</v>
      </c>
      <c r="J117" s="212" t="s">
        <v>332</v>
      </c>
      <c r="K117" s="212" t="s">
        <v>332</v>
      </c>
      <c r="L117" s="212" t="s">
        <v>332</v>
      </c>
      <c r="M117" s="212" t="s">
        <v>332</v>
      </c>
      <c r="N117" s="212" t="s">
        <v>332</v>
      </c>
      <c r="O117" s="212" t="s">
        <v>332</v>
      </c>
      <c r="P117" s="212" t="s">
        <v>332</v>
      </c>
      <c r="Q117" s="212" t="s">
        <v>332</v>
      </c>
      <c r="R117" s="212" t="s">
        <v>332</v>
      </c>
      <c r="S117" s="212" t="s">
        <v>332</v>
      </c>
      <c r="T117" s="212" t="s">
        <v>332</v>
      </c>
      <c r="U117" s="212" t="s">
        <v>332</v>
      </c>
      <c r="V117" s="212" t="s">
        <v>332</v>
      </c>
      <c r="W117" s="212" t="s">
        <v>332</v>
      </c>
      <c r="X117" s="212" t="s">
        <v>332</v>
      </c>
      <c r="Y117" s="212">
        <v>132</v>
      </c>
      <c r="Z117" s="212" t="s">
        <v>332</v>
      </c>
      <c r="AA117" s="212" t="s">
        <v>332</v>
      </c>
      <c r="AB117" s="212" t="s">
        <v>332</v>
      </c>
      <c r="AC117" s="212" t="s">
        <v>332</v>
      </c>
      <c r="AD117" s="212" t="s">
        <v>332</v>
      </c>
      <c r="AE117" s="212" t="s">
        <v>332</v>
      </c>
      <c r="AF117" s="212" t="s">
        <v>332</v>
      </c>
      <c r="AG117" s="212" t="s">
        <v>332</v>
      </c>
      <c r="AH117" s="212" t="s">
        <v>332</v>
      </c>
      <c r="AI117" s="212" t="s">
        <v>332</v>
      </c>
      <c r="AJ117" s="212" t="s">
        <v>332</v>
      </c>
      <c r="AK117" s="212" t="s">
        <v>332</v>
      </c>
      <c r="AL117" s="212" t="s">
        <v>332</v>
      </c>
      <c r="AM117" s="212" t="s">
        <v>332</v>
      </c>
      <c r="AN117" s="212" t="s">
        <v>332</v>
      </c>
      <c r="AO117" s="212" t="s">
        <v>332</v>
      </c>
      <c r="AP117" s="212" t="s">
        <v>332</v>
      </c>
      <c r="AR117" s="211" t="s">
        <v>662</v>
      </c>
      <c r="AS117" s="212" t="s">
        <v>332</v>
      </c>
      <c r="AT117" s="212" t="s">
        <v>332</v>
      </c>
      <c r="AU117" s="212" t="s">
        <v>332</v>
      </c>
      <c r="AV117" s="212" t="s">
        <v>332</v>
      </c>
      <c r="AW117" s="212" t="s">
        <v>332</v>
      </c>
      <c r="AX117" s="212" t="s">
        <v>332</v>
      </c>
      <c r="AY117" s="212" t="s">
        <v>332</v>
      </c>
      <c r="AZ117" s="212" t="s">
        <v>332</v>
      </c>
      <c r="BA117" s="212" t="s">
        <v>332</v>
      </c>
      <c r="BB117" s="212" t="s">
        <v>332</v>
      </c>
      <c r="BC117" s="212" t="s">
        <v>332</v>
      </c>
      <c r="BD117" s="212" t="s">
        <v>332</v>
      </c>
      <c r="BE117" s="212" t="s">
        <v>332</v>
      </c>
      <c r="BF117" s="212" t="s">
        <v>332</v>
      </c>
      <c r="BG117" s="212" t="s">
        <v>332</v>
      </c>
      <c r="BH117" s="212" t="s">
        <v>332</v>
      </c>
      <c r="BI117" s="212" t="s">
        <v>332</v>
      </c>
      <c r="BJ117" s="212" t="s">
        <v>332</v>
      </c>
      <c r="BK117" s="212" t="s">
        <v>332</v>
      </c>
      <c r="BL117" s="212" t="s">
        <v>332</v>
      </c>
      <c r="BM117" s="212">
        <v>132</v>
      </c>
      <c r="BN117" s="212" t="s">
        <v>332</v>
      </c>
      <c r="BO117" s="212" t="s">
        <v>332</v>
      </c>
      <c r="BP117" s="212" t="s">
        <v>332</v>
      </c>
      <c r="BQ117" s="212" t="s">
        <v>332</v>
      </c>
      <c r="BR117" s="212" t="s">
        <v>332</v>
      </c>
      <c r="BS117" s="212" t="s">
        <v>332</v>
      </c>
      <c r="BT117" s="212" t="s">
        <v>332</v>
      </c>
      <c r="BU117" s="212" t="s">
        <v>332</v>
      </c>
      <c r="BV117" s="212" t="s">
        <v>332</v>
      </c>
      <c r="BW117" s="212" t="s">
        <v>332</v>
      </c>
      <c r="BX117" s="212" t="s">
        <v>332</v>
      </c>
      <c r="BY117" s="212" t="s">
        <v>332</v>
      </c>
      <c r="BZ117" s="212" t="s">
        <v>332</v>
      </c>
      <c r="CA117" s="212" t="s">
        <v>332</v>
      </c>
      <c r="CB117" s="212" t="s">
        <v>332</v>
      </c>
      <c r="CC117" s="212" t="s">
        <v>332</v>
      </c>
      <c r="CD117" s="212" t="s">
        <v>332</v>
      </c>
    </row>
    <row r="118" spans="3:82" ht="38.25" x14ac:dyDescent="0.2">
      <c r="C118" s="177"/>
      <c r="D118" s="213" t="s">
        <v>663</v>
      </c>
      <c r="E118" s="214" t="s">
        <v>664</v>
      </c>
      <c r="F118" s="214"/>
      <c r="G118" s="214"/>
      <c r="H118" s="214"/>
      <c r="I118" s="214"/>
      <c r="J118" s="214"/>
      <c r="K118" s="214"/>
      <c r="L118" s="214"/>
      <c r="M118" s="214"/>
      <c r="N118" s="214"/>
      <c r="O118" s="214"/>
      <c r="P118" s="214"/>
      <c r="Q118" s="214"/>
      <c r="R118" s="214"/>
      <c r="S118" s="214"/>
      <c r="T118" s="214"/>
      <c r="U118" s="214"/>
      <c r="V118" s="214"/>
      <c r="W118" s="214"/>
      <c r="X118" s="214"/>
      <c r="Y118" s="214"/>
      <c r="Z118" s="214"/>
      <c r="AA118" s="214"/>
      <c r="AB118" s="214"/>
      <c r="AC118" s="214"/>
      <c r="AD118" s="214"/>
      <c r="AE118" s="214"/>
      <c r="AF118" s="214"/>
      <c r="AG118" s="214"/>
      <c r="AH118" s="214"/>
      <c r="AI118" s="214"/>
      <c r="AJ118" s="214"/>
      <c r="AK118" s="214"/>
      <c r="AL118" s="214"/>
      <c r="AM118" s="214"/>
      <c r="AN118" s="214"/>
      <c r="AO118" s="214"/>
      <c r="AP118" s="214"/>
      <c r="AR118" s="213" t="s">
        <v>663</v>
      </c>
      <c r="AS118" s="214" t="s">
        <v>664</v>
      </c>
      <c r="AT118" s="214"/>
      <c r="AU118" s="214"/>
      <c r="AV118" s="214"/>
      <c r="AW118" s="214"/>
      <c r="AX118" s="214"/>
      <c r="AY118" s="214"/>
      <c r="AZ118" s="214"/>
      <c r="BA118" s="214"/>
      <c r="BB118" s="214"/>
      <c r="BC118" s="214"/>
      <c r="BD118" s="214"/>
      <c r="BE118" s="214"/>
      <c r="BF118" s="214"/>
      <c r="BG118" s="214"/>
      <c r="BH118" s="214"/>
      <c r="BI118" s="214"/>
      <c r="BJ118" s="214"/>
      <c r="BK118" s="214"/>
      <c r="BL118" s="214"/>
      <c r="BM118" s="214"/>
      <c r="BN118" s="214"/>
      <c r="BO118" s="214"/>
      <c r="BP118" s="214"/>
      <c r="BQ118" s="214"/>
      <c r="BR118" s="214"/>
      <c r="BS118" s="214"/>
      <c r="BT118" s="214"/>
      <c r="BU118" s="214"/>
      <c r="BV118" s="214"/>
      <c r="BW118" s="214"/>
      <c r="BX118" s="214"/>
      <c r="BY118" s="214"/>
      <c r="BZ118" s="214"/>
      <c r="CA118" s="214"/>
      <c r="CB118" s="214"/>
      <c r="CC118" s="214"/>
      <c r="CD118" s="214"/>
    </row>
    <row r="119" spans="3:82" ht="12.75" x14ac:dyDescent="0.2">
      <c r="C119" s="177"/>
      <c r="D119" s="211">
        <v>0.5</v>
      </c>
      <c r="E119" s="870" t="str">
        <f>IF('Antenna capacity SMP Traficom'!D392=0,"",'Antenna capacity SMP Traficom'!D392)</f>
        <v/>
      </c>
      <c r="F119" s="870" t="str">
        <f>IF('Antenna capacity SMP Traficom'!E392=0,"",'Antenna capacity SMP Traficom'!E392)</f>
        <v/>
      </c>
      <c r="G119" s="870" t="str">
        <f>IF('Antenna capacity SMP Traficom'!F392=0,"",'Antenna capacity SMP Traficom'!F392)</f>
        <v/>
      </c>
      <c r="H119" s="870" t="str">
        <f>IF('Antenna capacity SMP Traficom'!G392=0,"",'Antenna capacity SMP Traficom'!G392)</f>
        <v/>
      </c>
      <c r="I119" s="870" t="str">
        <f>IF('Antenna capacity SMP Traficom'!H392=0,"",'Antenna capacity SMP Traficom'!H392)</f>
        <v/>
      </c>
      <c r="J119" s="870" t="str">
        <f>IF('Antenna capacity SMP Traficom'!I392=0,"",'Antenna capacity SMP Traficom'!I392)</f>
        <v/>
      </c>
      <c r="K119" s="870" t="str">
        <f>IF('Antenna capacity SMP Traficom'!J392=0,"",'Antenna capacity SMP Traficom'!J392)</f>
        <v/>
      </c>
      <c r="L119" s="870" t="str">
        <f>IF('Antenna capacity SMP Traficom'!K392=0,"",'Antenna capacity SMP Traficom'!K392)</f>
        <v/>
      </c>
      <c r="M119" s="870" t="str">
        <f>IF('Antenna capacity SMP Traficom'!L392=0,"",'Antenna capacity SMP Traficom'!L392)</f>
        <v/>
      </c>
      <c r="N119" s="870" t="str">
        <f>IF('Antenna capacity SMP Traficom'!M392=0,"",'Antenna capacity SMP Traficom'!M392)</f>
        <v/>
      </c>
      <c r="O119" s="870" t="str">
        <f>IF('Antenna capacity SMP Traficom'!N392=0,"",'Antenna capacity SMP Traficom'!N392)</f>
        <v/>
      </c>
      <c r="P119" s="870" t="str">
        <f>IF('Antenna capacity SMP Traficom'!O392=0,"",'Antenna capacity SMP Traficom'!O392)</f>
        <v/>
      </c>
      <c r="Q119" s="870" t="str">
        <f>IF('Antenna capacity SMP Traficom'!P392=0,"",'Antenna capacity SMP Traficom'!P392)</f>
        <v/>
      </c>
      <c r="R119" s="870" t="str">
        <f>IF('Antenna capacity SMP Traficom'!Q392=0,"",'Antenna capacity SMP Traficom'!Q392)</f>
        <v/>
      </c>
      <c r="S119" s="870" t="str">
        <f>IF('Antenna capacity SMP Traficom'!R392=0,"",'Antenna capacity SMP Traficom'!R392)</f>
        <v/>
      </c>
      <c r="T119" s="870" t="str">
        <f>IF('Antenna capacity SMP Traficom'!S392=0,"",'Antenna capacity SMP Traficom'!S392)</f>
        <v/>
      </c>
      <c r="U119" s="870" t="str">
        <f>IF('Antenna capacity SMP Traficom'!T392=0,"",'Antenna capacity SMP Traficom'!T392)</f>
        <v/>
      </c>
      <c r="V119" s="870" t="str">
        <f>IF('Antenna capacity SMP Traficom'!U392=0,"",'Antenna capacity SMP Traficom'!U392)</f>
        <v/>
      </c>
      <c r="W119" s="870" t="str">
        <f>IF('Antenna capacity SMP Traficom'!V392=0,"",'Antenna capacity SMP Traficom'!V392)</f>
        <v/>
      </c>
      <c r="X119" s="870" t="str">
        <f>IF('Antenna capacity SMP Traficom'!W392=0,"",'Antenna capacity SMP Traficom'!W392)</f>
        <v/>
      </c>
      <c r="Y119" s="870" t="str">
        <f>IF('Antenna capacity SMP Traficom'!X392=0,"",'Antenna capacity SMP Traficom'!X392)</f>
        <v/>
      </c>
      <c r="Z119" s="870" t="str">
        <f>IF('Antenna capacity SMP Traficom'!Y392=0,"",'Antenna capacity SMP Traficom'!Y392)</f>
        <v/>
      </c>
      <c r="AA119" s="870" t="str">
        <f>IF('Antenna capacity SMP Traficom'!Z392=0,"",'Antenna capacity SMP Traficom'!Z392)</f>
        <v/>
      </c>
      <c r="AB119" s="870" t="str">
        <f>IF('Antenna capacity SMP Traficom'!AA392=0,"",'Antenna capacity SMP Traficom'!AA392)</f>
        <v/>
      </c>
      <c r="AC119" s="870" t="str">
        <f>IF('Antenna capacity SMP Traficom'!AB392=0,"",'Antenna capacity SMP Traficom'!AB392)</f>
        <v/>
      </c>
      <c r="AD119" s="870" t="str">
        <f>IF('Antenna capacity SMP Traficom'!AC392=0,"",'Antenna capacity SMP Traficom'!AC392)</f>
        <v/>
      </c>
      <c r="AE119" s="870" t="str">
        <f>IF('Antenna capacity SMP Traficom'!AD392=0,"",'Antenna capacity SMP Traficom'!AD392)</f>
        <v/>
      </c>
      <c r="AF119" s="870" t="str">
        <f>IF('Antenna capacity SMP Traficom'!AE392=0,"",'Antenna capacity SMP Traficom'!AE392)</f>
        <v/>
      </c>
      <c r="AG119" s="870" t="str">
        <f>IF('Antenna capacity SMP Traficom'!AF392=0,"",'Antenna capacity SMP Traficom'!AF392)</f>
        <v/>
      </c>
      <c r="AH119" s="870" t="str">
        <f>IF('Antenna capacity SMP Traficom'!AG392=0,"",'Antenna capacity SMP Traficom'!AG392)</f>
        <v/>
      </c>
      <c r="AI119" s="870" t="str">
        <f>IF('Antenna capacity SMP Traficom'!AH392=0,"",'Antenna capacity SMP Traficom'!AH392)</f>
        <v/>
      </c>
      <c r="AJ119" s="870" t="str">
        <f>IF('Antenna capacity SMP Traficom'!AI392=0,"",'Antenna capacity SMP Traficom'!AI392)</f>
        <v/>
      </c>
      <c r="AK119" s="870" t="str">
        <f>IF('Antenna capacity SMP Traficom'!AJ392=0,"",'Antenna capacity SMP Traficom'!AJ392)</f>
        <v/>
      </c>
      <c r="AL119" s="870" t="str">
        <f>IF('Antenna capacity SMP Traficom'!AK392=0,"",'Antenna capacity SMP Traficom'!AK392)</f>
        <v/>
      </c>
      <c r="AM119" s="870" t="str">
        <f>IF('Antenna capacity SMP Traficom'!AL392=0,"",'Antenna capacity SMP Traficom'!AL392)</f>
        <v/>
      </c>
      <c r="AN119" s="870" t="str">
        <f>IF('Antenna capacity SMP Traficom'!AM392=0,"",'Antenna capacity SMP Traficom'!AM392)</f>
        <v/>
      </c>
      <c r="AO119" s="870" t="str">
        <f>IF('Antenna capacity SMP Traficom'!AN392=0,"",'Antenna capacity SMP Traficom'!AN392)</f>
        <v/>
      </c>
      <c r="AP119" s="870" t="str">
        <f>IF('Antenna capacity SMP Traficom'!AO392=0,"",'Antenna capacity SMP Traficom'!AO392)</f>
        <v/>
      </c>
      <c r="AQ119" s="148"/>
      <c r="AR119" s="211">
        <v>0.5</v>
      </c>
      <c r="AS119" s="212" t="s">
        <v>332</v>
      </c>
      <c r="AT119" s="212" t="s">
        <v>332</v>
      </c>
      <c r="AU119" s="212" t="s">
        <v>332</v>
      </c>
      <c r="AV119" s="212" t="s">
        <v>332</v>
      </c>
      <c r="AW119" s="212" t="s">
        <v>332</v>
      </c>
      <c r="AX119" s="212" t="s">
        <v>332</v>
      </c>
      <c r="AY119" s="212" t="s">
        <v>332</v>
      </c>
      <c r="AZ119" s="212" t="s">
        <v>332</v>
      </c>
      <c r="BA119" s="212" t="s">
        <v>332</v>
      </c>
      <c r="BB119" s="212" t="s">
        <v>332</v>
      </c>
      <c r="BC119" s="212" t="s">
        <v>332</v>
      </c>
      <c r="BD119" s="212" t="s">
        <v>332</v>
      </c>
      <c r="BE119" s="212" t="s">
        <v>332</v>
      </c>
      <c r="BF119" s="212" t="s">
        <v>332</v>
      </c>
      <c r="BG119" s="212" t="s">
        <v>332</v>
      </c>
      <c r="BH119" s="212" t="s">
        <v>332</v>
      </c>
      <c r="BI119" s="212" t="s">
        <v>332</v>
      </c>
      <c r="BJ119" s="212" t="s">
        <v>332</v>
      </c>
      <c r="BK119" s="212" t="s">
        <v>332</v>
      </c>
      <c r="BL119" s="212" t="s">
        <v>332</v>
      </c>
      <c r="BM119" s="212">
        <v>1837.3455187081361</v>
      </c>
      <c r="BN119" s="212" t="s">
        <v>332</v>
      </c>
      <c r="BO119" s="212" t="s">
        <v>332</v>
      </c>
      <c r="BP119" s="212" t="s">
        <v>332</v>
      </c>
      <c r="BQ119" s="212" t="s">
        <v>332</v>
      </c>
      <c r="BR119" s="212" t="s">
        <v>332</v>
      </c>
      <c r="BS119" s="212" t="s">
        <v>332</v>
      </c>
      <c r="BT119" s="212" t="s">
        <v>332</v>
      </c>
      <c r="BU119" s="212" t="s">
        <v>332</v>
      </c>
      <c r="BV119" s="212" t="s">
        <v>332</v>
      </c>
      <c r="BW119" s="212" t="s">
        <v>332</v>
      </c>
      <c r="BX119" s="212" t="s">
        <v>332</v>
      </c>
      <c r="BY119" s="212" t="s">
        <v>332</v>
      </c>
      <c r="BZ119" s="212" t="s">
        <v>332</v>
      </c>
      <c r="CA119" s="212" t="s">
        <v>332</v>
      </c>
      <c r="CB119" s="212" t="s">
        <v>332</v>
      </c>
      <c r="CC119" s="212" t="s">
        <v>332</v>
      </c>
      <c r="CD119" s="212" t="s">
        <v>332</v>
      </c>
    </row>
    <row r="120" spans="3:82" ht="12.75" x14ac:dyDescent="0.2">
      <c r="C120" s="177"/>
      <c r="D120" s="213"/>
      <c r="E120" s="215"/>
      <c r="F120" s="215"/>
      <c r="G120" s="215"/>
      <c r="H120" s="215"/>
      <c r="I120" s="215"/>
      <c r="J120" s="215"/>
      <c r="K120" s="215"/>
      <c r="L120" s="215"/>
      <c r="M120" s="215"/>
      <c r="N120" s="215"/>
      <c r="O120" s="215"/>
      <c r="P120" s="215"/>
      <c r="Q120" s="215"/>
      <c r="R120" s="215"/>
      <c r="S120" s="215"/>
      <c r="T120" s="215"/>
      <c r="U120" s="215"/>
      <c r="V120" s="215"/>
      <c r="W120" s="215"/>
      <c r="X120" s="215"/>
      <c r="Y120" s="215"/>
      <c r="Z120" s="215"/>
      <c r="AA120" s="215"/>
      <c r="AB120" s="215"/>
      <c r="AC120" s="215"/>
      <c r="AD120" s="215"/>
      <c r="AE120" s="215"/>
      <c r="AF120" s="215"/>
      <c r="AG120" s="215"/>
      <c r="AH120" s="215"/>
      <c r="AI120" s="215"/>
      <c r="AJ120" s="215"/>
      <c r="AK120" s="215"/>
      <c r="AL120" s="215"/>
      <c r="AM120" s="215"/>
      <c r="AN120" s="215"/>
      <c r="AO120" s="215"/>
      <c r="AP120" s="215"/>
      <c r="AR120" s="213"/>
      <c r="AS120" s="215"/>
      <c r="AT120" s="215"/>
      <c r="AU120" s="215"/>
      <c r="AV120" s="215"/>
      <c r="AW120" s="215"/>
      <c r="AX120" s="215"/>
      <c r="AY120" s="215"/>
      <c r="AZ120" s="215"/>
      <c r="BA120" s="215"/>
      <c r="BB120" s="215"/>
      <c r="BC120" s="215"/>
      <c r="BD120" s="215"/>
      <c r="BE120" s="215"/>
      <c r="BF120" s="215"/>
      <c r="BG120" s="215"/>
      <c r="BH120" s="215"/>
      <c r="BI120" s="215"/>
      <c r="BJ120" s="215"/>
      <c r="BK120" s="215"/>
      <c r="BL120" s="215"/>
      <c r="BM120" s="215"/>
      <c r="BN120" s="215"/>
      <c r="BO120" s="215"/>
      <c r="BP120" s="215"/>
      <c r="BQ120" s="215"/>
      <c r="BR120" s="215"/>
      <c r="BS120" s="215"/>
      <c r="BT120" s="215"/>
      <c r="BU120" s="215"/>
      <c r="BV120" s="215"/>
      <c r="BW120" s="215"/>
      <c r="BX120" s="215"/>
      <c r="BY120" s="215"/>
      <c r="BZ120" s="215"/>
      <c r="CA120" s="215"/>
      <c r="CB120" s="215"/>
      <c r="CC120" s="215"/>
      <c r="CD120" s="215"/>
    </row>
    <row r="121" spans="3:82" ht="12.75" x14ac:dyDescent="0.2">
      <c r="C121" s="177" t="str">
        <f>C40</f>
        <v>#2</v>
      </c>
      <c r="D121" s="211" t="s">
        <v>662</v>
      </c>
      <c r="E121" s="212">
        <v>170</v>
      </c>
      <c r="F121" s="212">
        <v>175</v>
      </c>
      <c r="G121" s="212" t="s">
        <v>332</v>
      </c>
      <c r="H121" s="212">
        <v>168</v>
      </c>
      <c r="I121" s="212">
        <v>167</v>
      </c>
      <c r="J121" s="212">
        <v>83</v>
      </c>
      <c r="K121" s="212">
        <v>111</v>
      </c>
      <c r="L121" s="212">
        <v>170</v>
      </c>
      <c r="M121" s="212">
        <v>220</v>
      </c>
      <c r="N121" s="212" t="s">
        <v>332</v>
      </c>
      <c r="O121" s="212">
        <v>169</v>
      </c>
      <c r="P121" s="212" t="s">
        <v>332</v>
      </c>
      <c r="Q121" s="212">
        <v>190</v>
      </c>
      <c r="R121" s="212">
        <v>88</v>
      </c>
      <c r="S121" s="212">
        <v>228</v>
      </c>
      <c r="T121" s="212" t="s">
        <v>332</v>
      </c>
      <c r="U121" s="212">
        <v>115</v>
      </c>
      <c r="V121" s="212">
        <v>192</v>
      </c>
      <c r="W121" s="212">
        <v>118</v>
      </c>
      <c r="X121" s="212">
        <v>150</v>
      </c>
      <c r="Y121" s="212" t="s">
        <v>332</v>
      </c>
      <c r="Z121" s="212">
        <v>175</v>
      </c>
      <c r="AA121" s="212" t="s">
        <v>332</v>
      </c>
      <c r="AB121" s="212">
        <v>143</v>
      </c>
      <c r="AC121" s="212">
        <v>95</v>
      </c>
      <c r="AD121" s="212">
        <v>87</v>
      </c>
      <c r="AE121" s="212">
        <v>69</v>
      </c>
      <c r="AF121" s="212">
        <v>104</v>
      </c>
      <c r="AG121" s="212">
        <v>162</v>
      </c>
      <c r="AH121" s="212">
        <v>180</v>
      </c>
      <c r="AI121" s="212">
        <v>178</v>
      </c>
      <c r="AJ121" s="212">
        <v>115</v>
      </c>
      <c r="AK121" s="212" t="s">
        <v>332</v>
      </c>
      <c r="AL121" s="212">
        <v>88</v>
      </c>
      <c r="AM121" s="212">
        <v>176</v>
      </c>
      <c r="AN121" s="212" t="s">
        <v>332</v>
      </c>
      <c r="AO121" s="212">
        <v>98</v>
      </c>
      <c r="AP121" s="212">
        <v>124</v>
      </c>
      <c r="AR121" s="211" t="s">
        <v>662</v>
      </c>
      <c r="AS121" s="212">
        <v>170</v>
      </c>
      <c r="AT121" s="212">
        <v>175</v>
      </c>
      <c r="AU121" s="212" t="s">
        <v>332</v>
      </c>
      <c r="AV121" s="212">
        <v>168</v>
      </c>
      <c r="AW121" s="212">
        <v>167</v>
      </c>
      <c r="AX121" s="212">
        <v>83</v>
      </c>
      <c r="AY121" s="212">
        <v>111</v>
      </c>
      <c r="AZ121" s="212">
        <v>170</v>
      </c>
      <c r="BA121" s="212">
        <v>220</v>
      </c>
      <c r="BB121" s="212" t="s">
        <v>332</v>
      </c>
      <c r="BC121" s="212">
        <v>169</v>
      </c>
      <c r="BD121" s="212" t="s">
        <v>332</v>
      </c>
      <c r="BE121" s="212">
        <v>190</v>
      </c>
      <c r="BF121" s="212">
        <v>88</v>
      </c>
      <c r="BG121" s="212">
        <v>228</v>
      </c>
      <c r="BH121" s="212" t="s">
        <v>332</v>
      </c>
      <c r="BI121" s="212">
        <v>115</v>
      </c>
      <c r="BJ121" s="212">
        <v>192</v>
      </c>
      <c r="BK121" s="212">
        <v>118</v>
      </c>
      <c r="BL121" s="212">
        <v>150</v>
      </c>
      <c r="BM121" s="212" t="s">
        <v>332</v>
      </c>
      <c r="BN121" s="212">
        <v>175</v>
      </c>
      <c r="BO121" s="212" t="s">
        <v>332</v>
      </c>
      <c r="BP121" s="212">
        <v>143</v>
      </c>
      <c r="BQ121" s="212">
        <v>95</v>
      </c>
      <c r="BR121" s="212">
        <v>87</v>
      </c>
      <c r="BS121" s="212">
        <v>69</v>
      </c>
      <c r="BT121" s="212">
        <v>104</v>
      </c>
      <c r="BU121" s="212">
        <v>162</v>
      </c>
      <c r="BV121" s="212">
        <v>180</v>
      </c>
      <c r="BW121" s="212">
        <v>178</v>
      </c>
      <c r="BX121" s="212">
        <v>115</v>
      </c>
      <c r="BY121" s="212" t="s">
        <v>332</v>
      </c>
      <c r="BZ121" s="212">
        <v>88</v>
      </c>
      <c r="CA121" s="212">
        <v>176</v>
      </c>
      <c r="CB121" s="212" t="s">
        <v>332</v>
      </c>
      <c r="CC121" s="212">
        <v>98</v>
      </c>
      <c r="CD121" s="212">
        <v>124</v>
      </c>
    </row>
    <row r="122" spans="3:82" ht="38.25" x14ac:dyDescent="0.2">
      <c r="C122" s="177"/>
      <c r="D122" s="213" t="s">
        <v>663</v>
      </c>
      <c r="E122" s="214" t="s">
        <v>664</v>
      </c>
      <c r="F122" s="214"/>
      <c r="G122" s="214"/>
      <c r="H122" s="214"/>
      <c r="I122" s="214"/>
      <c r="J122" s="214"/>
      <c r="K122" s="214"/>
      <c r="L122" s="214"/>
      <c r="M122" s="214"/>
      <c r="N122" s="214"/>
      <c r="O122" s="214"/>
      <c r="P122" s="214"/>
      <c r="Q122" s="214"/>
      <c r="R122" s="214"/>
      <c r="S122" s="214"/>
      <c r="T122" s="214"/>
      <c r="U122" s="214"/>
      <c r="V122" s="214"/>
      <c r="W122" s="214"/>
      <c r="X122" s="214"/>
      <c r="Y122" s="214"/>
      <c r="Z122" s="214"/>
      <c r="AA122" s="214"/>
      <c r="AB122" s="214"/>
      <c r="AC122" s="214"/>
      <c r="AD122" s="214"/>
      <c r="AE122" s="214"/>
      <c r="AF122" s="214"/>
      <c r="AG122" s="214"/>
      <c r="AH122" s="214"/>
      <c r="AI122" s="214"/>
      <c r="AJ122" s="214"/>
      <c r="AK122" s="214"/>
      <c r="AL122" s="214"/>
      <c r="AM122" s="214"/>
      <c r="AN122" s="214"/>
      <c r="AO122" s="214"/>
      <c r="AP122" s="214"/>
      <c r="AR122" s="213" t="s">
        <v>663</v>
      </c>
      <c r="AS122" s="214" t="s">
        <v>664</v>
      </c>
      <c r="AT122" s="214"/>
      <c r="AU122" s="214"/>
      <c r="AV122" s="214"/>
      <c r="AW122" s="214"/>
      <c r="AX122" s="214"/>
      <c r="AY122" s="214"/>
      <c r="AZ122" s="214"/>
      <c r="BA122" s="214"/>
      <c r="BB122" s="214"/>
      <c r="BC122" s="214"/>
      <c r="BD122" s="214"/>
      <c r="BE122" s="214"/>
      <c r="BF122" s="214"/>
      <c r="BG122" s="214"/>
      <c r="BH122" s="214"/>
      <c r="BI122" s="214"/>
      <c r="BJ122" s="214"/>
      <c r="BK122" s="214"/>
      <c r="BL122" s="214"/>
      <c r="BM122" s="214"/>
      <c r="BN122" s="214"/>
      <c r="BO122" s="214"/>
      <c r="BP122" s="214"/>
      <c r="BQ122" s="214"/>
      <c r="BR122" s="214"/>
      <c r="BS122" s="214"/>
      <c r="BT122" s="214"/>
      <c r="BU122" s="214"/>
      <c r="BV122" s="214"/>
      <c r="BW122" s="214"/>
      <c r="BX122" s="214"/>
      <c r="BY122" s="214"/>
      <c r="BZ122" s="214"/>
      <c r="CA122" s="214"/>
      <c r="CB122" s="214"/>
      <c r="CC122" s="214"/>
      <c r="CD122" s="214"/>
    </row>
    <row r="123" spans="3:82" ht="12.75" x14ac:dyDescent="0.2">
      <c r="C123" s="177" t="str">
        <f>'Antenna capacity SMP Traficom'!B499</f>
        <v>5 kW</v>
      </c>
      <c r="D123" s="211">
        <v>5</v>
      </c>
      <c r="E123" s="870"/>
      <c r="F123" s="870"/>
      <c r="G123" s="870"/>
      <c r="H123" s="870"/>
      <c r="I123" s="870"/>
      <c r="J123" s="870"/>
      <c r="K123" s="870"/>
      <c r="L123" s="870"/>
      <c r="M123" s="870"/>
      <c r="N123" s="870"/>
      <c r="O123" s="870"/>
      <c r="P123" s="870"/>
      <c r="Q123" s="870"/>
      <c r="R123" s="870"/>
      <c r="S123" s="870"/>
      <c r="T123" s="870"/>
      <c r="U123" s="870"/>
      <c r="V123" s="870"/>
      <c r="W123" s="870"/>
      <c r="X123" s="870"/>
      <c r="Y123" s="870"/>
      <c r="Z123" s="870"/>
      <c r="AA123" s="870"/>
      <c r="AB123" s="870"/>
      <c r="AC123" s="870"/>
      <c r="AD123" s="870"/>
      <c r="AE123" s="870"/>
      <c r="AF123" s="870"/>
      <c r="AG123" s="870"/>
      <c r="AH123" s="870"/>
      <c r="AI123" s="870"/>
      <c r="AJ123" s="870"/>
      <c r="AK123" s="870"/>
      <c r="AL123" s="870"/>
      <c r="AM123" s="870"/>
      <c r="AN123" s="870"/>
      <c r="AO123" s="870"/>
      <c r="AP123" s="870"/>
      <c r="AQ123" s="148"/>
      <c r="AR123" s="211">
        <v>5</v>
      </c>
      <c r="AS123" s="212" t="s">
        <v>332</v>
      </c>
      <c r="AT123" s="212" t="s">
        <v>332</v>
      </c>
      <c r="AU123" s="212" t="s">
        <v>332</v>
      </c>
      <c r="AV123" s="212" t="s">
        <v>332</v>
      </c>
      <c r="AW123" s="212" t="s">
        <v>332</v>
      </c>
      <c r="AX123" s="212" t="s">
        <v>332</v>
      </c>
      <c r="AY123" s="212" t="s">
        <v>332</v>
      </c>
      <c r="AZ123" s="212" t="s">
        <v>332</v>
      </c>
      <c r="BA123" s="212">
        <v>851.04227211461557</v>
      </c>
      <c r="BB123" s="212" t="s">
        <v>332</v>
      </c>
      <c r="BC123" s="212" t="s">
        <v>332</v>
      </c>
      <c r="BD123" s="212" t="s">
        <v>332</v>
      </c>
      <c r="BE123" s="212">
        <v>1010.0225066534057</v>
      </c>
      <c r="BF123" s="212" t="s">
        <v>332</v>
      </c>
      <c r="BG123" s="212" t="s">
        <v>332</v>
      </c>
      <c r="BH123" s="212" t="s">
        <v>332</v>
      </c>
      <c r="BI123" s="212" t="s">
        <v>332</v>
      </c>
      <c r="BJ123" s="212">
        <v>699.65462735028552</v>
      </c>
      <c r="BK123" s="212" t="s">
        <v>332</v>
      </c>
      <c r="BL123" s="212" t="s">
        <v>332</v>
      </c>
      <c r="BM123" s="212" t="s">
        <v>332</v>
      </c>
      <c r="BN123" s="212" t="s">
        <v>332</v>
      </c>
      <c r="BO123" s="212" t="s">
        <v>332</v>
      </c>
      <c r="BP123" s="212" t="s">
        <v>332</v>
      </c>
      <c r="BQ123" s="212" t="s">
        <v>332</v>
      </c>
      <c r="BR123" s="212" t="s">
        <v>332</v>
      </c>
      <c r="BS123" s="212" t="s">
        <v>332</v>
      </c>
      <c r="BT123" s="212" t="s">
        <v>332</v>
      </c>
      <c r="BU123" s="212" t="s">
        <v>332</v>
      </c>
      <c r="BV123" s="212" t="s">
        <v>332</v>
      </c>
      <c r="BW123" s="212" t="s">
        <v>332</v>
      </c>
      <c r="BX123" s="212" t="s">
        <v>332</v>
      </c>
      <c r="BY123" s="212" t="s">
        <v>332</v>
      </c>
      <c r="BZ123" s="212" t="s">
        <v>332</v>
      </c>
      <c r="CA123" s="212" t="s">
        <v>332</v>
      </c>
      <c r="CB123" s="212" t="s">
        <v>332</v>
      </c>
      <c r="CC123" s="212" t="s">
        <v>332</v>
      </c>
      <c r="CD123" s="212" t="s">
        <v>332</v>
      </c>
    </row>
    <row r="124" spans="3:82" ht="12.75" x14ac:dyDescent="0.2">
      <c r="C124" s="177" t="str">
        <f>'Antenna capacity SMP Traficom'!B500</f>
        <v>3 kW</v>
      </c>
      <c r="D124" s="213">
        <v>3</v>
      </c>
      <c r="E124" s="870"/>
      <c r="F124" s="870"/>
      <c r="G124" s="870"/>
      <c r="H124" s="870"/>
      <c r="I124" s="870"/>
      <c r="J124" s="870"/>
      <c r="K124" s="870"/>
      <c r="L124" s="870"/>
      <c r="M124" s="870"/>
      <c r="N124" s="870"/>
      <c r="O124" s="870"/>
      <c r="P124" s="870"/>
      <c r="Q124" s="870"/>
      <c r="R124" s="870"/>
      <c r="S124" s="870"/>
      <c r="T124" s="870"/>
      <c r="U124" s="870"/>
      <c r="V124" s="870"/>
      <c r="W124" s="870"/>
      <c r="X124" s="870"/>
      <c r="Y124" s="870"/>
      <c r="Z124" s="870"/>
      <c r="AA124" s="870"/>
      <c r="AB124" s="870"/>
      <c r="AC124" s="870"/>
      <c r="AD124" s="870"/>
      <c r="AE124" s="870"/>
      <c r="AF124" s="870"/>
      <c r="AG124" s="870"/>
      <c r="AH124" s="870"/>
      <c r="AI124" s="870"/>
      <c r="AJ124" s="870"/>
      <c r="AK124" s="870"/>
      <c r="AL124" s="870"/>
      <c r="AM124" s="870"/>
      <c r="AN124" s="870"/>
      <c r="AO124" s="870"/>
      <c r="AP124" s="870"/>
      <c r="AQ124" s="148"/>
      <c r="AR124" s="213">
        <v>3</v>
      </c>
      <c r="AS124" s="215">
        <v>697.24821206412776</v>
      </c>
      <c r="AT124" s="215">
        <v>801.23401197327803</v>
      </c>
      <c r="AU124" s="215" t="s">
        <v>332</v>
      </c>
      <c r="AV124" s="215" t="s">
        <v>332</v>
      </c>
      <c r="AW124" s="215">
        <v>188.25232344892186</v>
      </c>
      <c r="AX124" s="215" t="s">
        <v>332</v>
      </c>
      <c r="AY124" s="215" t="s">
        <v>332</v>
      </c>
      <c r="AZ124" s="215" t="s">
        <v>332</v>
      </c>
      <c r="BA124" s="215">
        <v>567.36151474307701</v>
      </c>
      <c r="BB124" s="215" t="s">
        <v>332</v>
      </c>
      <c r="BC124" s="215">
        <v>1154.5256049354236</v>
      </c>
      <c r="BD124" s="215" t="s">
        <v>332</v>
      </c>
      <c r="BE124" s="215" t="s">
        <v>332</v>
      </c>
      <c r="BF124" s="215" t="s">
        <v>332</v>
      </c>
      <c r="BG124" s="215">
        <v>831.48321133018146</v>
      </c>
      <c r="BH124" s="215" t="s">
        <v>332</v>
      </c>
      <c r="BI124" s="215" t="s">
        <v>332</v>
      </c>
      <c r="BJ124" s="215" t="s">
        <v>332</v>
      </c>
      <c r="BK124" s="215" t="s">
        <v>332</v>
      </c>
      <c r="BL124" s="215">
        <v>271.08150513035105</v>
      </c>
      <c r="BM124" s="215" t="s">
        <v>332</v>
      </c>
      <c r="BN124" s="215">
        <v>492.10357521622484</v>
      </c>
      <c r="BO124" s="215" t="s">
        <v>332</v>
      </c>
      <c r="BP124" s="215" t="s">
        <v>332</v>
      </c>
      <c r="BQ124" s="215" t="s">
        <v>332</v>
      </c>
      <c r="BR124" s="215" t="s">
        <v>332</v>
      </c>
      <c r="BS124" s="215" t="s">
        <v>332</v>
      </c>
      <c r="BT124" s="215" t="s">
        <v>332</v>
      </c>
      <c r="BU124" s="215">
        <v>485.25224180143238</v>
      </c>
      <c r="BV124" s="215" t="s">
        <v>332</v>
      </c>
      <c r="BW124" s="215">
        <v>794.20112424256888</v>
      </c>
      <c r="BX124" s="215">
        <v>312.69332191429908</v>
      </c>
      <c r="BY124" s="215" t="s">
        <v>332</v>
      </c>
      <c r="BZ124" s="215" t="s">
        <v>332</v>
      </c>
      <c r="CA124" s="215">
        <v>420.20539966534858</v>
      </c>
      <c r="CB124" s="215" t="s">
        <v>332</v>
      </c>
      <c r="CC124" s="215" t="s">
        <v>332</v>
      </c>
      <c r="CD124" s="215" t="s">
        <v>332</v>
      </c>
    </row>
    <row r="125" spans="3:82" ht="12.75" x14ac:dyDescent="0.2">
      <c r="C125" s="177" t="str">
        <f>'Antenna capacity SMP Traficom'!B501</f>
        <v>2,5 kW</v>
      </c>
      <c r="D125" s="211">
        <v>2.5</v>
      </c>
      <c r="E125" s="870"/>
      <c r="F125" s="870"/>
      <c r="G125" s="870"/>
      <c r="H125" s="870"/>
      <c r="I125" s="870"/>
      <c r="J125" s="870"/>
      <c r="K125" s="870"/>
      <c r="L125" s="870"/>
      <c r="M125" s="870"/>
      <c r="N125" s="870"/>
      <c r="O125" s="870"/>
      <c r="P125" s="870"/>
      <c r="Q125" s="870"/>
      <c r="R125" s="870"/>
      <c r="S125" s="870"/>
      <c r="T125" s="870"/>
      <c r="U125" s="870"/>
      <c r="V125" s="870"/>
      <c r="W125" s="870"/>
      <c r="X125" s="870"/>
      <c r="Y125" s="870"/>
      <c r="Z125" s="870"/>
      <c r="AA125" s="870"/>
      <c r="AB125" s="870"/>
      <c r="AC125" s="870"/>
      <c r="AD125" s="870"/>
      <c r="AE125" s="870"/>
      <c r="AF125" s="870"/>
      <c r="AG125" s="870"/>
      <c r="AH125" s="870"/>
      <c r="AI125" s="870"/>
      <c r="AJ125" s="870"/>
      <c r="AK125" s="870"/>
      <c r="AL125" s="870"/>
      <c r="AM125" s="870"/>
      <c r="AN125" s="870"/>
      <c r="AO125" s="870"/>
      <c r="AP125" s="870"/>
      <c r="AQ125" s="148"/>
      <c r="AR125" s="211">
        <v>2.5</v>
      </c>
      <c r="AS125" s="212" t="s">
        <v>332</v>
      </c>
      <c r="AT125" s="212">
        <v>698.94881895541278</v>
      </c>
      <c r="AU125" s="212" t="s">
        <v>332</v>
      </c>
      <c r="AV125" s="212" t="s">
        <v>332</v>
      </c>
      <c r="AW125" s="212" t="s">
        <v>332</v>
      </c>
      <c r="AX125" s="212" t="s">
        <v>332</v>
      </c>
      <c r="AY125" s="212" t="s">
        <v>332</v>
      </c>
      <c r="AZ125" s="212" t="s">
        <v>332</v>
      </c>
      <c r="BA125" s="212" t="s">
        <v>332</v>
      </c>
      <c r="BB125" s="212" t="s">
        <v>332</v>
      </c>
      <c r="BC125" s="212" t="s">
        <v>332</v>
      </c>
      <c r="BD125" s="212" t="s">
        <v>332</v>
      </c>
      <c r="BE125" s="212" t="s">
        <v>332</v>
      </c>
      <c r="BF125" s="212" t="s">
        <v>332</v>
      </c>
      <c r="BG125" s="212" t="s">
        <v>332</v>
      </c>
      <c r="BH125" s="212" t="s">
        <v>332</v>
      </c>
      <c r="BI125" s="212" t="s">
        <v>332</v>
      </c>
      <c r="BJ125" s="212" t="s">
        <v>332</v>
      </c>
      <c r="BK125" s="212" t="s">
        <v>332</v>
      </c>
      <c r="BL125" s="212" t="s">
        <v>332</v>
      </c>
      <c r="BM125" s="212" t="s">
        <v>332</v>
      </c>
      <c r="BN125" s="212" t="s">
        <v>332</v>
      </c>
      <c r="BO125" s="212" t="s">
        <v>332</v>
      </c>
      <c r="BP125" s="212" t="s">
        <v>332</v>
      </c>
      <c r="BQ125" s="212" t="s">
        <v>332</v>
      </c>
      <c r="BR125" s="212" t="s">
        <v>332</v>
      </c>
      <c r="BS125" s="212" t="s">
        <v>332</v>
      </c>
      <c r="BT125" s="212" t="s">
        <v>332</v>
      </c>
      <c r="BU125" s="212" t="s">
        <v>332</v>
      </c>
      <c r="BV125" s="212" t="s">
        <v>332</v>
      </c>
      <c r="BW125" s="212" t="s">
        <v>332</v>
      </c>
      <c r="BX125" s="212" t="s">
        <v>332</v>
      </c>
      <c r="BY125" s="212" t="s">
        <v>332</v>
      </c>
      <c r="BZ125" s="212" t="s">
        <v>332</v>
      </c>
      <c r="CA125" s="212" t="s">
        <v>332</v>
      </c>
      <c r="CB125" s="212" t="s">
        <v>332</v>
      </c>
      <c r="CC125" s="212" t="s">
        <v>332</v>
      </c>
      <c r="CD125" s="212" t="s">
        <v>332</v>
      </c>
    </row>
    <row r="126" spans="3:82" ht="12.75" x14ac:dyDescent="0.2">
      <c r="C126" s="177" t="str">
        <f>'Antenna capacity SMP Traficom'!B502</f>
        <v>2 kW</v>
      </c>
      <c r="D126" s="213">
        <v>2</v>
      </c>
      <c r="E126" s="870"/>
      <c r="F126" s="870"/>
      <c r="G126" s="870"/>
      <c r="H126" s="870"/>
      <c r="I126" s="870"/>
      <c r="J126" s="870"/>
      <c r="K126" s="870"/>
      <c r="L126" s="870"/>
      <c r="M126" s="870"/>
      <c r="N126" s="870"/>
      <c r="O126" s="870"/>
      <c r="P126" s="870"/>
      <c r="Q126" s="870"/>
      <c r="R126" s="870"/>
      <c r="S126" s="870"/>
      <c r="T126" s="870"/>
      <c r="U126" s="870"/>
      <c r="V126" s="870"/>
      <c r="W126" s="870"/>
      <c r="X126" s="870"/>
      <c r="Y126" s="870"/>
      <c r="Z126" s="870"/>
      <c r="AA126" s="870"/>
      <c r="AB126" s="870"/>
      <c r="AC126" s="870"/>
      <c r="AD126" s="870"/>
      <c r="AE126" s="870"/>
      <c r="AF126" s="870"/>
      <c r="AG126" s="870"/>
      <c r="AH126" s="870"/>
      <c r="AI126" s="870"/>
      <c r="AJ126" s="870"/>
      <c r="AK126" s="870"/>
      <c r="AL126" s="870"/>
      <c r="AM126" s="870"/>
      <c r="AN126" s="870"/>
      <c r="AO126" s="870"/>
      <c r="AP126" s="870"/>
      <c r="AQ126" s="148"/>
      <c r="AR126" s="213">
        <v>2</v>
      </c>
      <c r="AS126" s="215" t="s">
        <v>332</v>
      </c>
      <c r="AT126" s="215" t="s">
        <v>332</v>
      </c>
      <c r="AU126" s="215" t="s">
        <v>332</v>
      </c>
      <c r="AV126" s="215" t="s">
        <v>332</v>
      </c>
      <c r="AW126" s="215" t="s">
        <v>332</v>
      </c>
      <c r="AX126" s="215" t="s">
        <v>332</v>
      </c>
      <c r="AY126" s="215" t="s">
        <v>332</v>
      </c>
      <c r="AZ126" s="215" t="s">
        <v>332</v>
      </c>
      <c r="BA126" s="215" t="s">
        <v>332</v>
      </c>
      <c r="BB126" s="215" t="s">
        <v>332</v>
      </c>
      <c r="BC126" s="215" t="s">
        <v>332</v>
      </c>
      <c r="BD126" s="215" t="s">
        <v>332</v>
      </c>
      <c r="BE126" s="215" t="s">
        <v>332</v>
      </c>
      <c r="BF126" s="215">
        <v>326.91337944883645</v>
      </c>
      <c r="BG126" s="215" t="s">
        <v>332</v>
      </c>
      <c r="BH126" s="215" t="s">
        <v>332</v>
      </c>
      <c r="BI126" s="215" t="s">
        <v>332</v>
      </c>
      <c r="BJ126" s="215" t="s">
        <v>332</v>
      </c>
      <c r="BK126" s="215" t="s">
        <v>332</v>
      </c>
      <c r="BL126" s="215">
        <v>195.78108703858689</v>
      </c>
      <c r="BM126" s="215" t="s">
        <v>332</v>
      </c>
      <c r="BN126" s="215" t="s">
        <v>332</v>
      </c>
      <c r="BO126" s="215" t="s">
        <v>332</v>
      </c>
      <c r="BP126" s="215" t="s">
        <v>332</v>
      </c>
      <c r="BQ126" s="215" t="s">
        <v>332</v>
      </c>
      <c r="BR126" s="215" t="s">
        <v>332</v>
      </c>
      <c r="BS126" s="215" t="s">
        <v>332</v>
      </c>
      <c r="BT126" s="215">
        <v>314.9286376996148</v>
      </c>
      <c r="BU126" s="215" t="s">
        <v>332</v>
      </c>
      <c r="BV126" s="215" t="s">
        <v>332</v>
      </c>
      <c r="BW126" s="215">
        <v>587.01822226624665</v>
      </c>
      <c r="BX126" s="215" t="s">
        <v>332</v>
      </c>
      <c r="BY126" s="215" t="s">
        <v>332</v>
      </c>
      <c r="BZ126" s="215" t="s">
        <v>332</v>
      </c>
      <c r="CA126" s="215" t="s">
        <v>332</v>
      </c>
      <c r="CB126" s="215" t="s">
        <v>332</v>
      </c>
      <c r="CC126" s="215" t="s">
        <v>332</v>
      </c>
      <c r="CD126" s="215" t="s">
        <v>332</v>
      </c>
    </row>
    <row r="127" spans="3:82" ht="12.75" x14ac:dyDescent="0.2">
      <c r="C127" s="177" t="str">
        <f>'Antenna capacity SMP Traficom'!B503</f>
        <v>1 kW</v>
      </c>
      <c r="D127" s="211">
        <v>1</v>
      </c>
      <c r="E127" s="870"/>
      <c r="F127" s="870"/>
      <c r="G127" s="870"/>
      <c r="H127" s="870"/>
      <c r="I127" s="870"/>
      <c r="J127" s="870"/>
      <c r="K127" s="870"/>
      <c r="L127" s="870"/>
      <c r="M127" s="870"/>
      <c r="N127" s="870"/>
      <c r="O127" s="870"/>
      <c r="P127" s="870"/>
      <c r="Q127" s="870"/>
      <c r="R127" s="870"/>
      <c r="S127" s="870"/>
      <c r="T127" s="870"/>
      <c r="U127" s="870"/>
      <c r="V127" s="870"/>
      <c r="W127" s="870"/>
      <c r="X127" s="870"/>
      <c r="Y127" s="870"/>
      <c r="Z127" s="870"/>
      <c r="AA127" s="870"/>
      <c r="AB127" s="870"/>
      <c r="AC127" s="870"/>
      <c r="AD127" s="870"/>
      <c r="AE127" s="870"/>
      <c r="AF127" s="870"/>
      <c r="AG127" s="870"/>
      <c r="AH127" s="870"/>
      <c r="AI127" s="870"/>
      <c r="AJ127" s="870"/>
      <c r="AK127" s="870"/>
      <c r="AL127" s="870"/>
      <c r="AM127" s="870"/>
      <c r="AN127" s="870"/>
      <c r="AO127" s="870"/>
      <c r="AP127" s="870"/>
      <c r="AQ127" s="148"/>
      <c r="AR127" s="211">
        <v>1</v>
      </c>
      <c r="AS127" s="212">
        <v>316.93100548369443</v>
      </c>
      <c r="AT127" s="212" t="s">
        <v>332</v>
      </c>
      <c r="AU127" s="212" t="s">
        <v>332</v>
      </c>
      <c r="AV127" s="212">
        <v>257.38037059859801</v>
      </c>
      <c r="AW127" s="212">
        <v>85.569237931328132</v>
      </c>
      <c r="AX127" s="212">
        <v>104.01387731462943</v>
      </c>
      <c r="AY127" s="212" t="s">
        <v>332</v>
      </c>
      <c r="AZ127" s="212">
        <v>1345.4858774887823</v>
      </c>
      <c r="BA127" s="212">
        <v>283.6807573715385</v>
      </c>
      <c r="BB127" s="212" t="s">
        <v>332</v>
      </c>
      <c r="BC127" s="212" t="s">
        <v>332</v>
      </c>
      <c r="BD127" s="212" t="s">
        <v>332</v>
      </c>
      <c r="BE127" s="212">
        <v>336.67416888446849</v>
      </c>
      <c r="BF127" s="212" t="s">
        <v>332</v>
      </c>
      <c r="BG127" s="212">
        <v>363.77390495695442</v>
      </c>
      <c r="BH127" s="212" t="s">
        <v>332</v>
      </c>
      <c r="BI127" s="212">
        <v>380.25616125829742</v>
      </c>
      <c r="BJ127" s="212">
        <v>215.27834687701096</v>
      </c>
      <c r="BK127" s="212">
        <v>334.94567053637337</v>
      </c>
      <c r="BL127" s="212">
        <v>120.4806689468227</v>
      </c>
      <c r="BM127" s="212" t="s">
        <v>332</v>
      </c>
      <c r="BN127" s="212">
        <v>223.68344328010218</v>
      </c>
      <c r="BO127" s="212" t="s">
        <v>332</v>
      </c>
      <c r="BP127" s="212">
        <v>308.070341756517</v>
      </c>
      <c r="BQ127" s="212" t="s">
        <v>332</v>
      </c>
      <c r="BR127" s="212">
        <v>122.78418954625437</v>
      </c>
      <c r="BS127" s="212" t="s">
        <v>332</v>
      </c>
      <c r="BT127" s="212" t="s">
        <v>332</v>
      </c>
      <c r="BU127" s="212">
        <v>220.56920081883291</v>
      </c>
      <c r="BV127" s="212" t="s">
        <v>332</v>
      </c>
      <c r="BW127" s="212" t="s">
        <v>332</v>
      </c>
      <c r="BX127" s="212">
        <v>142.13332814286321</v>
      </c>
      <c r="BY127" s="212" t="s">
        <v>332</v>
      </c>
      <c r="BZ127" s="212">
        <v>166.95868996722311</v>
      </c>
      <c r="CA127" s="212" t="s">
        <v>332</v>
      </c>
      <c r="CB127" s="212" t="s">
        <v>332</v>
      </c>
      <c r="CC127" s="212">
        <v>465.80824329933631</v>
      </c>
      <c r="CD127" s="212">
        <v>285.21153883121491</v>
      </c>
    </row>
    <row r="128" spans="3:82" ht="12.75" x14ac:dyDescent="0.2">
      <c r="C128" s="177" t="str">
        <f>'Antenna capacity SMP Traficom'!B504</f>
        <v>0,5 kW</v>
      </c>
      <c r="D128" s="213">
        <v>0.5</v>
      </c>
      <c r="E128" s="870"/>
      <c r="F128" s="870"/>
      <c r="G128" s="870"/>
      <c r="H128" s="870"/>
      <c r="I128" s="870"/>
      <c r="J128" s="870"/>
      <c r="K128" s="870"/>
      <c r="L128" s="870"/>
      <c r="M128" s="870"/>
      <c r="N128" s="870"/>
      <c r="O128" s="870"/>
      <c r="P128" s="870"/>
      <c r="Q128" s="870"/>
      <c r="R128" s="870"/>
      <c r="S128" s="870"/>
      <c r="T128" s="870"/>
      <c r="U128" s="870"/>
      <c r="V128" s="870"/>
      <c r="W128" s="870"/>
      <c r="X128" s="870"/>
      <c r="Y128" s="870"/>
      <c r="Z128" s="870"/>
      <c r="AA128" s="870"/>
      <c r="AB128" s="870"/>
      <c r="AC128" s="870"/>
      <c r="AD128" s="870"/>
      <c r="AE128" s="870"/>
      <c r="AF128" s="870"/>
      <c r="AG128" s="870"/>
      <c r="AH128" s="870"/>
      <c r="AI128" s="870"/>
      <c r="AJ128" s="870"/>
      <c r="AK128" s="870"/>
      <c r="AL128" s="870"/>
      <c r="AM128" s="870"/>
      <c r="AN128" s="870"/>
      <c r="AO128" s="870"/>
      <c r="AP128" s="870"/>
      <c r="AQ128" s="148"/>
      <c r="AR128" s="213">
        <v>0.5</v>
      </c>
      <c r="AS128" s="215" t="s">
        <v>332</v>
      </c>
      <c r="AT128" s="215" t="s">
        <v>332</v>
      </c>
      <c r="AU128" s="215" t="s">
        <v>332</v>
      </c>
      <c r="AV128" s="215">
        <v>156.66631253827703</v>
      </c>
      <c r="AW128" s="215" t="s">
        <v>332</v>
      </c>
      <c r="AX128" s="215">
        <v>63.750440934772868</v>
      </c>
      <c r="AY128" s="215" t="s">
        <v>332</v>
      </c>
      <c r="AZ128" s="215" t="s">
        <v>332</v>
      </c>
      <c r="BA128" s="215" t="s">
        <v>332</v>
      </c>
      <c r="BB128" s="215" t="s">
        <v>332</v>
      </c>
      <c r="BC128" s="215" t="s">
        <v>332</v>
      </c>
      <c r="BD128" s="215" t="s">
        <v>332</v>
      </c>
      <c r="BE128" s="215" t="s">
        <v>332</v>
      </c>
      <c r="BF128" s="215">
        <v>124.00162668748969</v>
      </c>
      <c r="BG128" s="215" t="s">
        <v>332</v>
      </c>
      <c r="BH128" s="215" t="s">
        <v>332</v>
      </c>
      <c r="BI128" s="215" t="s">
        <v>332</v>
      </c>
      <c r="BJ128" s="215" t="s">
        <v>332</v>
      </c>
      <c r="BK128" s="215" t="s">
        <v>332</v>
      </c>
      <c r="BL128" s="215" t="s">
        <v>332</v>
      </c>
      <c r="BM128" s="215" t="s">
        <v>332</v>
      </c>
      <c r="BN128" s="215" t="s">
        <v>332</v>
      </c>
      <c r="BO128" s="215" t="s">
        <v>332</v>
      </c>
      <c r="BP128" s="215" t="s">
        <v>332</v>
      </c>
      <c r="BQ128" s="215" t="s">
        <v>332</v>
      </c>
      <c r="BR128" s="215" t="s">
        <v>332</v>
      </c>
      <c r="BS128" s="215">
        <v>256.06212342939762</v>
      </c>
      <c r="BT128" s="215" t="s">
        <v>332</v>
      </c>
      <c r="BU128" s="215" t="s">
        <v>332</v>
      </c>
      <c r="BV128" s="215" t="s">
        <v>332</v>
      </c>
      <c r="BW128" s="215" t="s">
        <v>332</v>
      </c>
      <c r="BX128" s="215" t="s">
        <v>332</v>
      </c>
      <c r="BY128" s="215" t="s">
        <v>332</v>
      </c>
      <c r="BZ128" s="215" t="s">
        <v>332</v>
      </c>
      <c r="CA128" s="215" t="s">
        <v>332</v>
      </c>
      <c r="CB128" s="215" t="s">
        <v>332</v>
      </c>
      <c r="CC128" s="215" t="s">
        <v>332</v>
      </c>
      <c r="CD128" s="215">
        <v>173.60702363639166</v>
      </c>
    </row>
    <row r="129" spans="3:82" ht="12.75" x14ac:dyDescent="0.2">
      <c r="C129" s="177" t="str">
        <f>'Antenna capacity SMP Traficom'!B505</f>
        <v>0,3 kW</v>
      </c>
      <c r="D129" s="211">
        <v>0.3</v>
      </c>
      <c r="E129" s="870"/>
      <c r="F129" s="870"/>
      <c r="G129" s="870"/>
      <c r="H129" s="870"/>
      <c r="I129" s="870"/>
      <c r="J129" s="870"/>
      <c r="K129" s="870"/>
      <c r="L129" s="870"/>
      <c r="M129" s="870"/>
      <c r="N129" s="870"/>
      <c r="O129" s="870"/>
      <c r="P129" s="870"/>
      <c r="Q129" s="870"/>
      <c r="R129" s="870"/>
      <c r="S129" s="870"/>
      <c r="T129" s="870"/>
      <c r="U129" s="870"/>
      <c r="V129" s="870"/>
      <c r="W129" s="870"/>
      <c r="X129" s="870"/>
      <c r="Y129" s="870"/>
      <c r="Z129" s="870"/>
      <c r="AA129" s="870"/>
      <c r="AB129" s="870"/>
      <c r="AC129" s="870"/>
      <c r="AD129" s="870"/>
      <c r="AE129" s="870"/>
      <c r="AF129" s="870"/>
      <c r="AG129" s="870"/>
      <c r="AH129" s="870"/>
      <c r="AI129" s="870"/>
      <c r="AJ129" s="870"/>
      <c r="AK129" s="870"/>
      <c r="AL129" s="870"/>
      <c r="AM129" s="870"/>
      <c r="AN129" s="870"/>
      <c r="AO129" s="870"/>
      <c r="AP129" s="870"/>
      <c r="AQ129" s="148"/>
      <c r="AR129" s="211">
        <v>0.3</v>
      </c>
      <c r="AS129" s="212" t="s">
        <v>332</v>
      </c>
      <c r="AT129" s="212" t="s">
        <v>332</v>
      </c>
      <c r="AU129" s="212" t="s">
        <v>332</v>
      </c>
      <c r="AV129" s="212" t="s">
        <v>332</v>
      </c>
      <c r="AW129" s="212" t="s">
        <v>332</v>
      </c>
      <c r="AX129" s="212" t="s">
        <v>332</v>
      </c>
      <c r="AY129" s="212" t="s">
        <v>332</v>
      </c>
      <c r="AZ129" s="212" t="s">
        <v>332</v>
      </c>
      <c r="BA129" s="212" t="s">
        <v>332</v>
      </c>
      <c r="BB129" s="212" t="s">
        <v>332</v>
      </c>
      <c r="BC129" s="212" t="s">
        <v>332</v>
      </c>
      <c r="BD129" s="212" t="s">
        <v>332</v>
      </c>
      <c r="BE129" s="212" t="s">
        <v>332</v>
      </c>
      <c r="BF129" s="212" t="s">
        <v>332</v>
      </c>
      <c r="BG129" s="212" t="s">
        <v>332</v>
      </c>
      <c r="BH129" s="212" t="s">
        <v>332</v>
      </c>
      <c r="BI129" s="212" t="s">
        <v>332</v>
      </c>
      <c r="BJ129" s="212" t="s">
        <v>332</v>
      </c>
      <c r="BK129" s="212" t="s">
        <v>332</v>
      </c>
      <c r="BL129" s="212" t="s">
        <v>332</v>
      </c>
      <c r="BM129" s="212" t="s">
        <v>332</v>
      </c>
      <c r="BN129" s="212" t="s">
        <v>332</v>
      </c>
      <c r="BO129" s="212" t="s">
        <v>332</v>
      </c>
      <c r="BP129" s="212" t="s">
        <v>332</v>
      </c>
      <c r="BQ129" s="212">
        <v>485.02431394301504</v>
      </c>
      <c r="BR129" s="212" t="s">
        <v>332</v>
      </c>
      <c r="BS129" s="212" t="s">
        <v>332</v>
      </c>
      <c r="BT129" s="212" t="s">
        <v>332</v>
      </c>
      <c r="BU129" s="212" t="s">
        <v>332</v>
      </c>
      <c r="BV129" s="212" t="s">
        <v>332</v>
      </c>
      <c r="BW129" s="212" t="s">
        <v>332</v>
      </c>
      <c r="BX129" s="212" t="s">
        <v>332</v>
      </c>
      <c r="BY129" s="212" t="s">
        <v>332</v>
      </c>
      <c r="BZ129" s="212" t="s">
        <v>332</v>
      </c>
      <c r="CA129" s="212" t="s">
        <v>332</v>
      </c>
      <c r="CB129" s="212" t="s">
        <v>332</v>
      </c>
      <c r="CC129" s="212" t="s">
        <v>332</v>
      </c>
      <c r="CD129" s="212" t="s">
        <v>332</v>
      </c>
    </row>
    <row r="130" spans="3:82" ht="12.75" x14ac:dyDescent="0.2">
      <c r="C130" s="177" t="str">
        <f>'Antenna capacity SMP Traficom'!B506</f>
        <v>0,2 kW</v>
      </c>
      <c r="D130" s="213"/>
      <c r="E130" s="215" t="str">
        <f>IF('Antenna capacity SMP Traficom'!D506=0,"",'Antenna capacity SMP Traficom'!D506)</f>
        <v/>
      </c>
      <c r="F130" s="215" t="str">
        <f>IF('Antenna capacity SMP Traficom'!E506=0,"",'Antenna capacity SMP Traficom'!E506)</f>
        <v/>
      </c>
      <c r="G130" s="215" t="str">
        <f>IF('Antenna capacity SMP Traficom'!F506=0,"",'Antenna capacity SMP Traficom'!F506)</f>
        <v/>
      </c>
      <c r="H130" s="215" t="str">
        <f>IF('Antenna capacity SMP Traficom'!G506=0,"",'Antenna capacity SMP Traficom'!G506)</f>
        <v/>
      </c>
      <c r="I130" s="215" t="str">
        <f>IF('Antenna capacity SMP Traficom'!H506=0,"",'Antenna capacity SMP Traficom'!H506)</f>
        <v/>
      </c>
      <c r="J130" s="215" t="str">
        <f>IF('Antenna capacity SMP Traficom'!I506=0,"",'Antenna capacity SMP Traficom'!I506)</f>
        <v/>
      </c>
      <c r="K130" s="215" t="str">
        <f>IF('Antenna capacity SMP Traficom'!J506=0,"",'Antenna capacity SMP Traficom'!J506)</f>
        <v/>
      </c>
      <c r="L130" s="215" t="str">
        <f>IF('Antenna capacity SMP Traficom'!K506=0,"",'Antenna capacity SMP Traficom'!K506)</f>
        <v/>
      </c>
      <c r="M130" s="215" t="str">
        <f>IF('Antenna capacity SMP Traficom'!L506=0,"",'Antenna capacity SMP Traficom'!L506)</f>
        <v/>
      </c>
      <c r="N130" s="215" t="str">
        <f>IF('Antenna capacity SMP Traficom'!M506=0,"",'Antenna capacity SMP Traficom'!M506)</f>
        <v/>
      </c>
      <c r="O130" s="215" t="str">
        <f>IF('Antenna capacity SMP Traficom'!N506=0,"",'Antenna capacity SMP Traficom'!N506)</f>
        <v/>
      </c>
      <c r="P130" s="215" t="str">
        <f>IF('Antenna capacity SMP Traficom'!O506=0,"",'Antenna capacity SMP Traficom'!O506)</f>
        <v/>
      </c>
      <c r="Q130" s="215" t="str">
        <f>IF('Antenna capacity SMP Traficom'!P506=0,"",'Antenna capacity SMP Traficom'!P506)</f>
        <v/>
      </c>
      <c r="R130" s="215" t="str">
        <f>IF('Antenna capacity SMP Traficom'!Q506=0,"",'Antenna capacity SMP Traficom'!Q506)</f>
        <v/>
      </c>
      <c r="S130" s="215" t="str">
        <f>IF('Antenna capacity SMP Traficom'!R506=0,"",'Antenna capacity SMP Traficom'!R506)</f>
        <v/>
      </c>
      <c r="T130" s="215" t="str">
        <f>IF('Antenna capacity SMP Traficom'!S506=0,"",'Antenna capacity SMP Traficom'!S506)</f>
        <v/>
      </c>
      <c r="U130" s="215" t="str">
        <f>IF('Antenna capacity SMP Traficom'!T506=0,"",'Antenna capacity SMP Traficom'!T506)</f>
        <v/>
      </c>
      <c r="V130" s="215" t="str">
        <f>IF('Antenna capacity SMP Traficom'!U506=0,"",'Antenna capacity SMP Traficom'!U506)</f>
        <v/>
      </c>
      <c r="W130" s="215" t="str">
        <f>IF('Antenna capacity SMP Traficom'!V506=0,"",'Antenna capacity SMP Traficom'!V506)</f>
        <v/>
      </c>
      <c r="X130" s="215" t="str">
        <f>IF('Antenna capacity SMP Traficom'!W506=0,"",'Antenna capacity SMP Traficom'!W506)</f>
        <v/>
      </c>
      <c r="Y130" s="215" t="str">
        <f>IF('Antenna capacity SMP Traficom'!X506=0,"",'Antenna capacity SMP Traficom'!X506)</f>
        <v/>
      </c>
      <c r="Z130" s="215" t="str">
        <f>IF('Antenna capacity SMP Traficom'!Y506=0,"",'Antenna capacity SMP Traficom'!Y506)</f>
        <v/>
      </c>
      <c r="AA130" s="215" t="str">
        <f>IF('Antenna capacity SMP Traficom'!Z506=0,"",'Antenna capacity SMP Traficom'!Z506)</f>
        <v/>
      </c>
      <c r="AB130" s="215" t="str">
        <f>IF('Antenna capacity SMP Traficom'!AA506=0,"",'Antenna capacity SMP Traficom'!AA506)</f>
        <v/>
      </c>
      <c r="AC130" s="215" t="str">
        <f>IF('Antenna capacity SMP Traficom'!AB506=0,"",'Antenna capacity SMP Traficom'!AB506)</f>
        <v/>
      </c>
      <c r="AD130" s="215" t="str">
        <f>IF('Antenna capacity SMP Traficom'!AC506=0,"",'Antenna capacity SMP Traficom'!AC506)</f>
        <v/>
      </c>
      <c r="AE130" s="215" t="str">
        <f>IF('Antenna capacity SMP Traficom'!AD506=0,"",'Antenna capacity SMP Traficom'!AD506)</f>
        <v/>
      </c>
      <c r="AF130" s="215" t="str">
        <f>IF('Antenna capacity SMP Traficom'!AE506=0,"",'Antenna capacity SMP Traficom'!AE506)</f>
        <v/>
      </c>
      <c r="AG130" s="215" t="str">
        <f>IF('Antenna capacity SMP Traficom'!AF506=0,"",'Antenna capacity SMP Traficom'!AF506)</f>
        <v/>
      </c>
      <c r="AH130" s="215" t="str">
        <f>IF('Antenna capacity SMP Traficom'!AG506=0,"",'Antenna capacity SMP Traficom'!AG506)</f>
        <v/>
      </c>
      <c r="AI130" s="215" t="str">
        <f>IF('Antenna capacity SMP Traficom'!AH506=0,"",'Antenna capacity SMP Traficom'!AH506)</f>
        <v/>
      </c>
      <c r="AJ130" s="215" t="str">
        <f>IF('Antenna capacity SMP Traficom'!AI506=0,"",'Antenna capacity SMP Traficom'!AI506)</f>
        <v/>
      </c>
      <c r="AK130" s="215" t="str">
        <f>IF('Antenna capacity SMP Traficom'!AJ506=0,"",'Antenna capacity SMP Traficom'!AJ506)</f>
        <v/>
      </c>
      <c r="AL130" s="215" t="str">
        <f>IF('Antenna capacity SMP Traficom'!AK506=0,"",'Antenna capacity SMP Traficom'!AK506)</f>
        <v/>
      </c>
      <c r="AM130" s="215" t="str">
        <f>IF('Antenna capacity SMP Traficom'!AL506=0,"",'Antenna capacity SMP Traficom'!AL506)</f>
        <v/>
      </c>
      <c r="AN130" s="215" t="str">
        <f>IF('Antenna capacity SMP Traficom'!AM506=0,"",'Antenna capacity SMP Traficom'!AM506)</f>
        <v/>
      </c>
      <c r="AO130" s="215" t="str">
        <f>IF('Antenna capacity SMP Traficom'!AN506=0,"",'Antenna capacity SMP Traficom'!AN506)</f>
        <v/>
      </c>
      <c r="AP130" s="215" t="str">
        <f>IF('Antenna capacity SMP Traficom'!AO506=0,"",'Antenna capacity SMP Traficom'!AO506)</f>
        <v/>
      </c>
      <c r="AR130" s="213"/>
      <c r="AS130" s="215"/>
      <c r="AT130" s="215"/>
      <c r="AU130" s="215"/>
      <c r="AV130" s="215"/>
      <c r="AW130" s="215"/>
      <c r="AX130" s="215"/>
      <c r="AY130" s="215"/>
      <c r="AZ130" s="215"/>
      <c r="BA130" s="215"/>
      <c r="BB130" s="215"/>
      <c r="BC130" s="215"/>
      <c r="BD130" s="215"/>
      <c r="BE130" s="215"/>
      <c r="BF130" s="215"/>
      <c r="BG130" s="215"/>
      <c r="BH130" s="215"/>
      <c r="BI130" s="215"/>
      <c r="BJ130" s="215"/>
      <c r="BK130" s="215"/>
      <c r="BL130" s="215"/>
      <c r="BM130" s="215"/>
      <c r="BN130" s="215"/>
      <c r="BO130" s="215"/>
      <c r="BP130" s="215"/>
      <c r="BQ130" s="215"/>
      <c r="BR130" s="215"/>
      <c r="BS130" s="215"/>
      <c r="BT130" s="215"/>
      <c r="BU130" s="215"/>
      <c r="BV130" s="215"/>
      <c r="BW130" s="215"/>
      <c r="BX130" s="215"/>
      <c r="BY130" s="215"/>
      <c r="BZ130" s="215"/>
      <c r="CA130" s="215"/>
      <c r="CB130" s="215"/>
      <c r="CC130" s="215"/>
      <c r="CD130" s="215"/>
    </row>
    <row r="131" spans="3:82" ht="12.75" x14ac:dyDescent="0.2">
      <c r="C131" s="177" t="str">
        <f>C50</f>
        <v>#3</v>
      </c>
      <c r="D131" s="211" t="s">
        <v>662</v>
      </c>
      <c r="E131" s="212">
        <v>228</v>
      </c>
      <c r="F131" s="212">
        <v>215</v>
      </c>
      <c r="G131" s="212">
        <v>191</v>
      </c>
      <c r="H131" s="212">
        <v>170</v>
      </c>
      <c r="I131" s="212">
        <v>175</v>
      </c>
      <c r="J131" s="212" t="s">
        <v>332</v>
      </c>
      <c r="K131" s="212" t="s">
        <v>332</v>
      </c>
      <c r="L131" s="212" t="s">
        <v>332</v>
      </c>
      <c r="M131" s="212">
        <v>230</v>
      </c>
      <c r="N131" s="212" t="s">
        <v>332</v>
      </c>
      <c r="O131" s="212">
        <v>229</v>
      </c>
      <c r="P131" s="212" t="s">
        <v>332</v>
      </c>
      <c r="Q131" s="212">
        <v>205</v>
      </c>
      <c r="R131" s="212">
        <v>102</v>
      </c>
      <c r="S131" s="212" t="s">
        <v>332</v>
      </c>
      <c r="T131" s="212" t="s">
        <v>332</v>
      </c>
      <c r="U131" s="212">
        <v>130</v>
      </c>
      <c r="V131" s="212">
        <v>202</v>
      </c>
      <c r="W131" s="212">
        <v>130</v>
      </c>
      <c r="X131" s="212">
        <v>163</v>
      </c>
      <c r="Y131" s="212" t="s">
        <v>332</v>
      </c>
      <c r="Z131" s="212">
        <v>185</v>
      </c>
      <c r="AA131" s="212" t="s">
        <v>332</v>
      </c>
      <c r="AB131" s="212" t="s">
        <v>332</v>
      </c>
      <c r="AC131" s="212">
        <v>128</v>
      </c>
      <c r="AD131" s="212">
        <v>137</v>
      </c>
      <c r="AE131" s="212">
        <v>73</v>
      </c>
      <c r="AF131" s="212" t="s">
        <v>332</v>
      </c>
      <c r="AG131" s="212" t="s">
        <v>332</v>
      </c>
      <c r="AH131" s="212">
        <v>215</v>
      </c>
      <c r="AI131" s="212" t="s">
        <v>332</v>
      </c>
      <c r="AJ131" s="212">
        <v>135</v>
      </c>
      <c r="AK131" s="212" t="s">
        <v>332</v>
      </c>
      <c r="AL131" s="212" t="s">
        <v>332</v>
      </c>
      <c r="AM131" s="212">
        <v>185</v>
      </c>
      <c r="AN131" s="212" t="s">
        <v>332</v>
      </c>
      <c r="AO131" s="212" t="s">
        <v>332</v>
      </c>
      <c r="AP131" s="212">
        <v>140</v>
      </c>
      <c r="AR131" s="211" t="s">
        <v>662</v>
      </c>
      <c r="AS131" s="212">
        <v>228</v>
      </c>
      <c r="AT131" s="212">
        <v>215</v>
      </c>
      <c r="AU131" s="212">
        <v>191</v>
      </c>
      <c r="AV131" s="212">
        <v>170</v>
      </c>
      <c r="AW131" s="212">
        <v>175</v>
      </c>
      <c r="AX131" s="212" t="s">
        <v>332</v>
      </c>
      <c r="AY131" s="212" t="s">
        <v>332</v>
      </c>
      <c r="AZ131" s="212" t="s">
        <v>332</v>
      </c>
      <c r="BA131" s="212">
        <v>230</v>
      </c>
      <c r="BB131" s="212" t="s">
        <v>332</v>
      </c>
      <c r="BC131" s="212">
        <v>229</v>
      </c>
      <c r="BD131" s="212" t="s">
        <v>332</v>
      </c>
      <c r="BE131" s="212">
        <v>205</v>
      </c>
      <c r="BF131" s="212">
        <v>102</v>
      </c>
      <c r="BG131" s="212" t="s">
        <v>332</v>
      </c>
      <c r="BH131" s="212" t="s">
        <v>332</v>
      </c>
      <c r="BI131" s="212">
        <v>130</v>
      </c>
      <c r="BJ131" s="212">
        <v>202</v>
      </c>
      <c r="BK131" s="212">
        <v>130</v>
      </c>
      <c r="BL131" s="212">
        <v>163</v>
      </c>
      <c r="BM131" s="212" t="s">
        <v>332</v>
      </c>
      <c r="BN131" s="212">
        <v>185</v>
      </c>
      <c r="BO131" s="212" t="s">
        <v>332</v>
      </c>
      <c r="BP131" s="212" t="s">
        <v>332</v>
      </c>
      <c r="BQ131" s="212">
        <v>128</v>
      </c>
      <c r="BR131" s="212">
        <v>137</v>
      </c>
      <c r="BS131" s="212">
        <v>73</v>
      </c>
      <c r="BT131" s="212" t="s">
        <v>332</v>
      </c>
      <c r="BU131" s="212" t="s">
        <v>332</v>
      </c>
      <c r="BV131" s="212">
        <v>215</v>
      </c>
      <c r="BW131" s="212" t="s">
        <v>332</v>
      </c>
      <c r="BX131" s="212">
        <v>135</v>
      </c>
      <c r="BY131" s="212" t="s">
        <v>332</v>
      </c>
      <c r="BZ131" s="212" t="s">
        <v>332</v>
      </c>
      <c r="CA131" s="212">
        <v>185</v>
      </c>
      <c r="CB131" s="212" t="s">
        <v>332</v>
      </c>
      <c r="CC131" s="212" t="s">
        <v>332</v>
      </c>
      <c r="CD131" s="212">
        <v>140</v>
      </c>
    </row>
    <row r="132" spans="3:82" ht="38.25" x14ac:dyDescent="0.2">
      <c r="C132" s="177"/>
      <c r="D132" s="213" t="s">
        <v>663</v>
      </c>
      <c r="E132" s="214" t="s">
        <v>664</v>
      </c>
      <c r="F132" s="214"/>
      <c r="G132" s="214"/>
      <c r="H132" s="214"/>
      <c r="I132" s="214"/>
      <c r="J132" s="214"/>
      <c r="K132" s="214"/>
      <c r="L132" s="214"/>
      <c r="M132" s="214"/>
      <c r="N132" s="214"/>
      <c r="O132" s="214"/>
      <c r="P132" s="214"/>
      <c r="Q132" s="214"/>
      <c r="R132" s="214"/>
      <c r="S132" s="214"/>
      <c r="T132" s="214"/>
      <c r="U132" s="214"/>
      <c r="V132" s="214"/>
      <c r="W132" s="214"/>
      <c r="X132" s="214"/>
      <c r="Y132" s="214"/>
      <c r="Z132" s="214"/>
      <c r="AA132" s="214"/>
      <c r="AB132" s="214"/>
      <c r="AC132" s="214"/>
      <c r="AD132" s="214"/>
      <c r="AE132" s="214"/>
      <c r="AF132" s="214"/>
      <c r="AG132" s="214"/>
      <c r="AH132" s="214"/>
      <c r="AI132" s="214"/>
      <c r="AJ132" s="214"/>
      <c r="AK132" s="214"/>
      <c r="AL132" s="214"/>
      <c r="AM132" s="214"/>
      <c r="AN132" s="214"/>
      <c r="AO132" s="214"/>
      <c r="AP132" s="214"/>
      <c r="AR132" s="213" t="s">
        <v>663</v>
      </c>
      <c r="AS132" s="214" t="s">
        <v>664</v>
      </c>
      <c r="AT132" s="214"/>
      <c r="AU132" s="214"/>
      <c r="AV132" s="214"/>
      <c r="AW132" s="214"/>
      <c r="AX132" s="214"/>
      <c r="AY132" s="214"/>
      <c r="AZ132" s="214"/>
      <c r="BA132" s="214"/>
      <c r="BB132" s="214"/>
      <c r="BC132" s="214"/>
      <c r="BD132" s="214"/>
      <c r="BE132" s="214"/>
      <c r="BF132" s="214"/>
      <c r="BG132" s="214"/>
      <c r="BH132" s="214"/>
      <c r="BI132" s="214"/>
      <c r="BJ132" s="214"/>
      <c r="BK132" s="214"/>
      <c r="BL132" s="214"/>
      <c r="BM132" s="214"/>
      <c r="BN132" s="214"/>
      <c r="BO132" s="214"/>
      <c r="BP132" s="214"/>
      <c r="BQ132" s="214"/>
      <c r="BR132" s="214"/>
      <c r="BS132" s="214"/>
      <c r="BT132" s="214"/>
      <c r="BU132" s="214"/>
      <c r="BV132" s="214"/>
      <c r="BW132" s="214"/>
      <c r="BX132" s="214"/>
      <c r="BY132" s="214"/>
      <c r="BZ132" s="214"/>
      <c r="CA132" s="214"/>
      <c r="CB132" s="214"/>
      <c r="CC132" s="214"/>
      <c r="CD132" s="214"/>
    </row>
    <row r="133" spans="3:82" ht="12.75" x14ac:dyDescent="0.2">
      <c r="C133" s="177"/>
      <c r="D133" s="211">
        <v>10</v>
      </c>
      <c r="E133" s="870"/>
      <c r="F133" s="870"/>
      <c r="G133" s="870"/>
      <c r="H133" s="870"/>
      <c r="I133" s="870"/>
      <c r="J133" s="870"/>
      <c r="K133" s="870"/>
      <c r="L133" s="870"/>
      <c r="M133" s="870"/>
      <c r="N133" s="870"/>
      <c r="O133" s="870"/>
      <c r="P133" s="870"/>
      <c r="Q133" s="870"/>
      <c r="R133" s="870"/>
      <c r="S133" s="870"/>
      <c r="T133" s="870"/>
      <c r="U133" s="870"/>
      <c r="V133" s="870"/>
      <c r="W133" s="870"/>
      <c r="X133" s="870"/>
      <c r="Y133" s="870"/>
      <c r="Z133" s="870"/>
      <c r="AA133" s="870"/>
      <c r="AB133" s="870"/>
      <c r="AC133" s="870"/>
      <c r="AD133" s="870"/>
      <c r="AE133" s="870"/>
      <c r="AF133" s="870"/>
      <c r="AG133" s="870"/>
      <c r="AH133" s="870"/>
      <c r="AI133" s="870"/>
      <c r="AJ133" s="870"/>
      <c r="AK133" s="870"/>
      <c r="AL133" s="870"/>
      <c r="AM133" s="870"/>
      <c r="AN133" s="870"/>
      <c r="AO133" s="870"/>
      <c r="AP133" s="870"/>
      <c r="AQ133" s="148"/>
      <c r="AR133" s="211">
        <v>10</v>
      </c>
      <c r="AS133" s="212">
        <v>1199.4678230476236</v>
      </c>
      <c r="AT133" s="212" t="s">
        <v>332</v>
      </c>
      <c r="AU133" s="212" t="s">
        <v>332</v>
      </c>
      <c r="AV133" s="212" t="s">
        <v>332</v>
      </c>
      <c r="AW133" s="212" t="s">
        <v>332</v>
      </c>
      <c r="AX133" s="212" t="s">
        <v>332</v>
      </c>
      <c r="AY133" s="212" t="s">
        <v>332</v>
      </c>
      <c r="AZ133" s="212" t="s">
        <v>332</v>
      </c>
      <c r="BA133" s="212" t="s">
        <v>332</v>
      </c>
      <c r="BB133" s="212" t="s">
        <v>332</v>
      </c>
      <c r="BC133" s="212" t="s">
        <v>332</v>
      </c>
      <c r="BD133" s="212" t="s">
        <v>332</v>
      </c>
      <c r="BE133" s="212" t="s">
        <v>332</v>
      </c>
      <c r="BF133" s="212" t="s">
        <v>332</v>
      </c>
      <c r="BG133" s="212" t="s">
        <v>332</v>
      </c>
      <c r="BH133" s="212" t="s">
        <v>332</v>
      </c>
      <c r="BI133" s="212" t="s">
        <v>332</v>
      </c>
      <c r="BJ133" s="212" t="s">
        <v>332</v>
      </c>
      <c r="BK133" s="212" t="s">
        <v>332</v>
      </c>
      <c r="BL133" s="212" t="s">
        <v>332</v>
      </c>
      <c r="BM133" s="212" t="s">
        <v>332</v>
      </c>
      <c r="BN133" s="212" t="s">
        <v>332</v>
      </c>
      <c r="BO133" s="212" t="s">
        <v>332</v>
      </c>
      <c r="BP133" s="212" t="s">
        <v>332</v>
      </c>
      <c r="BQ133" s="212" t="s">
        <v>332</v>
      </c>
      <c r="BR133" s="212" t="s">
        <v>332</v>
      </c>
      <c r="BS133" s="212" t="s">
        <v>332</v>
      </c>
      <c r="BT133" s="212" t="s">
        <v>332</v>
      </c>
      <c r="BU133" s="212" t="s">
        <v>332</v>
      </c>
      <c r="BV133" s="212" t="s">
        <v>332</v>
      </c>
      <c r="BW133" s="212" t="s">
        <v>332</v>
      </c>
      <c r="BX133" s="212" t="s">
        <v>332</v>
      </c>
      <c r="BY133" s="212" t="s">
        <v>332</v>
      </c>
      <c r="BZ133" s="212" t="s">
        <v>332</v>
      </c>
      <c r="CA133" s="212" t="s">
        <v>332</v>
      </c>
      <c r="CB133" s="212" t="s">
        <v>332</v>
      </c>
      <c r="CC133" s="212" t="s">
        <v>332</v>
      </c>
      <c r="CD133" s="212" t="s">
        <v>332</v>
      </c>
    </row>
    <row r="134" spans="3:82" ht="12.75" x14ac:dyDescent="0.2">
      <c r="C134" s="177"/>
      <c r="D134" s="213">
        <v>5</v>
      </c>
      <c r="E134" s="870"/>
      <c r="F134" s="870"/>
      <c r="G134" s="870"/>
      <c r="H134" s="870"/>
      <c r="I134" s="870"/>
      <c r="J134" s="870"/>
      <c r="K134" s="870"/>
      <c r="L134" s="870"/>
      <c r="M134" s="870"/>
      <c r="N134" s="870"/>
      <c r="O134" s="870"/>
      <c r="P134" s="870"/>
      <c r="Q134" s="870"/>
      <c r="R134" s="870"/>
      <c r="S134" s="870"/>
      <c r="T134" s="870"/>
      <c r="U134" s="870"/>
      <c r="V134" s="870"/>
      <c r="W134" s="870"/>
      <c r="X134" s="870"/>
      <c r="Y134" s="870"/>
      <c r="Z134" s="870"/>
      <c r="AA134" s="870"/>
      <c r="AB134" s="870"/>
      <c r="AC134" s="870"/>
      <c r="AD134" s="870"/>
      <c r="AE134" s="870"/>
      <c r="AF134" s="870"/>
      <c r="AG134" s="870"/>
      <c r="AH134" s="870"/>
      <c r="AI134" s="870"/>
      <c r="AJ134" s="870"/>
      <c r="AK134" s="870"/>
      <c r="AL134" s="870"/>
      <c r="AM134" s="870"/>
      <c r="AN134" s="870"/>
      <c r="AO134" s="870"/>
      <c r="AP134" s="870"/>
      <c r="AQ134" s="148"/>
      <c r="AR134" s="213">
        <v>5</v>
      </c>
      <c r="AS134" s="215" t="s">
        <v>332</v>
      </c>
      <c r="AT134" s="215" t="s">
        <v>332</v>
      </c>
      <c r="AU134" s="215" t="s">
        <v>332</v>
      </c>
      <c r="AV134" s="215" t="s">
        <v>332</v>
      </c>
      <c r="AW134" s="215" t="s">
        <v>332</v>
      </c>
      <c r="AX134" s="215" t="s">
        <v>332</v>
      </c>
      <c r="AY134" s="215" t="s">
        <v>332</v>
      </c>
      <c r="AZ134" s="215" t="s">
        <v>332</v>
      </c>
      <c r="BA134" s="215" t="s">
        <v>332</v>
      </c>
      <c r="BB134" s="215" t="s">
        <v>332</v>
      </c>
      <c r="BC134" s="215" t="s">
        <v>332</v>
      </c>
      <c r="BD134" s="215" t="s">
        <v>332</v>
      </c>
      <c r="BE134" s="215">
        <v>634.95517746282178</v>
      </c>
      <c r="BF134" s="215" t="s">
        <v>332</v>
      </c>
      <c r="BG134" s="215" t="s">
        <v>332</v>
      </c>
      <c r="BH134" s="215" t="s">
        <v>332</v>
      </c>
      <c r="BI134" s="215" t="s">
        <v>332</v>
      </c>
      <c r="BJ134" s="215" t="s">
        <v>332</v>
      </c>
      <c r="BK134" s="215" t="s">
        <v>332</v>
      </c>
      <c r="BL134" s="215" t="s">
        <v>332</v>
      </c>
      <c r="BM134" s="215" t="s">
        <v>332</v>
      </c>
      <c r="BN134" s="215" t="s">
        <v>332</v>
      </c>
      <c r="BO134" s="215" t="s">
        <v>332</v>
      </c>
      <c r="BP134" s="215" t="s">
        <v>332</v>
      </c>
      <c r="BQ134" s="215" t="s">
        <v>332</v>
      </c>
      <c r="BR134" s="215" t="s">
        <v>332</v>
      </c>
      <c r="BS134" s="215" t="s">
        <v>332</v>
      </c>
      <c r="BT134" s="215" t="s">
        <v>332</v>
      </c>
      <c r="BU134" s="215" t="s">
        <v>332</v>
      </c>
      <c r="BV134" s="215" t="s">
        <v>332</v>
      </c>
      <c r="BW134" s="215" t="s">
        <v>332</v>
      </c>
      <c r="BX134" s="215" t="s">
        <v>332</v>
      </c>
      <c r="BY134" s="215" t="s">
        <v>332</v>
      </c>
      <c r="BZ134" s="215" t="s">
        <v>332</v>
      </c>
      <c r="CA134" s="215" t="s">
        <v>332</v>
      </c>
      <c r="CB134" s="215" t="s">
        <v>332</v>
      </c>
      <c r="CC134" s="215" t="s">
        <v>332</v>
      </c>
      <c r="CD134" s="215" t="s">
        <v>332</v>
      </c>
    </row>
    <row r="135" spans="3:82" ht="12.75" x14ac:dyDescent="0.2">
      <c r="C135" s="177"/>
      <c r="D135" s="211">
        <v>3</v>
      </c>
      <c r="E135" s="870"/>
      <c r="F135" s="870"/>
      <c r="G135" s="870"/>
      <c r="H135" s="870"/>
      <c r="I135" s="870"/>
      <c r="J135" s="870"/>
      <c r="K135" s="870"/>
      <c r="L135" s="870"/>
      <c r="M135" s="870"/>
      <c r="N135" s="870"/>
      <c r="O135" s="870"/>
      <c r="P135" s="870"/>
      <c r="Q135" s="870"/>
      <c r="R135" s="870"/>
      <c r="S135" s="870"/>
      <c r="T135" s="870"/>
      <c r="U135" s="870"/>
      <c r="V135" s="870"/>
      <c r="W135" s="870"/>
      <c r="X135" s="870"/>
      <c r="Y135" s="870"/>
      <c r="Z135" s="870"/>
      <c r="AA135" s="870"/>
      <c r="AB135" s="870"/>
      <c r="AC135" s="870"/>
      <c r="AD135" s="870"/>
      <c r="AE135" s="870"/>
      <c r="AF135" s="870"/>
      <c r="AG135" s="870"/>
      <c r="AH135" s="870"/>
      <c r="AI135" s="870"/>
      <c r="AJ135" s="870"/>
      <c r="AK135" s="870"/>
      <c r="AL135" s="870"/>
      <c r="AM135" s="870"/>
      <c r="AN135" s="870"/>
      <c r="AO135" s="870"/>
      <c r="AP135" s="870"/>
      <c r="AQ135" s="148"/>
      <c r="AR135" s="211">
        <v>3</v>
      </c>
      <c r="AS135" s="212" t="s">
        <v>332</v>
      </c>
      <c r="AT135" s="212">
        <v>1742.2774000233978</v>
      </c>
      <c r="AU135" s="212">
        <v>726.95767506188236</v>
      </c>
      <c r="AV135" s="212" t="s">
        <v>332</v>
      </c>
      <c r="AW135" s="212" t="s">
        <v>332</v>
      </c>
      <c r="AX135" s="212">
        <v>124.86406268050939</v>
      </c>
      <c r="AY135" s="212" t="s">
        <v>332</v>
      </c>
      <c r="AZ135" s="212" t="s">
        <v>332</v>
      </c>
      <c r="BA135" s="212" t="s">
        <v>332</v>
      </c>
      <c r="BB135" s="212" t="s">
        <v>332</v>
      </c>
      <c r="BC135" s="212">
        <v>440.06157991561111</v>
      </c>
      <c r="BD135" s="212" t="s">
        <v>332</v>
      </c>
      <c r="BE135" s="212" t="s">
        <v>332</v>
      </c>
      <c r="BF135" s="212" t="s">
        <v>332</v>
      </c>
      <c r="BG135" s="212" t="s">
        <v>332</v>
      </c>
      <c r="BH135" s="212" t="s">
        <v>332</v>
      </c>
      <c r="BI135" s="212" t="s">
        <v>332</v>
      </c>
      <c r="BJ135" s="212" t="s">
        <v>332</v>
      </c>
      <c r="BK135" s="212">
        <v>306.70152714023158</v>
      </c>
      <c r="BL135" s="212" t="s">
        <v>332</v>
      </c>
      <c r="BM135" s="212" t="s">
        <v>332</v>
      </c>
      <c r="BN135" s="212" t="s">
        <v>332</v>
      </c>
      <c r="BO135" s="212" t="s">
        <v>332</v>
      </c>
      <c r="BP135" s="212" t="s">
        <v>332</v>
      </c>
      <c r="BQ135" s="212" t="s">
        <v>332</v>
      </c>
      <c r="BR135" s="212" t="s">
        <v>332</v>
      </c>
      <c r="BS135" s="212" t="s">
        <v>332</v>
      </c>
      <c r="BT135" s="212" t="s">
        <v>332</v>
      </c>
      <c r="BU135" s="212" t="s">
        <v>332</v>
      </c>
      <c r="BV135" s="212">
        <v>667.61035948135361</v>
      </c>
      <c r="BW135" s="212" t="s">
        <v>332</v>
      </c>
      <c r="BX135" s="212" t="s">
        <v>332</v>
      </c>
      <c r="BY135" s="212" t="s">
        <v>332</v>
      </c>
      <c r="BZ135" s="212" t="s">
        <v>332</v>
      </c>
      <c r="CA135" s="212">
        <v>593.34531194343958</v>
      </c>
      <c r="CB135" s="212" t="s">
        <v>332</v>
      </c>
      <c r="CC135" s="212" t="s">
        <v>332</v>
      </c>
      <c r="CD135" s="212">
        <v>793.88581766973618</v>
      </c>
    </row>
    <row r="136" spans="3:82" ht="12.75" x14ac:dyDescent="0.2">
      <c r="C136" s="177"/>
      <c r="D136" s="213">
        <v>2.5</v>
      </c>
      <c r="E136" s="870"/>
      <c r="F136" s="870"/>
      <c r="G136" s="870"/>
      <c r="H136" s="870"/>
      <c r="I136" s="870"/>
      <c r="J136" s="870"/>
      <c r="K136" s="870"/>
      <c r="L136" s="870"/>
      <c r="M136" s="870"/>
      <c r="N136" s="870"/>
      <c r="O136" s="870"/>
      <c r="P136" s="870"/>
      <c r="Q136" s="870"/>
      <c r="R136" s="870"/>
      <c r="S136" s="870"/>
      <c r="T136" s="870"/>
      <c r="U136" s="870"/>
      <c r="V136" s="870"/>
      <c r="W136" s="870"/>
      <c r="X136" s="870"/>
      <c r="Y136" s="870"/>
      <c r="Z136" s="870"/>
      <c r="AA136" s="870"/>
      <c r="AB136" s="870"/>
      <c r="AC136" s="870"/>
      <c r="AD136" s="870"/>
      <c r="AE136" s="870"/>
      <c r="AF136" s="870"/>
      <c r="AG136" s="870"/>
      <c r="AH136" s="870"/>
      <c r="AI136" s="870"/>
      <c r="AJ136" s="870"/>
      <c r="AK136" s="870"/>
      <c r="AL136" s="870"/>
      <c r="AM136" s="870"/>
      <c r="AN136" s="870"/>
      <c r="AO136" s="870"/>
      <c r="AP136" s="870"/>
      <c r="AQ136" s="148"/>
      <c r="AR136" s="213">
        <v>2.5</v>
      </c>
      <c r="AS136" s="215" t="s">
        <v>332</v>
      </c>
      <c r="AT136" s="215" t="s">
        <v>332</v>
      </c>
      <c r="AU136" s="215" t="s">
        <v>332</v>
      </c>
      <c r="AV136" s="215" t="s">
        <v>332</v>
      </c>
      <c r="AW136" s="215" t="s">
        <v>332</v>
      </c>
      <c r="AX136" s="215" t="s">
        <v>332</v>
      </c>
      <c r="AY136" s="215" t="s">
        <v>332</v>
      </c>
      <c r="AZ136" s="215" t="s">
        <v>332</v>
      </c>
      <c r="BA136" s="215" t="s">
        <v>332</v>
      </c>
      <c r="BB136" s="215" t="s">
        <v>332</v>
      </c>
      <c r="BC136" s="215">
        <v>383.27944057166127</v>
      </c>
      <c r="BD136" s="215" t="s">
        <v>332</v>
      </c>
      <c r="BE136" s="215" t="s">
        <v>332</v>
      </c>
      <c r="BF136" s="215" t="s">
        <v>332</v>
      </c>
      <c r="BG136" s="215" t="s">
        <v>332</v>
      </c>
      <c r="BH136" s="215" t="s">
        <v>332</v>
      </c>
      <c r="BI136" s="215" t="s">
        <v>332</v>
      </c>
      <c r="BJ136" s="215" t="s">
        <v>332</v>
      </c>
      <c r="BK136" s="215" t="s">
        <v>332</v>
      </c>
      <c r="BL136" s="215">
        <v>186.88568939106892</v>
      </c>
      <c r="BM136" s="215" t="s">
        <v>332</v>
      </c>
      <c r="BN136" s="215" t="s">
        <v>332</v>
      </c>
      <c r="BO136" s="215" t="s">
        <v>332</v>
      </c>
      <c r="BP136" s="215" t="s">
        <v>332</v>
      </c>
      <c r="BQ136" s="215" t="s">
        <v>332</v>
      </c>
      <c r="BR136" s="215" t="s">
        <v>332</v>
      </c>
      <c r="BS136" s="215" t="s">
        <v>332</v>
      </c>
      <c r="BT136" s="215" t="s">
        <v>332</v>
      </c>
      <c r="BU136" s="215" t="s">
        <v>332</v>
      </c>
      <c r="BV136" s="215">
        <v>582.38350507947871</v>
      </c>
      <c r="BW136" s="215" t="s">
        <v>332</v>
      </c>
      <c r="BX136" s="215" t="s">
        <v>332</v>
      </c>
      <c r="BY136" s="215" t="s">
        <v>332</v>
      </c>
      <c r="BZ136" s="215" t="s">
        <v>332</v>
      </c>
      <c r="CA136" s="215" t="s">
        <v>332</v>
      </c>
      <c r="CB136" s="215" t="s">
        <v>332</v>
      </c>
      <c r="CC136" s="215" t="s">
        <v>332</v>
      </c>
      <c r="CD136" s="215" t="s">
        <v>332</v>
      </c>
    </row>
    <row r="137" spans="3:82" ht="12.75" x14ac:dyDescent="0.2">
      <c r="C137" s="177"/>
      <c r="D137" s="211">
        <v>2</v>
      </c>
      <c r="E137" s="870"/>
      <c r="F137" s="870"/>
      <c r="G137" s="870"/>
      <c r="H137" s="870"/>
      <c r="I137" s="870"/>
      <c r="J137" s="870"/>
      <c r="K137" s="870"/>
      <c r="L137" s="870"/>
      <c r="M137" s="870"/>
      <c r="N137" s="870"/>
      <c r="O137" s="870"/>
      <c r="P137" s="870"/>
      <c r="Q137" s="870"/>
      <c r="R137" s="870"/>
      <c r="S137" s="870"/>
      <c r="T137" s="870"/>
      <c r="U137" s="870"/>
      <c r="V137" s="870"/>
      <c r="W137" s="870"/>
      <c r="X137" s="870"/>
      <c r="Y137" s="870"/>
      <c r="Z137" s="870"/>
      <c r="AA137" s="870"/>
      <c r="AB137" s="870"/>
      <c r="AC137" s="870"/>
      <c r="AD137" s="870"/>
      <c r="AE137" s="870"/>
      <c r="AF137" s="870"/>
      <c r="AG137" s="870"/>
      <c r="AH137" s="870"/>
      <c r="AI137" s="870"/>
      <c r="AJ137" s="870"/>
      <c r="AK137" s="870"/>
      <c r="AL137" s="870"/>
      <c r="AM137" s="870"/>
      <c r="AN137" s="870"/>
      <c r="AO137" s="870"/>
      <c r="AP137" s="870"/>
      <c r="AQ137" s="148"/>
      <c r="AR137" s="211">
        <v>2</v>
      </c>
      <c r="AS137" s="212" t="s">
        <v>332</v>
      </c>
      <c r="AT137" s="212" t="s">
        <v>332</v>
      </c>
      <c r="AU137" s="212" t="s">
        <v>332</v>
      </c>
      <c r="AV137" s="212" t="s">
        <v>332</v>
      </c>
      <c r="AW137" s="212" t="s">
        <v>332</v>
      </c>
      <c r="AX137" s="212" t="s">
        <v>332</v>
      </c>
      <c r="AY137" s="212" t="s">
        <v>332</v>
      </c>
      <c r="AZ137" s="212" t="s">
        <v>332</v>
      </c>
      <c r="BA137" s="212">
        <v>884.45433370141473</v>
      </c>
      <c r="BB137" s="212" t="s">
        <v>332</v>
      </c>
      <c r="BC137" s="212">
        <v>326.49730122771143</v>
      </c>
      <c r="BD137" s="212" t="s">
        <v>332</v>
      </c>
      <c r="BE137" s="212" t="s">
        <v>332</v>
      </c>
      <c r="BF137" s="212" t="s">
        <v>332</v>
      </c>
      <c r="BG137" s="212" t="s">
        <v>332</v>
      </c>
      <c r="BH137" s="212" t="s">
        <v>332</v>
      </c>
      <c r="BI137" s="212" t="s">
        <v>332</v>
      </c>
      <c r="BJ137" s="212" t="s">
        <v>332</v>
      </c>
      <c r="BK137" s="212">
        <v>220.44172263204146</v>
      </c>
      <c r="BL137" s="212">
        <v>156.9839790884979</v>
      </c>
      <c r="BM137" s="212" t="s">
        <v>332</v>
      </c>
      <c r="BN137" s="212">
        <v>658.08693464890462</v>
      </c>
      <c r="BO137" s="212" t="s">
        <v>332</v>
      </c>
      <c r="BP137" s="212" t="s">
        <v>332</v>
      </c>
      <c r="BQ137" s="212">
        <v>273.27785289845252</v>
      </c>
      <c r="BR137" s="212" t="s">
        <v>332</v>
      </c>
      <c r="BS137" s="212" t="s">
        <v>332</v>
      </c>
      <c r="BT137" s="212" t="s">
        <v>332</v>
      </c>
      <c r="BU137" s="212" t="s">
        <v>332</v>
      </c>
      <c r="BV137" s="212" t="s">
        <v>332</v>
      </c>
      <c r="BW137" s="212" t="s">
        <v>332</v>
      </c>
      <c r="BX137" s="212" t="s">
        <v>332</v>
      </c>
      <c r="BY137" s="212" t="s">
        <v>332</v>
      </c>
      <c r="BZ137" s="212" t="s">
        <v>332</v>
      </c>
      <c r="CA137" s="212">
        <v>431.52386323159243</v>
      </c>
      <c r="CB137" s="212" t="s">
        <v>332</v>
      </c>
      <c r="CC137" s="212" t="s">
        <v>332</v>
      </c>
      <c r="CD137" s="212" t="s">
        <v>332</v>
      </c>
    </row>
    <row r="138" spans="3:82" ht="12.75" x14ac:dyDescent="0.2">
      <c r="C138" s="177"/>
      <c r="D138" s="213">
        <v>1</v>
      </c>
      <c r="E138" s="870"/>
      <c r="F138" s="870"/>
      <c r="G138" s="870"/>
      <c r="H138" s="870"/>
      <c r="I138" s="870"/>
      <c r="J138" s="870"/>
      <c r="K138" s="870"/>
      <c r="L138" s="870"/>
      <c r="M138" s="870"/>
      <c r="N138" s="870"/>
      <c r="O138" s="870"/>
      <c r="P138" s="870"/>
      <c r="Q138" s="870"/>
      <c r="R138" s="870"/>
      <c r="S138" s="870"/>
      <c r="T138" s="870"/>
      <c r="U138" s="870"/>
      <c r="V138" s="870"/>
      <c r="W138" s="870"/>
      <c r="X138" s="870"/>
      <c r="Y138" s="870"/>
      <c r="Z138" s="870"/>
      <c r="AA138" s="870"/>
      <c r="AB138" s="870"/>
      <c r="AC138" s="870"/>
      <c r="AD138" s="870"/>
      <c r="AE138" s="870"/>
      <c r="AF138" s="870"/>
      <c r="AG138" s="870"/>
      <c r="AH138" s="870"/>
      <c r="AI138" s="870"/>
      <c r="AJ138" s="870"/>
      <c r="AK138" s="870"/>
      <c r="AL138" s="870"/>
      <c r="AM138" s="870"/>
      <c r="AN138" s="870"/>
      <c r="AO138" s="870"/>
      <c r="AP138" s="870"/>
      <c r="AQ138" s="148"/>
      <c r="AR138" s="213">
        <v>1</v>
      </c>
      <c r="AS138" s="215">
        <v>287.19652101140287</v>
      </c>
      <c r="AT138" s="215" t="s">
        <v>332</v>
      </c>
      <c r="AU138" s="215" t="s">
        <v>332</v>
      </c>
      <c r="AV138" s="215">
        <v>259.95235020604957</v>
      </c>
      <c r="AW138" s="215">
        <v>543.44225626207026</v>
      </c>
      <c r="AX138" s="215">
        <v>59.717595195026234</v>
      </c>
      <c r="AY138" s="215" t="s">
        <v>332</v>
      </c>
      <c r="AZ138" s="215" t="s">
        <v>332</v>
      </c>
      <c r="BA138" s="215" t="s">
        <v>332</v>
      </c>
      <c r="BB138" s="215" t="s">
        <v>332</v>
      </c>
      <c r="BC138" s="215" t="s">
        <v>332</v>
      </c>
      <c r="BD138" s="215" t="s">
        <v>332</v>
      </c>
      <c r="BE138" s="215">
        <v>211.65172582094058</v>
      </c>
      <c r="BF138" s="215">
        <v>309.70078633170283</v>
      </c>
      <c r="BG138" s="215" t="s">
        <v>332</v>
      </c>
      <c r="BH138" s="215" t="s">
        <v>332</v>
      </c>
      <c r="BI138" s="215">
        <v>550.47518909357757</v>
      </c>
      <c r="BJ138" s="215">
        <v>415.92082131150727</v>
      </c>
      <c r="BK138" s="215">
        <v>134.18191812385132</v>
      </c>
      <c r="BL138" s="215">
        <v>97.180558483355838</v>
      </c>
      <c r="BM138" s="215" t="s">
        <v>332</v>
      </c>
      <c r="BN138" s="215" t="s">
        <v>332</v>
      </c>
      <c r="BO138" s="215" t="s">
        <v>332</v>
      </c>
      <c r="BP138" s="215" t="s">
        <v>332</v>
      </c>
      <c r="BQ138" s="215">
        <v>162.48953415583662</v>
      </c>
      <c r="BR138" s="215">
        <v>212.36594345012375</v>
      </c>
      <c r="BS138" s="215">
        <v>157.37098352483991</v>
      </c>
      <c r="BT138" s="215" t="s">
        <v>332</v>
      </c>
      <c r="BU138" s="215" t="s">
        <v>332</v>
      </c>
      <c r="BV138" s="215" t="s">
        <v>332</v>
      </c>
      <c r="BW138" s="215" t="s">
        <v>332</v>
      </c>
      <c r="BX138" s="215">
        <v>169.0903262329067</v>
      </c>
      <c r="BY138" s="215" t="s">
        <v>332</v>
      </c>
      <c r="BZ138" s="215">
        <v>269.67889238649337</v>
      </c>
      <c r="CA138" s="215">
        <v>269.70241451974528</v>
      </c>
      <c r="CB138" s="215" t="s">
        <v>332</v>
      </c>
      <c r="CC138" s="215" t="s">
        <v>332</v>
      </c>
      <c r="CD138" s="215">
        <v>326.89416021695018</v>
      </c>
    </row>
    <row r="139" spans="3:82" ht="12.75" x14ac:dyDescent="0.2">
      <c r="C139" s="177"/>
      <c r="D139" s="211">
        <v>0.5</v>
      </c>
      <c r="E139" s="870"/>
      <c r="F139" s="870"/>
      <c r="G139" s="870"/>
      <c r="H139" s="870"/>
      <c r="I139" s="870"/>
      <c r="J139" s="870"/>
      <c r="K139" s="870"/>
      <c r="L139" s="870"/>
      <c r="M139" s="870"/>
      <c r="N139" s="870"/>
      <c r="O139" s="870"/>
      <c r="P139" s="870"/>
      <c r="Q139" s="870"/>
      <c r="R139" s="870"/>
      <c r="S139" s="870"/>
      <c r="T139" s="870"/>
      <c r="U139" s="870"/>
      <c r="V139" s="870"/>
      <c r="W139" s="870"/>
      <c r="X139" s="870"/>
      <c r="Y139" s="870"/>
      <c r="Z139" s="870"/>
      <c r="AA139" s="870"/>
      <c r="AB139" s="870"/>
      <c r="AC139" s="870"/>
      <c r="AD139" s="870"/>
      <c r="AE139" s="870"/>
      <c r="AF139" s="870"/>
      <c r="AG139" s="870"/>
      <c r="AH139" s="870"/>
      <c r="AI139" s="870"/>
      <c r="AJ139" s="870"/>
      <c r="AK139" s="870"/>
      <c r="AL139" s="870"/>
      <c r="AM139" s="870"/>
      <c r="AN139" s="870"/>
      <c r="AO139" s="870"/>
      <c r="AP139" s="870"/>
      <c r="AQ139" s="148"/>
      <c r="AR139" s="211">
        <v>0.5</v>
      </c>
      <c r="AS139" s="212" t="s">
        <v>332</v>
      </c>
      <c r="AT139" s="212" t="s">
        <v>332</v>
      </c>
      <c r="AU139" s="212" t="s">
        <v>332</v>
      </c>
      <c r="AV139" s="212">
        <v>152.38586046561525</v>
      </c>
      <c r="AW139" s="212" t="s">
        <v>332</v>
      </c>
      <c r="AX139" s="212" t="s">
        <v>332</v>
      </c>
      <c r="AY139" s="212" t="s">
        <v>332</v>
      </c>
      <c r="AZ139" s="212" t="s">
        <v>332</v>
      </c>
      <c r="BA139" s="212" t="s">
        <v>332</v>
      </c>
      <c r="BB139" s="212" t="s">
        <v>332</v>
      </c>
      <c r="BC139" s="212" t="s">
        <v>332</v>
      </c>
      <c r="BD139" s="212" t="s">
        <v>332</v>
      </c>
      <c r="BE139" s="212" t="s">
        <v>332</v>
      </c>
      <c r="BF139" s="212" t="s">
        <v>332</v>
      </c>
      <c r="BG139" s="212" t="s">
        <v>332</v>
      </c>
      <c r="BH139" s="212" t="s">
        <v>332</v>
      </c>
      <c r="BI139" s="212" t="s">
        <v>332</v>
      </c>
      <c r="BJ139" s="212" t="s">
        <v>332</v>
      </c>
      <c r="BK139" s="212" t="s">
        <v>332</v>
      </c>
      <c r="BL139" s="212" t="s">
        <v>332</v>
      </c>
      <c r="BM139" s="212" t="s">
        <v>332</v>
      </c>
      <c r="BN139" s="212" t="s">
        <v>332</v>
      </c>
      <c r="BO139" s="212" t="s">
        <v>332</v>
      </c>
      <c r="BP139" s="212" t="s">
        <v>332</v>
      </c>
      <c r="BQ139" s="212" t="s">
        <v>332</v>
      </c>
      <c r="BR139" s="212">
        <v>130.68673443084538</v>
      </c>
      <c r="BS139" s="212" t="s">
        <v>332</v>
      </c>
      <c r="BT139" s="212" t="s">
        <v>332</v>
      </c>
      <c r="BU139" s="212" t="s">
        <v>332</v>
      </c>
      <c r="BV139" s="212" t="s">
        <v>332</v>
      </c>
      <c r="BW139" s="212" t="s">
        <v>332</v>
      </c>
      <c r="BX139" s="212" t="s">
        <v>332</v>
      </c>
      <c r="BY139" s="212" t="s">
        <v>332</v>
      </c>
      <c r="BZ139" s="212" t="s">
        <v>332</v>
      </c>
      <c r="CA139" s="212" t="s">
        <v>332</v>
      </c>
      <c r="CB139" s="212" t="s">
        <v>332</v>
      </c>
      <c r="CC139" s="212" t="s">
        <v>332</v>
      </c>
      <c r="CD139" s="212">
        <v>210.1462458537537</v>
      </c>
    </row>
    <row r="140" spans="3:82" ht="12.75" x14ac:dyDescent="0.2">
      <c r="C140" s="177"/>
      <c r="D140" s="213">
        <v>0.3</v>
      </c>
      <c r="E140" s="870"/>
      <c r="F140" s="870"/>
      <c r="G140" s="870"/>
      <c r="H140" s="870"/>
      <c r="I140" s="870"/>
      <c r="J140" s="870"/>
      <c r="K140" s="870"/>
      <c r="L140" s="870"/>
      <c r="M140" s="870"/>
      <c r="N140" s="870"/>
      <c r="O140" s="870"/>
      <c r="P140" s="870"/>
      <c r="Q140" s="870"/>
      <c r="R140" s="870"/>
      <c r="S140" s="870"/>
      <c r="T140" s="870"/>
      <c r="U140" s="870"/>
      <c r="V140" s="870"/>
      <c r="W140" s="870"/>
      <c r="X140" s="870"/>
      <c r="Y140" s="870"/>
      <c r="Z140" s="870"/>
      <c r="AA140" s="870"/>
      <c r="AB140" s="870"/>
      <c r="AC140" s="870"/>
      <c r="AD140" s="870"/>
      <c r="AE140" s="870"/>
      <c r="AF140" s="870"/>
      <c r="AG140" s="870"/>
      <c r="AH140" s="870"/>
      <c r="AI140" s="870"/>
      <c r="AJ140" s="870"/>
      <c r="AK140" s="870"/>
      <c r="AL140" s="870"/>
      <c r="AM140" s="870"/>
      <c r="AN140" s="870"/>
      <c r="AO140" s="870"/>
      <c r="AP140" s="870"/>
      <c r="AQ140" s="148"/>
      <c r="AR140" s="213">
        <v>0.3</v>
      </c>
      <c r="AS140" s="215" t="s">
        <v>332</v>
      </c>
      <c r="AT140" s="215" t="s">
        <v>332</v>
      </c>
      <c r="AU140" s="215" t="s">
        <v>332</v>
      </c>
      <c r="AV140" s="215" t="s">
        <v>332</v>
      </c>
      <c r="AW140" s="215" t="s">
        <v>332</v>
      </c>
      <c r="AX140" s="215" t="s">
        <v>332</v>
      </c>
      <c r="AY140" s="215" t="s">
        <v>332</v>
      </c>
      <c r="AZ140" s="215" t="s">
        <v>332</v>
      </c>
      <c r="BA140" s="215" t="s">
        <v>332</v>
      </c>
      <c r="BB140" s="215" t="s">
        <v>332</v>
      </c>
      <c r="BC140" s="215" t="s">
        <v>332</v>
      </c>
      <c r="BD140" s="215" t="s">
        <v>332</v>
      </c>
      <c r="BE140" s="215" t="s">
        <v>332</v>
      </c>
      <c r="BF140" s="215" t="s">
        <v>332</v>
      </c>
      <c r="BG140" s="215" t="s">
        <v>332</v>
      </c>
      <c r="BH140" s="215" t="s">
        <v>332</v>
      </c>
      <c r="BI140" s="215" t="s">
        <v>332</v>
      </c>
      <c r="BJ140" s="215" t="s">
        <v>332</v>
      </c>
      <c r="BK140" s="215" t="s">
        <v>332</v>
      </c>
      <c r="BL140" s="215" t="s">
        <v>332</v>
      </c>
      <c r="BM140" s="215" t="s">
        <v>332</v>
      </c>
      <c r="BN140" s="215" t="s">
        <v>332</v>
      </c>
      <c r="BO140" s="215" t="s">
        <v>332</v>
      </c>
      <c r="BP140" s="215" t="s">
        <v>332</v>
      </c>
      <c r="BQ140" s="215" t="s">
        <v>332</v>
      </c>
      <c r="BR140" s="215" t="s">
        <v>332</v>
      </c>
      <c r="BS140" s="215" t="s">
        <v>332</v>
      </c>
      <c r="BT140" s="215" t="s">
        <v>332</v>
      </c>
      <c r="BU140" s="215" t="s">
        <v>332</v>
      </c>
      <c r="BV140" s="215" t="s">
        <v>332</v>
      </c>
      <c r="BW140" s="215" t="s">
        <v>332</v>
      </c>
      <c r="BX140" s="215" t="s">
        <v>332</v>
      </c>
      <c r="BY140" s="215" t="s">
        <v>332</v>
      </c>
      <c r="BZ140" s="215" t="s">
        <v>332</v>
      </c>
      <c r="CA140" s="215" t="s">
        <v>332</v>
      </c>
      <c r="CB140" s="215" t="s">
        <v>332</v>
      </c>
      <c r="CC140" s="215" t="s">
        <v>332</v>
      </c>
      <c r="CD140" s="215">
        <v>163.44708010847509</v>
      </c>
    </row>
    <row r="141" spans="3:82" ht="12.75" x14ac:dyDescent="0.2">
      <c r="C141" s="177"/>
      <c r="D141" s="213"/>
      <c r="E141" s="215" t="str">
        <f>IF('Antenna capacity SMP Traficom'!D535=0,"",'Antenna capacity SMP Traficom'!D535)</f>
        <v/>
      </c>
      <c r="F141" s="215" t="str">
        <f>IF('Antenna capacity SMP Traficom'!E535=0,"",'Antenna capacity SMP Traficom'!E535)</f>
        <v/>
      </c>
      <c r="G141" s="215" t="str">
        <f>IF('Antenna capacity SMP Traficom'!F535=0,"",'Antenna capacity SMP Traficom'!F535)</f>
        <v/>
      </c>
      <c r="H141" s="215" t="str">
        <f>IF('Antenna capacity SMP Traficom'!G535=0,"",'Antenna capacity SMP Traficom'!G535)</f>
        <v/>
      </c>
      <c r="I141" s="215" t="str">
        <f>IF('Antenna capacity SMP Traficom'!H535=0,"",'Antenna capacity SMP Traficom'!H535)</f>
        <v/>
      </c>
      <c r="J141" s="215" t="str">
        <f>IF('Antenna capacity SMP Traficom'!I535=0,"",'Antenna capacity SMP Traficom'!I535)</f>
        <v/>
      </c>
      <c r="K141" s="215" t="str">
        <f>IF('Antenna capacity SMP Traficom'!J535=0,"",'Antenna capacity SMP Traficom'!J535)</f>
        <v/>
      </c>
      <c r="L141" s="215" t="str">
        <f>IF('Antenna capacity SMP Traficom'!K535=0,"",'Antenna capacity SMP Traficom'!K535)</f>
        <v/>
      </c>
      <c r="M141" s="215" t="str">
        <f>IF('Antenna capacity SMP Traficom'!L535=0,"",'Antenna capacity SMP Traficom'!L535)</f>
        <v/>
      </c>
      <c r="N141" s="215" t="str">
        <f>IF('Antenna capacity SMP Traficom'!M535=0,"",'Antenna capacity SMP Traficom'!M535)</f>
        <v/>
      </c>
      <c r="O141" s="215" t="str">
        <f>IF('Antenna capacity SMP Traficom'!N535=0,"",'Antenna capacity SMP Traficom'!N535)</f>
        <v/>
      </c>
      <c r="P141" s="215" t="str">
        <f>IF('Antenna capacity SMP Traficom'!O535=0,"",'Antenna capacity SMP Traficom'!O535)</f>
        <v/>
      </c>
      <c r="Q141" s="215" t="str">
        <f>IF('Antenna capacity SMP Traficom'!P535=0,"",'Antenna capacity SMP Traficom'!P535)</f>
        <v/>
      </c>
      <c r="R141" s="215" t="str">
        <f>IF('Antenna capacity SMP Traficom'!Q535=0,"",'Antenna capacity SMP Traficom'!Q535)</f>
        <v/>
      </c>
      <c r="S141" s="215" t="str">
        <f>IF('Antenna capacity SMP Traficom'!R535=0,"",'Antenna capacity SMP Traficom'!R535)</f>
        <v/>
      </c>
      <c r="T141" s="215" t="str">
        <f>IF('Antenna capacity SMP Traficom'!S535=0,"",'Antenna capacity SMP Traficom'!S535)</f>
        <v/>
      </c>
      <c r="U141" s="215" t="str">
        <f>IF('Antenna capacity SMP Traficom'!T535=0,"",'Antenna capacity SMP Traficom'!T535)</f>
        <v/>
      </c>
      <c r="V141" s="215" t="str">
        <f>IF('Antenna capacity SMP Traficom'!U535=0,"",'Antenna capacity SMP Traficom'!U535)</f>
        <v/>
      </c>
      <c r="W141" s="215" t="str">
        <f>IF('Antenna capacity SMP Traficom'!V535=0,"",'Antenna capacity SMP Traficom'!V535)</f>
        <v/>
      </c>
      <c r="X141" s="215" t="str">
        <f>IF('Antenna capacity SMP Traficom'!W535=0,"",'Antenna capacity SMP Traficom'!W535)</f>
        <v/>
      </c>
      <c r="Y141" s="215" t="str">
        <f>IF('Antenna capacity SMP Traficom'!X535=0,"",'Antenna capacity SMP Traficom'!X535)</f>
        <v/>
      </c>
      <c r="Z141" s="215" t="str">
        <f>IF('Antenna capacity SMP Traficom'!Y535=0,"",'Antenna capacity SMP Traficom'!Y535)</f>
        <v/>
      </c>
      <c r="AA141" s="215" t="str">
        <f>IF('Antenna capacity SMP Traficom'!Z535=0,"",'Antenna capacity SMP Traficom'!Z535)</f>
        <v/>
      </c>
      <c r="AB141" s="215" t="str">
        <f>IF('Antenna capacity SMP Traficom'!AA535=0,"",'Antenna capacity SMP Traficom'!AA535)</f>
        <v/>
      </c>
      <c r="AC141" s="215" t="str">
        <f>IF('Antenna capacity SMP Traficom'!AB535=0,"",'Antenna capacity SMP Traficom'!AB535)</f>
        <v/>
      </c>
      <c r="AD141" s="215" t="str">
        <f>IF('Antenna capacity SMP Traficom'!AC535=0,"",'Antenna capacity SMP Traficom'!AC535)</f>
        <v/>
      </c>
      <c r="AE141" s="215" t="str">
        <f>IF('Antenna capacity SMP Traficom'!AD535=0,"",'Antenna capacity SMP Traficom'!AD535)</f>
        <v/>
      </c>
      <c r="AF141" s="215" t="str">
        <f>IF('Antenna capacity SMP Traficom'!AE535=0,"",'Antenna capacity SMP Traficom'!AE535)</f>
        <v/>
      </c>
      <c r="AG141" s="215" t="str">
        <f>IF('Antenna capacity SMP Traficom'!AF535=0,"",'Antenna capacity SMP Traficom'!AF535)</f>
        <v/>
      </c>
      <c r="AH141" s="215" t="str">
        <f>IF('Antenna capacity SMP Traficom'!AG535=0,"",'Antenna capacity SMP Traficom'!AG535)</f>
        <v/>
      </c>
      <c r="AI141" s="215" t="str">
        <f>IF('Antenna capacity SMP Traficom'!AH535=0,"",'Antenna capacity SMP Traficom'!AH535)</f>
        <v/>
      </c>
      <c r="AJ141" s="215" t="str">
        <f>IF('Antenna capacity SMP Traficom'!AI535=0,"",'Antenna capacity SMP Traficom'!AI535)</f>
        <v/>
      </c>
      <c r="AK141" s="215" t="str">
        <f>IF('Antenna capacity SMP Traficom'!AJ535=0,"",'Antenna capacity SMP Traficom'!AJ535)</f>
        <v/>
      </c>
      <c r="AL141" s="215" t="str">
        <f>IF('Antenna capacity SMP Traficom'!AK535=0,"",'Antenna capacity SMP Traficom'!AK535)</f>
        <v/>
      </c>
      <c r="AM141" s="215" t="str">
        <f>IF('Antenna capacity SMP Traficom'!AL535=0,"",'Antenna capacity SMP Traficom'!AL535)</f>
        <v/>
      </c>
      <c r="AN141" s="215" t="str">
        <f>IF('Antenna capacity SMP Traficom'!AM535=0,"",'Antenna capacity SMP Traficom'!AM535)</f>
        <v/>
      </c>
      <c r="AO141" s="215" t="str">
        <f>IF('Antenna capacity SMP Traficom'!AN535=0,"",'Antenna capacity SMP Traficom'!AN535)</f>
        <v/>
      </c>
      <c r="AP141" s="215" t="str">
        <f>IF('Antenna capacity SMP Traficom'!AO535=0,"",'Antenna capacity SMP Traficom'!AO535)</f>
        <v/>
      </c>
      <c r="AR141" s="213"/>
      <c r="AS141" s="215"/>
      <c r="AT141" s="215"/>
      <c r="AU141" s="215"/>
      <c r="AV141" s="215"/>
      <c r="AW141" s="215"/>
      <c r="AX141" s="215"/>
      <c r="AY141" s="215"/>
      <c r="AZ141" s="215"/>
      <c r="BA141" s="215"/>
      <c r="BB141" s="215"/>
      <c r="BC141" s="215"/>
      <c r="BD141" s="215"/>
      <c r="BE141" s="215"/>
      <c r="BF141" s="215"/>
      <c r="BG141" s="215"/>
      <c r="BH141" s="215"/>
      <c r="BI141" s="215"/>
      <c r="BJ141" s="215"/>
      <c r="BK141" s="215"/>
      <c r="BL141" s="215"/>
      <c r="BM141" s="215"/>
      <c r="BN141" s="215"/>
      <c r="BO141" s="215"/>
      <c r="BP141" s="215"/>
      <c r="BQ141" s="215"/>
      <c r="BR141" s="215"/>
      <c r="BS141" s="215"/>
      <c r="BT141" s="215"/>
      <c r="BU141" s="215"/>
      <c r="BV141" s="215"/>
      <c r="BW141" s="215"/>
      <c r="BX141" s="215"/>
      <c r="BY141" s="215"/>
      <c r="BZ141" s="215"/>
      <c r="CA141" s="215"/>
      <c r="CB141" s="215"/>
      <c r="CC141" s="215"/>
      <c r="CD141" s="215"/>
    </row>
    <row r="142" spans="3:82" ht="12.75" x14ac:dyDescent="0.2">
      <c r="C142" s="177" t="str">
        <f>C61</f>
        <v>#4</v>
      </c>
      <c r="D142" s="211" t="s">
        <v>662</v>
      </c>
      <c r="E142" s="212" t="s">
        <v>332</v>
      </c>
      <c r="F142" s="212">
        <v>216</v>
      </c>
      <c r="G142" s="212">
        <v>200</v>
      </c>
      <c r="H142" s="212" t="s">
        <v>332</v>
      </c>
      <c r="I142" s="212">
        <v>185</v>
      </c>
      <c r="J142" s="212" t="s">
        <v>332</v>
      </c>
      <c r="K142" s="212" t="s">
        <v>332</v>
      </c>
      <c r="L142" s="212" t="s">
        <v>332</v>
      </c>
      <c r="M142" s="212">
        <v>133</v>
      </c>
      <c r="N142" s="212" t="s">
        <v>332</v>
      </c>
      <c r="O142" s="212" t="s">
        <v>332</v>
      </c>
      <c r="P142" s="212" t="s">
        <v>332</v>
      </c>
      <c r="Q142" s="212" t="s">
        <v>332</v>
      </c>
      <c r="R142" s="212">
        <v>123</v>
      </c>
      <c r="S142" s="212" t="s">
        <v>332</v>
      </c>
      <c r="T142" s="212" t="s">
        <v>332</v>
      </c>
      <c r="U142" s="212">
        <v>140</v>
      </c>
      <c r="V142" s="212">
        <v>230</v>
      </c>
      <c r="W142" s="212" t="s">
        <v>332</v>
      </c>
      <c r="X142" s="212">
        <v>178</v>
      </c>
      <c r="Y142" s="212" t="s">
        <v>332</v>
      </c>
      <c r="Z142" s="212">
        <v>206</v>
      </c>
      <c r="AA142" s="212" t="s">
        <v>332</v>
      </c>
      <c r="AB142" s="212" t="s">
        <v>332</v>
      </c>
      <c r="AC142" s="212" t="s">
        <v>332</v>
      </c>
      <c r="AD142" s="212" t="s">
        <v>332</v>
      </c>
      <c r="AE142" s="212" t="s">
        <v>332</v>
      </c>
      <c r="AF142" s="212" t="s">
        <v>332</v>
      </c>
      <c r="AG142" s="212" t="s">
        <v>332</v>
      </c>
      <c r="AH142" s="212" t="s">
        <v>332</v>
      </c>
      <c r="AI142" s="212" t="s">
        <v>332</v>
      </c>
      <c r="AJ142" s="212">
        <v>152</v>
      </c>
      <c r="AK142" s="212" t="s">
        <v>332</v>
      </c>
      <c r="AL142" s="212" t="s">
        <v>332</v>
      </c>
      <c r="AM142" s="212">
        <v>192</v>
      </c>
      <c r="AN142" s="212" t="s">
        <v>332</v>
      </c>
      <c r="AO142" s="212" t="s">
        <v>332</v>
      </c>
      <c r="AP142" s="212" t="s">
        <v>332</v>
      </c>
      <c r="AR142" s="211" t="s">
        <v>662</v>
      </c>
      <c r="AS142" s="212" t="s">
        <v>332</v>
      </c>
      <c r="AT142" s="212">
        <v>216</v>
      </c>
      <c r="AU142" s="212">
        <v>200</v>
      </c>
      <c r="AV142" s="212" t="s">
        <v>332</v>
      </c>
      <c r="AW142" s="212">
        <v>185</v>
      </c>
      <c r="AX142" s="212" t="s">
        <v>332</v>
      </c>
      <c r="AY142" s="212" t="s">
        <v>332</v>
      </c>
      <c r="AZ142" s="212" t="s">
        <v>332</v>
      </c>
      <c r="BA142" s="212">
        <v>133</v>
      </c>
      <c r="BB142" s="212" t="s">
        <v>332</v>
      </c>
      <c r="BC142" s="212" t="s">
        <v>332</v>
      </c>
      <c r="BD142" s="212" t="s">
        <v>332</v>
      </c>
      <c r="BE142" s="212" t="s">
        <v>332</v>
      </c>
      <c r="BF142" s="212">
        <v>123</v>
      </c>
      <c r="BG142" s="212" t="s">
        <v>332</v>
      </c>
      <c r="BH142" s="212" t="s">
        <v>332</v>
      </c>
      <c r="BI142" s="212">
        <v>140</v>
      </c>
      <c r="BJ142" s="212">
        <v>230</v>
      </c>
      <c r="BK142" s="212" t="s">
        <v>332</v>
      </c>
      <c r="BL142" s="212">
        <v>178</v>
      </c>
      <c r="BM142" s="212" t="s">
        <v>332</v>
      </c>
      <c r="BN142" s="212">
        <v>206</v>
      </c>
      <c r="BO142" s="212" t="s">
        <v>332</v>
      </c>
      <c r="BP142" s="212" t="s">
        <v>332</v>
      </c>
      <c r="BQ142" s="212" t="s">
        <v>332</v>
      </c>
      <c r="BR142" s="212" t="s">
        <v>332</v>
      </c>
      <c r="BS142" s="212" t="s">
        <v>332</v>
      </c>
      <c r="BT142" s="212" t="s">
        <v>332</v>
      </c>
      <c r="BU142" s="212" t="s">
        <v>332</v>
      </c>
      <c r="BV142" s="212" t="s">
        <v>332</v>
      </c>
      <c r="BW142" s="212" t="s">
        <v>332</v>
      </c>
      <c r="BX142" s="212">
        <v>152</v>
      </c>
      <c r="BY142" s="212" t="s">
        <v>332</v>
      </c>
      <c r="BZ142" s="212" t="s">
        <v>332</v>
      </c>
      <c r="CA142" s="212">
        <v>192</v>
      </c>
      <c r="CB142" s="212" t="s">
        <v>332</v>
      </c>
      <c r="CC142" s="212" t="s">
        <v>332</v>
      </c>
      <c r="CD142" s="212" t="s">
        <v>332</v>
      </c>
    </row>
    <row r="143" spans="3:82" ht="38.25" x14ac:dyDescent="0.2">
      <c r="C143" s="177"/>
      <c r="D143" s="213" t="s">
        <v>663</v>
      </c>
      <c r="E143" s="214" t="s">
        <v>664</v>
      </c>
      <c r="F143" s="214"/>
      <c r="G143" s="214"/>
      <c r="H143" s="214"/>
      <c r="I143" s="214"/>
      <c r="J143" s="214"/>
      <c r="K143" s="214"/>
      <c r="L143" s="214"/>
      <c r="M143" s="214"/>
      <c r="N143" s="214"/>
      <c r="O143" s="214"/>
      <c r="P143" s="214"/>
      <c r="Q143" s="214"/>
      <c r="R143" s="214"/>
      <c r="S143" s="214"/>
      <c r="T143" s="214"/>
      <c r="U143" s="214"/>
      <c r="V143" s="214"/>
      <c r="W143" s="214"/>
      <c r="X143" s="214"/>
      <c r="Y143" s="214"/>
      <c r="Z143" s="214"/>
      <c r="AA143" s="214"/>
      <c r="AB143" s="214"/>
      <c r="AC143" s="214"/>
      <c r="AD143" s="214"/>
      <c r="AE143" s="214"/>
      <c r="AF143" s="214"/>
      <c r="AG143" s="214"/>
      <c r="AH143" s="214"/>
      <c r="AI143" s="214"/>
      <c r="AJ143" s="214"/>
      <c r="AK143" s="214"/>
      <c r="AL143" s="214"/>
      <c r="AM143" s="214"/>
      <c r="AN143" s="214"/>
      <c r="AO143" s="214"/>
      <c r="AP143" s="214"/>
      <c r="AR143" s="213" t="s">
        <v>663</v>
      </c>
      <c r="AS143" s="214" t="s">
        <v>664</v>
      </c>
      <c r="AT143" s="214"/>
      <c r="AU143" s="214"/>
      <c r="AV143" s="214"/>
      <c r="AW143" s="214"/>
      <c r="AX143" s="214"/>
      <c r="AY143" s="214"/>
      <c r="AZ143" s="214"/>
      <c r="BA143" s="214"/>
      <c r="BB143" s="214"/>
      <c r="BC143" s="214"/>
      <c r="BD143" s="214"/>
      <c r="BE143" s="214"/>
      <c r="BF143" s="214"/>
      <c r="BG143" s="214"/>
      <c r="BH143" s="214"/>
      <c r="BI143" s="214"/>
      <c r="BJ143" s="214"/>
      <c r="BK143" s="214"/>
      <c r="BL143" s="214"/>
      <c r="BM143" s="214"/>
      <c r="BN143" s="214"/>
      <c r="BO143" s="214"/>
      <c r="BP143" s="214"/>
      <c r="BQ143" s="214"/>
      <c r="BR143" s="214"/>
      <c r="BS143" s="214"/>
      <c r="BT143" s="214"/>
      <c r="BU143" s="214"/>
      <c r="BV143" s="214"/>
      <c r="BW143" s="214"/>
      <c r="BX143" s="214"/>
      <c r="BY143" s="214"/>
      <c r="BZ143" s="214"/>
      <c r="CA143" s="214"/>
      <c r="CB143" s="214"/>
      <c r="CC143" s="214"/>
      <c r="CD143" s="214"/>
    </row>
    <row r="144" spans="3:82" ht="12.75" x14ac:dyDescent="0.2">
      <c r="C144" s="177" t="str">
        <f>'Antenna capacity SMP Traficom'!B554</f>
        <v>5 kW</v>
      </c>
      <c r="D144" s="211">
        <v>5</v>
      </c>
      <c r="E144" s="870" t="str">
        <f>IF('Antenna capacity SMP Traficom'!D554=0,"",'Antenna capacity SMP Traficom'!D554)</f>
        <v/>
      </c>
      <c r="F144" s="870" t="str">
        <f>IF('Antenna capacity SMP Traficom'!E554=0,"",'Antenna capacity SMP Traficom'!E554)</f>
        <v/>
      </c>
      <c r="G144" s="870" t="str">
        <f>IF('Antenna capacity SMP Traficom'!F554=0,"",'Antenna capacity SMP Traficom'!F554)</f>
        <v/>
      </c>
      <c r="H144" s="870" t="str">
        <f>IF('Antenna capacity SMP Traficom'!G554=0,"",'Antenna capacity SMP Traficom'!G554)</f>
        <v/>
      </c>
      <c r="I144" s="870" t="str">
        <f>IF('Antenna capacity SMP Traficom'!H554=0,"",'Antenna capacity SMP Traficom'!H554)</f>
        <v/>
      </c>
      <c r="J144" s="870" t="str">
        <f>IF('Antenna capacity SMP Traficom'!I554=0,"",'Antenna capacity SMP Traficom'!I554)</f>
        <v/>
      </c>
      <c r="K144" s="870" t="str">
        <f>IF('Antenna capacity SMP Traficom'!J554=0,"",'Antenna capacity SMP Traficom'!J554)</f>
        <v/>
      </c>
      <c r="L144" s="870" t="str">
        <f>IF('Antenna capacity SMP Traficom'!K554=0,"",'Antenna capacity SMP Traficom'!K554)</f>
        <v/>
      </c>
      <c r="M144" s="870" t="str">
        <f>IF('Antenna capacity SMP Traficom'!L554=0,"",'Antenna capacity SMP Traficom'!L554)</f>
        <v/>
      </c>
      <c r="N144" s="870" t="str">
        <f>IF('Antenna capacity SMP Traficom'!M554=0,"",'Antenna capacity SMP Traficom'!M554)</f>
        <v/>
      </c>
      <c r="O144" s="870" t="str">
        <f>IF('Antenna capacity SMP Traficom'!N554=0,"",'Antenna capacity SMP Traficom'!N554)</f>
        <v/>
      </c>
      <c r="P144" s="870" t="str">
        <f>IF('Antenna capacity SMP Traficom'!O554=0,"",'Antenna capacity SMP Traficom'!O554)</f>
        <v/>
      </c>
      <c r="Q144" s="870" t="str">
        <f>IF('Antenna capacity SMP Traficom'!P554=0,"",'Antenna capacity SMP Traficom'!P554)</f>
        <v/>
      </c>
      <c r="R144" s="870" t="str">
        <f>IF('Antenna capacity SMP Traficom'!Q554=0,"",'Antenna capacity SMP Traficom'!Q554)</f>
        <v/>
      </c>
      <c r="S144" s="870" t="str">
        <f>IF('Antenna capacity SMP Traficom'!R554=0,"",'Antenna capacity SMP Traficom'!R554)</f>
        <v/>
      </c>
      <c r="T144" s="870" t="str">
        <f>IF('Antenna capacity SMP Traficom'!S554=0,"",'Antenna capacity SMP Traficom'!S554)</f>
        <v/>
      </c>
      <c r="U144" s="870" t="str">
        <f>IF('Antenna capacity SMP Traficom'!T554=0,"",'Antenna capacity SMP Traficom'!T554)</f>
        <v/>
      </c>
      <c r="V144" s="870" t="str">
        <f>IF('Antenna capacity SMP Traficom'!U554=0,"",'Antenna capacity SMP Traficom'!U554)</f>
        <v/>
      </c>
      <c r="W144" s="870" t="str">
        <f>IF('Antenna capacity SMP Traficom'!V554=0,"",'Antenna capacity SMP Traficom'!V554)</f>
        <v/>
      </c>
      <c r="X144" s="870" t="str">
        <f>IF('Antenna capacity SMP Traficom'!W554=0,"",'Antenna capacity SMP Traficom'!W554)</f>
        <v/>
      </c>
      <c r="Y144" s="870" t="str">
        <f>IF('Antenna capacity SMP Traficom'!X554=0,"",'Antenna capacity SMP Traficom'!X554)</f>
        <v/>
      </c>
      <c r="Z144" s="870" t="str">
        <f>IF('Antenna capacity SMP Traficom'!Y554=0,"",'Antenna capacity SMP Traficom'!Y554)</f>
        <v/>
      </c>
      <c r="AA144" s="870" t="str">
        <f>IF('Antenna capacity SMP Traficom'!Z554=0,"",'Antenna capacity SMP Traficom'!Z554)</f>
        <v/>
      </c>
      <c r="AB144" s="870" t="str">
        <f>IF('Antenna capacity SMP Traficom'!AA554=0,"",'Antenna capacity SMP Traficom'!AA554)</f>
        <v/>
      </c>
      <c r="AC144" s="870" t="str">
        <f>IF('Antenna capacity SMP Traficom'!AB554=0,"",'Antenna capacity SMP Traficom'!AB554)</f>
        <v/>
      </c>
      <c r="AD144" s="870" t="str">
        <f>IF('Antenna capacity SMP Traficom'!AC554=0,"",'Antenna capacity SMP Traficom'!AC554)</f>
        <v/>
      </c>
      <c r="AE144" s="870" t="str">
        <f>IF('Antenna capacity SMP Traficom'!AD554=0,"",'Antenna capacity SMP Traficom'!AD554)</f>
        <v/>
      </c>
      <c r="AF144" s="870" t="str">
        <f>IF('Antenna capacity SMP Traficom'!AE554=0,"",'Antenna capacity SMP Traficom'!AE554)</f>
        <v/>
      </c>
      <c r="AG144" s="870" t="str">
        <f>IF('Antenna capacity SMP Traficom'!AF554=0,"",'Antenna capacity SMP Traficom'!AF554)</f>
        <v/>
      </c>
      <c r="AH144" s="870" t="str">
        <f>IF('Antenna capacity SMP Traficom'!AG554=0,"",'Antenna capacity SMP Traficom'!AG554)</f>
        <v/>
      </c>
      <c r="AI144" s="870" t="str">
        <f>IF('Antenna capacity SMP Traficom'!AH554=0,"",'Antenna capacity SMP Traficom'!AH554)</f>
        <v/>
      </c>
      <c r="AJ144" s="870" t="str">
        <f>IF('Antenna capacity SMP Traficom'!AI554=0,"",'Antenna capacity SMP Traficom'!AI554)</f>
        <v/>
      </c>
      <c r="AK144" s="870" t="str">
        <f>IF('Antenna capacity SMP Traficom'!AJ554=0,"",'Antenna capacity SMP Traficom'!AJ554)</f>
        <v/>
      </c>
      <c r="AL144" s="870" t="str">
        <f>IF('Antenna capacity SMP Traficom'!AK554=0,"",'Antenna capacity SMP Traficom'!AK554)</f>
        <v/>
      </c>
      <c r="AM144" s="870" t="str">
        <f>IF('Antenna capacity SMP Traficom'!AL554=0,"",'Antenna capacity SMP Traficom'!AL554)</f>
        <v/>
      </c>
      <c r="AN144" s="870" t="str">
        <f>IF('Antenna capacity SMP Traficom'!AM554=0,"",'Antenna capacity SMP Traficom'!AM554)</f>
        <v/>
      </c>
      <c r="AO144" s="870" t="str">
        <f>IF('Antenna capacity SMP Traficom'!AN554=0,"",'Antenna capacity SMP Traficom'!AN554)</f>
        <v/>
      </c>
      <c r="AP144" s="870" t="str">
        <f>IF('Antenna capacity SMP Traficom'!AO554=0,"",'Antenna capacity SMP Traficom'!AO554)</f>
        <v/>
      </c>
      <c r="AQ144" s="148"/>
      <c r="AR144" s="211">
        <v>5</v>
      </c>
      <c r="AS144" s="212" t="s">
        <v>332</v>
      </c>
      <c r="AT144" s="212" t="s">
        <v>332</v>
      </c>
      <c r="AU144" s="212" t="s">
        <v>332</v>
      </c>
      <c r="AV144" s="212" t="s">
        <v>332</v>
      </c>
      <c r="AW144" s="212" t="s">
        <v>332</v>
      </c>
      <c r="AX144" s="212" t="s">
        <v>332</v>
      </c>
      <c r="AY144" s="212" t="s">
        <v>332</v>
      </c>
      <c r="AZ144" s="212" t="s">
        <v>332</v>
      </c>
      <c r="BA144" s="212" t="s">
        <v>332</v>
      </c>
      <c r="BB144" s="212" t="s">
        <v>332</v>
      </c>
      <c r="BC144" s="212" t="s">
        <v>332</v>
      </c>
      <c r="BD144" s="212" t="s">
        <v>332</v>
      </c>
      <c r="BE144" s="212" t="s">
        <v>332</v>
      </c>
      <c r="BF144" s="212" t="s">
        <v>332</v>
      </c>
      <c r="BG144" s="212" t="s">
        <v>332</v>
      </c>
      <c r="BH144" s="212" t="s">
        <v>332</v>
      </c>
      <c r="BI144" s="212" t="s">
        <v>332</v>
      </c>
      <c r="BJ144" s="212" t="s">
        <v>332</v>
      </c>
      <c r="BK144" s="212" t="s">
        <v>332</v>
      </c>
      <c r="BL144" s="212" t="s">
        <v>332</v>
      </c>
      <c r="BM144" s="212" t="s">
        <v>332</v>
      </c>
      <c r="BN144" s="212" t="s">
        <v>332</v>
      </c>
      <c r="BO144" s="212" t="s">
        <v>332</v>
      </c>
      <c r="BP144" s="212" t="s">
        <v>332</v>
      </c>
      <c r="BQ144" s="212" t="s">
        <v>332</v>
      </c>
      <c r="BR144" s="212" t="s">
        <v>332</v>
      </c>
      <c r="BS144" s="212" t="s">
        <v>332</v>
      </c>
      <c r="BT144" s="212" t="s">
        <v>332</v>
      </c>
      <c r="BU144" s="212" t="s">
        <v>332</v>
      </c>
      <c r="BV144" s="212" t="s">
        <v>332</v>
      </c>
      <c r="BW144" s="212" t="s">
        <v>332</v>
      </c>
      <c r="BX144" s="212" t="s">
        <v>332</v>
      </c>
      <c r="BY144" s="212" t="s">
        <v>332</v>
      </c>
      <c r="BZ144" s="212">
        <v>517.92029790529546</v>
      </c>
      <c r="CA144" s="212" t="s">
        <v>332</v>
      </c>
      <c r="CB144" s="212" t="s">
        <v>332</v>
      </c>
      <c r="CC144" s="212" t="s">
        <v>332</v>
      </c>
      <c r="CD144" s="212" t="s">
        <v>332</v>
      </c>
    </row>
    <row r="145" spans="3:82" ht="12.75" x14ac:dyDescent="0.2">
      <c r="C145" s="177" t="str">
        <f>'Antenna capacity SMP Traficom'!B555</f>
        <v>3 kW</v>
      </c>
      <c r="D145" s="213">
        <v>3</v>
      </c>
      <c r="E145" s="870" t="str">
        <f>IF('Antenna capacity SMP Traficom'!D555=0,"",'Antenna capacity SMP Traficom'!D555)</f>
        <v/>
      </c>
      <c r="F145" s="870" t="str">
        <f>IF('Antenna capacity SMP Traficom'!E555=0,"",'Antenna capacity SMP Traficom'!E555)</f>
        <v/>
      </c>
      <c r="G145" s="870" t="str">
        <f>IF('Antenna capacity SMP Traficom'!F555=0,"",'Antenna capacity SMP Traficom'!F555)</f>
        <v/>
      </c>
      <c r="H145" s="870" t="str">
        <f>IF('Antenna capacity SMP Traficom'!G555=0,"",'Antenna capacity SMP Traficom'!G555)</f>
        <v/>
      </c>
      <c r="I145" s="870" t="str">
        <f>IF('Antenna capacity SMP Traficom'!H555=0,"",'Antenna capacity SMP Traficom'!H555)</f>
        <v/>
      </c>
      <c r="J145" s="870" t="str">
        <f>IF('Antenna capacity SMP Traficom'!I555=0,"",'Antenna capacity SMP Traficom'!I555)</f>
        <v/>
      </c>
      <c r="K145" s="870" t="str">
        <f>IF('Antenna capacity SMP Traficom'!J555=0,"",'Antenna capacity SMP Traficom'!J555)</f>
        <v/>
      </c>
      <c r="L145" s="870" t="str">
        <f>IF('Antenna capacity SMP Traficom'!K555=0,"",'Antenna capacity SMP Traficom'!K555)</f>
        <v/>
      </c>
      <c r="M145" s="870" t="str">
        <f>IF('Antenna capacity SMP Traficom'!L555=0,"",'Antenna capacity SMP Traficom'!L555)</f>
        <v/>
      </c>
      <c r="N145" s="870" t="str">
        <f>IF('Antenna capacity SMP Traficom'!M555=0,"",'Antenna capacity SMP Traficom'!M555)</f>
        <v/>
      </c>
      <c r="O145" s="870" t="str">
        <f>IF('Antenna capacity SMP Traficom'!N555=0,"",'Antenna capacity SMP Traficom'!N555)</f>
        <v/>
      </c>
      <c r="P145" s="870" t="str">
        <f>IF('Antenna capacity SMP Traficom'!O555=0,"",'Antenna capacity SMP Traficom'!O555)</f>
        <v/>
      </c>
      <c r="Q145" s="870" t="str">
        <f>IF('Antenna capacity SMP Traficom'!P555=0,"",'Antenna capacity SMP Traficom'!P555)</f>
        <v/>
      </c>
      <c r="R145" s="870" t="str">
        <f>IF('Antenna capacity SMP Traficom'!Q555=0,"",'Antenna capacity SMP Traficom'!Q555)</f>
        <v/>
      </c>
      <c r="S145" s="870" t="str">
        <f>IF('Antenna capacity SMP Traficom'!R555=0,"",'Antenna capacity SMP Traficom'!R555)</f>
        <v/>
      </c>
      <c r="T145" s="870" t="str">
        <f>IF('Antenna capacity SMP Traficom'!S555=0,"",'Antenna capacity SMP Traficom'!S555)</f>
        <v/>
      </c>
      <c r="U145" s="870" t="str">
        <f>IF('Antenna capacity SMP Traficom'!T555=0,"",'Antenna capacity SMP Traficom'!T555)</f>
        <v/>
      </c>
      <c r="V145" s="870" t="str">
        <f>IF('Antenna capacity SMP Traficom'!U555=0,"",'Antenna capacity SMP Traficom'!U555)</f>
        <v/>
      </c>
      <c r="W145" s="870" t="str">
        <f>IF('Antenna capacity SMP Traficom'!V555=0,"",'Antenna capacity SMP Traficom'!V555)</f>
        <v/>
      </c>
      <c r="X145" s="870" t="str">
        <f>IF('Antenna capacity SMP Traficom'!W555=0,"",'Antenna capacity SMP Traficom'!W555)</f>
        <v/>
      </c>
      <c r="Y145" s="870" t="str">
        <f>IF('Antenna capacity SMP Traficom'!X555=0,"",'Antenna capacity SMP Traficom'!X555)</f>
        <v/>
      </c>
      <c r="Z145" s="870" t="str">
        <f>IF('Antenna capacity SMP Traficom'!Y555=0,"",'Antenna capacity SMP Traficom'!Y555)</f>
        <v/>
      </c>
      <c r="AA145" s="870" t="str">
        <f>IF('Antenna capacity SMP Traficom'!Z555=0,"",'Antenna capacity SMP Traficom'!Z555)</f>
        <v/>
      </c>
      <c r="AB145" s="870" t="str">
        <f>IF('Antenna capacity SMP Traficom'!AA555=0,"",'Antenna capacity SMP Traficom'!AA555)</f>
        <v/>
      </c>
      <c r="AC145" s="870" t="str">
        <f>IF('Antenna capacity SMP Traficom'!AB555=0,"",'Antenna capacity SMP Traficom'!AB555)</f>
        <v/>
      </c>
      <c r="AD145" s="870" t="str">
        <f>IF('Antenna capacity SMP Traficom'!AC555=0,"",'Antenna capacity SMP Traficom'!AC555)</f>
        <v/>
      </c>
      <c r="AE145" s="870" t="str">
        <f>IF('Antenna capacity SMP Traficom'!AD555=0,"",'Antenna capacity SMP Traficom'!AD555)</f>
        <v/>
      </c>
      <c r="AF145" s="870" t="str">
        <f>IF('Antenna capacity SMP Traficom'!AE555=0,"",'Antenna capacity SMP Traficom'!AE555)</f>
        <v/>
      </c>
      <c r="AG145" s="870" t="str">
        <f>IF('Antenna capacity SMP Traficom'!AF555=0,"",'Antenna capacity SMP Traficom'!AF555)</f>
        <v/>
      </c>
      <c r="AH145" s="870" t="str">
        <f>IF('Antenna capacity SMP Traficom'!AG555=0,"",'Antenna capacity SMP Traficom'!AG555)</f>
        <v/>
      </c>
      <c r="AI145" s="870" t="str">
        <f>IF('Antenna capacity SMP Traficom'!AH555=0,"",'Antenna capacity SMP Traficom'!AH555)</f>
        <v/>
      </c>
      <c r="AJ145" s="870" t="str">
        <f>IF('Antenna capacity SMP Traficom'!AI555=0,"",'Antenna capacity SMP Traficom'!AI555)</f>
        <v/>
      </c>
      <c r="AK145" s="870" t="str">
        <f>IF('Antenna capacity SMP Traficom'!AJ555=0,"",'Antenna capacity SMP Traficom'!AJ555)</f>
        <v/>
      </c>
      <c r="AL145" s="870" t="str">
        <f>IF('Antenna capacity SMP Traficom'!AK555=0,"",'Antenna capacity SMP Traficom'!AK555)</f>
        <v/>
      </c>
      <c r="AM145" s="870" t="str">
        <f>IF('Antenna capacity SMP Traficom'!AL555=0,"",'Antenna capacity SMP Traficom'!AL555)</f>
        <v/>
      </c>
      <c r="AN145" s="870" t="str">
        <f>IF('Antenna capacity SMP Traficom'!AM555=0,"",'Antenna capacity SMP Traficom'!AM555)</f>
        <v/>
      </c>
      <c r="AO145" s="870" t="str">
        <f>IF('Antenna capacity SMP Traficom'!AN555=0,"",'Antenna capacity SMP Traficom'!AN555)</f>
        <v/>
      </c>
      <c r="AP145" s="870" t="str">
        <f>IF('Antenna capacity SMP Traficom'!AO555=0,"",'Antenna capacity SMP Traficom'!AO555)</f>
        <v/>
      </c>
      <c r="AQ145" s="148"/>
      <c r="AR145" s="213">
        <v>3</v>
      </c>
      <c r="AS145" s="215" t="s">
        <v>332</v>
      </c>
      <c r="AT145" s="215" t="s">
        <v>332</v>
      </c>
      <c r="AU145" s="215" t="s">
        <v>332</v>
      </c>
      <c r="AV145" s="215" t="s">
        <v>332</v>
      </c>
      <c r="AW145" s="215">
        <v>531.71476825262391</v>
      </c>
      <c r="AX145" s="215" t="s">
        <v>332</v>
      </c>
      <c r="AY145" s="215" t="s">
        <v>332</v>
      </c>
      <c r="AZ145" s="215" t="s">
        <v>332</v>
      </c>
      <c r="BA145" s="215" t="s">
        <v>332</v>
      </c>
      <c r="BB145" s="215" t="s">
        <v>332</v>
      </c>
      <c r="BC145" s="215" t="s">
        <v>332</v>
      </c>
      <c r="BD145" s="215" t="s">
        <v>332</v>
      </c>
      <c r="BE145" s="215" t="s">
        <v>332</v>
      </c>
      <c r="BF145" s="215" t="s">
        <v>332</v>
      </c>
      <c r="BG145" s="215" t="s">
        <v>332</v>
      </c>
      <c r="BH145" s="215" t="s">
        <v>332</v>
      </c>
      <c r="BI145" s="215" t="s">
        <v>332</v>
      </c>
      <c r="BJ145" s="215" t="s">
        <v>332</v>
      </c>
      <c r="BK145" s="215" t="s">
        <v>332</v>
      </c>
      <c r="BL145" s="215">
        <v>183.73491316243175</v>
      </c>
      <c r="BM145" s="215" t="s">
        <v>332</v>
      </c>
      <c r="BN145" s="215" t="s">
        <v>332</v>
      </c>
      <c r="BO145" s="215" t="s">
        <v>332</v>
      </c>
      <c r="BP145" s="215" t="s">
        <v>332</v>
      </c>
      <c r="BQ145" s="215" t="s">
        <v>332</v>
      </c>
      <c r="BR145" s="215" t="s">
        <v>332</v>
      </c>
      <c r="BS145" s="215" t="s">
        <v>332</v>
      </c>
      <c r="BT145" s="215" t="s">
        <v>332</v>
      </c>
      <c r="BU145" s="215" t="s">
        <v>332</v>
      </c>
      <c r="BV145" s="215" t="s">
        <v>332</v>
      </c>
      <c r="BW145" s="215" t="s">
        <v>332</v>
      </c>
      <c r="BX145" s="215">
        <v>155.42103279354498</v>
      </c>
      <c r="BY145" s="215" t="s">
        <v>332</v>
      </c>
      <c r="BZ145" s="215">
        <v>354.36651961941266</v>
      </c>
      <c r="CA145" s="215">
        <v>706.59280925832684</v>
      </c>
      <c r="CB145" s="215" t="s">
        <v>332</v>
      </c>
      <c r="CC145" s="215" t="s">
        <v>332</v>
      </c>
      <c r="CD145" s="215" t="s">
        <v>332</v>
      </c>
    </row>
    <row r="146" spans="3:82" ht="12.75" x14ac:dyDescent="0.2">
      <c r="C146" s="177" t="str">
        <f>'Antenna capacity SMP Traficom'!B556</f>
        <v>2,5 kW</v>
      </c>
      <c r="D146" s="211">
        <v>2.5</v>
      </c>
      <c r="E146" s="870" t="str">
        <f>IF('Antenna capacity SMP Traficom'!D556=0,"",'Antenna capacity SMP Traficom'!D556)</f>
        <v/>
      </c>
      <c r="F146" s="870" t="str">
        <f>IF('Antenna capacity SMP Traficom'!E556=0,"",'Antenna capacity SMP Traficom'!E556)</f>
        <v/>
      </c>
      <c r="G146" s="870" t="str">
        <f>IF('Antenna capacity SMP Traficom'!F556=0,"",'Antenna capacity SMP Traficom'!F556)</f>
        <v/>
      </c>
      <c r="H146" s="870" t="str">
        <f>IF('Antenna capacity SMP Traficom'!G556=0,"",'Antenna capacity SMP Traficom'!G556)</f>
        <v/>
      </c>
      <c r="I146" s="870" t="str">
        <f>IF('Antenna capacity SMP Traficom'!H556=0,"",'Antenna capacity SMP Traficom'!H556)</f>
        <v/>
      </c>
      <c r="J146" s="870" t="str">
        <f>IF('Antenna capacity SMP Traficom'!I556=0,"",'Antenna capacity SMP Traficom'!I556)</f>
        <v/>
      </c>
      <c r="K146" s="870" t="str">
        <f>IF('Antenna capacity SMP Traficom'!J556=0,"",'Antenna capacity SMP Traficom'!J556)</f>
        <v/>
      </c>
      <c r="L146" s="870" t="str">
        <f>IF('Antenna capacity SMP Traficom'!K556=0,"",'Antenna capacity SMP Traficom'!K556)</f>
        <v/>
      </c>
      <c r="M146" s="870" t="str">
        <f>IF('Antenna capacity SMP Traficom'!L556=0,"",'Antenna capacity SMP Traficom'!L556)</f>
        <v/>
      </c>
      <c r="N146" s="870" t="str">
        <f>IF('Antenna capacity SMP Traficom'!M556=0,"",'Antenna capacity SMP Traficom'!M556)</f>
        <v/>
      </c>
      <c r="O146" s="870" t="str">
        <f>IF('Antenna capacity SMP Traficom'!N556=0,"",'Antenna capacity SMP Traficom'!N556)</f>
        <v/>
      </c>
      <c r="P146" s="870" t="str">
        <f>IF('Antenna capacity SMP Traficom'!O556=0,"",'Antenna capacity SMP Traficom'!O556)</f>
        <v/>
      </c>
      <c r="Q146" s="870" t="str">
        <f>IF('Antenna capacity SMP Traficom'!P556=0,"",'Antenna capacity SMP Traficom'!P556)</f>
        <v/>
      </c>
      <c r="R146" s="870" t="str">
        <f>IF('Antenna capacity SMP Traficom'!Q556=0,"",'Antenna capacity SMP Traficom'!Q556)</f>
        <v/>
      </c>
      <c r="S146" s="870" t="str">
        <f>IF('Antenna capacity SMP Traficom'!R556=0,"",'Antenna capacity SMP Traficom'!R556)</f>
        <v/>
      </c>
      <c r="T146" s="870" t="str">
        <f>IF('Antenna capacity SMP Traficom'!S556=0,"",'Antenna capacity SMP Traficom'!S556)</f>
        <v/>
      </c>
      <c r="U146" s="870" t="str">
        <f>IF('Antenna capacity SMP Traficom'!T556=0,"",'Antenna capacity SMP Traficom'!T556)</f>
        <v/>
      </c>
      <c r="V146" s="870" t="str">
        <f>IF('Antenna capacity SMP Traficom'!U556=0,"",'Antenna capacity SMP Traficom'!U556)</f>
        <v/>
      </c>
      <c r="W146" s="870" t="str">
        <f>IF('Antenna capacity SMP Traficom'!V556=0,"",'Antenna capacity SMP Traficom'!V556)</f>
        <v/>
      </c>
      <c r="X146" s="870" t="str">
        <f>IF('Antenna capacity SMP Traficom'!W556=0,"",'Antenna capacity SMP Traficom'!W556)</f>
        <v/>
      </c>
      <c r="Y146" s="870" t="str">
        <f>IF('Antenna capacity SMP Traficom'!X556=0,"",'Antenna capacity SMP Traficom'!X556)</f>
        <v/>
      </c>
      <c r="Z146" s="870" t="str">
        <f>IF('Antenna capacity SMP Traficom'!Y556=0,"",'Antenna capacity SMP Traficom'!Y556)</f>
        <v/>
      </c>
      <c r="AA146" s="870" t="str">
        <f>IF('Antenna capacity SMP Traficom'!Z556=0,"",'Antenna capacity SMP Traficom'!Z556)</f>
        <v/>
      </c>
      <c r="AB146" s="870" t="str">
        <f>IF('Antenna capacity SMP Traficom'!AA556=0,"",'Antenna capacity SMP Traficom'!AA556)</f>
        <v/>
      </c>
      <c r="AC146" s="870" t="str">
        <f>IF('Antenna capacity SMP Traficom'!AB556=0,"",'Antenna capacity SMP Traficom'!AB556)</f>
        <v/>
      </c>
      <c r="AD146" s="870" t="str">
        <f>IF('Antenna capacity SMP Traficom'!AC556=0,"",'Antenna capacity SMP Traficom'!AC556)</f>
        <v/>
      </c>
      <c r="AE146" s="870" t="str">
        <f>IF('Antenna capacity SMP Traficom'!AD556=0,"",'Antenna capacity SMP Traficom'!AD556)</f>
        <v/>
      </c>
      <c r="AF146" s="870" t="str">
        <f>IF('Antenna capacity SMP Traficom'!AE556=0,"",'Antenna capacity SMP Traficom'!AE556)</f>
        <v/>
      </c>
      <c r="AG146" s="870" t="str">
        <f>IF('Antenna capacity SMP Traficom'!AF556=0,"",'Antenna capacity SMP Traficom'!AF556)</f>
        <v/>
      </c>
      <c r="AH146" s="870" t="str">
        <f>IF('Antenna capacity SMP Traficom'!AG556=0,"",'Antenna capacity SMP Traficom'!AG556)</f>
        <v/>
      </c>
      <c r="AI146" s="870" t="str">
        <f>IF('Antenna capacity SMP Traficom'!AH556=0,"",'Antenna capacity SMP Traficom'!AH556)</f>
        <v/>
      </c>
      <c r="AJ146" s="870" t="str">
        <f>IF('Antenna capacity SMP Traficom'!AI556=0,"",'Antenna capacity SMP Traficom'!AI556)</f>
        <v/>
      </c>
      <c r="AK146" s="870" t="str">
        <f>IF('Antenna capacity SMP Traficom'!AJ556=0,"",'Antenna capacity SMP Traficom'!AJ556)</f>
        <v/>
      </c>
      <c r="AL146" s="870" t="str">
        <f>IF('Antenna capacity SMP Traficom'!AK556=0,"",'Antenna capacity SMP Traficom'!AK556)</f>
        <v/>
      </c>
      <c r="AM146" s="870" t="str">
        <f>IF('Antenna capacity SMP Traficom'!AL556=0,"",'Antenna capacity SMP Traficom'!AL556)</f>
        <v/>
      </c>
      <c r="AN146" s="870" t="str">
        <f>IF('Antenna capacity SMP Traficom'!AM556=0,"",'Antenna capacity SMP Traficom'!AM556)</f>
        <v/>
      </c>
      <c r="AO146" s="870" t="str">
        <f>IF('Antenna capacity SMP Traficom'!AN556=0,"",'Antenna capacity SMP Traficom'!AN556)</f>
        <v/>
      </c>
      <c r="AP146" s="870" t="str">
        <f>IF('Antenna capacity SMP Traficom'!AO556=0,"",'Antenna capacity SMP Traficom'!AO556)</f>
        <v/>
      </c>
      <c r="AQ146" s="148"/>
      <c r="AR146" s="211">
        <v>2.5</v>
      </c>
      <c r="AS146" s="212" t="s">
        <v>332</v>
      </c>
      <c r="AT146" s="212" t="s">
        <v>332</v>
      </c>
      <c r="AU146" s="212" t="s">
        <v>332</v>
      </c>
      <c r="AV146" s="212" t="s">
        <v>332</v>
      </c>
      <c r="AW146" s="212" t="s">
        <v>332</v>
      </c>
      <c r="AX146" s="212" t="s">
        <v>332</v>
      </c>
      <c r="AY146" s="212" t="s">
        <v>332</v>
      </c>
      <c r="AZ146" s="212" t="s">
        <v>332</v>
      </c>
      <c r="BA146" s="212" t="s">
        <v>332</v>
      </c>
      <c r="BB146" s="212" t="s">
        <v>332</v>
      </c>
      <c r="BC146" s="212" t="s">
        <v>332</v>
      </c>
      <c r="BD146" s="212" t="s">
        <v>332</v>
      </c>
      <c r="BE146" s="212" t="s">
        <v>332</v>
      </c>
      <c r="BF146" s="212" t="s">
        <v>332</v>
      </c>
      <c r="BG146" s="212" t="s">
        <v>332</v>
      </c>
      <c r="BH146" s="212" t="s">
        <v>332</v>
      </c>
      <c r="BI146" s="212" t="s">
        <v>332</v>
      </c>
      <c r="BJ146" s="212">
        <v>709.50593209918941</v>
      </c>
      <c r="BK146" s="212" t="s">
        <v>332</v>
      </c>
      <c r="BL146" s="212">
        <v>158.90587084318423</v>
      </c>
      <c r="BM146" s="212" t="s">
        <v>332</v>
      </c>
      <c r="BN146" s="212">
        <v>308.88686732852216</v>
      </c>
      <c r="BO146" s="212" t="s">
        <v>332</v>
      </c>
      <c r="BP146" s="212" t="s">
        <v>332</v>
      </c>
      <c r="BQ146" s="212" t="s">
        <v>332</v>
      </c>
      <c r="BR146" s="212" t="s">
        <v>332</v>
      </c>
      <c r="BS146" s="212" t="s">
        <v>332</v>
      </c>
      <c r="BT146" s="212" t="s">
        <v>332</v>
      </c>
      <c r="BU146" s="212" t="s">
        <v>332</v>
      </c>
      <c r="BV146" s="212" t="s">
        <v>332</v>
      </c>
      <c r="BW146" s="212" t="s">
        <v>332</v>
      </c>
      <c r="BX146" s="212" t="s">
        <v>332</v>
      </c>
      <c r="BY146" s="212" t="s">
        <v>332</v>
      </c>
      <c r="BZ146" s="212" t="s">
        <v>332</v>
      </c>
      <c r="CA146" s="212">
        <v>616.38947190620001</v>
      </c>
      <c r="CB146" s="212" t="s">
        <v>332</v>
      </c>
      <c r="CC146" s="212" t="s">
        <v>332</v>
      </c>
      <c r="CD146" s="212" t="s">
        <v>332</v>
      </c>
    </row>
    <row r="147" spans="3:82" ht="12.75" x14ac:dyDescent="0.2">
      <c r="C147" s="177" t="str">
        <f>'Antenna capacity SMP Traficom'!B557</f>
        <v>2 kW</v>
      </c>
      <c r="D147" s="213">
        <v>2</v>
      </c>
      <c r="E147" s="870" t="str">
        <f>IF('Antenna capacity SMP Traficom'!D557=0,"",'Antenna capacity SMP Traficom'!D557)</f>
        <v/>
      </c>
      <c r="F147" s="870" t="str">
        <f>IF('Antenna capacity SMP Traficom'!E557=0,"",'Antenna capacity SMP Traficom'!E557)</f>
        <v/>
      </c>
      <c r="G147" s="870" t="str">
        <f>IF('Antenna capacity SMP Traficom'!F557=0,"",'Antenna capacity SMP Traficom'!F557)</f>
        <v/>
      </c>
      <c r="H147" s="870" t="str">
        <f>IF('Antenna capacity SMP Traficom'!G557=0,"",'Antenna capacity SMP Traficom'!G557)</f>
        <v/>
      </c>
      <c r="I147" s="870" t="str">
        <f>IF('Antenna capacity SMP Traficom'!H557=0,"",'Antenna capacity SMP Traficom'!H557)</f>
        <v/>
      </c>
      <c r="J147" s="870" t="str">
        <f>IF('Antenna capacity SMP Traficom'!I557=0,"",'Antenna capacity SMP Traficom'!I557)</f>
        <v/>
      </c>
      <c r="K147" s="870" t="str">
        <f>IF('Antenna capacity SMP Traficom'!J557=0,"",'Antenna capacity SMP Traficom'!J557)</f>
        <v/>
      </c>
      <c r="L147" s="870" t="str">
        <f>IF('Antenna capacity SMP Traficom'!K557=0,"",'Antenna capacity SMP Traficom'!K557)</f>
        <v/>
      </c>
      <c r="M147" s="870" t="str">
        <f>IF('Antenna capacity SMP Traficom'!L557=0,"",'Antenna capacity SMP Traficom'!L557)</f>
        <v/>
      </c>
      <c r="N147" s="870" t="str">
        <f>IF('Antenna capacity SMP Traficom'!M557=0,"",'Antenna capacity SMP Traficom'!M557)</f>
        <v/>
      </c>
      <c r="O147" s="870" t="str">
        <f>IF('Antenna capacity SMP Traficom'!N557=0,"",'Antenna capacity SMP Traficom'!N557)</f>
        <v/>
      </c>
      <c r="P147" s="870" t="str">
        <f>IF('Antenna capacity SMP Traficom'!O557=0,"",'Antenna capacity SMP Traficom'!O557)</f>
        <v/>
      </c>
      <c r="Q147" s="870" t="str">
        <f>IF('Antenna capacity SMP Traficom'!P557=0,"",'Antenna capacity SMP Traficom'!P557)</f>
        <v/>
      </c>
      <c r="R147" s="870" t="str">
        <f>IF('Antenna capacity SMP Traficom'!Q557=0,"",'Antenna capacity SMP Traficom'!Q557)</f>
        <v/>
      </c>
      <c r="S147" s="870" t="str">
        <f>IF('Antenna capacity SMP Traficom'!R557=0,"",'Antenna capacity SMP Traficom'!R557)</f>
        <v/>
      </c>
      <c r="T147" s="870" t="str">
        <f>IF('Antenna capacity SMP Traficom'!S557=0,"",'Antenna capacity SMP Traficom'!S557)</f>
        <v/>
      </c>
      <c r="U147" s="870" t="str">
        <f>IF('Antenna capacity SMP Traficom'!T557=0,"",'Antenna capacity SMP Traficom'!T557)</f>
        <v/>
      </c>
      <c r="V147" s="870" t="str">
        <f>IF('Antenna capacity SMP Traficom'!U557=0,"",'Antenna capacity SMP Traficom'!U557)</f>
        <v/>
      </c>
      <c r="W147" s="870" t="str">
        <f>IF('Antenna capacity SMP Traficom'!V557=0,"",'Antenna capacity SMP Traficom'!V557)</f>
        <v/>
      </c>
      <c r="X147" s="870" t="str">
        <f>IF('Antenna capacity SMP Traficom'!W557=0,"",'Antenna capacity SMP Traficom'!W557)</f>
        <v/>
      </c>
      <c r="Y147" s="870" t="str">
        <f>IF('Antenna capacity SMP Traficom'!X557=0,"",'Antenna capacity SMP Traficom'!X557)</f>
        <v/>
      </c>
      <c r="Z147" s="870" t="str">
        <f>IF('Antenna capacity SMP Traficom'!Y557=0,"",'Antenna capacity SMP Traficom'!Y557)</f>
        <v/>
      </c>
      <c r="AA147" s="870" t="str">
        <f>IF('Antenna capacity SMP Traficom'!Z557=0,"",'Antenna capacity SMP Traficom'!Z557)</f>
        <v/>
      </c>
      <c r="AB147" s="870" t="str">
        <f>IF('Antenna capacity SMP Traficom'!AA557=0,"",'Antenna capacity SMP Traficom'!AA557)</f>
        <v/>
      </c>
      <c r="AC147" s="870" t="str">
        <f>IF('Antenna capacity SMP Traficom'!AB557=0,"",'Antenna capacity SMP Traficom'!AB557)</f>
        <v/>
      </c>
      <c r="AD147" s="870" t="str">
        <f>IF('Antenna capacity SMP Traficom'!AC557=0,"",'Antenna capacity SMP Traficom'!AC557)</f>
        <v/>
      </c>
      <c r="AE147" s="870" t="str">
        <f>IF('Antenna capacity SMP Traficom'!AD557=0,"",'Antenna capacity SMP Traficom'!AD557)</f>
        <v/>
      </c>
      <c r="AF147" s="870" t="str">
        <f>IF('Antenna capacity SMP Traficom'!AE557=0,"",'Antenna capacity SMP Traficom'!AE557)</f>
        <v/>
      </c>
      <c r="AG147" s="870" t="str">
        <f>IF('Antenna capacity SMP Traficom'!AF557=0,"",'Antenna capacity SMP Traficom'!AF557)</f>
        <v/>
      </c>
      <c r="AH147" s="870" t="str">
        <f>IF('Antenna capacity SMP Traficom'!AG557=0,"",'Antenna capacity SMP Traficom'!AG557)</f>
        <v/>
      </c>
      <c r="AI147" s="870" t="str">
        <f>IF('Antenna capacity SMP Traficom'!AH557=0,"",'Antenna capacity SMP Traficom'!AH557)</f>
        <v/>
      </c>
      <c r="AJ147" s="870" t="str">
        <f>IF('Antenna capacity SMP Traficom'!AI557=0,"",'Antenna capacity SMP Traficom'!AI557)</f>
        <v/>
      </c>
      <c r="AK147" s="870" t="str">
        <f>IF('Antenna capacity SMP Traficom'!AJ557=0,"",'Antenna capacity SMP Traficom'!AJ557)</f>
        <v/>
      </c>
      <c r="AL147" s="870" t="str">
        <f>IF('Antenna capacity SMP Traficom'!AK557=0,"",'Antenna capacity SMP Traficom'!AK557)</f>
        <v/>
      </c>
      <c r="AM147" s="870" t="str">
        <f>IF('Antenna capacity SMP Traficom'!AL557=0,"",'Antenna capacity SMP Traficom'!AL557)</f>
        <v/>
      </c>
      <c r="AN147" s="870" t="str">
        <f>IF('Antenna capacity SMP Traficom'!AM557=0,"",'Antenna capacity SMP Traficom'!AM557)</f>
        <v/>
      </c>
      <c r="AO147" s="870" t="str">
        <f>IF('Antenna capacity SMP Traficom'!AN557=0,"",'Antenna capacity SMP Traficom'!AN557)</f>
        <v/>
      </c>
      <c r="AP147" s="870" t="str">
        <f>IF('Antenna capacity SMP Traficom'!AO557=0,"",'Antenna capacity SMP Traficom'!AO557)</f>
        <v/>
      </c>
      <c r="AQ147" s="148"/>
      <c r="AR147" s="213">
        <v>2</v>
      </c>
      <c r="AS147" s="215" t="s">
        <v>332</v>
      </c>
      <c r="AT147" s="215">
        <v>1770.5311967946227</v>
      </c>
      <c r="AU147" s="215" t="s">
        <v>332</v>
      </c>
      <c r="AV147" s="215" t="s">
        <v>332</v>
      </c>
      <c r="AW147" s="215" t="s">
        <v>332</v>
      </c>
      <c r="AX147" s="215" t="s">
        <v>332</v>
      </c>
      <c r="AY147" s="215" t="s">
        <v>332</v>
      </c>
      <c r="AZ147" s="215" t="s">
        <v>332</v>
      </c>
      <c r="BA147" s="215" t="s">
        <v>332</v>
      </c>
      <c r="BB147" s="215" t="s">
        <v>332</v>
      </c>
      <c r="BC147" s="215" t="s">
        <v>332</v>
      </c>
      <c r="BD147" s="215" t="s">
        <v>332</v>
      </c>
      <c r="BE147" s="215" t="s">
        <v>332</v>
      </c>
      <c r="BF147" s="215" t="s">
        <v>332</v>
      </c>
      <c r="BG147" s="215" t="s">
        <v>332</v>
      </c>
      <c r="BH147" s="215" t="s">
        <v>332</v>
      </c>
      <c r="BI147" s="215" t="s">
        <v>332</v>
      </c>
      <c r="BJ147" s="215" t="s">
        <v>332</v>
      </c>
      <c r="BK147" s="215" t="s">
        <v>332</v>
      </c>
      <c r="BL147" s="215" t="s">
        <v>332</v>
      </c>
      <c r="BM147" s="215" t="s">
        <v>332</v>
      </c>
      <c r="BN147" s="215">
        <v>259.24433507929541</v>
      </c>
      <c r="BO147" s="215" t="s">
        <v>332</v>
      </c>
      <c r="BP147" s="215" t="s">
        <v>332</v>
      </c>
      <c r="BQ147" s="215" t="s">
        <v>332</v>
      </c>
      <c r="BR147" s="215" t="s">
        <v>332</v>
      </c>
      <c r="BS147" s="215">
        <v>193.08423504842051</v>
      </c>
      <c r="BT147" s="215" t="s">
        <v>332</v>
      </c>
      <c r="BU147" s="215" t="s">
        <v>332</v>
      </c>
      <c r="BV147" s="215" t="s">
        <v>332</v>
      </c>
      <c r="BW147" s="215" t="s">
        <v>332</v>
      </c>
      <c r="BX147" s="215" t="s">
        <v>332</v>
      </c>
      <c r="BY147" s="215" t="s">
        <v>332</v>
      </c>
      <c r="BZ147" s="215" t="s">
        <v>332</v>
      </c>
      <c r="CA147" s="215" t="s">
        <v>332</v>
      </c>
      <c r="CB147" s="215" t="s">
        <v>332</v>
      </c>
      <c r="CC147" s="215" t="s">
        <v>332</v>
      </c>
      <c r="CD147" s="215" t="s">
        <v>332</v>
      </c>
    </row>
    <row r="148" spans="3:82" ht="12.75" x14ac:dyDescent="0.2">
      <c r="C148" s="177" t="str">
        <f>'Antenna capacity SMP Traficom'!B558</f>
        <v>1 kW</v>
      </c>
      <c r="D148" s="211">
        <v>1</v>
      </c>
      <c r="E148" s="870" t="str">
        <f>IF('Antenna capacity SMP Traficom'!D558=0,"",'Antenna capacity SMP Traficom'!D558)</f>
        <v/>
      </c>
      <c r="F148" s="870" t="str">
        <f>IF('Antenna capacity SMP Traficom'!E558=0,"",'Antenna capacity SMP Traficom'!E558)</f>
        <v/>
      </c>
      <c r="G148" s="870" t="str">
        <f>IF('Antenna capacity SMP Traficom'!F558=0,"",'Antenna capacity SMP Traficom'!F558)</f>
        <v/>
      </c>
      <c r="H148" s="870" t="str">
        <f>IF('Antenna capacity SMP Traficom'!G558=0,"",'Antenna capacity SMP Traficom'!G558)</f>
        <v/>
      </c>
      <c r="I148" s="870" t="str">
        <f>IF('Antenna capacity SMP Traficom'!H558=0,"",'Antenna capacity SMP Traficom'!H558)</f>
        <v/>
      </c>
      <c r="J148" s="870" t="str">
        <f>IF('Antenna capacity SMP Traficom'!I558=0,"",'Antenna capacity SMP Traficom'!I558)</f>
        <v/>
      </c>
      <c r="K148" s="870" t="str">
        <f>IF('Antenna capacity SMP Traficom'!J558=0,"",'Antenna capacity SMP Traficom'!J558)</f>
        <v/>
      </c>
      <c r="L148" s="870" t="str">
        <f>IF('Antenna capacity SMP Traficom'!K558=0,"",'Antenna capacity SMP Traficom'!K558)</f>
        <v/>
      </c>
      <c r="M148" s="870" t="str">
        <f>IF('Antenna capacity SMP Traficom'!L558=0,"",'Antenna capacity SMP Traficom'!L558)</f>
        <v/>
      </c>
      <c r="N148" s="870" t="str">
        <f>IF('Antenna capacity SMP Traficom'!M558=0,"",'Antenna capacity SMP Traficom'!M558)</f>
        <v/>
      </c>
      <c r="O148" s="870" t="str">
        <f>IF('Antenna capacity SMP Traficom'!N558=0,"",'Antenna capacity SMP Traficom'!N558)</f>
        <v/>
      </c>
      <c r="P148" s="870" t="str">
        <f>IF('Antenna capacity SMP Traficom'!O558=0,"",'Antenna capacity SMP Traficom'!O558)</f>
        <v/>
      </c>
      <c r="Q148" s="870" t="str">
        <f>IF('Antenna capacity SMP Traficom'!P558=0,"",'Antenna capacity SMP Traficom'!P558)</f>
        <v/>
      </c>
      <c r="R148" s="870" t="str">
        <f>IF('Antenna capacity SMP Traficom'!Q558=0,"",'Antenna capacity SMP Traficom'!Q558)</f>
        <v/>
      </c>
      <c r="S148" s="870" t="str">
        <f>IF('Antenna capacity SMP Traficom'!R558=0,"",'Antenna capacity SMP Traficom'!R558)</f>
        <v/>
      </c>
      <c r="T148" s="870" t="str">
        <f>IF('Antenna capacity SMP Traficom'!S558=0,"",'Antenna capacity SMP Traficom'!S558)</f>
        <v/>
      </c>
      <c r="U148" s="870" t="str">
        <f>IF('Antenna capacity SMP Traficom'!T558=0,"",'Antenna capacity SMP Traficom'!T558)</f>
        <v/>
      </c>
      <c r="V148" s="870" t="str">
        <f>IF('Antenna capacity SMP Traficom'!U558=0,"",'Antenna capacity SMP Traficom'!U558)</f>
        <v/>
      </c>
      <c r="W148" s="870" t="str">
        <f>IF('Antenna capacity SMP Traficom'!V558=0,"",'Antenna capacity SMP Traficom'!V558)</f>
        <v/>
      </c>
      <c r="X148" s="870" t="str">
        <f>IF('Antenna capacity SMP Traficom'!W558=0,"",'Antenna capacity SMP Traficom'!W558)</f>
        <v/>
      </c>
      <c r="Y148" s="870" t="str">
        <f>IF('Antenna capacity SMP Traficom'!X558=0,"",'Antenna capacity SMP Traficom'!X558)</f>
        <v/>
      </c>
      <c r="Z148" s="870" t="str">
        <f>IF('Antenna capacity SMP Traficom'!Y558=0,"",'Antenna capacity SMP Traficom'!Y558)</f>
        <v/>
      </c>
      <c r="AA148" s="870" t="str">
        <f>IF('Antenna capacity SMP Traficom'!Z558=0,"",'Antenna capacity SMP Traficom'!Z558)</f>
        <v/>
      </c>
      <c r="AB148" s="870" t="str">
        <f>IF('Antenna capacity SMP Traficom'!AA558=0,"",'Antenna capacity SMP Traficom'!AA558)</f>
        <v/>
      </c>
      <c r="AC148" s="870" t="str">
        <f>IF('Antenna capacity SMP Traficom'!AB558=0,"",'Antenna capacity SMP Traficom'!AB558)</f>
        <v/>
      </c>
      <c r="AD148" s="870" t="str">
        <f>IF('Antenna capacity SMP Traficom'!AC558=0,"",'Antenna capacity SMP Traficom'!AC558)</f>
        <v/>
      </c>
      <c r="AE148" s="870" t="str">
        <f>IF('Antenna capacity SMP Traficom'!AD558=0,"",'Antenna capacity SMP Traficom'!AD558)</f>
        <v/>
      </c>
      <c r="AF148" s="870" t="str">
        <f>IF('Antenna capacity SMP Traficom'!AE558=0,"",'Antenna capacity SMP Traficom'!AE558)</f>
        <v/>
      </c>
      <c r="AG148" s="870" t="str">
        <f>IF('Antenna capacity SMP Traficom'!AF558=0,"",'Antenna capacity SMP Traficom'!AF558)</f>
        <v/>
      </c>
      <c r="AH148" s="870" t="str">
        <f>IF('Antenna capacity SMP Traficom'!AG558=0,"",'Antenna capacity SMP Traficom'!AG558)</f>
        <v/>
      </c>
      <c r="AI148" s="870" t="str">
        <f>IF('Antenna capacity SMP Traficom'!AH558=0,"",'Antenna capacity SMP Traficom'!AH558)</f>
        <v/>
      </c>
      <c r="AJ148" s="870" t="str">
        <f>IF('Antenna capacity SMP Traficom'!AI558=0,"",'Antenna capacity SMP Traficom'!AI558)</f>
        <v/>
      </c>
      <c r="AK148" s="870" t="str">
        <f>IF('Antenna capacity SMP Traficom'!AJ558=0,"",'Antenna capacity SMP Traficom'!AJ558)</f>
        <v/>
      </c>
      <c r="AL148" s="870" t="str">
        <f>IF('Antenna capacity SMP Traficom'!AK558=0,"",'Antenna capacity SMP Traficom'!AK558)</f>
        <v/>
      </c>
      <c r="AM148" s="870" t="str">
        <f>IF('Antenna capacity SMP Traficom'!AL558=0,"",'Antenna capacity SMP Traficom'!AL558)</f>
        <v/>
      </c>
      <c r="AN148" s="870" t="str">
        <f>IF('Antenna capacity SMP Traficom'!AM558=0,"",'Antenna capacity SMP Traficom'!AM558)</f>
        <v/>
      </c>
      <c r="AO148" s="870" t="str">
        <f>IF('Antenna capacity SMP Traficom'!AN558=0,"",'Antenna capacity SMP Traficom'!AN558)</f>
        <v/>
      </c>
      <c r="AP148" s="870" t="str">
        <f>IF('Antenna capacity SMP Traficom'!AO558=0,"",'Antenna capacity SMP Traficom'!AO558)</f>
        <v/>
      </c>
      <c r="AQ148" s="148"/>
      <c r="AR148" s="211">
        <v>1</v>
      </c>
      <c r="AS148" s="212" t="s">
        <v>332</v>
      </c>
      <c r="AT148" s="212" t="s">
        <v>332</v>
      </c>
      <c r="AU148" s="212">
        <v>1024.4209831548965</v>
      </c>
      <c r="AV148" s="212" t="s">
        <v>332</v>
      </c>
      <c r="AW148" s="212">
        <v>232.625211110523</v>
      </c>
      <c r="AX148" s="212" t="s">
        <v>332</v>
      </c>
      <c r="AY148" s="212" t="s">
        <v>332</v>
      </c>
      <c r="AZ148" s="212" t="s">
        <v>332</v>
      </c>
      <c r="BA148" s="212" t="s">
        <v>332</v>
      </c>
      <c r="BB148" s="212" t="s">
        <v>332</v>
      </c>
      <c r="BC148" s="212" t="s">
        <v>332</v>
      </c>
      <c r="BD148" s="212" t="s">
        <v>332</v>
      </c>
      <c r="BE148" s="212" t="s">
        <v>332</v>
      </c>
      <c r="BF148" s="212">
        <v>239.05434428231746</v>
      </c>
      <c r="BG148" s="212" t="s">
        <v>332</v>
      </c>
      <c r="BH148" s="212" t="s">
        <v>332</v>
      </c>
      <c r="BI148" s="212">
        <v>974.1538363318457</v>
      </c>
      <c r="BJ148" s="212">
        <v>354.75296604959465</v>
      </c>
      <c r="BK148" s="212" t="s">
        <v>332</v>
      </c>
      <c r="BL148" s="212">
        <v>84.418743885441614</v>
      </c>
      <c r="BM148" s="212" t="s">
        <v>332</v>
      </c>
      <c r="BN148" s="212">
        <v>159.95927058084186</v>
      </c>
      <c r="BO148" s="212" t="s">
        <v>332</v>
      </c>
      <c r="BP148" s="212" t="s">
        <v>332</v>
      </c>
      <c r="BQ148" s="212" t="s">
        <v>332</v>
      </c>
      <c r="BR148" s="212" t="s">
        <v>332</v>
      </c>
      <c r="BS148" s="212" t="s">
        <v>332</v>
      </c>
      <c r="BT148" s="212" t="s">
        <v>332</v>
      </c>
      <c r="BU148" s="212" t="s">
        <v>332</v>
      </c>
      <c r="BV148" s="212" t="s">
        <v>332</v>
      </c>
      <c r="BW148" s="212" t="s">
        <v>332</v>
      </c>
      <c r="BX148" s="212">
        <v>73.139309549903516</v>
      </c>
      <c r="BY148" s="212" t="s">
        <v>332</v>
      </c>
      <c r="BZ148" s="212" t="s">
        <v>332</v>
      </c>
      <c r="CA148" s="212" t="s">
        <v>332</v>
      </c>
      <c r="CB148" s="212" t="s">
        <v>332</v>
      </c>
      <c r="CC148" s="212" t="s">
        <v>332</v>
      </c>
      <c r="CD148" s="212" t="s">
        <v>332</v>
      </c>
    </row>
    <row r="149" spans="3:82" ht="12.75" x14ac:dyDescent="0.2">
      <c r="C149" s="177" t="str">
        <f>'Antenna capacity SMP Traficom'!B559</f>
        <v>0,5 kW</v>
      </c>
      <c r="D149" s="213">
        <v>0.5</v>
      </c>
      <c r="E149" s="870" t="str">
        <f>IF('Antenna capacity SMP Traficom'!D559=0,"",'Antenna capacity SMP Traficom'!D559)</f>
        <v/>
      </c>
      <c r="F149" s="870" t="str">
        <f>IF('Antenna capacity SMP Traficom'!E559=0,"",'Antenna capacity SMP Traficom'!E559)</f>
        <v/>
      </c>
      <c r="G149" s="870" t="str">
        <f>IF('Antenna capacity SMP Traficom'!F559=0,"",'Antenna capacity SMP Traficom'!F559)</f>
        <v/>
      </c>
      <c r="H149" s="870" t="str">
        <f>IF('Antenna capacity SMP Traficom'!G559=0,"",'Antenna capacity SMP Traficom'!G559)</f>
        <v/>
      </c>
      <c r="I149" s="870" t="str">
        <f>IF('Antenna capacity SMP Traficom'!H559=0,"",'Antenna capacity SMP Traficom'!H559)</f>
        <v/>
      </c>
      <c r="J149" s="870" t="str">
        <f>IF('Antenna capacity SMP Traficom'!I559=0,"",'Antenna capacity SMP Traficom'!I559)</f>
        <v/>
      </c>
      <c r="K149" s="870" t="str">
        <f>IF('Antenna capacity SMP Traficom'!J559=0,"",'Antenna capacity SMP Traficom'!J559)</f>
        <v/>
      </c>
      <c r="L149" s="870" t="str">
        <f>IF('Antenna capacity SMP Traficom'!K559=0,"",'Antenna capacity SMP Traficom'!K559)</f>
        <v/>
      </c>
      <c r="M149" s="870" t="str">
        <f>IF('Antenna capacity SMP Traficom'!L559=0,"",'Antenna capacity SMP Traficom'!L559)</f>
        <v/>
      </c>
      <c r="N149" s="870" t="str">
        <f>IF('Antenna capacity SMP Traficom'!M559=0,"",'Antenna capacity SMP Traficom'!M559)</f>
        <v/>
      </c>
      <c r="O149" s="870" t="str">
        <f>IF('Antenna capacity SMP Traficom'!N559=0,"",'Antenna capacity SMP Traficom'!N559)</f>
        <v/>
      </c>
      <c r="P149" s="870" t="str">
        <f>IF('Antenna capacity SMP Traficom'!O559=0,"",'Antenna capacity SMP Traficom'!O559)</f>
        <v/>
      </c>
      <c r="Q149" s="870" t="str">
        <f>IF('Antenna capacity SMP Traficom'!P559=0,"",'Antenna capacity SMP Traficom'!P559)</f>
        <v/>
      </c>
      <c r="R149" s="870" t="str">
        <f>IF('Antenna capacity SMP Traficom'!Q559=0,"",'Antenna capacity SMP Traficom'!Q559)</f>
        <v/>
      </c>
      <c r="S149" s="870" t="str">
        <f>IF('Antenna capacity SMP Traficom'!R559=0,"",'Antenna capacity SMP Traficom'!R559)</f>
        <v/>
      </c>
      <c r="T149" s="870" t="str">
        <f>IF('Antenna capacity SMP Traficom'!S559=0,"",'Antenna capacity SMP Traficom'!S559)</f>
        <v/>
      </c>
      <c r="U149" s="870" t="str">
        <f>IF('Antenna capacity SMP Traficom'!T559=0,"",'Antenna capacity SMP Traficom'!T559)</f>
        <v/>
      </c>
      <c r="V149" s="870" t="str">
        <f>IF('Antenna capacity SMP Traficom'!U559=0,"",'Antenna capacity SMP Traficom'!U559)</f>
        <v/>
      </c>
      <c r="W149" s="870" t="str">
        <f>IF('Antenna capacity SMP Traficom'!V559=0,"",'Antenna capacity SMP Traficom'!V559)</f>
        <v/>
      </c>
      <c r="X149" s="870" t="str">
        <f>IF('Antenna capacity SMP Traficom'!W559=0,"",'Antenna capacity SMP Traficom'!W559)</f>
        <v/>
      </c>
      <c r="Y149" s="870" t="str">
        <f>IF('Antenna capacity SMP Traficom'!X559=0,"",'Antenna capacity SMP Traficom'!X559)</f>
        <v/>
      </c>
      <c r="Z149" s="870" t="str">
        <f>IF('Antenna capacity SMP Traficom'!Y559=0,"",'Antenna capacity SMP Traficom'!Y559)</f>
        <v/>
      </c>
      <c r="AA149" s="870" t="str">
        <f>IF('Antenna capacity SMP Traficom'!Z559=0,"",'Antenna capacity SMP Traficom'!Z559)</f>
        <v/>
      </c>
      <c r="AB149" s="870" t="str">
        <f>IF('Antenna capacity SMP Traficom'!AA559=0,"",'Antenna capacity SMP Traficom'!AA559)</f>
        <v/>
      </c>
      <c r="AC149" s="870" t="str">
        <f>IF('Antenna capacity SMP Traficom'!AB559=0,"",'Antenna capacity SMP Traficom'!AB559)</f>
        <v/>
      </c>
      <c r="AD149" s="870" t="str">
        <f>IF('Antenna capacity SMP Traficom'!AC559=0,"",'Antenna capacity SMP Traficom'!AC559)</f>
        <v/>
      </c>
      <c r="AE149" s="870" t="str">
        <f>IF('Antenna capacity SMP Traficom'!AD559=0,"",'Antenna capacity SMP Traficom'!AD559)</f>
        <v/>
      </c>
      <c r="AF149" s="870" t="str">
        <f>IF('Antenna capacity SMP Traficom'!AE559=0,"",'Antenna capacity SMP Traficom'!AE559)</f>
        <v/>
      </c>
      <c r="AG149" s="870" t="str">
        <f>IF('Antenna capacity SMP Traficom'!AF559=0,"",'Antenna capacity SMP Traficom'!AF559)</f>
        <v/>
      </c>
      <c r="AH149" s="870" t="str">
        <f>IF('Antenna capacity SMP Traficom'!AG559=0,"",'Antenna capacity SMP Traficom'!AG559)</f>
        <v/>
      </c>
      <c r="AI149" s="870" t="str">
        <f>IF('Antenna capacity SMP Traficom'!AH559=0,"",'Antenna capacity SMP Traficom'!AH559)</f>
        <v/>
      </c>
      <c r="AJ149" s="870" t="str">
        <f>IF('Antenna capacity SMP Traficom'!AI559=0,"",'Antenna capacity SMP Traficom'!AI559)</f>
        <v/>
      </c>
      <c r="AK149" s="870" t="str">
        <f>IF('Antenna capacity SMP Traficom'!AJ559=0,"",'Antenna capacity SMP Traficom'!AJ559)</f>
        <v/>
      </c>
      <c r="AL149" s="870" t="str">
        <f>IF('Antenna capacity SMP Traficom'!AK559=0,"",'Antenna capacity SMP Traficom'!AK559)</f>
        <v/>
      </c>
      <c r="AM149" s="870" t="str">
        <f>IF('Antenna capacity SMP Traficom'!AL559=0,"",'Antenna capacity SMP Traficom'!AL559)</f>
        <v/>
      </c>
      <c r="AN149" s="870" t="str">
        <f>IF('Antenna capacity SMP Traficom'!AM559=0,"",'Antenna capacity SMP Traficom'!AM559)</f>
        <v/>
      </c>
      <c r="AO149" s="870" t="str">
        <f>IF('Antenna capacity SMP Traficom'!AN559=0,"",'Antenna capacity SMP Traficom'!AN559)</f>
        <v/>
      </c>
      <c r="AP149" s="870" t="str">
        <f>IF('Antenna capacity SMP Traficom'!AO559=0,"",'Antenna capacity SMP Traficom'!AO559)</f>
        <v/>
      </c>
      <c r="AQ149" s="148"/>
      <c r="AR149" s="213">
        <v>0.5</v>
      </c>
      <c r="AS149" s="215" t="s">
        <v>332</v>
      </c>
      <c r="AT149" s="215" t="s">
        <v>332</v>
      </c>
      <c r="AU149" s="215" t="s">
        <v>332</v>
      </c>
      <c r="AV149" s="215" t="s">
        <v>332</v>
      </c>
      <c r="AW149" s="215" t="s">
        <v>332</v>
      </c>
      <c r="AX149" s="215" t="s">
        <v>332</v>
      </c>
      <c r="AY149" s="215" t="s">
        <v>332</v>
      </c>
      <c r="AZ149" s="215" t="s">
        <v>332</v>
      </c>
      <c r="BA149" s="215" t="s">
        <v>332</v>
      </c>
      <c r="BB149" s="215" t="s">
        <v>332</v>
      </c>
      <c r="BC149" s="215" t="s">
        <v>332</v>
      </c>
      <c r="BD149" s="215" t="s">
        <v>332</v>
      </c>
      <c r="BE149" s="215" t="s">
        <v>332</v>
      </c>
      <c r="BF149" s="215">
        <v>143.43260656939049</v>
      </c>
      <c r="BG149" s="215" t="s">
        <v>332</v>
      </c>
      <c r="BH149" s="215" t="s">
        <v>332</v>
      </c>
      <c r="BI149" s="215" t="s">
        <v>332</v>
      </c>
      <c r="BJ149" s="215" t="s">
        <v>332</v>
      </c>
      <c r="BK149" s="215" t="s">
        <v>332</v>
      </c>
      <c r="BL149" s="215" t="s">
        <v>332</v>
      </c>
      <c r="BM149" s="215" t="s">
        <v>332</v>
      </c>
      <c r="BN149" s="215" t="s">
        <v>332</v>
      </c>
      <c r="BO149" s="215" t="s">
        <v>332</v>
      </c>
      <c r="BP149" s="215" t="s">
        <v>332</v>
      </c>
      <c r="BQ149" s="215" t="s">
        <v>332</v>
      </c>
      <c r="BR149" s="215" t="s">
        <v>332</v>
      </c>
      <c r="BS149" s="215" t="s">
        <v>332</v>
      </c>
      <c r="BT149" s="215" t="s">
        <v>332</v>
      </c>
      <c r="BU149" s="215" t="s">
        <v>332</v>
      </c>
      <c r="BV149" s="215" t="s">
        <v>332</v>
      </c>
      <c r="BW149" s="215" t="s">
        <v>332</v>
      </c>
      <c r="BX149" s="215" t="s">
        <v>332</v>
      </c>
      <c r="BY149" s="215" t="s">
        <v>332</v>
      </c>
      <c r="BZ149" s="215" t="s">
        <v>332</v>
      </c>
      <c r="CA149" s="215" t="s">
        <v>332</v>
      </c>
      <c r="CB149" s="215" t="s">
        <v>332</v>
      </c>
      <c r="CC149" s="215" t="s">
        <v>332</v>
      </c>
      <c r="CD149" s="215" t="s">
        <v>332</v>
      </c>
    </row>
    <row r="150" spans="3:82" ht="12.75" x14ac:dyDescent="0.2">
      <c r="C150" s="177" t="str">
        <f>'Antenna capacity SMP Traficom'!B560</f>
        <v>0,3 kW</v>
      </c>
      <c r="D150" s="213"/>
      <c r="E150" s="215" t="str">
        <f>IF('Antenna capacity SMP Traficom'!D560=0,"",'Antenna capacity SMP Traficom'!D560)</f>
        <v/>
      </c>
      <c r="F150" s="215" t="str">
        <f>IF('Antenna capacity SMP Traficom'!E560=0,"",'Antenna capacity SMP Traficom'!E560)</f>
        <v/>
      </c>
      <c r="G150" s="215" t="str">
        <f>IF('Antenna capacity SMP Traficom'!F560=0,"",'Antenna capacity SMP Traficom'!F560)</f>
        <v/>
      </c>
      <c r="H150" s="215" t="str">
        <f>IF('Antenna capacity SMP Traficom'!G560=0,"",'Antenna capacity SMP Traficom'!G560)</f>
        <v/>
      </c>
      <c r="I150" s="215" t="str">
        <f>IF('Antenna capacity SMP Traficom'!H560=0,"",'Antenna capacity SMP Traficom'!H560)</f>
        <v/>
      </c>
      <c r="J150" s="215" t="str">
        <f>IF('Antenna capacity SMP Traficom'!I560=0,"",'Antenna capacity SMP Traficom'!I560)</f>
        <v/>
      </c>
      <c r="K150" s="215" t="str">
        <f>IF('Antenna capacity SMP Traficom'!J560=0,"",'Antenna capacity SMP Traficom'!J560)</f>
        <v/>
      </c>
      <c r="L150" s="215" t="str">
        <f>IF('Antenna capacity SMP Traficom'!K560=0,"",'Antenna capacity SMP Traficom'!K560)</f>
        <v/>
      </c>
      <c r="M150" s="215" t="str">
        <f>IF('Antenna capacity SMP Traficom'!L560=0,"",'Antenna capacity SMP Traficom'!L560)</f>
        <v/>
      </c>
      <c r="N150" s="215" t="str">
        <f>IF('Antenna capacity SMP Traficom'!M560=0,"",'Antenna capacity SMP Traficom'!M560)</f>
        <v/>
      </c>
      <c r="O150" s="215" t="str">
        <f>IF('Antenna capacity SMP Traficom'!N560=0,"",'Antenna capacity SMP Traficom'!N560)</f>
        <v/>
      </c>
      <c r="P150" s="215" t="str">
        <f>IF('Antenna capacity SMP Traficom'!O560=0,"",'Antenna capacity SMP Traficom'!O560)</f>
        <v/>
      </c>
      <c r="Q150" s="215" t="str">
        <f>IF('Antenna capacity SMP Traficom'!P560=0,"",'Antenna capacity SMP Traficom'!P560)</f>
        <v/>
      </c>
      <c r="R150" s="215" t="str">
        <f>IF('Antenna capacity SMP Traficom'!Q560=0,"",'Antenna capacity SMP Traficom'!Q560)</f>
        <v/>
      </c>
      <c r="S150" s="215" t="str">
        <f>IF('Antenna capacity SMP Traficom'!R560=0,"",'Antenna capacity SMP Traficom'!R560)</f>
        <v/>
      </c>
      <c r="T150" s="215" t="str">
        <f>IF('Antenna capacity SMP Traficom'!S560=0,"",'Antenna capacity SMP Traficom'!S560)</f>
        <v/>
      </c>
      <c r="U150" s="215" t="str">
        <f>IF('Antenna capacity SMP Traficom'!T560=0,"",'Antenna capacity SMP Traficom'!T560)</f>
        <v/>
      </c>
      <c r="V150" s="215" t="str">
        <f>IF('Antenna capacity SMP Traficom'!U560=0,"",'Antenna capacity SMP Traficom'!U560)</f>
        <v/>
      </c>
      <c r="W150" s="215" t="str">
        <f>IF('Antenna capacity SMP Traficom'!V560=0,"",'Antenna capacity SMP Traficom'!V560)</f>
        <v/>
      </c>
      <c r="X150" s="215" t="str">
        <f>IF('Antenna capacity SMP Traficom'!W560=0,"",'Antenna capacity SMP Traficom'!W560)</f>
        <v/>
      </c>
      <c r="Y150" s="215" t="str">
        <f>IF('Antenna capacity SMP Traficom'!X560=0,"",'Antenna capacity SMP Traficom'!X560)</f>
        <v/>
      </c>
      <c r="Z150" s="215" t="str">
        <f>IF('Antenna capacity SMP Traficom'!Y560=0,"",'Antenna capacity SMP Traficom'!Y560)</f>
        <v/>
      </c>
      <c r="AA150" s="215" t="str">
        <f>IF('Antenna capacity SMP Traficom'!Z560=0,"",'Antenna capacity SMP Traficom'!Z560)</f>
        <v/>
      </c>
      <c r="AB150" s="215" t="str">
        <f>IF('Antenna capacity SMP Traficom'!AA560=0,"",'Antenna capacity SMP Traficom'!AA560)</f>
        <v/>
      </c>
      <c r="AC150" s="215" t="str">
        <f>IF('Antenna capacity SMP Traficom'!AB560=0,"",'Antenna capacity SMP Traficom'!AB560)</f>
        <v/>
      </c>
      <c r="AD150" s="215" t="str">
        <f>IF('Antenna capacity SMP Traficom'!AC560=0,"",'Antenna capacity SMP Traficom'!AC560)</f>
        <v/>
      </c>
      <c r="AE150" s="215" t="str">
        <f>IF('Antenna capacity SMP Traficom'!AD560=0,"",'Antenna capacity SMP Traficom'!AD560)</f>
        <v/>
      </c>
      <c r="AF150" s="215" t="str">
        <f>IF('Antenna capacity SMP Traficom'!AE560=0,"",'Antenna capacity SMP Traficom'!AE560)</f>
        <v/>
      </c>
      <c r="AG150" s="215" t="str">
        <f>IF('Antenna capacity SMP Traficom'!AF560=0,"",'Antenna capacity SMP Traficom'!AF560)</f>
        <v/>
      </c>
      <c r="AH150" s="215" t="str">
        <f>IF('Antenna capacity SMP Traficom'!AG560=0,"",'Antenna capacity SMP Traficom'!AG560)</f>
        <v/>
      </c>
      <c r="AI150" s="215" t="str">
        <f>IF('Antenna capacity SMP Traficom'!AH560=0,"",'Antenna capacity SMP Traficom'!AH560)</f>
        <v/>
      </c>
      <c r="AJ150" s="215" t="str">
        <f>IF('Antenna capacity SMP Traficom'!AI560=0,"",'Antenna capacity SMP Traficom'!AI560)</f>
        <v/>
      </c>
      <c r="AK150" s="215" t="str">
        <f>IF('Antenna capacity SMP Traficom'!AJ560=0,"",'Antenna capacity SMP Traficom'!AJ560)</f>
        <v/>
      </c>
      <c r="AL150" s="215" t="str">
        <f>IF('Antenna capacity SMP Traficom'!AK560=0,"",'Antenna capacity SMP Traficom'!AK560)</f>
        <v/>
      </c>
      <c r="AM150" s="215" t="str">
        <f>IF('Antenna capacity SMP Traficom'!AL560=0,"",'Antenna capacity SMP Traficom'!AL560)</f>
        <v/>
      </c>
      <c r="AN150" s="215" t="str">
        <f>IF('Antenna capacity SMP Traficom'!AM560=0,"",'Antenna capacity SMP Traficom'!AM560)</f>
        <v/>
      </c>
      <c r="AO150" s="215" t="str">
        <f>IF('Antenna capacity SMP Traficom'!AN560=0,"",'Antenna capacity SMP Traficom'!AN560)</f>
        <v/>
      </c>
      <c r="AP150" s="215" t="str">
        <f>IF('Antenna capacity SMP Traficom'!AO560=0,"",'Antenna capacity SMP Traficom'!AO560)</f>
        <v/>
      </c>
      <c r="AR150" s="213"/>
      <c r="AS150" s="215"/>
      <c r="AT150" s="215"/>
      <c r="AU150" s="215"/>
      <c r="AV150" s="215"/>
      <c r="AW150" s="215"/>
      <c r="AX150" s="215"/>
      <c r="AY150" s="215"/>
      <c r="AZ150" s="215"/>
      <c r="BA150" s="215"/>
      <c r="BB150" s="215"/>
      <c r="BC150" s="215"/>
      <c r="BD150" s="215"/>
      <c r="BE150" s="215"/>
      <c r="BF150" s="215"/>
      <c r="BG150" s="215"/>
      <c r="BH150" s="215"/>
      <c r="BI150" s="215"/>
      <c r="BJ150" s="215"/>
      <c r="BK150" s="215"/>
      <c r="BL150" s="215"/>
      <c r="BM150" s="215"/>
      <c r="BN150" s="215"/>
      <c r="BO150" s="215"/>
      <c r="BP150" s="215"/>
      <c r="BQ150" s="215"/>
      <c r="BR150" s="215"/>
      <c r="BS150" s="215"/>
      <c r="BT150" s="215"/>
      <c r="BU150" s="215"/>
      <c r="BV150" s="215"/>
      <c r="BW150" s="215"/>
      <c r="BX150" s="215"/>
      <c r="BY150" s="215"/>
      <c r="BZ150" s="215"/>
      <c r="CA150" s="215"/>
      <c r="CB150" s="215"/>
      <c r="CC150" s="215"/>
      <c r="CD150" s="215"/>
    </row>
    <row r="151" spans="3:82" ht="12.75" x14ac:dyDescent="0.2">
      <c r="C151" s="177" t="str">
        <f>C70</f>
        <v>#5</v>
      </c>
      <c r="D151" s="211" t="s">
        <v>662</v>
      </c>
      <c r="E151" s="212" t="s">
        <v>332</v>
      </c>
      <c r="F151" s="212" t="s">
        <v>332</v>
      </c>
      <c r="G151" s="212">
        <v>209</v>
      </c>
      <c r="H151" s="212" t="s">
        <v>332</v>
      </c>
      <c r="I151" s="212" t="s">
        <v>332</v>
      </c>
      <c r="J151" s="212" t="s">
        <v>332</v>
      </c>
      <c r="K151" s="212" t="s">
        <v>332</v>
      </c>
      <c r="L151" s="212" t="s">
        <v>332</v>
      </c>
      <c r="M151" s="212" t="s">
        <v>332</v>
      </c>
      <c r="N151" s="212" t="s">
        <v>332</v>
      </c>
      <c r="O151" s="212" t="s">
        <v>332</v>
      </c>
      <c r="P151" s="212" t="s">
        <v>332</v>
      </c>
      <c r="Q151" s="212" t="s">
        <v>332</v>
      </c>
      <c r="R151" s="212" t="s">
        <v>332</v>
      </c>
      <c r="S151" s="212" t="s">
        <v>332</v>
      </c>
      <c r="T151" s="212" t="s">
        <v>332</v>
      </c>
      <c r="U151" s="212">
        <v>220</v>
      </c>
      <c r="V151" s="212" t="s">
        <v>332</v>
      </c>
      <c r="W151" s="212" t="s">
        <v>332</v>
      </c>
      <c r="X151" s="212" t="s">
        <v>332</v>
      </c>
      <c r="Y151" s="212" t="s">
        <v>332</v>
      </c>
      <c r="Z151" s="212" t="s">
        <v>332</v>
      </c>
      <c r="AA151" s="212" t="s">
        <v>332</v>
      </c>
      <c r="AB151" s="212" t="s">
        <v>332</v>
      </c>
      <c r="AC151" s="212" t="s">
        <v>332</v>
      </c>
      <c r="AD151" s="212" t="s">
        <v>332</v>
      </c>
      <c r="AE151" s="212" t="s">
        <v>332</v>
      </c>
      <c r="AF151" s="212" t="s">
        <v>332</v>
      </c>
      <c r="AG151" s="212" t="s">
        <v>332</v>
      </c>
      <c r="AH151" s="212" t="s">
        <v>332</v>
      </c>
      <c r="AI151" s="212" t="s">
        <v>332</v>
      </c>
      <c r="AJ151" s="212">
        <v>172.8</v>
      </c>
      <c r="AK151" s="212" t="s">
        <v>332</v>
      </c>
      <c r="AL151" s="212" t="s">
        <v>332</v>
      </c>
      <c r="AM151" s="212" t="s">
        <v>332</v>
      </c>
      <c r="AN151" s="212" t="s">
        <v>332</v>
      </c>
      <c r="AO151" s="212" t="s">
        <v>332</v>
      </c>
      <c r="AP151" s="212" t="s">
        <v>332</v>
      </c>
      <c r="AR151" s="211" t="s">
        <v>662</v>
      </c>
      <c r="AS151" s="212" t="s">
        <v>332</v>
      </c>
      <c r="AT151" s="212" t="s">
        <v>332</v>
      </c>
      <c r="AU151" s="212">
        <v>209</v>
      </c>
      <c r="AV151" s="212" t="s">
        <v>332</v>
      </c>
      <c r="AW151" s="212" t="s">
        <v>332</v>
      </c>
      <c r="AX151" s="212" t="s">
        <v>332</v>
      </c>
      <c r="AY151" s="212" t="s">
        <v>332</v>
      </c>
      <c r="AZ151" s="212" t="s">
        <v>332</v>
      </c>
      <c r="BA151" s="212" t="s">
        <v>332</v>
      </c>
      <c r="BB151" s="212" t="s">
        <v>332</v>
      </c>
      <c r="BC151" s="212" t="s">
        <v>332</v>
      </c>
      <c r="BD151" s="212" t="s">
        <v>332</v>
      </c>
      <c r="BE151" s="212" t="s">
        <v>332</v>
      </c>
      <c r="BF151" s="212" t="s">
        <v>332</v>
      </c>
      <c r="BG151" s="212" t="s">
        <v>332</v>
      </c>
      <c r="BH151" s="212" t="s">
        <v>332</v>
      </c>
      <c r="BI151" s="212">
        <v>220</v>
      </c>
      <c r="BJ151" s="212" t="s">
        <v>332</v>
      </c>
      <c r="BK151" s="212" t="s">
        <v>332</v>
      </c>
      <c r="BL151" s="212" t="s">
        <v>332</v>
      </c>
      <c r="BM151" s="212" t="s">
        <v>332</v>
      </c>
      <c r="BN151" s="212" t="s">
        <v>332</v>
      </c>
      <c r="BO151" s="212" t="s">
        <v>332</v>
      </c>
      <c r="BP151" s="212" t="s">
        <v>332</v>
      </c>
      <c r="BQ151" s="212" t="s">
        <v>332</v>
      </c>
      <c r="BR151" s="212" t="s">
        <v>332</v>
      </c>
      <c r="BS151" s="212" t="s">
        <v>332</v>
      </c>
      <c r="BT151" s="212" t="s">
        <v>332</v>
      </c>
      <c r="BU151" s="212" t="s">
        <v>332</v>
      </c>
      <c r="BV151" s="212" t="s">
        <v>332</v>
      </c>
      <c r="BW151" s="212" t="s">
        <v>332</v>
      </c>
      <c r="BX151" s="212">
        <v>172.8</v>
      </c>
      <c r="BY151" s="212" t="s">
        <v>332</v>
      </c>
      <c r="BZ151" s="212" t="s">
        <v>332</v>
      </c>
      <c r="CA151" s="212" t="s">
        <v>332</v>
      </c>
      <c r="CB151" s="212" t="s">
        <v>332</v>
      </c>
      <c r="CC151" s="212" t="s">
        <v>332</v>
      </c>
      <c r="CD151" s="212" t="s">
        <v>332</v>
      </c>
    </row>
    <row r="152" spans="3:82" ht="38.25" x14ac:dyDescent="0.2">
      <c r="C152" s="177"/>
      <c r="D152" s="213" t="s">
        <v>663</v>
      </c>
      <c r="E152" s="214" t="s">
        <v>664</v>
      </c>
      <c r="F152" s="214"/>
      <c r="G152" s="214"/>
      <c r="H152" s="214"/>
      <c r="I152" s="214"/>
      <c r="J152" s="214"/>
      <c r="K152" s="214"/>
      <c r="L152" s="214"/>
      <c r="M152" s="214"/>
      <c r="N152" s="214"/>
      <c r="O152" s="214"/>
      <c r="P152" s="214"/>
      <c r="Q152" s="214"/>
      <c r="R152" s="214"/>
      <c r="S152" s="214"/>
      <c r="T152" s="214"/>
      <c r="U152" s="214"/>
      <c r="V152" s="214"/>
      <c r="W152" s="214"/>
      <c r="X152" s="214"/>
      <c r="Y152" s="214"/>
      <c r="Z152" s="214"/>
      <c r="AA152" s="214"/>
      <c r="AB152" s="214"/>
      <c r="AC152" s="214"/>
      <c r="AD152" s="214"/>
      <c r="AE152" s="214"/>
      <c r="AF152" s="214"/>
      <c r="AG152" s="214"/>
      <c r="AH152" s="214"/>
      <c r="AI152" s="214"/>
      <c r="AJ152" s="214"/>
      <c r="AK152" s="214"/>
      <c r="AL152" s="214"/>
      <c r="AM152" s="214"/>
      <c r="AN152" s="214"/>
      <c r="AO152" s="214"/>
      <c r="AP152" s="214"/>
      <c r="AR152" s="213" t="s">
        <v>663</v>
      </c>
      <c r="AS152" s="214" t="s">
        <v>664</v>
      </c>
      <c r="AT152" s="214"/>
      <c r="AU152" s="214"/>
      <c r="AV152" s="214"/>
      <c r="AW152" s="214"/>
      <c r="AX152" s="214"/>
      <c r="AY152" s="214"/>
      <c r="AZ152" s="214"/>
      <c r="BA152" s="214"/>
      <c r="BB152" s="214"/>
      <c r="BC152" s="214"/>
      <c r="BD152" s="214"/>
      <c r="BE152" s="214"/>
      <c r="BF152" s="214"/>
      <c r="BG152" s="214"/>
      <c r="BH152" s="214"/>
      <c r="BI152" s="214"/>
      <c r="BJ152" s="214"/>
      <c r="BK152" s="214"/>
      <c r="BL152" s="214"/>
      <c r="BM152" s="214"/>
      <c r="BN152" s="214"/>
      <c r="BO152" s="214"/>
      <c r="BP152" s="214"/>
      <c r="BQ152" s="214"/>
      <c r="BR152" s="214"/>
      <c r="BS152" s="214"/>
      <c r="BT152" s="214"/>
      <c r="BU152" s="214"/>
      <c r="BV152" s="214"/>
      <c r="BW152" s="214"/>
      <c r="BX152" s="214"/>
      <c r="BY152" s="214"/>
      <c r="BZ152" s="214"/>
      <c r="CA152" s="214"/>
      <c r="CB152" s="214"/>
      <c r="CC152" s="214"/>
      <c r="CD152" s="214"/>
    </row>
    <row r="153" spans="3:82" ht="12.75" x14ac:dyDescent="0.2">
      <c r="C153" s="177"/>
      <c r="D153" s="211">
        <v>3</v>
      </c>
      <c r="E153" s="870"/>
      <c r="F153" s="870"/>
      <c r="G153" s="870"/>
      <c r="H153" s="870"/>
      <c r="I153" s="870"/>
      <c r="J153" s="870"/>
      <c r="K153" s="870"/>
      <c r="L153" s="870"/>
      <c r="M153" s="870"/>
      <c r="N153" s="870"/>
      <c r="O153" s="870"/>
      <c r="P153" s="870"/>
      <c r="Q153" s="870"/>
      <c r="R153" s="870"/>
      <c r="S153" s="870"/>
      <c r="T153" s="870"/>
      <c r="U153" s="870"/>
      <c r="V153" s="870"/>
      <c r="W153" s="870"/>
      <c r="X153" s="870"/>
      <c r="Y153" s="870"/>
      <c r="Z153" s="870"/>
      <c r="AA153" s="870"/>
      <c r="AB153" s="870"/>
      <c r="AC153" s="870"/>
      <c r="AD153" s="870"/>
      <c r="AE153" s="870"/>
      <c r="AF153" s="870"/>
      <c r="AG153" s="870"/>
      <c r="AH153" s="870"/>
      <c r="AI153" s="870"/>
      <c r="AJ153" s="870"/>
      <c r="AK153" s="870"/>
      <c r="AL153" s="870"/>
      <c r="AM153" s="870"/>
      <c r="AN153" s="870"/>
      <c r="AO153" s="870"/>
      <c r="AP153" s="870"/>
      <c r="AQ153" s="148"/>
      <c r="AR153" s="211">
        <v>3</v>
      </c>
      <c r="AS153" s="212" t="s">
        <v>332</v>
      </c>
      <c r="AT153" s="212" t="s">
        <v>332</v>
      </c>
      <c r="AU153" s="212">
        <v>1574.5956671727779</v>
      </c>
      <c r="AV153" s="212" t="s">
        <v>332</v>
      </c>
      <c r="AW153" s="212" t="s">
        <v>332</v>
      </c>
      <c r="AX153" s="212" t="s">
        <v>332</v>
      </c>
      <c r="AY153" s="212" t="s">
        <v>332</v>
      </c>
      <c r="AZ153" s="212" t="s">
        <v>332</v>
      </c>
      <c r="BA153" s="212" t="s">
        <v>332</v>
      </c>
      <c r="BB153" s="212" t="s">
        <v>332</v>
      </c>
      <c r="BC153" s="212" t="s">
        <v>332</v>
      </c>
      <c r="BD153" s="212" t="s">
        <v>332</v>
      </c>
      <c r="BE153" s="212" t="s">
        <v>332</v>
      </c>
      <c r="BF153" s="212" t="s">
        <v>332</v>
      </c>
      <c r="BG153" s="212" t="s">
        <v>332</v>
      </c>
      <c r="BH153" s="212" t="s">
        <v>332</v>
      </c>
      <c r="BI153" s="212" t="s">
        <v>332</v>
      </c>
      <c r="BJ153" s="212" t="s">
        <v>332</v>
      </c>
      <c r="BK153" s="212" t="s">
        <v>332</v>
      </c>
      <c r="BL153" s="212" t="s">
        <v>332</v>
      </c>
      <c r="BM153" s="212" t="s">
        <v>332</v>
      </c>
      <c r="BN153" s="212" t="s">
        <v>332</v>
      </c>
      <c r="BO153" s="212" t="s">
        <v>332</v>
      </c>
      <c r="BP153" s="212" t="s">
        <v>332</v>
      </c>
      <c r="BQ153" s="212" t="s">
        <v>332</v>
      </c>
      <c r="BR153" s="212" t="s">
        <v>332</v>
      </c>
      <c r="BS153" s="212" t="s">
        <v>332</v>
      </c>
      <c r="BT153" s="212" t="s">
        <v>332</v>
      </c>
      <c r="BU153" s="212" t="s">
        <v>332</v>
      </c>
      <c r="BV153" s="212" t="s">
        <v>332</v>
      </c>
      <c r="BW153" s="212" t="s">
        <v>332</v>
      </c>
      <c r="BX153" s="212">
        <v>246.66166268009874</v>
      </c>
      <c r="BY153" s="212" t="s">
        <v>332</v>
      </c>
      <c r="BZ153" s="212" t="s">
        <v>332</v>
      </c>
      <c r="CA153" s="212" t="s">
        <v>332</v>
      </c>
      <c r="CB153" s="212" t="s">
        <v>332</v>
      </c>
      <c r="CC153" s="212" t="s">
        <v>332</v>
      </c>
      <c r="CD153" s="212" t="s">
        <v>332</v>
      </c>
    </row>
    <row r="154" spans="3:82" ht="12.75" x14ac:dyDescent="0.2">
      <c r="C154" s="177"/>
      <c r="D154" s="213">
        <v>2.5</v>
      </c>
      <c r="E154" s="870"/>
      <c r="F154" s="870"/>
      <c r="G154" s="870"/>
      <c r="H154" s="870"/>
      <c r="I154" s="870"/>
      <c r="J154" s="870"/>
      <c r="K154" s="870"/>
      <c r="L154" s="870"/>
      <c r="M154" s="870"/>
      <c r="N154" s="870"/>
      <c r="O154" s="870"/>
      <c r="P154" s="870"/>
      <c r="Q154" s="870"/>
      <c r="R154" s="870"/>
      <c r="S154" s="870"/>
      <c r="T154" s="870"/>
      <c r="U154" s="870"/>
      <c r="V154" s="870"/>
      <c r="W154" s="870"/>
      <c r="X154" s="870"/>
      <c r="Y154" s="870"/>
      <c r="Z154" s="870"/>
      <c r="AA154" s="870"/>
      <c r="AB154" s="870"/>
      <c r="AC154" s="870"/>
      <c r="AD154" s="870"/>
      <c r="AE154" s="870"/>
      <c r="AF154" s="870"/>
      <c r="AG154" s="870"/>
      <c r="AH154" s="870"/>
      <c r="AI154" s="870"/>
      <c r="AJ154" s="870"/>
      <c r="AK154" s="870"/>
      <c r="AL154" s="870"/>
      <c r="AM154" s="870"/>
      <c r="AN154" s="870"/>
      <c r="AO154" s="870"/>
      <c r="AP154" s="870"/>
      <c r="AQ154" s="148"/>
      <c r="AR154" s="213">
        <v>2.5</v>
      </c>
      <c r="AS154" s="215" t="s">
        <v>332</v>
      </c>
      <c r="AT154" s="215" t="s">
        <v>332</v>
      </c>
      <c r="AU154" s="215" t="s">
        <v>332</v>
      </c>
      <c r="AV154" s="215" t="s">
        <v>332</v>
      </c>
      <c r="AW154" s="215" t="s">
        <v>332</v>
      </c>
      <c r="AX154" s="215" t="s">
        <v>332</v>
      </c>
      <c r="AY154" s="215" t="s">
        <v>332</v>
      </c>
      <c r="AZ154" s="215" t="s">
        <v>332</v>
      </c>
      <c r="BA154" s="215" t="s">
        <v>332</v>
      </c>
      <c r="BB154" s="215" t="s">
        <v>332</v>
      </c>
      <c r="BC154" s="215" t="s">
        <v>332</v>
      </c>
      <c r="BD154" s="215" t="s">
        <v>332</v>
      </c>
      <c r="BE154" s="215" t="s">
        <v>332</v>
      </c>
      <c r="BF154" s="215" t="s">
        <v>332</v>
      </c>
      <c r="BG154" s="215" t="s">
        <v>332</v>
      </c>
      <c r="BH154" s="215" t="s">
        <v>332</v>
      </c>
      <c r="BI154" s="215" t="s">
        <v>332</v>
      </c>
      <c r="BJ154" s="215" t="s">
        <v>332</v>
      </c>
      <c r="BK154" s="215" t="s">
        <v>332</v>
      </c>
      <c r="BL154" s="215" t="s">
        <v>332</v>
      </c>
      <c r="BM154" s="215" t="s">
        <v>332</v>
      </c>
      <c r="BN154" s="215" t="s">
        <v>332</v>
      </c>
      <c r="BO154" s="215" t="s">
        <v>332</v>
      </c>
      <c r="BP154" s="215" t="s">
        <v>332</v>
      </c>
      <c r="BQ154" s="215" t="s">
        <v>332</v>
      </c>
      <c r="BR154" s="215" t="s">
        <v>332</v>
      </c>
      <c r="BS154" s="215" t="s">
        <v>332</v>
      </c>
      <c r="BT154" s="215" t="s">
        <v>332</v>
      </c>
      <c r="BU154" s="215" t="s">
        <v>332</v>
      </c>
      <c r="BV154" s="215" t="s">
        <v>332</v>
      </c>
      <c r="BW154" s="215" t="s">
        <v>332</v>
      </c>
      <c r="BX154" s="215">
        <v>213.40391040862474</v>
      </c>
      <c r="BY154" s="215" t="s">
        <v>332</v>
      </c>
      <c r="BZ154" s="215" t="s">
        <v>332</v>
      </c>
      <c r="CA154" s="215" t="s">
        <v>332</v>
      </c>
      <c r="CB154" s="215" t="s">
        <v>332</v>
      </c>
      <c r="CC154" s="215" t="s">
        <v>332</v>
      </c>
      <c r="CD154" s="215" t="s">
        <v>332</v>
      </c>
    </row>
    <row r="155" spans="3:82" ht="12.75" x14ac:dyDescent="0.2">
      <c r="C155" s="177"/>
      <c r="D155" s="211">
        <v>2</v>
      </c>
      <c r="E155" s="870"/>
      <c r="F155" s="870"/>
      <c r="G155" s="870"/>
      <c r="H155" s="870"/>
      <c r="I155" s="870"/>
      <c r="J155" s="870"/>
      <c r="K155" s="870"/>
      <c r="L155" s="870"/>
      <c r="M155" s="870"/>
      <c r="N155" s="870"/>
      <c r="O155" s="870"/>
      <c r="P155" s="870"/>
      <c r="Q155" s="870"/>
      <c r="R155" s="870"/>
      <c r="S155" s="870"/>
      <c r="T155" s="870"/>
      <c r="U155" s="870"/>
      <c r="V155" s="870"/>
      <c r="W155" s="870"/>
      <c r="X155" s="870"/>
      <c r="Y155" s="870"/>
      <c r="Z155" s="870"/>
      <c r="AA155" s="870"/>
      <c r="AB155" s="870"/>
      <c r="AC155" s="870"/>
      <c r="AD155" s="870"/>
      <c r="AE155" s="870"/>
      <c r="AF155" s="870"/>
      <c r="AG155" s="870"/>
      <c r="AH155" s="870"/>
      <c r="AI155" s="870"/>
      <c r="AJ155" s="870"/>
      <c r="AK155" s="870"/>
      <c r="AL155" s="870"/>
      <c r="AM155" s="870"/>
      <c r="AN155" s="870"/>
      <c r="AO155" s="870"/>
      <c r="AP155" s="870"/>
      <c r="AQ155" s="148"/>
      <c r="AR155" s="211">
        <v>2</v>
      </c>
      <c r="AS155" s="212" t="s">
        <v>332</v>
      </c>
      <c r="AT155" s="212" t="s">
        <v>332</v>
      </c>
      <c r="AU155" s="212" t="s">
        <v>332</v>
      </c>
      <c r="AV155" s="212" t="s">
        <v>332</v>
      </c>
      <c r="AW155" s="212" t="s">
        <v>332</v>
      </c>
      <c r="AX155" s="212" t="s">
        <v>332</v>
      </c>
      <c r="AY155" s="212" t="s">
        <v>332</v>
      </c>
      <c r="AZ155" s="212" t="s">
        <v>332</v>
      </c>
      <c r="BA155" s="212" t="s">
        <v>332</v>
      </c>
      <c r="BB155" s="212" t="s">
        <v>332</v>
      </c>
      <c r="BC155" s="212" t="s">
        <v>332</v>
      </c>
      <c r="BD155" s="212" t="s">
        <v>332</v>
      </c>
      <c r="BE155" s="212" t="s">
        <v>332</v>
      </c>
      <c r="BF155" s="212" t="s">
        <v>332</v>
      </c>
      <c r="BG155" s="212" t="s">
        <v>332</v>
      </c>
      <c r="BH155" s="212" t="s">
        <v>332</v>
      </c>
      <c r="BI155" s="212" t="s">
        <v>332</v>
      </c>
      <c r="BJ155" s="212" t="s">
        <v>332</v>
      </c>
      <c r="BK155" s="212" t="s">
        <v>332</v>
      </c>
      <c r="BL155" s="212" t="s">
        <v>332</v>
      </c>
      <c r="BM155" s="212" t="s">
        <v>332</v>
      </c>
      <c r="BN155" s="212" t="s">
        <v>332</v>
      </c>
      <c r="BO155" s="212" t="s">
        <v>332</v>
      </c>
      <c r="BP155" s="212" t="s">
        <v>332</v>
      </c>
      <c r="BQ155" s="212" t="s">
        <v>332</v>
      </c>
      <c r="BR155" s="212" t="s">
        <v>332</v>
      </c>
      <c r="BS155" s="212" t="s">
        <v>332</v>
      </c>
      <c r="BT155" s="212" t="s">
        <v>332</v>
      </c>
      <c r="BU155" s="212" t="s">
        <v>332</v>
      </c>
      <c r="BV155" s="212" t="s">
        <v>332</v>
      </c>
      <c r="BW155" s="212" t="s">
        <v>332</v>
      </c>
      <c r="BX155" s="212">
        <v>180.14615813715074</v>
      </c>
      <c r="BY155" s="212" t="s">
        <v>332</v>
      </c>
      <c r="BZ155" s="212" t="s">
        <v>332</v>
      </c>
      <c r="CA155" s="212" t="s">
        <v>332</v>
      </c>
      <c r="CB155" s="212" t="s">
        <v>332</v>
      </c>
      <c r="CC155" s="212" t="s">
        <v>332</v>
      </c>
      <c r="CD155" s="212" t="s">
        <v>332</v>
      </c>
    </row>
    <row r="156" spans="3:82" ht="12.75" x14ac:dyDescent="0.2">
      <c r="C156" s="177"/>
      <c r="D156" s="213">
        <v>1</v>
      </c>
      <c r="E156" s="870"/>
      <c r="F156" s="870"/>
      <c r="G156" s="870"/>
      <c r="H156" s="870"/>
      <c r="I156" s="870"/>
      <c r="J156" s="870"/>
      <c r="K156" s="870"/>
      <c r="L156" s="870"/>
      <c r="M156" s="870"/>
      <c r="N156" s="870"/>
      <c r="O156" s="870"/>
      <c r="P156" s="870"/>
      <c r="Q156" s="870"/>
      <c r="R156" s="870"/>
      <c r="S156" s="870"/>
      <c r="T156" s="870"/>
      <c r="U156" s="870"/>
      <c r="V156" s="870"/>
      <c r="W156" s="870"/>
      <c r="X156" s="870"/>
      <c r="Y156" s="870"/>
      <c r="Z156" s="870"/>
      <c r="AA156" s="870"/>
      <c r="AB156" s="870"/>
      <c r="AC156" s="870"/>
      <c r="AD156" s="870"/>
      <c r="AE156" s="870"/>
      <c r="AF156" s="870"/>
      <c r="AG156" s="870"/>
      <c r="AH156" s="870"/>
      <c r="AI156" s="870"/>
      <c r="AJ156" s="870"/>
      <c r="AK156" s="870"/>
      <c r="AL156" s="870"/>
      <c r="AM156" s="870"/>
      <c r="AN156" s="870"/>
      <c r="AO156" s="870"/>
      <c r="AP156" s="870"/>
      <c r="AQ156" s="148"/>
      <c r="AR156" s="213">
        <v>1</v>
      </c>
      <c r="AS156" s="215" t="s">
        <v>332</v>
      </c>
      <c r="AT156" s="215" t="s">
        <v>332</v>
      </c>
      <c r="AU156" s="215" t="s">
        <v>332</v>
      </c>
      <c r="AV156" s="215" t="s">
        <v>332</v>
      </c>
      <c r="AW156" s="215" t="s">
        <v>332</v>
      </c>
      <c r="AX156" s="215" t="s">
        <v>332</v>
      </c>
      <c r="AY156" s="215" t="s">
        <v>332</v>
      </c>
      <c r="AZ156" s="215" t="s">
        <v>332</v>
      </c>
      <c r="BA156" s="215" t="s">
        <v>332</v>
      </c>
      <c r="BB156" s="215" t="s">
        <v>332</v>
      </c>
      <c r="BC156" s="215" t="s">
        <v>332</v>
      </c>
      <c r="BD156" s="215" t="s">
        <v>332</v>
      </c>
      <c r="BE156" s="215" t="s">
        <v>332</v>
      </c>
      <c r="BF156" s="215" t="s">
        <v>332</v>
      </c>
      <c r="BG156" s="215" t="s">
        <v>332</v>
      </c>
      <c r="BH156" s="215" t="s">
        <v>332</v>
      </c>
      <c r="BI156" s="215">
        <v>1255.3508064570565</v>
      </c>
      <c r="BJ156" s="215">
        <v>658.86160971178037</v>
      </c>
      <c r="BK156" s="215" t="s">
        <v>332</v>
      </c>
      <c r="BL156" s="215" t="s">
        <v>332</v>
      </c>
      <c r="BM156" s="215" t="s">
        <v>332</v>
      </c>
      <c r="BN156" s="215" t="s">
        <v>332</v>
      </c>
      <c r="BO156" s="215" t="s">
        <v>332</v>
      </c>
      <c r="BP156" s="215" t="s">
        <v>332</v>
      </c>
      <c r="BQ156" s="215" t="s">
        <v>332</v>
      </c>
      <c r="BR156" s="215" t="s">
        <v>332</v>
      </c>
      <c r="BS156" s="215" t="s">
        <v>332</v>
      </c>
      <c r="BT156" s="215" t="s">
        <v>332</v>
      </c>
      <c r="BU156" s="215" t="s">
        <v>332</v>
      </c>
      <c r="BV156" s="215" t="s">
        <v>332</v>
      </c>
      <c r="BW156" s="215" t="s">
        <v>332</v>
      </c>
      <c r="BX156" s="215">
        <v>113.63065359420278</v>
      </c>
      <c r="BY156" s="215" t="s">
        <v>332</v>
      </c>
      <c r="BZ156" s="215" t="s">
        <v>332</v>
      </c>
      <c r="CA156" s="215" t="s">
        <v>332</v>
      </c>
      <c r="CB156" s="215" t="s">
        <v>332</v>
      </c>
      <c r="CC156" s="215" t="s">
        <v>332</v>
      </c>
      <c r="CD156" s="215" t="s">
        <v>332</v>
      </c>
    </row>
    <row r="157" spans="3:82" ht="12.75" x14ac:dyDescent="0.2">
      <c r="C157" s="177"/>
      <c r="D157" s="213"/>
      <c r="E157" s="215" t="str">
        <f>IF('Antenna capacity SMP Traficom'!D582=0,"",'Antenna capacity SMP Traficom'!D582)</f>
        <v/>
      </c>
      <c r="F157" s="215" t="str">
        <f>IF('Antenna capacity SMP Traficom'!E582=0,"",'Antenna capacity SMP Traficom'!E582)</f>
        <v/>
      </c>
      <c r="G157" s="215" t="str">
        <f>IF('Antenna capacity SMP Traficom'!F582=0,"",'Antenna capacity SMP Traficom'!F582)</f>
        <v/>
      </c>
      <c r="H157" s="215" t="str">
        <f>IF('Antenna capacity SMP Traficom'!G582=0,"",'Antenna capacity SMP Traficom'!G582)</f>
        <v/>
      </c>
      <c r="I157" s="215" t="str">
        <f>IF('Antenna capacity SMP Traficom'!H582=0,"",'Antenna capacity SMP Traficom'!H582)</f>
        <v/>
      </c>
      <c r="J157" s="215" t="str">
        <f>IF('Antenna capacity SMP Traficom'!I582=0,"",'Antenna capacity SMP Traficom'!I582)</f>
        <v/>
      </c>
      <c r="K157" s="215" t="str">
        <f>IF('Antenna capacity SMP Traficom'!J582=0,"",'Antenna capacity SMP Traficom'!J582)</f>
        <v/>
      </c>
      <c r="L157" s="215" t="str">
        <f>IF('Antenna capacity SMP Traficom'!K582=0,"",'Antenna capacity SMP Traficom'!K582)</f>
        <v/>
      </c>
      <c r="M157" s="215" t="str">
        <f>IF('Antenna capacity SMP Traficom'!L582=0,"",'Antenna capacity SMP Traficom'!L582)</f>
        <v/>
      </c>
      <c r="N157" s="215" t="str">
        <f>IF('Antenna capacity SMP Traficom'!M582=0,"",'Antenna capacity SMP Traficom'!M582)</f>
        <v/>
      </c>
      <c r="O157" s="215" t="str">
        <f>IF('Antenna capacity SMP Traficom'!N582=0,"",'Antenna capacity SMP Traficom'!N582)</f>
        <v/>
      </c>
      <c r="P157" s="215" t="str">
        <f>IF('Antenna capacity SMP Traficom'!O582=0,"",'Antenna capacity SMP Traficom'!O582)</f>
        <v/>
      </c>
      <c r="Q157" s="215" t="str">
        <f>IF('Antenna capacity SMP Traficom'!P582=0,"",'Antenna capacity SMP Traficom'!P582)</f>
        <v/>
      </c>
      <c r="R157" s="215" t="str">
        <f>IF('Antenna capacity SMP Traficom'!Q582=0,"",'Antenna capacity SMP Traficom'!Q582)</f>
        <v/>
      </c>
      <c r="S157" s="215" t="str">
        <f>IF('Antenna capacity SMP Traficom'!R582=0,"",'Antenna capacity SMP Traficom'!R582)</f>
        <v/>
      </c>
      <c r="T157" s="215" t="str">
        <f>IF('Antenna capacity SMP Traficom'!S582=0,"",'Antenna capacity SMP Traficom'!S582)</f>
        <v/>
      </c>
      <c r="U157" s="215" t="str">
        <f>IF('Antenna capacity SMP Traficom'!T582=0,"",'Antenna capacity SMP Traficom'!T582)</f>
        <v/>
      </c>
      <c r="V157" s="215" t="str">
        <f>IF('Antenna capacity SMP Traficom'!U582=0,"",'Antenna capacity SMP Traficom'!U582)</f>
        <v/>
      </c>
      <c r="W157" s="215" t="str">
        <f>IF('Antenna capacity SMP Traficom'!V582=0,"",'Antenna capacity SMP Traficom'!V582)</f>
        <v/>
      </c>
      <c r="X157" s="215" t="str">
        <f>IF('Antenna capacity SMP Traficom'!W582=0,"",'Antenna capacity SMP Traficom'!W582)</f>
        <v/>
      </c>
      <c r="Y157" s="215" t="str">
        <f>IF('Antenna capacity SMP Traficom'!X582=0,"",'Antenna capacity SMP Traficom'!X582)</f>
        <v/>
      </c>
      <c r="Z157" s="215" t="str">
        <f>IF('Antenna capacity SMP Traficom'!Y582=0,"",'Antenna capacity SMP Traficom'!Y582)</f>
        <v/>
      </c>
      <c r="AA157" s="215" t="str">
        <f>IF('Antenna capacity SMP Traficom'!Z582=0,"",'Antenna capacity SMP Traficom'!Z582)</f>
        <v/>
      </c>
      <c r="AB157" s="215" t="str">
        <f>IF('Antenna capacity SMP Traficom'!AA582=0,"",'Antenna capacity SMP Traficom'!AA582)</f>
        <v/>
      </c>
      <c r="AC157" s="215" t="str">
        <f>IF('Antenna capacity SMP Traficom'!AB582=0,"",'Antenna capacity SMP Traficom'!AB582)</f>
        <v/>
      </c>
      <c r="AD157" s="215" t="str">
        <f>IF('Antenna capacity SMP Traficom'!AC582=0,"",'Antenna capacity SMP Traficom'!AC582)</f>
        <v/>
      </c>
      <c r="AE157" s="215" t="str">
        <f>IF('Antenna capacity SMP Traficom'!AD582=0,"",'Antenna capacity SMP Traficom'!AD582)</f>
        <v/>
      </c>
      <c r="AF157" s="215" t="str">
        <f>IF('Antenna capacity SMP Traficom'!AE582=0,"",'Antenna capacity SMP Traficom'!AE582)</f>
        <v/>
      </c>
      <c r="AG157" s="215" t="str">
        <f>IF('Antenna capacity SMP Traficom'!AF582=0,"",'Antenna capacity SMP Traficom'!AF582)</f>
        <v/>
      </c>
      <c r="AH157" s="215" t="str">
        <f>IF('Antenna capacity SMP Traficom'!AG582=0,"",'Antenna capacity SMP Traficom'!AG582)</f>
        <v/>
      </c>
      <c r="AI157" s="215" t="str">
        <f>IF('Antenna capacity SMP Traficom'!AH582=0,"",'Antenna capacity SMP Traficom'!AH582)</f>
        <v/>
      </c>
      <c r="AJ157" s="215" t="str">
        <f>IF('Antenna capacity SMP Traficom'!AI582=0,"",'Antenna capacity SMP Traficom'!AI582)</f>
        <v/>
      </c>
      <c r="AK157" s="215" t="str">
        <f>IF('Antenna capacity SMP Traficom'!AJ582=0,"",'Antenna capacity SMP Traficom'!AJ582)</f>
        <v/>
      </c>
      <c r="AL157" s="215" t="str">
        <f>IF('Antenna capacity SMP Traficom'!AK582=0,"",'Antenna capacity SMP Traficom'!AK582)</f>
        <v/>
      </c>
      <c r="AM157" s="215" t="str">
        <f>IF('Antenna capacity SMP Traficom'!AL582=0,"",'Antenna capacity SMP Traficom'!AL582)</f>
        <v/>
      </c>
      <c r="AN157" s="215" t="str">
        <f>IF('Antenna capacity SMP Traficom'!AM582=0,"",'Antenna capacity SMP Traficom'!AM582)</f>
        <v/>
      </c>
      <c r="AO157" s="215" t="str">
        <f>IF('Antenna capacity SMP Traficom'!AN582=0,"",'Antenna capacity SMP Traficom'!AN582)</f>
        <v/>
      </c>
      <c r="AP157" s="215" t="str">
        <f>IF('Antenna capacity SMP Traficom'!AO582=0,"",'Antenna capacity SMP Traficom'!AO582)</f>
        <v/>
      </c>
      <c r="AR157" s="213"/>
      <c r="AS157" s="215"/>
      <c r="AT157" s="215"/>
      <c r="AU157" s="215"/>
      <c r="AV157" s="215"/>
      <c r="AW157" s="215"/>
      <c r="AX157" s="215"/>
      <c r="AY157" s="215"/>
      <c r="AZ157" s="215"/>
      <c r="BA157" s="215"/>
      <c r="BB157" s="215"/>
      <c r="BC157" s="215"/>
      <c r="BD157" s="215"/>
      <c r="BE157" s="215"/>
      <c r="BF157" s="215"/>
      <c r="BG157" s="215"/>
      <c r="BH157" s="215"/>
      <c r="BI157" s="215"/>
      <c r="BJ157" s="215"/>
      <c r="BK157" s="215"/>
      <c r="BL157" s="215"/>
      <c r="BM157" s="215"/>
      <c r="BN157" s="215"/>
      <c r="BO157" s="215"/>
      <c r="BP157" s="215"/>
      <c r="BQ157" s="215"/>
      <c r="BR157" s="215"/>
      <c r="BS157" s="215"/>
      <c r="BT157" s="215"/>
      <c r="BU157" s="215"/>
      <c r="BV157" s="215"/>
      <c r="BW157" s="215"/>
      <c r="BX157" s="215"/>
      <c r="BY157" s="215"/>
      <c r="BZ157" s="215"/>
      <c r="CA157" s="215"/>
      <c r="CB157" s="215"/>
      <c r="CC157" s="215"/>
      <c r="CD157" s="215"/>
    </row>
    <row r="158" spans="3:82" ht="12.75" x14ac:dyDescent="0.2">
      <c r="C158" s="177" t="str">
        <f>C77</f>
        <v>#6</v>
      </c>
      <c r="D158" s="211" t="s">
        <v>662</v>
      </c>
      <c r="E158" s="212" t="s">
        <v>332</v>
      </c>
      <c r="F158" s="212" t="s">
        <v>332</v>
      </c>
      <c r="G158" s="212">
        <v>235</v>
      </c>
      <c r="H158" s="212" t="s">
        <v>332</v>
      </c>
      <c r="I158" s="212" t="s">
        <v>332</v>
      </c>
      <c r="J158" s="212" t="s">
        <v>332</v>
      </c>
      <c r="K158" s="212" t="s">
        <v>332</v>
      </c>
      <c r="L158" s="212" t="s">
        <v>332</v>
      </c>
      <c r="M158" s="212" t="s">
        <v>332</v>
      </c>
      <c r="N158" s="212" t="s">
        <v>332</v>
      </c>
      <c r="O158" s="212" t="s">
        <v>332</v>
      </c>
      <c r="P158" s="212" t="s">
        <v>332</v>
      </c>
      <c r="Q158" s="212" t="s">
        <v>332</v>
      </c>
      <c r="R158" s="212" t="s">
        <v>332</v>
      </c>
      <c r="S158" s="212" t="s">
        <v>332</v>
      </c>
      <c r="T158" s="212" t="s">
        <v>332</v>
      </c>
      <c r="U158" s="212">
        <v>191</v>
      </c>
      <c r="V158" s="212" t="s">
        <v>332</v>
      </c>
      <c r="W158" s="212" t="s">
        <v>332</v>
      </c>
      <c r="X158" s="212" t="s">
        <v>332</v>
      </c>
      <c r="Y158" s="212" t="s">
        <v>332</v>
      </c>
      <c r="Z158" s="212" t="s">
        <v>332</v>
      </c>
      <c r="AA158" s="212" t="s">
        <v>332</v>
      </c>
      <c r="AB158" s="212" t="s">
        <v>332</v>
      </c>
      <c r="AC158" s="212" t="s">
        <v>332</v>
      </c>
      <c r="AD158" s="212" t="s">
        <v>332</v>
      </c>
      <c r="AE158" s="212" t="s">
        <v>332</v>
      </c>
      <c r="AF158" s="212" t="s">
        <v>332</v>
      </c>
      <c r="AG158" s="212" t="s">
        <v>332</v>
      </c>
      <c r="AH158" s="212" t="s">
        <v>332</v>
      </c>
      <c r="AI158" s="212" t="s">
        <v>332</v>
      </c>
      <c r="AJ158" s="212" t="s">
        <v>332</v>
      </c>
      <c r="AK158" s="212" t="s">
        <v>332</v>
      </c>
      <c r="AL158" s="212" t="s">
        <v>332</v>
      </c>
      <c r="AM158" s="212" t="s">
        <v>332</v>
      </c>
      <c r="AN158" s="212" t="s">
        <v>332</v>
      </c>
      <c r="AO158" s="212" t="s">
        <v>332</v>
      </c>
      <c r="AP158" s="212" t="s">
        <v>332</v>
      </c>
      <c r="AR158" s="211" t="s">
        <v>662</v>
      </c>
      <c r="AS158" s="212" t="s">
        <v>332</v>
      </c>
      <c r="AT158" s="212" t="s">
        <v>332</v>
      </c>
      <c r="AU158" s="212">
        <v>235</v>
      </c>
      <c r="AV158" s="212" t="s">
        <v>332</v>
      </c>
      <c r="AW158" s="212" t="s">
        <v>332</v>
      </c>
      <c r="AX158" s="212" t="s">
        <v>332</v>
      </c>
      <c r="AY158" s="212" t="s">
        <v>332</v>
      </c>
      <c r="AZ158" s="212" t="s">
        <v>332</v>
      </c>
      <c r="BA158" s="212" t="s">
        <v>332</v>
      </c>
      <c r="BB158" s="212" t="s">
        <v>332</v>
      </c>
      <c r="BC158" s="212" t="s">
        <v>332</v>
      </c>
      <c r="BD158" s="212" t="s">
        <v>332</v>
      </c>
      <c r="BE158" s="212" t="s">
        <v>332</v>
      </c>
      <c r="BF158" s="212" t="s">
        <v>332</v>
      </c>
      <c r="BG158" s="212" t="s">
        <v>332</v>
      </c>
      <c r="BH158" s="212" t="s">
        <v>332</v>
      </c>
      <c r="BI158" s="212">
        <v>191</v>
      </c>
      <c r="BJ158" s="212" t="s">
        <v>332</v>
      </c>
      <c r="BK158" s="212" t="s">
        <v>332</v>
      </c>
      <c r="BL158" s="212" t="s">
        <v>332</v>
      </c>
      <c r="BM158" s="212" t="s">
        <v>332</v>
      </c>
      <c r="BN158" s="212" t="s">
        <v>332</v>
      </c>
      <c r="BO158" s="212" t="s">
        <v>332</v>
      </c>
      <c r="BP158" s="212" t="s">
        <v>332</v>
      </c>
      <c r="BQ158" s="212" t="s">
        <v>332</v>
      </c>
      <c r="BR158" s="212" t="s">
        <v>332</v>
      </c>
      <c r="BS158" s="212" t="s">
        <v>332</v>
      </c>
      <c r="BT158" s="212" t="s">
        <v>332</v>
      </c>
      <c r="BU158" s="212" t="s">
        <v>332</v>
      </c>
      <c r="BV158" s="212" t="s">
        <v>332</v>
      </c>
      <c r="BW158" s="212" t="s">
        <v>332</v>
      </c>
      <c r="BX158" s="212" t="s">
        <v>332</v>
      </c>
      <c r="BY158" s="212" t="s">
        <v>332</v>
      </c>
      <c r="BZ158" s="212" t="s">
        <v>332</v>
      </c>
      <c r="CA158" s="212" t="s">
        <v>332</v>
      </c>
      <c r="CB158" s="212" t="s">
        <v>332</v>
      </c>
      <c r="CC158" s="212" t="s">
        <v>332</v>
      </c>
      <c r="CD158" s="212" t="s">
        <v>332</v>
      </c>
    </row>
    <row r="159" spans="3:82" ht="38.25" x14ac:dyDescent="0.2">
      <c r="C159" s="177"/>
      <c r="D159" s="213" t="s">
        <v>663</v>
      </c>
      <c r="E159" s="214" t="s">
        <v>664</v>
      </c>
      <c r="F159" s="214"/>
      <c r="G159" s="214"/>
      <c r="H159" s="214"/>
      <c r="I159" s="214"/>
      <c r="J159" s="214"/>
      <c r="K159" s="214"/>
      <c r="L159" s="214"/>
      <c r="M159" s="214"/>
      <c r="N159" s="214"/>
      <c r="O159" s="214"/>
      <c r="P159" s="214"/>
      <c r="Q159" s="214"/>
      <c r="R159" s="214"/>
      <c r="S159" s="214"/>
      <c r="T159" s="214"/>
      <c r="U159" s="214"/>
      <c r="V159" s="214"/>
      <c r="W159" s="214"/>
      <c r="X159" s="214"/>
      <c r="Y159" s="214"/>
      <c r="Z159" s="214"/>
      <c r="AA159" s="214"/>
      <c r="AB159" s="214"/>
      <c r="AC159" s="214"/>
      <c r="AD159" s="214"/>
      <c r="AE159" s="214"/>
      <c r="AF159" s="214"/>
      <c r="AG159" s="214"/>
      <c r="AH159" s="214"/>
      <c r="AI159" s="214"/>
      <c r="AJ159" s="214"/>
      <c r="AK159" s="214"/>
      <c r="AL159" s="214"/>
      <c r="AM159" s="214"/>
      <c r="AN159" s="214"/>
      <c r="AO159" s="214"/>
      <c r="AP159" s="214"/>
      <c r="AR159" s="213" t="s">
        <v>663</v>
      </c>
      <c r="AS159" s="214" t="s">
        <v>664</v>
      </c>
      <c r="AT159" s="214"/>
      <c r="AU159" s="214"/>
      <c r="AV159" s="214"/>
      <c r="AW159" s="214"/>
      <c r="AX159" s="214"/>
      <c r="AY159" s="214"/>
      <c r="AZ159" s="214"/>
      <c r="BA159" s="214"/>
      <c r="BB159" s="214"/>
      <c r="BC159" s="214"/>
      <c r="BD159" s="214"/>
      <c r="BE159" s="214"/>
      <c r="BF159" s="214"/>
      <c r="BG159" s="214"/>
      <c r="BH159" s="214"/>
      <c r="BI159" s="214"/>
      <c r="BJ159" s="214"/>
      <c r="BK159" s="214"/>
      <c r="BL159" s="214"/>
      <c r="BM159" s="214"/>
      <c r="BN159" s="214"/>
      <c r="BO159" s="214"/>
      <c r="BP159" s="214"/>
      <c r="BQ159" s="214"/>
      <c r="BR159" s="214"/>
      <c r="BS159" s="214"/>
      <c r="BT159" s="214"/>
      <c r="BU159" s="214"/>
      <c r="BV159" s="214"/>
      <c r="BW159" s="214"/>
      <c r="BX159" s="214"/>
      <c r="BY159" s="214"/>
      <c r="BZ159" s="214"/>
      <c r="CA159" s="214"/>
      <c r="CB159" s="214"/>
      <c r="CC159" s="214"/>
      <c r="CD159" s="214"/>
    </row>
    <row r="160" spans="3:82" ht="12.75" x14ac:dyDescent="0.2">
      <c r="C160" s="177"/>
      <c r="D160" s="211">
        <v>3</v>
      </c>
      <c r="E160" s="870"/>
      <c r="F160" s="870"/>
      <c r="G160" s="870"/>
      <c r="H160" s="870"/>
      <c r="I160" s="870"/>
      <c r="J160" s="870"/>
      <c r="K160" s="870"/>
      <c r="L160" s="870"/>
      <c r="M160" s="870"/>
      <c r="N160" s="870"/>
      <c r="O160" s="870"/>
      <c r="P160" s="870"/>
      <c r="Q160" s="870"/>
      <c r="R160" s="870"/>
      <c r="S160" s="870"/>
      <c r="T160" s="870"/>
      <c r="U160" s="870"/>
      <c r="V160" s="870"/>
      <c r="W160" s="870"/>
      <c r="X160" s="870"/>
      <c r="Y160" s="870"/>
      <c r="Z160" s="870"/>
      <c r="AA160" s="870"/>
      <c r="AB160" s="870"/>
      <c r="AC160" s="870"/>
      <c r="AD160" s="870"/>
      <c r="AE160" s="870"/>
      <c r="AF160" s="870"/>
      <c r="AG160" s="870"/>
      <c r="AH160" s="870"/>
      <c r="AI160" s="870"/>
      <c r="AJ160" s="870"/>
      <c r="AK160" s="870"/>
      <c r="AL160" s="870"/>
      <c r="AM160" s="870"/>
      <c r="AN160" s="870"/>
      <c r="AO160" s="870"/>
      <c r="AP160" s="870"/>
      <c r="AQ160" s="148"/>
      <c r="AR160" s="211">
        <v>3</v>
      </c>
      <c r="AS160" s="212" t="s">
        <v>332</v>
      </c>
      <c r="AT160" s="212" t="s">
        <v>332</v>
      </c>
      <c r="AU160" s="212">
        <v>914.40075806451637</v>
      </c>
      <c r="AV160" s="212" t="s">
        <v>332</v>
      </c>
      <c r="AW160" s="212" t="s">
        <v>332</v>
      </c>
      <c r="AX160" s="212" t="s">
        <v>332</v>
      </c>
      <c r="AY160" s="212" t="s">
        <v>332</v>
      </c>
      <c r="AZ160" s="212" t="s">
        <v>332</v>
      </c>
      <c r="BA160" s="212" t="s">
        <v>332</v>
      </c>
      <c r="BB160" s="212" t="s">
        <v>332</v>
      </c>
      <c r="BC160" s="212" t="s">
        <v>332</v>
      </c>
      <c r="BD160" s="212" t="s">
        <v>332</v>
      </c>
      <c r="BE160" s="212" t="s">
        <v>332</v>
      </c>
      <c r="BF160" s="212" t="s">
        <v>332</v>
      </c>
      <c r="BG160" s="212" t="s">
        <v>332</v>
      </c>
      <c r="BH160" s="212" t="s">
        <v>332</v>
      </c>
      <c r="BI160" s="212">
        <v>1140.0985939718371</v>
      </c>
      <c r="BJ160" s="212" t="s">
        <v>332</v>
      </c>
      <c r="BK160" s="212" t="s">
        <v>332</v>
      </c>
      <c r="BL160" s="212" t="s">
        <v>332</v>
      </c>
      <c r="BM160" s="212" t="s">
        <v>332</v>
      </c>
      <c r="BN160" s="212" t="s">
        <v>332</v>
      </c>
      <c r="BO160" s="212" t="s">
        <v>332</v>
      </c>
      <c r="BP160" s="212" t="s">
        <v>332</v>
      </c>
      <c r="BQ160" s="212" t="s">
        <v>332</v>
      </c>
      <c r="BR160" s="212" t="s">
        <v>332</v>
      </c>
      <c r="BS160" s="212" t="s">
        <v>332</v>
      </c>
      <c r="BT160" s="212" t="s">
        <v>332</v>
      </c>
      <c r="BU160" s="212" t="s">
        <v>332</v>
      </c>
      <c r="BV160" s="212" t="s">
        <v>332</v>
      </c>
      <c r="BW160" s="212" t="s">
        <v>332</v>
      </c>
      <c r="BX160" s="212" t="s">
        <v>332</v>
      </c>
      <c r="BY160" s="212" t="s">
        <v>332</v>
      </c>
      <c r="BZ160" s="212" t="s">
        <v>332</v>
      </c>
      <c r="CA160" s="212" t="s">
        <v>332</v>
      </c>
      <c r="CB160" s="212" t="s">
        <v>332</v>
      </c>
      <c r="CC160" s="212" t="s">
        <v>332</v>
      </c>
      <c r="CD160" s="212" t="s">
        <v>332</v>
      </c>
    </row>
    <row r="161" spans="1:82" ht="12.75" x14ac:dyDescent="0.2">
      <c r="C161" s="177"/>
      <c r="D161" s="213">
        <v>2.5</v>
      </c>
      <c r="E161" s="870"/>
      <c r="F161" s="870"/>
      <c r="G161" s="870"/>
      <c r="H161" s="870"/>
      <c r="I161" s="870"/>
      <c r="J161" s="870"/>
      <c r="K161" s="870"/>
      <c r="L161" s="870"/>
      <c r="M161" s="870"/>
      <c r="N161" s="870"/>
      <c r="O161" s="870"/>
      <c r="P161" s="870"/>
      <c r="Q161" s="870"/>
      <c r="R161" s="870"/>
      <c r="S161" s="870"/>
      <c r="T161" s="870"/>
      <c r="U161" s="870"/>
      <c r="V161" s="870"/>
      <c r="W161" s="870"/>
      <c r="X161" s="870"/>
      <c r="Y161" s="870"/>
      <c r="Z161" s="870"/>
      <c r="AA161" s="870"/>
      <c r="AB161" s="870"/>
      <c r="AC161" s="870"/>
      <c r="AD161" s="870"/>
      <c r="AE161" s="870"/>
      <c r="AF161" s="870"/>
      <c r="AG161" s="870"/>
      <c r="AH161" s="870"/>
      <c r="AI161" s="870"/>
      <c r="AJ161" s="870"/>
      <c r="AK161" s="870"/>
      <c r="AL161" s="870"/>
      <c r="AM161" s="870"/>
      <c r="AN161" s="870"/>
      <c r="AO161" s="870"/>
      <c r="AP161" s="870"/>
      <c r="AQ161" s="148"/>
      <c r="AR161" s="213">
        <v>2.5</v>
      </c>
      <c r="AS161" s="215" t="s">
        <v>332</v>
      </c>
      <c r="AT161" s="215" t="s">
        <v>332</v>
      </c>
      <c r="AU161" s="215">
        <v>797.66874639670584</v>
      </c>
      <c r="AV161" s="215" t="s">
        <v>332</v>
      </c>
      <c r="AW161" s="215" t="s">
        <v>332</v>
      </c>
      <c r="AX161" s="215" t="s">
        <v>332</v>
      </c>
      <c r="AY161" s="215" t="s">
        <v>332</v>
      </c>
      <c r="AZ161" s="215" t="s">
        <v>332</v>
      </c>
      <c r="BA161" s="215" t="s">
        <v>332</v>
      </c>
      <c r="BB161" s="215" t="s">
        <v>332</v>
      </c>
      <c r="BC161" s="215" t="s">
        <v>332</v>
      </c>
      <c r="BD161" s="215" t="s">
        <v>332</v>
      </c>
      <c r="BE161" s="215" t="s">
        <v>332</v>
      </c>
      <c r="BF161" s="215" t="s">
        <v>332</v>
      </c>
      <c r="BG161" s="215" t="s">
        <v>332</v>
      </c>
      <c r="BH161" s="215" t="s">
        <v>332</v>
      </c>
      <c r="BI161" s="215" t="s">
        <v>332</v>
      </c>
      <c r="BJ161" s="215" t="s">
        <v>332</v>
      </c>
      <c r="BK161" s="215" t="s">
        <v>332</v>
      </c>
      <c r="BL161" s="215" t="s">
        <v>332</v>
      </c>
      <c r="BM161" s="215" t="s">
        <v>332</v>
      </c>
      <c r="BN161" s="215" t="s">
        <v>332</v>
      </c>
      <c r="BO161" s="215" t="s">
        <v>332</v>
      </c>
      <c r="BP161" s="215" t="s">
        <v>332</v>
      </c>
      <c r="BQ161" s="215" t="s">
        <v>332</v>
      </c>
      <c r="BR161" s="215" t="s">
        <v>332</v>
      </c>
      <c r="BS161" s="215" t="s">
        <v>332</v>
      </c>
      <c r="BT161" s="215" t="s">
        <v>332</v>
      </c>
      <c r="BU161" s="215" t="s">
        <v>332</v>
      </c>
      <c r="BV161" s="215" t="s">
        <v>332</v>
      </c>
      <c r="BW161" s="215" t="s">
        <v>332</v>
      </c>
      <c r="BX161" s="215" t="s">
        <v>332</v>
      </c>
      <c r="BY161" s="215" t="s">
        <v>332</v>
      </c>
      <c r="BZ161" s="215" t="s">
        <v>332</v>
      </c>
      <c r="CA161" s="215" t="s">
        <v>332</v>
      </c>
      <c r="CB161" s="215" t="s">
        <v>332</v>
      </c>
      <c r="CC161" s="215" t="s">
        <v>332</v>
      </c>
      <c r="CD161" s="215" t="s">
        <v>332</v>
      </c>
    </row>
    <row r="162" spans="1:82" ht="12.75" x14ac:dyDescent="0.2">
      <c r="C162" s="177"/>
      <c r="D162" s="211">
        <v>0.5</v>
      </c>
      <c r="E162" s="870"/>
      <c r="F162" s="870"/>
      <c r="G162" s="870"/>
      <c r="H162" s="870"/>
      <c r="I162" s="870"/>
      <c r="J162" s="870"/>
      <c r="K162" s="870"/>
      <c r="L162" s="870"/>
      <c r="M162" s="870"/>
      <c r="N162" s="870"/>
      <c r="O162" s="870"/>
      <c r="P162" s="870"/>
      <c r="Q162" s="870"/>
      <c r="R162" s="870"/>
      <c r="S162" s="870"/>
      <c r="T162" s="870"/>
      <c r="U162" s="870"/>
      <c r="V162" s="870"/>
      <c r="W162" s="870"/>
      <c r="X162" s="870"/>
      <c r="Y162" s="870"/>
      <c r="Z162" s="870"/>
      <c r="AA162" s="870"/>
      <c r="AB162" s="870"/>
      <c r="AC162" s="870"/>
      <c r="AD162" s="870"/>
      <c r="AE162" s="870"/>
      <c r="AF162" s="870"/>
      <c r="AG162" s="870"/>
      <c r="AH162" s="870"/>
      <c r="AI162" s="870"/>
      <c r="AJ162" s="870"/>
      <c r="AK162" s="870"/>
      <c r="AL162" s="870"/>
      <c r="AM162" s="870"/>
      <c r="AN162" s="870"/>
      <c r="AO162" s="870"/>
      <c r="AP162" s="870"/>
      <c r="AQ162" s="148"/>
      <c r="AR162" s="211">
        <v>0.5</v>
      </c>
      <c r="AS162" s="212" t="s">
        <v>332</v>
      </c>
      <c r="AT162" s="212" t="s">
        <v>332</v>
      </c>
      <c r="AU162" s="212" t="s">
        <v>332</v>
      </c>
      <c r="AV162" s="212" t="s">
        <v>332</v>
      </c>
      <c r="AW162" s="212" t="s">
        <v>332</v>
      </c>
      <c r="AX162" s="212" t="s">
        <v>332</v>
      </c>
      <c r="AY162" s="212" t="s">
        <v>332</v>
      </c>
      <c r="AZ162" s="212" t="s">
        <v>332</v>
      </c>
      <c r="BA162" s="212" t="s">
        <v>332</v>
      </c>
      <c r="BB162" s="212" t="s">
        <v>332</v>
      </c>
      <c r="BC162" s="212" t="s">
        <v>332</v>
      </c>
      <c r="BD162" s="212" t="s">
        <v>332</v>
      </c>
      <c r="BE162" s="212" t="s">
        <v>332</v>
      </c>
      <c r="BF162" s="212" t="s">
        <v>332</v>
      </c>
      <c r="BG162" s="212" t="s">
        <v>332</v>
      </c>
      <c r="BH162" s="212" t="s">
        <v>332</v>
      </c>
      <c r="BI162" s="212" t="s">
        <v>332</v>
      </c>
      <c r="BJ162" s="212" t="s">
        <v>332</v>
      </c>
      <c r="BK162" s="212" t="s">
        <v>332</v>
      </c>
      <c r="BL162" s="212" t="s">
        <v>332</v>
      </c>
      <c r="BM162" s="212" t="s">
        <v>332</v>
      </c>
      <c r="BN162" s="212" t="s">
        <v>332</v>
      </c>
      <c r="BO162" s="212" t="s">
        <v>332</v>
      </c>
      <c r="BP162" s="212" t="s">
        <v>332</v>
      </c>
      <c r="BQ162" s="212" t="s">
        <v>332</v>
      </c>
      <c r="BR162" s="212" t="s">
        <v>332</v>
      </c>
      <c r="BS162" s="212" t="s">
        <v>332</v>
      </c>
      <c r="BT162" s="212" t="s">
        <v>332</v>
      </c>
      <c r="BU162" s="212" t="s">
        <v>332</v>
      </c>
      <c r="BV162" s="212" t="s">
        <v>332</v>
      </c>
      <c r="BW162" s="212" t="s">
        <v>332</v>
      </c>
      <c r="BX162" s="212">
        <v>339.79447114603545</v>
      </c>
      <c r="BY162" s="212" t="s">
        <v>332</v>
      </c>
      <c r="BZ162" s="212" t="s">
        <v>332</v>
      </c>
      <c r="CA162" s="212" t="s">
        <v>332</v>
      </c>
      <c r="CB162" s="212" t="s">
        <v>332</v>
      </c>
      <c r="CC162" s="212" t="s">
        <v>332</v>
      </c>
      <c r="CD162" s="212" t="s">
        <v>332</v>
      </c>
    </row>
    <row r="163" spans="1:82" ht="12.75" x14ac:dyDescent="0.2">
      <c r="C163" s="177"/>
      <c r="D163" s="213"/>
      <c r="E163" s="215" t="str">
        <f>IF('Antenna capacity SMP Traficom'!D601=0,"",'Antenna capacity SMP Traficom'!D601)</f>
        <v/>
      </c>
      <c r="F163" s="215" t="str">
        <f>IF('Antenna capacity SMP Traficom'!E601=0,"",'Antenna capacity SMP Traficom'!E601)</f>
        <v/>
      </c>
      <c r="G163" s="215" t="str">
        <f>IF('Antenna capacity SMP Traficom'!F601=0,"",'Antenna capacity SMP Traficom'!F601)</f>
        <v/>
      </c>
      <c r="H163" s="215" t="str">
        <f>IF('Antenna capacity SMP Traficom'!G601=0,"",'Antenna capacity SMP Traficom'!G601)</f>
        <v/>
      </c>
      <c r="I163" s="215" t="str">
        <f>IF('Antenna capacity SMP Traficom'!H601=0,"",'Antenna capacity SMP Traficom'!H601)</f>
        <v/>
      </c>
      <c r="J163" s="215" t="str">
        <f>IF('Antenna capacity SMP Traficom'!I601=0,"",'Antenna capacity SMP Traficom'!I601)</f>
        <v/>
      </c>
      <c r="K163" s="215" t="str">
        <f>IF('Antenna capacity SMP Traficom'!J601=0,"",'Antenna capacity SMP Traficom'!J601)</f>
        <v/>
      </c>
      <c r="L163" s="215" t="str">
        <f>IF('Antenna capacity SMP Traficom'!K601=0,"",'Antenna capacity SMP Traficom'!K601)</f>
        <v/>
      </c>
      <c r="M163" s="215" t="str">
        <f>IF('Antenna capacity SMP Traficom'!L601=0,"",'Antenna capacity SMP Traficom'!L601)</f>
        <v/>
      </c>
      <c r="N163" s="215" t="str">
        <f>IF('Antenna capacity SMP Traficom'!M601=0,"",'Antenna capacity SMP Traficom'!M601)</f>
        <v/>
      </c>
      <c r="O163" s="215" t="str">
        <f>IF('Antenna capacity SMP Traficom'!N601=0,"",'Antenna capacity SMP Traficom'!N601)</f>
        <v/>
      </c>
      <c r="P163" s="215" t="str">
        <f>IF('Antenna capacity SMP Traficom'!O601=0,"",'Antenna capacity SMP Traficom'!O601)</f>
        <v/>
      </c>
      <c r="Q163" s="215" t="str">
        <f>IF('Antenna capacity SMP Traficom'!P601=0,"",'Antenna capacity SMP Traficom'!P601)</f>
        <v/>
      </c>
      <c r="R163" s="215" t="str">
        <f>IF('Antenna capacity SMP Traficom'!Q601=0,"",'Antenna capacity SMP Traficom'!Q601)</f>
        <v/>
      </c>
      <c r="S163" s="215" t="str">
        <f>IF('Antenna capacity SMP Traficom'!R601=0,"",'Antenna capacity SMP Traficom'!R601)</f>
        <v/>
      </c>
      <c r="T163" s="215" t="str">
        <f>IF('Antenna capacity SMP Traficom'!S601=0,"",'Antenna capacity SMP Traficom'!S601)</f>
        <v/>
      </c>
      <c r="U163" s="215" t="str">
        <f>IF('Antenna capacity SMP Traficom'!T601=0,"",'Antenna capacity SMP Traficom'!T601)</f>
        <v/>
      </c>
      <c r="V163" s="215" t="str">
        <f>IF('Antenna capacity SMP Traficom'!U601=0,"",'Antenna capacity SMP Traficom'!U601)</f>
        <v/>
      </c>
      <c r="W163" s="215" t="str">
        <f>IF('Antenna capacity SMP Traficom'!V601=0,"",'Antenna capacity SMP Traficom'!V601)</f>
        <v/>
      </c>
      <c r="X163" s="215" t="str">
        <f>IF('Antenna capacity SMP Traficom'!W601=0,"",'Antenna capacity SMP Traficom'!W601)</f>
        <v/>
      </c>
      <c r="Y163" s="215" t="str">
        <f>IF('Antenna capacity SMP Traficom'!X601=0,"",'Antenna capacity SMP Traficom'!X601)</f>
        <v/>
      </c>
      <c r="Z163" s="215" t="str">
        <f>IF('Antenna capacity SMP Traficom'!Y601=0,"",'Antenna capacity SMP Traficom'!Y601)</f>
        <v/>
      </c>
      <c r="AA163" s="215" t="str">
        <f>IF('Antenna capacity SMP Traficom'!Z601=0,"",'Antenna capacity SMP Traficom'!Z601)</f>
        <v/>
      </c>
      <c r="AB163" s="215" t="str">
        <f>IF('Antenna capacity SMP Traficom'!AA601=0,"",'Antenna capacity SMP Traficom'!AA601)</f>
        <v/>
      </c>
      <c r="AC163" s="215" t="str">
        <f>IF('Antenna capacity SMP Traficom'!AB601=0,"",'Antenna capacity SMP Traficom'!AB601)</f>
        <v/>
      </c>
      <c r="AD163" s="215" t="str">
        <f>IF('Antenna capacity SMP Traficom'!AC601=0,"",'Antenna capacity SMP Traficom'!AC601)</f>
        <v/>
      </c>
      <c r="AE163" s="215" t="str">
        <f>IF('Antenna capacity SMP Traficom'!AD601=0,"",'Antenna capacity SMP Traficom'!AD601)</f>
        <v/>
      </c>
      <c r="AF163" s="215" t="str">
        <f>IF('Antenna capacity SMP Traficom'!AE601=0,"",'Antenna capacity SMP Traficom'!AE601)</f>
        <v/>
      </c>
      <c r="AG163" s="215" t="str">
        <f>IF('Antenna capacity SMP Traficom'!AF601=0,"",'Antenna capacity SMP Traficom'!AF601)</f>
        <v/>
      </c>
      <c r="AH163" s="215" t="str">
        <f>IF('Antenna capacity SMP Traficom'!AG601=0,"",'Antenna capacity SMP Traficom'!AG601)</f>
        <v/>
      </c>
      <c r="AI163" s="215" t="str">
        <f>IF('Antenna capacity SMP Traficom'!AH601=0,"",'Antenna capacity SMP Traficom'!AH601)</f>
        <v/>
      </c>
      <c r="AJ163" s="215" t="str">
        <f>IF('Antenna capacity SMP Traficom'!AI601=0,"",'Antenna capacity SMP Traficom'!AI601)</f>
        <v/>
      </c>
      <c r="AK163" s="215" t="str">
        <f>IF('Antenna capacity SMP Traficom'!AJ601=0,"",'Antenna capacity SMP Traficom'!AJ601)</f>
        <v/>
      </c>
      <c r="AL163" s="215" t="str">
        <f>IF('Antenna capacity SMP Traficom'!AK601=0,"",'Antenna capacity SMP Traficom'!AK601)</f>
        <v/>
      </c>
      <c r="AM163" s="215" t="str">
        <f>IF('Antenna capacity SMP Traficom'!AL601=0,"",'Antenna capacity SMP Traficom'!AL601)</f>
        <v/>
      </c>
      <c r="AN163" s="215" t="str">
        <f>IF('Antenna capacity SMP Traficom'!AM601=0,"",'Antenna capacity SMP Traficom'!AM601)</f>
        <v/>
      </c>
      <c r="AO163" s="215" t="str">
        <f>IF('Antenna capacity SMP Traficom'!AN601=0,"",'Antenna capacity SMP Traficom'!AN601)</f>
        <v/>
      </c>
      <c r="AP163" s="215" t="str">
        <f>IF('Antenna capacity SMP Traficom'!AO601=0,"",'Antenna capacity SMP Traficom'!AO601)</f>
        <v/>
      </c>
      <c r="AQ163" s="148"/>
      <c r="AR163" s="213"/>
      <c r="AS163" s="215"/>
      <c r="AT163" s="215"/>
      <c r="AU163" s="215"/>
      <c r="AV163" s="215"/>
      <c r="AW163" s="215"/>
      <c r="AX163" s="215"/>
      <c r="AY163" s="215"/>
      <c r="AZ163" s="215"/>
      <c r="BA163" s="215"/>
      <c r="BB163" s="215"/>
      <c r="BC163" s="215"/>
      <c r="BD163" s="215"/>
      <c r="BE163" s="215"/>
      <c r="BF163" s="215"/>
      <c r="BG163" s="215"/>
      <c r="BH163" s="215"/>
      <c r="BI163" s="215"/>
      <c r="BJ163" s="215"/>
      <c r="BK163" s="215"/>
      <c r="BL163" s="215"/>
      <c r="BM163" s="215"/>
      <c r="BN163" s="215"/>
      <c r="BO163" s="215"/>
      <c r="BP163" s="215"/>
      <c r="BQ163" s="215"/>
      <c r="BR163" s="215"/>
      <c r="BS163" s="215"/>
      <c r="BT163" s="215"/>
      <c r="BU163" s="215"/>
      <c r="BV163" s="215"/>
      <c r="BW163" s="215"/>
      <c r="BX163" s="215"/>
      <c r="BY163" s="215"/>
      <c r="BZ163" s="215"/>
      <c r="CA163" s="215"/>
      <c r="CB163" s="215"/>
      <c r="CC163" s="215"/>
      <c r="CD163" s="215"/>
    </row>
    <row r="164" spans="1:82" ht="12.75" x14ac:dyDescent="0.2">
      <c r="C164" s="177" t="str">
        <f>C83</f>
        <v>#7</v>
      </c>
      <c r="D164" s="211" t="s">
        <v>662</v>
      </c>
      <c r="E164" s="212" t="s">
        <v>332</v>
      </c>
      <c r="F164" s="212" t="s">
        <v>332</v>
      </c>
      <c r="G164" s="212" t="s">
        <v>332</v>
      </c>
      <c r="H164" s="212" t="s">
        <v>332</v>
      </c>
      <c r="I164" s="212" t="s">
        <v>332</v>
      </c>
      <c r="J164" s="212" t="s">
        <v>332</v>
      </c>
      <c r="K164" s="212" t="s">
        <v>332</v>
      </c>
      <c r="L164" s="212" t="s">
        <v>332</v>
      </c>
      <c r="M164" s="212" t="s">
        <v>332</v>
      </c>
      <c r="N164" s="212" t="s">
        <v>332</v>
      </c>
      <c r="O164" s="212" t="s">
        <v>332</v>
      </c>
      <c r="P164" s="212" t="s">
        <v>332</v>
      </c>
      <c r="Q164" s="212" t="s">
        <v>332</v>
      </c>
      <c r="R164" s="212" t="s">
        <v>332</v>
      </c>
      <c r="S164" s="212" t="s">
        <v>332</v>
      </c>
      <c r="T164" s="212" t="s">
        <v>332</v>
      </c>
      <c r="U164" s="212">
        <v>150</v>
      </c>
      <c r="V164" s="212" t="s">
        <v>332</v>
      </c>
      <c r="W164" s="212" t="s">
        <v>332</v>
      </c>
      <c r="X164" s="212" t="s">
        <v>332</v>
      </c>
      <c r="Y164" s="212" t="s">
        <v>332</v>
      </c>
      <c r="Z164" s="212" t="s">
        <v>332</v>
      </c>
      <c r="AA164" s="212" t="s">
        <v>332</v>
      </c>
      <c r="AB164" s="212" t="s">
        <v>332</v>
      </c>
      <c r="AC164" s="212" t="s">
        <v>332</v>
      </c>
      <c r="AD164" s="212" t="s">
        <v>332</v>
      </c>
      <c r="AE164" s="212" t="s">
        <v>332</v>
      </c>
      <c r="AF164" s="212" t="s">
        <v>332</v>
      </c>
      <c r="AG164" s="212" t="s">
        <v>332</v>
      </c>
      <c r="AH164" s="212" t="s">
        <v>332</v>
      </c>
      <c r="AI164" s="212" t="s">
        <v>332</v>
      </c>
      <c r="AJ164" s="212" t="s">
        <v>332</v>
      </c>
      <c r="AK164" s="212" t="s">
        <v>332</v>
      </c>
      <c r="AL164" s="212" t="s">
        <v>332</v>
      </c>
      <c r="AM164" s="212" t="s">
        <v>332</v>
      </c>
      <c r="AN164" s="212" t="s">
        <v>332</v>
      </c>
      <c r="AO164" s="212" t="s">
        <v>332</v>
      </c>
      <c r="AP164" s="212" t="s">
        <v>332</v>
      </c>
      <c r="AQ164" s="148"/>
      <c r="AR164" s="211" t="s">
        <v>662</v>
      </c>
      <c r="AS164" s="212" t="s">
        <v>332</v>
      </c>
      <c r="AT164" s="212" t="s">
        <v>332</v>
      </c>
      <c r="AU164" s="212" t="s">
        <v>332</v>
      </c>
      <c r="AV164" s="212" t="s">
        <v>332</v>
      </c>
      <c r="AW164" s="212" t="s">
        <v>332</v>
      </c>
      <c r="AX164" s="212" t="s">
        <v>332</v>
      </c>
      <c r="AY164" s="212" t="s">
        <v>332</v>
      </c>
      <c r="AZ164" s="212" t="s">
        <v>332</v>
      </c>
      <c r="BA164" s="212" t="s">
        <v>332</v>
      </c>
      <c r="BB164" s="212" t="s">
        <v>332</v>
      </c>
      <c r="BC164" s="212" t="s">
        <v>332</v>
      </c>
      <c r="BD164" s="212" t="s">
        <v>332</v>
      </c>
      <c r="BE164" s="212" t="s">
        <v>332</v>
      </c>
      <c r="BF164" s="212" t="s">
        <v>332</v>
      </c>
      <c r="BG164" s="212" t="s">
        <v>332</v>
      </c>
      <c r="BH164" s="212" t="s">
        <v>332</v>
      </c>
      <c r="BI164" s="212">
        <v>150</v>
      </c>
      <c r="BJ164" s="212" t="s">
        <v>332</v>
      </c>
      <c r="BK164" s="212" t="s">
        <v>332</v>
      </c>
      <c r="BL164" s="212" t="s">
        <v>332</v>
      </c>
      <c r="BM164" s="212" t="s">
        <v>332</v>
      </c>
      <c r="BN164" s="212" t="s">
        <v>332</v>
      </c>
      <c r="BO164" s="212" t="s">
        <v>332</v>
      </c>
      <c r="BP164" s="212" t="s">
        <v>332</v>
      </c>
      <c r="BQ164" s="212" t="s">
        <v>332</v>
      </c>
      <c r="BR164" s="212" t="s">
        <v>332</v>
      </c>
      <c r="BS164" s="212" t="s">
        <v>332</v>
      </c>
      <c r="BT164" s="212" t="s">
        <v>332</v>
      </c>
      <c r="BU164" s="212" t="s">
        <v>332</v>
      </c>
      <c r="BV164" s="212" t="s">
        <v>332</v>
      </c>
      <c r="BW164" s="212" t="s">
        <v>332</v>
      </c>
      <c r="BX164" s="212" t="s">
        <v>332</v>
      </c>
      <c r="BY164" s="212" t="s">
        <v>332</v>
      </c>
      <c r="BZ164" s="212" t="s">
        <v>332</v>
      </c>
      <c r="CA164" s="212" t="s">
        <v>332</v>
      </c>
      <c r="CB164" s="212" t="s">
        <v>332</v>
      </c>
      <c r="CC164" s="212" t="s">
        <v>332</v>
      </c>
      <c r="CD164" s="212" t="s">
        <v>332</v>
      </c>
    </row>
    <row r="165" spans="1:82" ht="38.25" x14ac:dyDescent="0.2">
      <c r="C165" s="177"/>
      <c r="D165" s="213" t="s">
        <v>663</v>
      </c>
      <c r="E165" s="214" t="s">
        <v>664</v>
      </c>
      <c r="F165" s="214"/>
      <c r="G165" s="214"/>
      <c r="H165" s="214"/>
      <c r="I165" s="214"/>
      <c r="J165" s="214"/>
      <c r="K165" s="214"/>
      <c r="L165" s="214"/>
      <c r="M165" s="214"/>
      <c r="N165" s="214"/>
      <c r="O165" s="214"/>
      <c r="P165" s="214"/>
      <c r="Q165" s="214"/>
      <c r="R165" s="214"/>
      <c r="S165" s="214"/>
      <c r="T165" s="214"/>
      <c r="U165" s="214"/>
      <c r="V165" s="214"/>
      <c r="W165" s="214"/>
      <c r="X165" s="214"/>
      <c r="Y165" s="214"/>
      <c r="Z165" s="214"/>
      <c r="AA165" s="214"/>
      <c r="AB165" s="214"/>
      <c r="AC165" s="214"/>
      <c r="AD165" s="214"/>
      <c r="AE165" s="214"/>
      <c r="AF165" s="214"/>
      <c r="AG165" s="214"/>
      <c r="AH165" s="214"/>
      <c r="AI165" s="214"/>
      <c r="AJ165" s="214"/>
      <c r="AK165" s="214"/>
      <c r="AL165" s="214"/>
      <c r="AM165" s="214"/>
      <c r="AN165" s="214"/>
      <c r="AO165" s="214"/>
      <c r="AP165" s="214"/>
      <c r="AQ165" s="148"/>
      <c r="AR165" s="213" t="s">
        <v>663</v>
      </c>
      <c r="AS165" s="214" t="s">
        <v>664</v>
      </c>
      <c r="AT165" s="214"/>
      <c r="AU165" s="214"/>
      <c r="AV165" s="214"/>
      <c r="AW165" s="214"/>
      <c r="AX165" s="214"/>
      <c r="AY165" s="214"/>
      <c r="AZ165" s="214"/>
      <c r="BA165" s="214"/>
      <c r="BB165" s="214"/>
      <c r="BC165" s="214"/>
      <c r="BD165" s="214"/>
      <c r="BE165" s="214"/>
      <c r="BF165" s="214"/>
      <c r="BG165" s="214"/>
      <c r="BH165" s="214"/>
      <c r="BI165" s="214"/>
      <c r="BJ165" s="214"/>
      <c r="BK165" s="214"/>
      <c r="BL165" s="214"/>
      <c r="BM165" s="214"/>
      <c r="BN165" s="214"/>
      <c r="BO165" s="214"/>
      <c r="BP165" s="214"/>
      <c r="BQ165" s="214"/>
      <c r="BR165" s="214"/>
      <c r="BS165" s="214"/>
      <c r="BT165" s="214"/>
      <c r="BU165" s="214"/>
      <c r="BV165" s="214"/>
      <c r="BW165" s="214"/>
      <c r="BX165" s="214"/>
      <c r="BY165" s="214"/>
      <c r="BZ165" s="214"/>
      <c r="CA165" s="214"/>
      <c r="CB165" s="214"/>
      <c r="CC165" s="214"/>
      <c r="CD165" s="214"/>
    </row>
    <row r="166" spans="1:82" ht="12.75" x14ac:dyDescent="0.2">
      <c r="C166" s="177"/>
      <c r="D166" s="211">
        <v>5</v>
      </c>
      <c r="E166" s="870"/>
      <c r="F166" s="870"/>
      <c r="G166" s="870"/>
      <c r="H166" s="870"/>
      <c r="I166" s="870"/>
      <c r="J166" s="870"/>
      <c r="K166" s="870"/>
      <c r="L166" s="870"/>
      <c r="M166" s="870"/>
      <c r="N166" s="870"/>
      <c r="O166" s="870"/>
      <c r="P166" s="870"/>
      <c r="Q166" s="870"/>
      <c r="R166" s="870"/>
      <c r="S166" s="870"/>
      <c r="T166" s="870"/>
      <c r="U166" s="870"/>
      <c r="V166" s="870"/>
      <c r="W166" s="870"/>
      <c r="X166" s="870"/>
      <c r="Y166" s="870"/>
      <c r="Z166" s="870"/>
      <c r="AA166" s="870"/>
      <c r="AB166" s="870"/>
      <c r="AC166" s="870"/>
      <c r="AD166" s="870"/>
      <c r="AE166" s="870"/>
      <c r="AF166" s="870"/>
      <c r="AG166" s="870"/>
      <c r="AH166" s="870"/>
      <c r="AI166" s="870"/>
      <c r="AJ166" s="870"/>
      <c r="AK166" s="870"/>
      <c r="AL166" s="870"/>
      <c r="AM166" s="870"/>
      <c r="AN166" s="870"/>
      <c r="AO166" s="870"/>
      <c r="AP166" s="870"/>
      <c r="AQ166" s="148"/>
      <c r="AR166" s="211">
        <v>5</v>
      </c>
      <c r="AS166" s="212" t="s">
        <v>332</v>
      </c>
      <c r="AT166" s="212" t="s">
        <v>332</v>
      </c>
      <c r="AU166" s="212" t="s">
        <v>332</v>
      </c>
      <c r="AV166" s="212" t="s">
        <v>332</v>
      </c>
      <c r="AW166" s="212" t="s">
        <v>332</v>
      </c>
      <c r="AX166" s="212" t="s">
        <v>332</v>
      </c>
      <c r="AY166" s="212" t="s">
        <v>332</v>
      </c>
      <c r="AZ166" s="212" t="s">
        <v>332</v>
      </c>
      <c r="BA166" s="212" t="s">
        <v>332</v>
      </c>
      <c r="BB166" s="212" t="s">
        <v>332</v>
      </c>
      <c r="BC166" s="212" t="s">
        <v>332</v>
      </c>
      <c r="BD166" s="212" t="s">
        <v>332</v>
      </c>
      <c r="BE166" s="212" t="s">
        <v>332</v>
      </c>
      <c r="BF166" s="212" t="s">
        <v>332</v>
      </c>
      <c r="BG166" s="212" t="s">
        <v>332</v>
      </c>
      <c r="BH166" s="212" t="s">
        <v>332</v>
      </c>
      <c r="BI166" s="212">
        <v>587.03453320745029</v>
      </c>
      <c r="BJ166" s="212" t="s">
        <v>332</v>
      </c>
      <c r="BK166" s="212" t="s">
        <v>332</v>
      </c>
      <c r="BL166" s="212" t="s">
        <v>332</v>
      </c>
      <c r="BM166" s="212" t="s">
        <v>332</v>
      </c>
      <c r="BN166" s="212" t="s">
        <v>332</v>
      </c>
      <c r="BO166" s="212" t="s">
        <v>332</v>
      </c>
      <c r="BP166" s="212" t="s">
        <v>332</v>
      </c>
      <c r="BQ166" s="212" t="s">
        <v>332</v>
      </c>
      <c r="BR166" s="212" t="s">
        <v>332</v>
      </c>
      <c r="BS166" s="212" t="s">
        <v>332</v>
      </c>
      <c r="BT166" s="212" t="s">
        <v>332</v>
      </c>
      <c r="BU166" s="212" t="s">
        <v>332</v>
      </c>
      <c r="BV166" s="212" t="s">
        <v>332</v>
      </c>
      <c r="BW166" s="212" t="s">
        <v>332</v>
      </c>
      <c r="BX166" s="212" t="s">
        <v>332</v>
      </c>
      <c r="BY166" s="212" t="s">
        <v>332</v>
      </c>
      <c r="BZ166" s="212" t="s">
        <v>332</v>
      </c>
      <c r="CA166" s="212" t="s">
        <v>332</v>
      </c>
      <c r="CB166" s="212" t="s">
        <v>332</v>
      </c>
      <c r="CC166" s="212" t="s">
        <v>332</v>
      </c>
      <c r="CD166" s="212" t="s">
        <v>332</v>
      </c>
    </row>
    <row r="167" spans="1:82" ht="12.75" x14ac:dyDescent="0.2">
      <c r="C167" s="177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</row>
    <row r="168" spans="1:82" ht="12.75" x14ac:dyDescent="0.2">
      <c r="C168" s="210" t="s">
        <v>675</v>
      </c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</row>
    <row r="169" spans="1:82" ht="12.75" x14ac:dyDescent="0.2">
      <c r="A169" s="177"/>
      <c r="B169" s="177"/>
      <c r="C169" s="177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</row>
    <row r="170" spans="1:82" ht="12.75" x14ac:dyDescent="0.2">
      <c r="A170" s="207"/>
      <c r="B170" s="207"/>
      <c r="C170" s="177" t="s">
        <v>659</v>
      </c>
      <c r="D170" s="208" t="s">
        <v>660</v>
      </c>
      <c r="E170" s="217" t="s">
        <v>173</v>
      </c>
      <c r="F170" s="217" t="s">
        <v>174</v>
      </c>
      <c r="G170" s="217" t="s">
        <v>175</v>
      </c>
      <c r="H170" s="217" t="s">
        <v>176</v>
      </c>
      <c r="I170" s="217" t="s">
        <v>177</v>
      </c>
      <c r="J170" s="217" t="s">
        <v>178</v>
      </c>
      <c r="K170" s="217" t="s">
        <v>179</v>
      </c>
      <c r="L170" s="217" t="s">
        <v>180</v>
      </c>
      <c r="M170" s="217" t="s">
        <v>181</v>
      </c>
      <c r="N170" s="217" t="s">
        <v>182</v>
      </c>
      <c r="O170" s="217" t="s">
        <v>183</v>
      </c>
      <c r="P170" s="217" t="s">
        <v>184</v>
      </c>
      <c r="Q170" s="217" t="s">
        <v>185</v>
      </c>
      <c r="R170" s="217" t="s">
        <v>186</v>
      </c>
      <c r="S170" s="217" t="s">
        <v>187</v>
      </c>
      <c r="T170" s="217" t="s">
        <v>188</v>
      </c>
      <c r="U170" s="217" t="s">
        <v>189</v>
      </c>
      <c r="V170" s="217" t="s">
        <v>190</v>
      </c>
      <c r="W170" s="217" t="s">
        <v>191</v>
      </c>
      <c r="X170" s="217" t="s">
        <v>192</v>
      </c>
      <c r="Y170" s="217" t="s">
        <v>193</v>
      </c>
      <c r="Z170" s="217" t="s">
        <v>194</v>
      </c>
      <c r="AA170" s="217" t="s">
        <v>195</v>
      </c>
      <c r="AB170" s="217" t="s">
        <v>196</v>
      </c>
      <c r="AC170" s="217" t="s">
        <v>197</v>
      </c>
      <c r="AD170" s="217" t="s">
        <v>198</v>
      </c>
      <c r="AE170" s="217" t="s">
        <v>199</v>
      </c>
      <c r="AF170" s="217" t="s">
        <v>200</v>
      </c>
      <c r="AG170" s="217" t="s">
        <v>201</v>
      </c>
      <c r="AH170" s="217" t="s">
        <v>202</v>
      </c>
      <c r="AI170" s="217" t="s">
        <v>203</v>
      </c>
      <c r="AJ170" s="217" t="s">
        <v>204</v>
      </c>
      <c r="AK170" s="217" t="s">
        <v>205</v>
      </c>
      <c r="AL170" s="217" t="s">
        <v>206</v>
      </c>
      <c r="AM170" s="217" t="s">
        <v>207</v>
      </c>
      <c r="AN170" s="217" t="s">
        <v>208</v>
      </c>
      <c r="AO170" s="217" t="s">
        <v>209</v>
      </c>
      <c r="AP170" s="217" t="s">
        <v>210</v>
      </c>
    </row>
    <row r="171" spans="1:82" ht="12.75" x14ac:dyDescent="0.2">
      <c r="C171" s="177" t="s">
        <v>661</v>
      </c>
      <c r="D171" s="211" t="s">
        <v>662</v>
      </c>
      <c r="E171" s="212">
        <f t="shared" ref="E171:AP171" si="38">E92</f>
        <v>254</v>
      </c>
      <c r="F171" s="212">
        <f t="shared" si="38"/>
        <v>245</v>
      </c>
      <c r="G171" s="212">
        <f t="shared" si="38"/>
        <v>256</v>
      </c>
      <c r="H171" s="212">
        <f t="shared" si="38"/>
        <v>196</v>
      </c>
      <c r="I171" s="212">
        <f t="shared" si="38"/>
        <v>238</v>
      </c>
      <c r="J171" s="212">
        <f t="shared" si="38"/>
        <v>75</v>
      </c>
      <c r="K171" s="212">
        <f t="shared" si="38"/>
        <v>140</v>
      </c>
      <c r="L171" s="212">
        <f t="shared" si="38"/>
        <v>148</v>
      </c>
      <c r="M171" s="212">
        <f t="shared" si="38"/>
        <v>250</v>
      </c>
      <c r="N171" s="212">
        <f t="shared" si="38"/>
        <v>44</v>
      </c>
      <c r="O171" s="212">
        <f t="shared" si="38"/>
        <v>260</v>
      </c>
      <c r="P171" s="212">
        <f t="shared" si="38"/>
        <v>97</v>
      </c>
      <c r="Q171" s="212">
        <f t="shared" si="38"/>
        <v>220</v>
      </c>
      <c r="R171" s="212">
        <f t="shared" si="38"/>
        <v>149</v>
      </c>
      <c r="S171" s="212">
        <f t="shared" si="38"/>
        <v>247</v>
      </c>
      <c r="T171" s="212">
        <f t="shared" si="38"/>
        <v>69</v>
      </c>
      <c r="U171" s="212">
        <f t="shared" si="38"/>
        <v>265</v>
      </c>
      <c r="V171" s="212">
        <f t="shared" si="38"/>
        <v>251</v>
      </c>
      <c r="W171" s="212">
        <f t="shared" si="38"/>
        <v>146</v>
      </c>
      <c r="X171" s="212">
        <f t="shared" si="38"/>
        <v>240</v>
      </c>
      <c r="Y171" s="212">
        <f t="shared" si="38"/>
        <v>149</v>
      </c>
      <c r="Z171" s="212">
        <f t="shared" si="38"/>
        <v>255</v>
      </c>
      <c r="AA171" s="212">
        <f t="shared" si="38"/>
        <v>167</v>
      </c>
      <c r="AB171" s="212">
        <f t="shared" si="38"/>
        <v>195</v>
      </c>
      <c r="AC171" s="212">
        <f t="shared" si="38"/>
        <v>147</v>
      </c>
      <c r="AD171" s="212">
        <f t="shared" si="38"/>
        <v>175</v>
      </c>
      <c r="AE171" s="212">
        <f t="shared" si="38"/>
        <v>89</v>
      </c>
      <c r="AF171" s="212">
        <f t="shared" si="38"/>
        <v>190</v>
      </c>
      <c r="AG171" s="212">
        <f t="shared" si="38"/>
        <v>143</v>
      </c>
      <c r="AH171" s="212">
        <f t="shared" si="38"/>
        <v>240</v>
      </c>
      <c r="AI171" s="212">
        <f t="shared" si="38"/>
        <v>265</v>
      </c>
      <c r="AJ171" s="212">
        <f t="shared" si="38"/>
        <v>254</v>
      </c>
      <c r="AK171" s="212">
        <f t="shared" si="38"/>
        <v>66</v>
      </c>
      <c r="AL171" s="212">
        <f t="shared" si="38"/>
        <v>98</v>
      </c>
      <c r="AM171" s="212">
        <f t="shared" si="38"/>
        <v>250</v>
      </c>
      <c r="AN171" s="212">
        <f t="shared" si="38"/>
        <v>51</v>
      </c>
      <c r="AO171" s="212">
        <f t="shared" si="38"/>
        <v>55</v>
      </c>
      <c r="AP171" s="212">
        <f t="shared" si="38"/>
        <v>152</v>
      </c>
    </row>
    <row r="172" spans="1:82" ht="12.75" x14ac:dyDescent="0.2">
      <c r="B172" s="207"/>
      <c r="C172" s="177"/>
      <c r="D172" s="213" t="s">
        <v>663</v>
      </c>
      <c r="E172" s="214" t="str">
        <f>IF(ISNUMBER(E93)=TRUE,E93-E13,"")</f>
        <v/>
      </c>
      <c r="F172" s="214"/>
      <c r="G172" s="214"/>
      <c r="H172" s="214"/>
      <c r="I172" s="214"/>
      <c r="J172" s="214"/>
      <c r="K172" s="214"/>
      <c r="L172" s="214"/>
      <c r="M172" s="214"/>
      <c r="N172" s="214"/>
      <c r="O172" s="214"/>
      <c r="P172" s="214"/>
      <c r="Q172" s="214"/>
      <c r="R172" s="214"/>
      <c r="S172" s="214"/>
      <c r="T172" s="214"/>
      <c r="U172" s="214"/>
      <c r="V172" s="214"/>
      <c r="W172" s="214"/>
      <c r="X172" s="214"/>
      <c r="Y172" s="214"/>
      <c r="Z172" s="214"/>
      <c r="AA172" s="214"/>
      <c r="AB172" s="214"/>
      <c r="AC172" s="214"/>
      <c r="AD172" s="214"/>
      <c r="AE172" s="214"/>
      <c r="AF172" s="214"/>
      <c r="AG172" s="214"/>
      <c r="AH172" s="214"/>
      <c r="AI172" s="214"/>
      <c r="AJ172" s="214"/>
      <c r="AK172" s="214"/>
      <c r="AL172" s="214"/>
      <c r="AM172" s="214"/>
      <c r="AN172" s="214"/>
      <c r="AO172" s="214"/>
      <c r="AP172" s="214"/>
      <c r="AQ172" s="207"/>
    </row>
    <row r="173" spans="1:82" ht="12.75" x14ac:dyDescent="0.2">
      <c r="A173" s="177"/>
      <c r="B173" s="177"/>
      <c r="C173" s="177"/>
      <c r="D173" s="211">
        <v>60</v>
      </c>
      <c r="E173" s="212" t="str">
        <f t="shared" ref="E173:AP179" si="39">IF(ISNUMBER(E94)=TRUE,E94-E13,"")</f>
        <v/>
      </c>
      <c r="F173" s="212" t="str">
        <f t="shared" si="39"/>
        <v/>
      </c>
      <c r="G173" s="212" t="str">
        <f t="shared" si="39"/>
        <v/>
      </c>
      <c r="H173" s="212" t="str">
        <f t="shared" si="39"/>
        <v/>
      </c>
      <c r="I173" s="212" t="str">
        <f t="shared" si="39"/>
        <v/>
      </c>
      <c r="J173" s="212" t="str">
        <f t="shared" si="39"/>
        <v/>
      </c>
      <c r="K173" s="212" t="str">
        <f t="shared" si="39"/>
        <v/>
      </c>
      <c r="L173" s="212" t="str">
        <f t="shared" si="39"/>
        <v/>
      </c>
      <c r="M173" s="212" t="str">
        <f t="shared" si="39"/>
        <v/>
      </c>
      <c r="N173" s="212" t="str">
        <f t="shared" si="39"/>
        <v/>
      </c>
      <c r="O173" s="212" t="str">
        <f t="shared" si="39"/>
        <v/>
      </c>
      <c r="P173" s="212" t="str">
        <f t="shared" si="39"/>
        <v/>
      </c>
      <c r="Q173" s="212" t="str">
        <f t="shared" si="39"/>
        <v/>
      </c>
      <c r="R173" s="212" t="str">
        <f t="shared" si="39"/>
        <v/>
      </c>
      <c r="S173" s="212" t="str">
        <f t="shared" si="39"/>
        <v/>
      </c>
      <c r="T173" s="212" t="str">
        <f t="shared" si="39"/>
        <v/>
      </c>
      <c r="U173" s="212" t="str">
        <f t="shared" si="39"/>
        <v/>
      </c>
      <c r="V173" s="212" t="str">
        <f t="shared" si="39"/>
        <v/>
      </c>
      <c r="W173" s="212" t="str">
        <f t="shared" si="39"/>
        <v/>
      </c>
      <c r="X173" s="212" t="str">
        <f t="shared" si="39"/>
        <v/>
      </c>
      <c r="Y173" s="212" t="str">
        <f t="shared" si="39"/>
        <v/>
      </c>
      <c r="Z173" s="212" t="str">
        <f t="shared" si="39"/>
        <v/>
      </c>
      <c r="AA173" s="212" t="str">
        <f t="shared" si="39"/>
        <v/>
      </c>
      <c r="AB173" s="212" t="str">
        <f t="shared" si="39"/>
        <v/>
      </c>
      <c r="AC173" s="212" t="str">
        <f t="shared" si="39"/>
        <v/>
      </c>
      <c r="AD173" s="212" t="str">
        <f t="shared" si="39"/>
        <v/>
      </c>
      <c r="AE173" s="212" t="str">
        <f t="shared" si="39"/>
        <v/>
      </c>
      <c r="AF173" s="212" t="str">
        <f t="shared" si="39"/>
        <v/>
      </c>
      <c r="AG173" s="212" t="str">
        <f t="shared" si="39"/>
        <v/>
      </c>
      <c r="AH173" s="212" t="str">
        <f t="shared" si="39"/>
        <v/>
      </c>
      <c r="AI173" s="212" t="str">
        <f t="shared" si="39"/>
        <v/>
      </c>
      <c r="AJ173" s="212" t="str">
        <f t="shared" si="39"/>
        <v/>
      </c>
      <c r="AK173" s="212" t="str">
        <f t="shared" si="39"/>
        <v/>
      </c>
      <c r="AL173" s="212" t="str">
        <f t="shared" si="39"/>
        <v/>
      </c>
      <c r="AM173" s="212" t="str">
        <f t="shared" si="39"/>
        <v/>
      </c>
      <c r="AN173" s="212" t="str">
        <f t="shared" si="39"/>
        <v/>
      </c>
      <c r="AO173" s="212" t="str">
        <f t="shared" si="39"/>
        <v/>
      </c>
      <c r="AP173" s="212" t="str">
        <f t="shared" si="39"/>
        <v/>
      </c>
      <c r="AQ173" s="148"/>
    </row>
    <row r="174" spans="1:82" ht="12.75" x14ac:dyDescent="0.2">
      <c r="A174" s="177"/>
      <c r="B174" s="177"/>
      <c r="C174" s="177"/>
      <c r="D174" s="213">
        <v>50</v>
      </c>
      <c r="E174" s="215" t="str">
        <f t="shared" si="39"/>
        <v/>
      </c>
      <c r="F174" s="215" t="str">
        <f t="shared" si="39"/>
        <v/>
      </c>
      <c r="G174" s="215" t="str">
        <f t="shared" si="39"/>
        <v/>
      </c>
      <c r="H174" s="215" t="str">
        <f t="shared" si="39"/>
        <v/>
      </c>
      <c r="I174" s="215" t="str">
        <f t="shared" si="39"/>
        <v/>
      </c>
      <c r="J174" s="215" t="str">
        <f t="shared" si="39"/>
        <v/>
      </c>
      <c r="K174" s="215" t="str">
        <f t="shared" si="39"/>
        <v/>
      </c>
      <c r="L174" s="215" t="str">
        <f t="shared" si="39"/>
        <v/>
      </c>
      <c r="M174" s="215" t="str">
        <f t="shared" si="39"/>
        <v/>
      </c>
      <c r="N174" s="215" t="str">
        <f t="shared" si="39"/>
        <v/>
      </c>
      <c r="O174" s="215" t="str">
        <f t="shared" si="39"/>
        <v/>
      </c>
      <c r="P174" s="215" t="str">
        <f t="shared" si="39"/>
        <v/>
      </c>
      <c r="Q174" s="215" t="str">
        <f t="shared" si="39"/>
        <v/>
      </c>
      <c r="R174" s="215" t="str">
        <f t="shared" si="39"/>
        <v/>
      </c>
      <c r="S174" s="215" t="str">
        <f t="shared" si="39"/>
        <v/>
      </c>
      <c r="T174" s="215" t="str">
        <f t="shared" si="39"/>
        <v/>
      </c>
      <c r="U174" s="215" t="str">
        <f t="shared" si="39"/>
        <v/>
      </c>
      <c r="V174" s="215" t="str">
        <f t="shared" si="39"/>
        <v/>
      </c>
      <c r="W174" s="215" t="str">
        <f t="shared" si="39"/>
        <v/>
      </c>
      <c r="X174" s="215" t="str">
        <f t="shared" si="39"/>
        <v/>
      </c>
      <c r="Y174" s="215" t="str">
        <f t="shared" si="39"/>
        <v/>
      </c>
      <c r="Z174" s="215" t="str">
        <f t="shared" si="39"/>
        <v/>
      </c>
      <c r="AA174" s="215" t="str">
        <f t="shared" si="39"/>
        <v/>
      </c>
      <c r="AB174" s="215" t="str">
        <f t="shared" si="39"/>
        <v/>
      </c>
      <c r="AC174" s="215" t="str">
        <f t="shared" si="39"/>
        <v/>
      </c>
      <c r="AD174" s="215" t="str">
        <f t="shared" si="39"/>
        <v/>
      </c>
      <c r="AE174" s="215" t="str">
        <f t="shared" si="39"/>
        <v/>
      </c>
      <c r="AF174" s="215" t="str">
        <f t="shared" si="39"/>
        <v/>
      </c>
      <c r="AG174" s="215" t="str">
        <f t="shared" si="39"/>
        <v/>
      </c>
      <c r="AH174" s="215" t="str">
        <f t="shared" si="39"/>
        <v/>
      </c>
      <c r="AI174" s="215" t="str">
        <f t="shared" si="39"/>
        <v/>
      </c>
      <c r="AJ174" s="215" t="str">
        <f t="shared" si="39"/>
        <v/>
      </c>
      <c r="AK174" s="215" t="str">
        <f t="shared" si="39"/>
        <v/>
      </c>
      <c r="AL174" s="215" t="str">
        <f t="shared" si="39"/>
        <v/>
      </c>
      <c r="AM174" s="215" t="str">
        <f t="shared" si="39"/>
        <v/>
      </c>
      <c r="AN174" s="215" t="str">
        <f t="shared" si="39"/>
        <v/>
      </c>
      <c r="AO174" s="215" t="str">
        <f t="shared" si="39"/>
        <v/>
      </c>
      <c r="AP174" s="215" t="str">
        <f t="shared" si="39"/>
        <v/>
      </c>
      <c r="AQ174" s="148"/>
    </row>
    <row r="175" spans="1:82" ht="12.75" x14ac:dyDescent="0.2">
      <c r="A175" s="177"/>
      <c r="B175" s="177"/>
      <c r="C175" s="177"/>
      <c r="D175" s="211">
        <v>40</v>
      </c>
      <c r="E175" s="212" t="str">
        <f t="shared" si="39"/>
        <v/>
      </c>
      <c r="F175" s="212" t="str">
        <f t="shared" si="39"/>
        <v/>
      </c>
      <c r="G175" s="212" t="str">
        <f t="shared" si="39"/>
        <v/>
      </c>
      <c r="H175" s="212" t="str">
        <f t="shared" si="39"/>
        <v/>
      </c>
      <c r="I175" s="212" t="str">
        <f t="shared" si="39"/>
        <v/>
      </c>
      <c r="J175" s="212" t="str">
        <f t="shared" si="39"/>
        <v/>
      </c>
      <c r="K175" s="212" t="str">
        <f t="shared" si="39"/>
        <v/>
      </c>
      <c r="L175" s="212" t="str">
        <f t="shared" si="39"/>
        <v/>
      </c>
      <c r="M175" s="212" t="str">
        <f t="shared" si="39"/>
        <v/>
      </c>
      <c r="N175" s="212" t="str">
        <f t="shared" si="39"/>
        <v/>
      </c>
      <c r="O175" s="212" t="str">
        <f t="shared" si="39"/>
        <v/>
      </c>
      <c r="P175" s="212" t="str">
        <f t="shared" si="39"/>
        <v/>
      </c>
      <c r="Q175" s="212" t="str">
        <f t="shared" si="39"/>
        <v/>
      </c>
      <c r="R175" s="212" t="str">
        <f t="shared" si="39"/>
        <v/>
      </c>
      <c r="S175" s="212" t="str">
        <f t="shared" si="39"/>
        <v/>
      </c>
      <c r="T175" s="212" t="str">
        <f t="shared" si="39"/>
        <v/>
      </c>
      <c r="U175" s="212" t="str">
        <f t="shared" si="39"/>
        <v/>
      </c>
      <c r="V175" s="212" t="str">
        <f t="shared" si="39"/>
        <v/>
      </c>
      <c r="W175" s="212" t="str">
        <f t="shared" si="39"/>
        <v/>
      </c>
      <c r="X175" s="212" t="str">
        <f t="shared" si="39"/>
        <v/>
      </c>
      <c r="Y175" s="212" t="str">
        <f t="shared" si="39"/>
        <v/>
      </c>
      <c r="Z175" s="212" t="str">
        <f t="shared" si="39"/>
        <v/>
      </c>
      <c r="AA175" s="212" t="str">
        <f t="shared" si="39"/>
        <v/>
      </c>
      <c r="AB175" s="212" t="str">
        <f t="shared" si="39"/>
        <v/>
      </c>
      <c r="AC175" s="212" t="str">
        <f t="shared" si="39"/>
        <v/>
      </c>
      <c r="AD175" s="212" t="str">
        <f t="shared" si="39"/>
        <v/>
      </c>
      <c r="AE175" s="212" t="str">
        <f t="shared" si="39"/>
        <v/>
      </c>
      <c r="AF175" s="212" t="str">
        <f t="shared" si="39"/>
        <v/>
      </c>
      <c r="AG175" s="212" t="str">
        <f t="shared" si="39"/>
        <v/>
      </c>
      <c r="AH175" s="212" t="str">
        <f t="shared" si="39"/>
        <v/>
      </c>
      <c r="AI175" s="212" t="str">
        <f t="shared" si="39"/>
        <v/>
      </c>
      <c r="AJ175" s="212" t="str">
        <f t="shared" si="39"/>
        <v/>
      </c>
      <c r="AK175" s="212" t="str">
        <f t="shared" si="39"/>
        <v/>
      </c>
      <c r="AL175" s="212" t="str">
        <f t="shared" si="39"/>
        <v/>
      </c>
      <c r="AM175" s="212" t="str">
        <f t="shared" si="39"/>
        <v/>
      </c>
      <c r="AN175" s="212" t="str">
        <f t="shared" si="39"/>
        <v/>
      </c>
      <c r="AO175" s="212" t="str">
        <f t="shared" si="39"/>
        <v/>
      </c>
      <c r="AP175" s="212" t="str">
        <f t="shared" si="39"/>
        <v/>
      </c>
      <c r="AQ175" s="148"/>
    </row>
    <row r="176" spans="1:82" ht="12.75" x14ac:dyDescent="0.2">
      <c r="A176" s="177"/>
      <c r="B176" s="177"/>
      <c r="C176" s="177"/>
      <c r="D176" s="213">
        <v>30</v>
      </c>
      <c r="E176" s="215" t="str">
        <f t="shared" si="39"/>
        <v/>
      </c>
      <c r="F176" s="215" t="str">
        <f t="shared" si="39"/>
        <v/>
      </c>
      <c r="G176" s="215" t="str">
        <f t="shared" si="39"/>
        <v/>
      </c>
      <c r="H176" s="215" t="str">
        <f t="shared" si="39"/>
        <v/>
      </c>
      <c r="I176" s="215" t="str">
        <f t="shared" si="39"/>
        <v/>
      </c>
      <c r="J176" s="215" t="str">
        <f t="shared" si="39"/>
        <v/>
      </c>
      <c r="K176" s="215" t="str">
        <f t="shared" si="39"/>
        <v/>
      </c>
      <c r="L176" s="215" t="str">
        <f t="shared" si="39"/>
        <v/>
      </c>
      <c r="M176" s="215" t="str">
        <f t="shared" si="39"/>
        <v/>
      </c>
      <c r="N176" s="215" t="str">
        <f t="shared" si="39"/>
        <v/>
      </c>
      <c r="O176" s="215" t="str">
        <f t="shared" si="39"/>
        <v/>
      </c>
      <c r="P176" s="215" t="str">
        <f t="shared" si="39"/>
        <v/>
      </c>
      <c r="Q176" s="215" t="str">
        <f t="shared" si="39"/>
        <v/>
      </c>
      <c r="R176" s="215" t="str">
        <f t="shared" si="39"/>
        <v/>
      </c>
      <c r="S176" s="215" t="str">
        <f t="shared" si="39"/>
        <v/>
      </c>
      <c r="T176" s="215" t="str">
        <f t="shared" si="39"/>
        <v/>
      </c>
      <c r="U176" s="215" t="str">
        <f t="shared" si="39"/>
        <v/>
      </c>
      <c r="V176" s="215" t="str">
        <f t="shared" si="39"/>
        <v/>
      </c>
      <c r="W176" s="215" t="str">
        <f t="shared" si="39"/>
        <v/>
      </c>
      <c r="X176" s="215" t="str">
        <f t="shared" si="39"/>
        <v/>
      </c>
      <c r="Y176" s="215" t="str">
        <f t="shared" si="39"/>
        <v/>
      </c>
      <c r="Z176" s="215" t="str">
        <f t="shared" si="39"/>
        <v/>
      </c>
      <c r="AA176" s="215" t="str">
        <f t="shared" si="39"/>
        <v/>
      </c>
      <c r="AB176" s="215" t="str">
        <f t="shared" si="39"/>
        <v/>
      </c>
      <c r="AC176" s="215" t="str">
        <f t="shared" si="39"/>
        <v/>
      </c>
      <c r="AD176" s="215" t="str">
        <f t="shared" si="39"/>
        <v/>
      </c>
      <c r="AE176" s="215" t="str">
        <f t="shared" si="39"/>
        <v/>
      </c>
      <c r="AF176" s="215" t="str">
        <f t="shared" si="39"/>
        <v/>
      </c>
      <c r="AG176" s="215" t="str">
        <f t="shared" si="39"/>
        <v/>
      </c>
      <c r="AH176" s="215" t="str">
        <f t="shared" si="39"/>
        <v/>
      </c>
      <c r="AI176" s="215" t="str">
        <f t="shared" si="39"/>
        <v/>
      </c>
      <c r="AJ176" s="215" t="str">
        <f t="shared" si="39"/>
        <v/>
      </c>
      <c r="AK176" s="215" t="str">
        <f t="shared" si="39"/>
        <v/>
      </c>
      <c r="AL176" s="215" t="str">
        <f t="shared" si="39"/>
        <v/>
      </c>
      <c r="AM176" s="215" t="str">
        <f t="shared" si="39"/>
        <v/>
      </c>
      <c r="AN176" s="215" t="str">
        <f t="shared" si="39"/>
        <v/>
      </c>
      <c r="AO176" s="215" t="str">
        <f t="shared" si="39"/>
        <v/>
      </c>
      <c r="AP176" s="215" t="str">
        <f t="shared" si="39"/>
        <v/>
      </c>
      <c r="AQ176" s="148"/>
    </row>
    <row r="177" spans="1:43" ht="12.75" x14ac:dyDescent="0.2">
      <c r="A177" s="177"/>
      <c r="B177" s="177"/>
      <c r="C177" s="177"/>
      <c r="D177" s="211">
        <v>25</v>
      </c>
      <c r="E177" s="212" t="str">
        <f t="shared" si="39"/>
        <v/>
      </c>
      <c r="F177" s="212" t="str">
        <f t="shared" si="39"/>
        <v/>
      </c>
      <c r="G177" s="212" t="str">
        <f t="shared" si="39"/>
        <v/>
      </c>
      <c r="H177" s="212" t="str">
        <f t="shared" si="39"/>
        <v/>
      </c>
      <c r="I177" s="212" t="str">
        <f t="shared" si="39"/>
        <v/>
      </c>
      <c r="J177" s="212" t="str">
        <f t="shared" si="39"/>
        <v/>
      </c>
      <c r="K177" s="212" t="str">
        <f t="shared" si="39"/>
        <v/>
      </c>
      <c r="L177" s="212" t="str">
        <f t="shared" si="39"/>
        <v/>
      </c>
      <c r="M177" s="212" t="str">
        <f t="shared" si="39"/>
        <v/>
      </c>
      <c r="N177" s="212" t="str">
        <f t="shared" si="39"/>
        <v/>
      </c>
      <c r="O177" s="212" t="str">
        <f t="shared" si="39"/>
        <v/>
      </c>
      <c r="P177" s="212" t="str">
        <f t="shared" si="39"/>
        <v/>
      </c>
      <c r="Q177" s="212" t="str">
        <f t="shared" si="39"/>
        <v/>
      </c>
      <c r="R177" s="212" t="str">
        <f t="shared" si="39"/>
        <v/>
      </c>
      <c r="S177" s="212" t="str">
        <f t="shared" si="39"/>
        <v/>
      </c>
      <c r="T177" s="212" t="str">
        <f t="shared" si="39"/>
        <v/>
      </c>
      <c r="U177" s="212" t="str">
        <f t="shared" si="39"/>
        <v/>
      </c>
      <c r="V177" s="212" t="str">
        <f t="shared" si="39"/>
        <v/>
      </c>
      <c r="W177" s="212" t="str">
        <f t="shared" si="39"/>
        <v/>
      </c>
      <c r="X177" s="212" t="str">
        <f t="shared" si="39"/>
        <v/>
      </c>
      <c r="Y177" s="212" t="str">
        <f t="shared" si="39"/>
        <v/>
      </c>
      <c r="Z177" s="212" t="str">
        <f t="shared" si="39"/>
        <v/>
      </c>
      <c r="AA177" s="212" t="str">
        <f t="shared" si="39"/>
        <v/>
      </c>
      <c r="AB177" s="212" t="str">
        <f t="shared" si="39"/>
        <v/>
      </c>
      <c r="AC177" s="212" t="str">
        <f t="shared" si="39"/>
        <v/>
      </c>
      <c r="AD177" s="212" t="str">
        <f t="shared" si="39"/>
        <v/>
      </c>
      <c r="AE177" s="212" t="str">
        <f t="shared" si="39"/>
        <v/>
      </c>
      <c r="AF177" s="212" t="str">
        <f t="shared" si="39"/>
        <v/>
      </c>
      <c r="AG177" s="212" t="str">
        <f t="shared" si="39"/>
        <v/>
      </c>
      <c r="AH177" s="212" t="str">
        <f t="shared" si="39"/>
        <v/>
      </c>
      <c r="AI177" s="212" t="str">
        <f t="shared" si="39"/>
        <v/>
      </c>
      <c r="AJ177" s="212" t="str">
        <f t="shared" si="39"/>
        <v/>
      </c>
      <c r="AK177" s="212" t="str">
        <f t="shared" si="39"/>
        <v/>
      </c>
      <c r="AL177" s="212" t="str">
        <f t="shared" si="39"/>
        <v/>
      </c>
      <c r="AM177" s="212" t="str">
        <f t="shared" si="39"/>
        <v/>
      </c>
      <c r="AN177" s="212" t="str">
        <f t="shared" si="39"/>
        <v/>
      </c>
      <c r="AO177" s="212" t="str">
        <f t="shared" si="39"/>
        <v/>
      </c>
      <c r="AP177" s="212" t="str">
        <f t="shared" si="39"/>
        <v/>
      </c>
      <c r="AQ177" s="148"/>
    </row>
    <row r="178" spans="1:43" ht="12.75" x14ac:dyDescent="0.2">
      <c r="A178" s="177"/>
      <c r="B178" s="177"/>
      <c r="C178" s="177"/>
      <c r="D178" s="213">
        <v>15</v>
      </c>
      <c r="E178" s="215" t="str">
        <f t="shared" si="39"/>
        <v/>
      </c>
      <c r="F178" s="215" t="str">
        <f t="shared" si="39"/>
        <v/>
      </c>
      <c r="G178" s="215" t="str">
        <f t="shared" si="39"/>
        <v/>
      </c>
      <c r="H178" s="215" t="str">
        <f t="shared" si="39"/>
        <v/>
      </c>
      <c r="I178" s="215" t="str">
        <f t="shared" si="39"/>
        <v/>
      </c>
      <c r="J178" s="215" t="str">
        <f t="shared" si="39"/>
        <v/>
      </c>
      <c r="K178" s="215" t="str">
        <f t="shared" si="39"/>
        <v/>
      </c>
      <c r="L178" s="215" t="str">
        <f t="shared" si="39"/>
        <v/>
      </c>
      <c r="M178" s="215" t="str">
        <f t="shared" si="39"/>
        <v/>
      </c>
      <c r="N178" s="215" t="str">
        <f t="shared" si="39"/>
        <v/>
      </c>
      <c r="O178" s="215" t="str">
        <f t="shared" si="39"/>
        <v/>
      </c>
      <c r="P178" s="215" t="str">
        <f t="shared" si="39"/>
        <v/>
      </c>
      <c r="Q178" s="215" t="str">
        <f t="shared" si="39"/>
        <v/>
      </c>
      <c r="R178" s="215" t="str">
        <f t="shared" si="39"/>
        <v/>
      </c>
      <c r="S178" s="215" t="str">
        <f t="shared" si="39"/>
        <v/>
      </c>
      <c r="T178" s="215" t="str">
        <f t="shared" si="39"/>
        <v/>
      </c>
      <c r="U178" s="215" t="str">
        <f t="shared" si="39"/>
        <v/>
      </c>
      <c r="V178" s="215" t="str">
        <f t="shared" si="39"/>
        <v/>
      </c>
      <c r="W178" s="215" t="str">
        <f t="shared" si="39"/>
        <v/>
      </c>
      <c r="X178" s="215" t="str">
        <f t="shared" si="39"/>
        <v/>
      </c>
      <c r="Y178" s="215" t="str">
        <f t="shared" si="39"/>
        <v/>
      </c>
      <c r="Z178" s="215" t="str">
        <f t="shared" si="39"/>
        <v/>
      </c>
      <c r="AA178" s="215" t="str">
        <f t="shared" si="39"/>
        <v/>
      </c>
      <c r="AB178" s="215" t="str">
        <f t="shared" si="39"/>
        <v/>
      </c>
      <c r="AC178" s="215" t="str">
        <f t="shared" si="39"/>
        <v/>
      </c>
      <c r="AD178" s="215" t="str">
        <f t="shared" si="39"/>
        <v/>
      </c>
      <c r="AE178" s="215" t="str">
        <f t="shared" si="39"/>
        <v/>
      </c>
      <c r="AF178" s="215" t="str">
        <f t="shared" si="39"/>
        <v/>
      </c>
      <c r="AG178" s="215" t="str">
        <f t="shared" si="39"/>
        <v/>
      </c>
      <c r="AH178" s="215" t="str">
        <f t="shared" si="39"/>
        <v/>
      </c>
      <c r="AI178" s="215" t="str">
        <f t="shared" si="39"/>
        <v/>
      </c>
      <c r="AJ178" s="215" t="str">
        <f t="shared" si="39"/>
        <v/>
      </c>
      <c r="AK178" s="215" t="str">
        <f t="shared" si="39"/>
        <v/>
      </c>
      <c r="AL178" s="215" t="str">
        <f t="shared" si="39"/>
        <v/>
      </c>
      <c r="AM178" s="215" t="str">
        <f t="shared" si="39"/>
        <v/>
      </c>
      <c r="AN178" s="215" t="str">
        <f t="shared" si="39"/>
        <v/>
      </c>
      <c r="AO178" s="215" t="str">
        <f t="shared" si="39"/>
        <v/>
      </c>
      <c r="AP178" s="215" t="str">
        <f t="shared" si="39"/>
        <v/>
      </c>
      <c r="AQ178" s="148"/>
    </row>
    <row r="179" spans="1:43" ht="12.75" x14ac:dyDescent="0.2">
      <c r="A179" s="177"/>
      <c r="B179" s="177"/>
      <c r="C179" s="177"/>
      <c r="D179" s="211">
        <v>10</v>
      </c>
      <c r="E179" s="212" t="str">
        <f t="shared" si="39"/>
        <v/>
      </c>
      <c r="F179" s="212" t="str">
        <f t="shared" si="39"/>
        <v/>
      </c>
      <c r="G179" s="212" t="str">
        <f t="shared" si="39"/>
        <v/>
      </c>
      <c r="H179" s="212" t="str">
        <f t="shared" si="39"/>
        <v/>
      </c>
      <c r="I179" s="212" t="str">
        <f t="shared" si="39"/>
        <v/>
      </c>
      <c r="J179" s="212" t="str">
        <f t="shared" si="39"/>
        <v/>
      </c>
      <c r="K179" s="212" t="str">
        <f t="shared" si="39"/>
        <v/>
      </c>
      <c r="L179" s="212" t="str">
        <f t="shared" si="39"/>
        <v/>
      </c>
      <c r="M179" s="212" t="str">
        <f t="shared" si="39"/>
        <v/>
      </c>
      <c r="N179" s="212" t="str">
        <f t="shared" si="39"/>
        <v/>
      </c>
      <c r="O179" s="212" t="str">
        <f t="shared" si="39"/>
        <v/>
      </c>
      <c r="P179" s="212" t="str">
        <f t="shared" si="39"/>
        <v/>
      </c>
      <c r="Q179" s="212" t="str">
        <f t="shared" si="39"/>
        <v/>
      </c>
      <c r="R179" s="212" t="str">
        <f t="shared" si="39"/>
        <v/>
      </c>
      <c r="S179" s="212" t="str">
        <f t="shared" si="39"/>
        <v/>
      </c>
      <c r="T179" s="212" t="str">
        <f t="shared" si="39"/>
        <v/>
      </c>
      <c r="U179" s="212" t="str">
        <f t="shared" si="39"/>
        <v/>
      </c>
      <c r="V179" s="212" t="str">
        <f t="shared" si="39"/>
        <v/>
      </c>
      <c r="W179" s="212" t="str">
        <f t="shared" si="39"/>
        <v/>
      </c>
      <c r="X179" s="212" t="str">
        <f t="shared" si="39"/>
        <v/>
      </c>
      <c r="Y179" s="212" t="str">
        <f t="shared" si="39"/>
        <v/>
      </c>
      <c r="Z179" s="212" t="str">
        <f t="shared" si="39"/>
        <v/>
      </c>
      <c r="AA179" s="212" t="str">
        <f t="shared" si="39"/>
        <v/>
      </c>
      <c r="AB179" s="212" t="str">
        <f t="shared" si="39"/>
        <v/>
      </c>
      <c r="AC179" s="212" t="str">
        <f t="shared" si="39"/>
        <v/>
      </c>
      <c r="AD179" s="212" t="str">
        <f t="shared" si="39"/>
        <v/>
      </c>
      <c r="AE179" s="212" t="str">
        <f t="shared" si="39"/>
        <v/>
      </c>
      <c r="AF179" s="212" t="str">
        <f t="shared" ref="AF179:AP179" si="40">IF(ISNUMBER(AF100)=TRUE,AF100-AF19,"")</f>
        <v/>
      </c>
      <c r="AG179" s="212" t="str">
        <f t="shared" si="40"/>
        <v/>
      </c>
      <c r="AH179" s="212" t="str">
        <f t="shared" si="40"/>
        <v/>
      </c>
      <c r="AI179" s="212" t="str">
        <f t="shared" si="40"/>
        <v/>
      </c>
      <c r="AJ179" s="212" t="str">
        <f t="shared" si="40"/>
        <v/>
      </c>
      <c r="AK179" s="212" t="str">
        <f t="shared" si="40"/>
        <v/>
      </c>
      <c r="AL179" s="212" t="str">
        <f t="shared" si="40"/>
        <v/>
      </c>
      <c r="AM179" s="212" t="str">
        <f t="shared" si="40"/>
        <v/>
      </c>
      <c r="AN179" s="212" t="str">
        <f t="shared" si="40"/>
        <v/>
      </c>
      <c r="AO179" s="212" t="str">
        <f t="shared" si="40"/>
        <v/>
      </c>
      <c r="AP179" s="212" t="str">
        <f t="shared" si="40"/>
        <v/>
      </c>
      <c r="AQ179" s="148"/>
    </row>
    <row r="180" spans="1:43" ht="12.75" x14ac:dyDescent="0.2">
      <c r="A180" s="177"/>
      <c r="B180" s="177"/>
      <c r="C180" s="177"/>
      <c r="D180" s="213">
        <v>7.5</v>
      </c>
      <c r="E180" s="215" t="str">
        <f t="shared" ref="E180:AP185" si="41">IF(ISNUMBER(E101)=TRUE,E101-E20,"")</f>
        <v/>
      </c>
      <c r="F180" s="215" t="str">
        <f t="shared" si="41"/>
        <v/>
      </c>
      <c r="G180" s="215" t="str">
        <f t="shared" si="41"/>
        <v/>
      </c>
      <c r="H180" s="215" t="str">
        <f t="shared" si="41"/>
        <v/>
      </c>
      <c r="I180" s="215" t="str">
        <f t="shared" si="41"/>
        <v/>
      </c>
      <c r="J180" s="215" t="str">
        <f t="shared" si="41"/>
        <v/>
      </c>
      <c r="K180" s="215" t="str">
        <f t="shared" si="41"/>
        <v/>
      </c>
      <c r="L180" s="215" t="str">
        <f t="shared" si="41"/>
        <v/>
      </c>
      <c r="M180" s="215" t="str">
        <f t="shared" si="41"/>
        <v/>
      </c>
      <c r="N180" s="215" t="str">
        <f t="shared" si="41"/>
        <v/>
      </c>
      <c r="O180" s="215" t="str">
        <f t="shared" si="41"/>
        <v/>
      </c>
      <c r="P180" s="215" t="str">
        <f t="shared" si="41"/>
        <v/>
      </c>
      <c r="Q180" s="215" t="str">
        <f t="shared" si="41"/>
        <v/>
      </c>
      <c r="R180" s="215" t="str">
        <f t="shared" si="41"/>
        <v/>
      </c>
      <c r="S180" s="215" t="str">
        <f t="shared" si="41"/>
        <v/>
      </c>
      <c r="T180" s="215" t="str">
        <f t="shared" si="41"/>
        <v/>
      </c>
      <c r="U180" s="215" t="str">
        <f t="shared" si="41"/>
        <v/>
      </c>
      <c r="V180" s="215" t="str">
        <f t="shared" si="41"/>
        <v/>
      </c>
      <c r="W180" s="215" t="str">
        <f t="shared" si="41"/>
        <v/>
      </c>
      <c r="X180" s="215" t="str">
        <f t="shared" si="41"/>
        <v/>
      </c>
      <c r="Y180" s="215" t="str">
        <f t="shared" si="41"/>
        <v/>
      </c>
      <c r="Z180" s="215" t="str">
        <f t="shared" si="41"/>
        <v/>
      </c>
      <c r="AA180" s="215" t="str">
        <f t="shared" si="41"/>
        <v/>
      </c>
      <c r="AB180" s="215" t="str">
        <f t="shared" si="41"/>
        <v/>
      </c>
      <c r="AC180" s="215" t="str">
        <f t="shared" si="41"/>
        <v/>
      </c>
      <c r="AD180" s="215" t="str">
        <f t="shared" si="41"/>
        <v/>
      </c>
      <c r="AE180" s="215" t="str">
        <f t="shared" si="41"/>
        <v/>
      </c>
      <c r="AF180" s="215" t="str">
        <f t="shared" si="41"/>
        <v/>
      </c>
      <c r="AG180" s="215" t="str">
        <f t="shared" si="41"/>
        <v/>
      </c>
      <c r="AH180" s="215" t="str">
        <f t="shared" si="41"/>
        <v/>
      </c>
      <c r="AI180" s="215" t="str">
        <f t="shared" si="41"/>
        <v/>
      </c>
      <c r="AJ180" s="215" t="str">
        <f t="shared" si="41"/>
        <v/>
      </c>
      <c r="AK180" s="215" t="str">
        <f t="shared" si="41"/>
        <v/>
      </c>
      <c r="AL180" s="215" t="str">
        <f t="shared" si="41"/>
        <v/>
      </c>
      <c r="AM180" s="215" t="str">
        <f t="shared" si="41"/>
        <v/>
      </c>
      <c r="AN180" s="215" t="str">
        <f t="shared" si="41"/>
        <v/>
      </c>
      <c r="AO180" s="215" t="str">
        <f t="shared" si="41"/>
        <v/>
      </c>
      <c r="AP180" s="215" t="str">
        <f t="shared" si="41"/>
        <v/>
      </c>
      <c r="AQ180" s="148"/>
    </row>
    <row r="181" spans="1:43" ht="12.75" x14ac:dyDescent="0.2">
      <c r="A181" s="177"/>
      <c r="B181" s="177"/>
      <c r="C181" s="177"/>
      <c r="D181" s="211">
        <v>5</v>
      </c>
      <c r="E181" s="212" t="str">
        <f t="shared" si="41"/>
        <v/>
      </c>
      <c r="F181" s="212" t="str">
        <f t="shared" si="41"/>
        <v/>
      </c>
      <c r="G181" s="212" t="str">
        <f t="shared" si="41"/>
        <v/>
      </c>
      <c r="H181" s="212" t="str">
        <f t="shared" si="41"/>
        <v/>
      </c>
      <c r="I181" s="212" t="str">
        <f t="shared" si="41"/>
        <v/>
      </c>
      <c r="J181" s="212" t="str">
        <f t="shared" si="41"/>
        <v/>
      </c>
      <c r="K181" s="212" t="str">
        <f t="shared" si="41"/>
        <v/>
      </c>
      <c r="L181" s="212" t="str">
        <f t="shared" si="41"/>
        <v/>
      </c>
      <c r="M181" s="212" t="str">
        <f t="shared" si="41"/>
        <v/>
      </c>
      <c r="N181" s="212" t="str">
        <f t="shared" si="41"/>
        <v/>
      </c>
      <c r="O181" s="212" t="str">
        <f t="shared" si="41"/>
        <v/>
      </c>
      <c r="P181" s="212" t="str">
        <f t="shared" si="41"/>
        <v/>
      </c>
      <c r="Q181" s="212" t="str">
        <f t="shared" si="41"/>
        <v/>
      </c>
      <c r="R181" s="212" t="str">
        <f t="shared" si="41"/>
        <v/>
      </c>
      <c r="S181" s="212" t="str">
        <f t="shared" si="41"/>
        <v/>
      </c>
      <c r="T181" s="212" t="str">
        <f t="shared" si="41"/>
        <v/>
      </c>
      <c r="U181" s="212" t="str">
        <f t="shared" si="41"/>
        <v/>
      </c>
      <c r="V181" s="212" t="str">
        <f t="shared" si="41"/>
        <v/>
      </c>
      <c r="W181" s="212" t="str">
        <f t="shared" si="41"/>
        <v/>
      </c>
      <c r="X181" s="212" t="str">
        <f t="shared" si="41"/>
        <v/>
      </c>
      <c r="Y181" s="212" t="str">
        <f t="shared" si="41"/>
        <v/>
      </c>
      <c r="Z181" s="212" t="str">
        <f t="shared" si="41"/>
        <v/>
      </c>
      <c r="AA181" s="212" t="str">
        <f t="shared" si="41"/>
        <v/>
      </c>
      <c r="AB181" s="212" t="str">
        <f t="shared" si="41"/>
        <v/>
      </c>
      <c r="AC181" s="212" t="str">
        <f t="shared" si="41"/>
        <v/>
      </c>
      <c r="AD181" s="212" t="str">
        <f t="shared" si="41"/>
        <v/>
      </c>
      <c r="AE181" s="212" t="str">
        <f t="shared" si="41"/>
        <v/>
      </c>
      <c r="AF181" s="212" t="str">
        <f t="shared" si="41"/>
        <v/>
      </c>
      <c r="AG181" s="212" t="str">
        <f t="shared" si="41"/>
        <v/>
      </c>
      <c r="AH181" s="212" t="str">
        <f t="shared" si="41"/>
        <v/>
      </c>
      <c r="AI181" s="212" t="str">
        <f t="shared" si="41"/>
        <v/>
      </c>
      <c r="AJ181" s="212" t="str">
        <f t="shared" si="41"/>
        <v/>
      </c>
      <c r="AK181" s="212" t="str">
        <f t="shared" si="41"/>
        <v/>
      </c>
      <c r="AL181" s="212" t="str">
        <f t="shared" si="41"/>
        <v/>
      </c>
      <c r="AM181" s="212" t="str">
        <f t="shared" si="41"/>
        <v/>
      </c>
      <c r="AN181" s="212" t="str">
        <f t="shared" si="41"/>
        <v/>
      </c>
      <c r="AO181" s="212" t="str">
        <f t="shared" si="41"/>
        <v/>
      </c>
      <c r="AP181" s="212" t="str">
        <f t="shared" si="41"/>
        <v/>
      </c>
      <c r="AQ181" s="148"/>
    </row>
    <row r="182" spans="1:43" ht="12.75" x14ac:dyDescent="0.2">
      <c r="A182" s="177"/>
      <c r="B182" s="177"/>
      <c r="C182" s="177"/>
      <c r="D182" s="213">
        <v>3</v>
      </c>
      <c r="E182" s="215" t="str">
        <f t="shared" si="41"/>
        <v/>
      </c>
      <c r="F182" s="215" t="str">
        <f t="shared" si="41"/>
        <v/>
      </c>
      <c r="G182" s="215" t="str">
        <f t="shared" si="41"/>
        <v/>
      </c>
      <c r="H182" s="215" t="str">
        <f t="shared" si="41"/>
        <v/>
      </c>
      <c r="I182" s="215" t="str">
        <f t="shared" si="41"/>
        <v/>
      </c>
      <c r="J182" s="215" t="str">
        <f t="shared" si="41"/>
        <v/>
      </c>
      <c r="K182" s="215" t="str">
        <f t="shared" si="41"/>
        <v/>
      </c>
      <c r="L182" s="215" t="str">
        <f t="shared" si="41"/>
        <v/>
      </c>
      <c r="M182" s="215" t="str">
        <f t="shared" si="41"/>
        <v/>
      </c>
      <c r="N182" s="215" t="str">
        <f t="shared" si="41"/>
        <v/>
      </c>
      <c r="O182" s="215" t="str">
        <f t="shared" si="41"/>
        <v/>
      </c>
      <c r="P182" s="215" t="str">
        <f t="shared" si="41"/>
        <v/>
      </c>
      <c r="Q182" s="215" t="str">
        <f t="shared" si="41"/>
        <v/>
      </c>
      <c r="R182" s="215" t="str">
        <f t="shared" si="41"/>
        <v/>
      </c>
      <c r="S182" s="215" t="str">
        <f t="shared" si="41"/>
        <v/>
      </c>
      <c r="T182" s="215" t="str">
        <f t="shared" si="41"/>
        <v/>
      </c>
      <c r="U182" s="215" t="str">
        <f t="shared" si="41"/>
        <v/>
      </c>
      <c r="V182" s="215" t="str">
        <f t="shared" si="41"/>
        <v/>
      </c>
      <c r="W182" s="215" t="str">
        <f t="shared" si="41"/>
        <v/>
      </c>
      <c r="X182" s="215" t="str">
        <f t="shared" si="41"/>
        <v/>
      </c>
      <c r="Y182" s="215" t="str">
        <f t="shared" si="41"/>
        <v/>
      </c>
      <c r="Z182" s="215" t="str">
        <f t="shared" si="41"/>
        <v/>
      </c>
      <c r="AA182" s="215" t="str">
        <f t="shared" si="41"/>
        <v/>
      </c>
      <c r="AB182" s="215" t="str">
        <f t="shared" si="41"/>
        <v/>
      </c>
      <c r="AC182" s="215" t="str">
        <f t="shared" si="41"/>
        <v/>
      </c>
      <c r="AD182" s="215" t="str">
        <f t="shared" si="41"/>
        <v/>
      </c>
      <c r="AE182" s="215" t="str">
        <f t="shared" si="41"/>
        <v/>
      </c>
      <c r="AF182" s="215" t="str">
        <f t="shared" si="41"/>
        <v/>
      </c>
      <c r="AG182" s="215" t="str">
        <f t="shared" si="41"/>
        <v/>
      </c>
      <c r="AH182" s="215" t="str">
        <f t="shared" si="41"/>
        <v/>
      </c>
      <c r="AI182" s="215" t="str">
        <f t="shared" si="41"/>
        <v/>
      </c>
      <c r="AJ182" s="215" t="str">
        <f t="shared" si="41"/>
        <v/>
      </c>
      <c r="AK182" s="215" t="str">
        <f t="shared" si="41"/>
        <v/>
      </c>
      <c r="AL182" s="215" t="str">
        <f t="shared" si="41"/>
        <v/>
      </c>
      <c r="AM182" s="215" t="str">
        <f t="shared" si="41"/>
        <v/>
      </c>
      <c r="AN182" s="215" t="str">
        <f t="shared" si="41"/>
        <v/>
      </c>
      <c r="AO182" s="215" t="str">
        <f t="shared" si="41"/>
        <v/>
      </c>
      <c r="AP182" s="215" t="str">
        <f t="shared" si="41"/>
        <v/>
      </c>
      <c r="AQ182" s="148"/>
    </row>
    <row r="183" spans="1:43" ht="12.75" x14ac:dyDescent="0.2">
      <c r="A183" s="177"/>
      <c r="B183" s="177"/>
      <c r="C183" s="177"/>
      <c r="D183" s="211">
        <v>2.5</v>
      </c>
      <c r="E183" s="212" t="str">
        <f t="shared" si="41"/>
        <v/>
      </c>
      <c r="F183" s="212" t="str">
        <f t="shared" si="41"/>
        <v/>
      </c>
      <c r="G183" s="212" t="str">
        <f t="shared" si="41"/>
        <v/>
      </c>
      <c r="H183" s="212" t="str">
        <f t="shared" si="41"/>
        <v/>
      </c>
      <c r="I183" s="212" t="str">
        <f t="shared" si="41"/>
        <v/>
      </c>
      <c r="J183" s="212" t="str">
        <f t="shared" si="41"/>
        <v/>
      </c>
      <c r="K183" s="212" t="str">
        <f t="shared" si="41"/>
        <v/>
      </c>
      <c r="L183" s="212" t="str">
        <f t="shared" si="41"/>
        <v/>
      </c>
      <c r="M183" s="212" t="str">
        <f t="shared" si="41"/>
        <v/>
      </c>
      <c r="N183" s="212" t="str">
        <f t="shared" si="41"/>
        <v/>
      </c>
      <c r="O183" s="212" t="str">
        <f t="shared" si="41"/>
        <v/>
      </c>
      <c r="P183" s="212" t="str">
        <f t="shared" si="41"/>
        <v/>
      </c>
      <c r="Q183" s="212" t="str">
        <f t="shared" si="41"/>
        <v/>
      </c>
      <c r="R183" s="212" t="str">
        <f t="shared" si="41"/>
        <v/>
      </c>
      <c r="S183" s="212" t="str">
        <f t="shared" si="41"/>
        <v/>
      </c>
      <c r="T183" s="212" t="str">
        <f t="shared" si="41"/>
        <v/>
      </c>
      <c r="U183" s="212" t="str">
        <f t="shared" si="41"/>
        <v/>
      </c>
      <c r="V183" s="212" t="str">
        <f t="shared" si="41"/>
        <v/>
      </c>
      <c r="W183" s="212" t="str">
        <f t="shared" si="41"/>
        <v/>
      </c>
      <c r="X183" s="212" t="str">
        <f t="shared" si="41"/>
        <v/>
      </c>
      <c r="Y183" s="212" t="str">
        <f t="shared" si="41"/>
        <v/>
      </c>
      <c r="Z183" s="212" t="str">
        <f t="shared" si="41"/>
        <v/>
      </c>
      <c r="AA183" s="212" t="str">
        <f t="shared" si="41"/>
        <v/>
      </c>
      <c r="AB183" s="212" t="str">
        <f t="shared" si="41"/>
        <v/>
      </c>
      <c r="AC183" s="212" t="str">
        <f t="shared" si="41"/>
        <v/>
      </c>
      <c r="AD183" s="212" t="str">
        <f t="shared" si="41"/>
        <v/>
      </c>
      <c r="AE183" s="212" t="str">
        <f t="shared" si="41"/>
        <v/>
      </c>
      <c r="AF183" s="212" t="str">
        <f t="shared" si="41"/>
        <v/>
      </c>
      <c r="AG183" s="212" t="str">
        <f t="shared" si="41"/>
        <v/>
      </c>
      <c r="AH183" s="212" t="str">
        <f t="shared" si="41"/>
        <v/>
      </c>
      <c r="AI183" s="212" t="str">
        <f t="shared" si="41"/>
        <v/>
      </c>
      <c r="AJ183" s="212" t="str">
        <f t="shared" si="41"/>
        <v/>
      </c>
      <c r="AK183" s="212" t="str">
        <f t="shared" si="41"/>
        <v/>
      </c>
      <c r="AL183" s="212" t="str">
        <f t="shared" si="41"/>
        <v/>
      </c>
      <c r="AM183" s="212" t="str">
        <f t="shared" si="41"/>
        <v/>
      </c>
      <c r="AN183" s="212" t="str">
        <f t="shared" si="41"/>
        <v/>
      </c>
      <c r="AO183" s="212" t="str">
        <f t="shared" si="41"/>
        <v/>
      </c>
      <c r="AP183" s="212" t="str">
        <f t="shared" si="41"/>
        <v/>
      </c>
      <c r="AQ183" s="148"/>
    </row>
    <row r="184" spans="1:43" ht="12.75" x14ac:dyDescent="0.2">
      <c r="A184" s="177"/>
      <c r="B184" s="177"/>
      <c r="C184" s="177"/>
      <c r="D184" s="213">
        <v>2</v>
      </c>
      <c r="E184" s="215" t="str">
        <f t="shared" si="41"/>
        <v/>
      </c>
      <c r="F184" s="215" t="str">
        <f t="shared" si="41"/>
        <v/>
      </c>
      <c r="G184" s="215" t="str">
        <f t="shared" si="41"/>
        <v/>
      </c>
      <c r="H184" s="215" t="str">
        <f t="shared" si="41"/>
        <v/>
      </c>
      <c r="I184" s="215" t="str">
        <f t="shared" si="41"/>
        <v/>
      </c>
      <c r="J184" s="215" t="str">
        <f t="shared" si="41"/>
        <v/>
      </c>
      <c r="K184" s="215" t="str">
        <f t="shared" si="41"/>
        <v/>
      </c>
      <c r="L184" s="215" t="str">
        <f t="shared" si="41"/>
        <v/>
      </c>
      <c r="M184" s="215" t="str">
        <f t="shared" si="41"/>
        <v/>
      </c>
      <c r="N184" s="215" t="str">
        <f t="shared" si="41"/>
        <v/>
      </c>
      <c r="O184" s="215" t="str">
        <f t="shared" si="41"/>
        <v/>
      </c>
      <c r="P184" s="215" t="str">
        <f t="shared" si="41"/>
        <v/>
      </c>
      <c r="Q184" s="215" t="str">
        <f t="shared" si="41"/>
        <v/>
      </c>
      <c r="R184" s="215" t="str">
        <f t="shared" si="41"/>
        <v/>
      </c>
      <c r="S184" s="215" t="str">
        <f t="shared" si="41"/>
        <v/>
      </c>
      <c r="T184" s="215" t="str">
        <f t="shared" si="41"/>
        <v/>
      </c>
      <c r="U184" s="215" t="str">
        <f t="shared" si="41"/>
        <v/>
      </c>
      <c r="V184" s="215" t="str">
        <f t="shared" si="41"/>
        <v/>
      </c>
      <c r="W184" s="215" t="str">
        <f t="shared" si="41"/>
        <v/>
      </c>
      <c r="X184" s="215" t="str">
        <f t="shared" si="41"/>
        <v/>
      </c>
      <c r="Y184" s="215" t="str">
        <f t="shared" si="41"/>
        <v/>
      </c>
      <c r="Z184" s="215" t="str">
        <f t="shared" si="41"/>
        <v/>
      </c>
      <c r="AA184" s="215" t="str">
        <f t="shared" si="41"/>
        <v/>
      </c>
      <c r="AB184" s="215" t="str">
        <f t="shared" si="41"/>
        <v/>
      </c>
      <c r="AC184" s="215" t="str">
        <f t="shared" si="41"/>
        <v/>
      </c>
      <c r="AD184" s="215" t="str">
        <f t="shared" si="41"/>
        <v/>
      </c>
      <c r="AE184" s="215" t="str">
        <f t="shared" si="41"/>
        <v/>
      </c>
      <c r="AF184" s="215" t="str">
        <f t="shared" si="41"/>
        <v/>
      </c>
      <c r="AG184" s="215" t="str">
        <f t="shared" si="41"/>
        <v/>
      </c>
      <c r="AH184" s="215" t="str">
        <f t="shared" si="41"/>
        <v/>
      </c>
      <c r="AI184" s="215" t="str">
        <f t="shared" si="41"/>
        <v/>
      </c>
      <c r="AJ184" s="215" t="str">
        <f t="shared" si="41"/>
        <v/>
      </c>
      <c r="AK184" s="215" t="str">
        <f t="shared" si="41"/>
        <v/>
      </c>
      <c r="AL184" s="215" t="str">
        <f t="shared" si="41"/>
        <v/>
      </c>
      <c r="AM184" s="215" t="str">
        <f t="shared" si="41"/>
        <v/>
      </c>
      <c r="AN184" s="215" t="str">
        <f t="shared" si="41"/>
        <v/>
      </c>
      <c r="AO184" s="215" t="str">
        <f t="shared" si="41"/>
        <v/>
      </c>
      <c r="AP184" s="215" t="str">
        <f t="shared" si="41"/>
        <v/>
      </c>
      <c r="AQ184" s="148"/>
    </row>
    <row r="185" spans="1:43" ht="12.75" x14ac:dyDescent="0.2">
      <c r="A185" s="177"/>
      <c r="B185" s="177"/>
      <c r="C185" s="177"/>
      <c r="D185" s="211">
        <v>1</v>
      </c>
      <c r="E185" s="212" t="str">
        <f t="shared" si="41"/>
        <v/>
      </c>
      <c r="F185" s="212" t="str">
        <f t="shared" si="41"/>
        <v/>
      </c>
      <c r="G185" s="212" t="str">
        <f t="shared" si="41"/>
        <v/>
      </c>
      <c r="H185" s="212" t="str">
        <f t="shared" si="41"/>
        <v/>
      </c>
      <c r="I185" s="212" t="str">
        <f t="shared" si="41"/>
        <v/>
      </c>
      <c r="J185" s="212" t="str">
        <f t="shared" si="41"/>
        <v/>
      </c>
      <c r="K185" s="212" t="str">
        <f t="shared" si="41"/>
        <v/>
      </c>
      <c r="L185" s="212" t="str">
        <f t="shared" si="41"/>
        <v/>
      </c>
      <c r="M185" s="212" t="str">
        <f t="shared" si="41"/>
        <v/>
      </c>
      <c r="N185" s="212" t="str">
        <f t="shared" si="41"/>
        <v/>
      </c>
      <c r="O185" s="212" t="str">
        <f t="shared" si="41"/>
        <v/>
      </c>
      <c r="P185" s="212" t="str">
        <f t="shared" si="41"/>
        <v/>
      </c>
      <c r="Q185" s="212" t="str">
        <f t="shared" si="41"/>
        <v/>
      </c>
      <c r="R185" s="212" t="str">
        <f t="shared" si="41"/>
        <v/>
      </c>
      <c r="S185" s="212" t="str">
        <f t="shared" si="41"/>
        <v/>
      </c>
      <c r="T185" s="212" t="str">
        <f t="shared" si="41"/>
        <v/>
      </c>
      <c r="U185" s="212" t="str">
        <f t="shared" si="41"/>
        <v/>
      </c>
      <c r="V185" s="212" t="str">
        <f t="shared" si="41"/>
        <v/>
      </c>
      <c r="W185" s="212" t="str">
        <f t="shared" si="41"/>
        <v/>
      </c>
      <c r="X185" s="212" t="str">
        <f t="shared" si="41"/>
        <v/>
      </c>
      <c r="Y185" s="212" t="str">
        <f t="shared" si="41"/>
        <v/>
      </c>
      <c r="Z185" s="212" t="str">
        <f t="shared" si="41"/>
        <v/>
      </c>
      <c r="AA185" s="212" t="str">
        <f t="shared" si="41"/>
        <v/>
      </c>
      <c r="AB185" s="212" t="str">
        <f t="shared" si="41"/>
        <v/>
      </c>
      <c r="AC185" s="212" t="str">
        <f t="shared" si="41"/>
        <v/>
      </c>
      <c r="AD185" s="212" t="str">
        <f t="shared" si="41"/>
        <v/>
      </c>
      <c r="AE185" s="212" t="str">
        <f t="shared" si="41"/>
        <v/>
      </c>
      <c r="AF185" s="212" t="str">
        <f t="shared" si="41"/>
        <v/>
      </c>
      <c r="AG185" s="212" t="str">
        <f t="shared" si="41"/>
        <v/>
      </c>
      <c r="AH185" s="212" t="str">
        <f t="shared" si="41"/>
        <v/>
      </c>
      <c r="AI185" s="212" t="str">
        <f t="shared" si="41"/>
        <v/>
      </c>
      <c r="AJ185" s="212" t="str">
        <f t="shared" si="41"/>
        <v/>
      </c>
      <c r="AK185" s="212" t="str">
        <f t="shared" si="41"/>
        <v/>
      </c>
      <c r="AL185" s="212" t="str">
        <f t="shared" si="41"/>
        <v/>
      </c>
      <c r="AM185" s="212" t="str">
        <f t="shared" si="41"/>
        <v/>
      </c>
      <c r="AN185" s="212" t="str">
        <f t="shared" si="41"/>
        <v/>
      </c>
      <c r="AO185" s="212" t="str">
        <f t="shared" si="41"/>
        <v/>
      </c>
      <c r="AP185" s="212" t="str">
        <f t="shared" si="41"/>
        <v/>
      </c>
      <c r="AQ185" s="148"/>
    </row>
    <row r="186" spans="1:43" ht="12.75" x14ac:dyDescent="0.2">
      <c r="B186" s="177"/>
      <c r="C186" s="177"/>
      <c r="D186" s="213"/>
      <c r="E186" s="215"/>
      <c r="F186" s="215"/>
      <c r="G186" s="215"/>
      <c r="H186" s="215"/>
      <c r="I186" s="215"/>
      <c r="J186" s="215"/>
      <c r="K186" s="215"/>
      <c r="L186" s="215"/>
      <c r="M186" s="215"/>
      <c r="N186" s="215"/>
      <c r="O186" s="215"/>
      <c r="P186" s="215"/>
      <c r="Q186" s="215"/>
      <c r="R186" s="215"/>
      <c r="S186" s="215"/>
      <c r="T186" s="215"/>
      <c r="U186" s="215"/>
      <c r="V186" s="215"/>
      <c r="W186" s="215"/>
      <c r="X186" s="215"/>
      <c r="Y186" s="215"/>
      <c r="Z186" s="215"/>
      <c r="AA186" s="215"/>
      <c r="AB186" s="215"/>
      <c r="AC186" s="215"/>
      <c r="AD186" s="215"/>
      <c r="AE186" s="215"/>
      <c r="AF186" s="215"/>
      <c r="AG186" s="215"/>
      <c r="AH186" s="215"/>
      <c r="AI186" s="215"/>
      <c r="AJ186" s="215"/>
      <c r="AK186" s="215"/>
      <c r="AL186" s="215"/>
      <c r="AM186" s="215"/>
      <c r="AN186" s="215"/>
      <c r="AO186" s="215"/>
      <c r="AP186" s="215"/>
    </row>
    <row r="187" spans="1:43" ht="12.75" x14ac:dyDescent="0.2">
      <c r="B187" s="177"/>
      <c r="C187" s="177" t="s">
        <v>665</v>
      </c>
      <c r="D187" s="211" t="s">
        <v>662</v>
      </c>
      <c r="E187" s="212">
        <f t="shared" ref="E187:AP187" si="42">E27</f>
        <v>205</v>
      </c>
      <c r="F187" s="212" t="str">
        <f t="shared" si="42"/>
        <v/>
      </c>
      <c r="G187" s="212" t="str">
        <f t="shared" si="42"/>
        <v/>
      </c>
      <c r="H187" s="212" t="str">
        <f t="shared" si="42"/>
        <v/>
      </c>
      <c r="I187" s="212" t="str">
        <f t="shared" si="42"/>
        <v/>
      </c>
      <c r="J187" s="212" t="str">
        <f t="shared" si="42"/>
        <v/>
      </c>
      <c r="K187" s="212" t="str">
        <f t="shared" si="42"/>
        <v/>
      </c>
      <c r="L187" s="212">
        <f t="shared" si="42"/>
        <v>136</v>
      </c>
      <c r="M187" s="212" t="str">
        <f t="shared" si="42"/>
        <v/>
      </c>
      <c r="N187" s="212" t="str">
        <f t="shared" si="42"/>
        <v/>
      </c>
      <c r="O187" s="212">
        <f t="shared" si="42"/>
        <v>177</v>
      </c>
      <c r="P187" s="212">
        <f t="shared" si="42"/>
        <v>87</v>
      </c>
      <c r="Q187" s="212" t="str">
        <f t="shared" si="42"/>
        <v/>
      </c>
      <c r="R187" s="212" t="str">
        <f t="shared" si="42"/>
        <v/>
      </c>
      <c r="S187" s="212" t="str">
        <f t="shared" si="42"/>
        <v/>
      </c>
      <c r="T187" s="212" t="str">
        <f t="shared" si="42"/>
        <v/>
      </c>
      <c r="U187" s="212" t="str">
        <f t="shared" si="42"/>
        <v/>
      </c>
      <c r="V187" s="212" t="str">
        <f t="shared" si="42"/>
        <v/>
      </c>
      <c r="W187" s="212">
        <f t="shared" si="42"/>
        <v>180</v>
      </c>
      <c r="X187" s="212" t="str">
        <f t="shared" si="42"/>
        <v/>
      </c>
      <c r="Y187" s="212">
        <f t="shared" si="42"/>
        <v>126</v>
      </c>
      <c r="Z187" s="212" t="str">
        <f t="shared" si="42"/>
        <v/>
      </c>
      <c r="AA187" s="212" t="str">
        <f t="shared" si="42"/>
        <v/>
      </c>
      <c r="AB187" s="212" t="str">
        <f t="shared" si="42"/>
        <v/>
      </c>
      <c r="AC187" s="212">
        <f t="shared" si="42"/>
        <v>138</v>
      </c>
      <c r="AD187" s="212" t="str">
        <f t="shared" si="42"/>
        <v/>
      </c>
      <c r="AE187" s="212" t="str">
        <f t="shared" si="42"/>
        <v/>
      </c>
      <c r="AF187" s="212">
        <f t="shared" si="42"/>
        <v>167</v>
      </c>
      <c r="AG187" s="212">
        <f t="shared" si="42"/>
        <v>134</v>
      </c>
      <c r="AH187" s="212" t="str">
        <f t="shared" si="42"/>
        <v/>
      </c>
      <c r="AI187" s="212" t="str">
        <f t="shared" si="42"/>
        <v/>
      </c>
      <c r="AJ187" s="212" t="str">
        <f t="shared" si="42"/>
        <v/>
      </c>
      <c r="AK187" s="212" t="str">
        <f t="shared" si="42"/>
        <v/>
      </c>
      <c r="AL187" s="212">
        <f t="shared" si="42"/>
        <v>121</v>
      </c>
      <c r="AM187" s="212" t="str">
        <f t="shared" si="42"/>
        <v/>
      </c>
      <c r="AN187" s="212">
        <f t="shared" si="42"/>
        <v>64</v>
      </c>
      <c r="AO187" s="212" t="str">
        <f t="shared" si="42"/>
        <v/>
      </c>
      <c r="AP187" s="212" t="str">
        <f t="shared" si="42"/>
        <v/>
      </c>
    </row>
    <row r="188" spans="1:43" ht="12.75" x14ac:dyDescent="0.2">
      <c r="B188" s="177"/>
      <c r="C188" s="177"/>
      <c r="D188" s="213" t="s">
        <v>663</v>
      </c>
      <c r="E188" s="214" t="str">
        <f>IF(ISNUMBER(E109)=TRUE,E109-E29,"")</f>
        <v/>
      </c>
      <c r="F188" s="214"/>
      <c r="G188" s="214"/>
      <c r="H188" s="214"/>
      <c r="I188" s="214"/>
      <c r="J188" s="214"/>
      <c r="K188" s="214"/>
      <c r="L188" s="214"/>
      <c r="M188" s="214"/>
      <c r="N188" s="214"/>
      <c r="O188" s="214"/>
      <c r="P188" s="214"/>
      <c r="Q188" s="214"/>
      <c r="R188" s="214"/>
      <c r="S188" s="214"/>
      <c r="T188" s="214"/>
      <c r="U188" s="214"/>
      <c r="V188" s="214"/>
      <c r="W188" s="214"/>
      <c r="X188" s="214"/>
      <c r="Y188" s="214"/>
      <c r="Z188" s="214"/>
      <c r="AA188" s="214"/>
      <c r="AB188" s="214"/>
      <c r="AC188" s="214"/>
      <c r="AD188" s="214"/>
      <c r="AE188" s="214"/>
      <c r="AF188" s="214"/>
      <c r="AG188" s="214"/>
      <c r="AH188" s="214"/>
      <c r="AI188" s="214"/>
      <c r="AJ188" s="214"/>
      <c r="AK188" s="214"/>
      <c r="AL188" s="214"/>
      <c r="AM188" s="214"/>
      <c r="AN188" s="214"/>
      <c r="AO188" s="214"/>
      <c r="AP188" s="214"/>
    </row>
    <row r="189" spans="1:43" ht="12.75" x14ac:dyDescent="0.2">
      <c r="A189" s="177"/>
      <c r="B189" s="177"/>
      <c r="C189" s="177"/>
      <c r="D189" s="211">
        <v>30</v>
      </c>
      <c r="E189" s="212" t="str">
        <f t="shared" ref="E189:AP194" si="43">IF(ISNUMBER(E110)=TRUE,E110-E29,"")</f>
        <v/>
      </c>
      <c r="F189" s="212" t="str">
        <f t="shared" si="43"/>
        <v/>
      </c>
      <c r="G189" s="212" t="str">
        <f t="shared" si="43"/>
        <v/>
      </c>
      <c r="H189" s="212" t="str">
        <f t="shared" si="43"/>
        <v/>
      </c>
      <c r="I189" s="212" t="str">
        <f t="shared" si="43"/>
        <v/>
      </c>
      <c r="J189" s="212" t="str">
        <f t="shared" si="43"/>
        <v/>
      </c>
      <c r="K189" s="212" t="str">
        <f t="shared" si="43"/>
        <v/>
      </c>
      <c r="L189" s="212" t="str">
        <f t="shared" si="43"/>
        <v/>
      </c>
      <c r="M189" s="212" t="str">
        <f t="shared" si="43"/>
        <v/>
      </c>
      <c r="N189" s="212" t="str">
        <f t="shared" si="43"/>
        <v/>
      </c>
      <c r="O189" s="212" t="str">
        <f t="shared" si="43"/>
        <v/>
      </c>
      <c r="P189" s="212" t="str">
        <f t="shared" si="43"/>
        <v/>
      </c>
      <c r="Q189" s="212" t="str">
        <f t="shared" si="43"/>
        <v/>
      </c>
      <c r="R189" s="212" t="str">
        <f t="shared" si="43"/>
        <v/>
      </c>
      <c r="S189" s="212" t="str">
        <f t="shared" si="43"/>
        <v/>
      </c>
      <c r="T189" s="212" t="str">
        <f t="shared" si="43"/>
        <v/>
      </c>
      <c r="U189" s="212" t="str">
        <f t="shared" si="43"/>
        <v/>
      </c>
      <c r="V189" s="212" t="str">
        <f t="shared" si="43"/>
        <v/>
      </c>
      <c r="W189" s="212" t="str">
        <f t="shared" si="43"/>
        <v/>
      </c>
      <c r="X189" s="212" t="str">
        <f t="shared" si="43"/>
        <v/>
      </c>
      <c r="Y189" s="212" t="str">
        <f t="shared" si="43"/>
        <v/>
      </c>
      <c r="Z189" s="212" t="str">
        <f t="shared" si="43"/>
        <v/>
      </c>
      <c r="AA189" s="212" t="str">
        <f t="shared" si="43"/>
        <v/>
      </c>
      <c r="AB189" s="212" t="str">
        <f t="shared" si="43"/>
        <v/>
      </c>
      <c r="AC189" s="212" t="str">
        <f t="shared" si="43"/>
        <v/>
      </c>
      <c r="AD189" s="212" t="str">
        <f t="shared" si="43"/>
        <v/>
      </c>
      <c r="AE189" s="212" t="str">
        <f t="shared" si="43"/>
        <v/>
      </c>
      <c r="AF189" s="212" t="str">
        <f t="shared" si="43"/>
        <v/>
      </c>
      <c r="AG189" s="212" t="str">
        <f t="shared" si="43"/>
        <v/>
      </c>
      <c r="AH189" s="212" t="str">
        <f t="shared" si="43"/>
        <v/>
      </c>
      <c r="AI189" s="212" t="str">
        <f t="shared" si="43"/>
        <v/>
      </c>
      <c r="AJ189" s="212" t="str">
        <f t="shared" si="43"/>
        <v/>
      </c>
      <c r="AK189" s="212" t="str">
        <f t="shared" si="43"/>
        <v/>
      </c>
      <c r="AL189" s="212" t="str">
        <f t="shared" si="43"/>
        <v/>
      </c>
      <c r="AM189" s="212" t="str">
        <f t="shared" si="43"/>
        <v/>
      </c>
      <c r="AN189" s="212" t="str">
        <f t="shared" si="43"/>
        <v/>
      </c>
      <c r="AO189" s="212" t="str">
        <f t="shared" si="43"/>
        <v/>
      </c>
      <c r="AP189" s="212" t="str">
        <f t="shared" si="43"/>
        <v/>
      </c>
      <c r="AQ189" s="148"/>
    </row>
    <row r="190" spans="1:43" ht="12.75" x14ac:dyDescent="0.2">
      <c r="A190" s="177"/>
      <c r="B190" s="177"/>
      <c r="C190" s="177"/>
      <c r="D190" s="213">
        <v>25</v>
      </c>
      <c r="E190" s="215" t="str">
        <f t="shared" si="43"/>
        <v/>
      </c>
      <c r="F190" s="215" t="str">
        <f t="shared" si="43"/>
        <v/>
      </c>
      <c r="G190" s="215" t="str">
        <f t="shared" si="43"/>
        <v/>
      </c>
      <c r="H190" s="215" t="str">
        <f t="shared" si="43"/>
        <v/>
      </c>
      <c r="I190" s="215" t="str">
        <f t="shared" si="43"/>
        <v/>
      </c>
      <c r="J190" s="215" t="str">
        <f t="shared" si="43"/>
        <v/>
      </c>
      <c r="K190" s="215" t="str">
        <f t="shared" si="43"/>
        <v/>
      </c>
      <c r="L190" s="215" t="str">
        <f t="shared" si="43"/>
        <v/>
      </c>
      <c r="M190" s="215" t="str">
        <f t="shared" si="43"/>
        <v/>
      </c>
      <c r="N190" s="215" t="str">
        <f t="shared" si="43"/>
        <v/>
      </c>
      <c r="O190" s="215" t="str">
        <f t="shared" si="43"/>
        <v/>
      </c>
      <c r="P190" s="215" t="str">
        <f t="shared" si="43"/>
        <v/>
      </c>
      <c r="Q190" s="215" t="str">
        <f t="shared" si="43"/>
        <v/>
      </c>
      <c r="R190" s="215" t="str">
        <f t="shared" si="43"/>
        <v/>
      </c>
      <c r="S190" s="215" t="str">
        <f t="shared" si="43"/>
        <v/>
      </c>
      <c r="T190" s="215" t="str">
        <f t="shared" si="43"/>
        <v/>
      </c>
      <c r="U190" s="215" t="str">
        <f t="shared" si="43"/>
        <v/>
      </c>
      <c r="V190" s="215" t="str">
        <f t="shared" si="43"/>
        <v/>
      </c>
      <c r="W190" s="215" t="str">
        <f t="shared" si="43"/>
        <v/>
      </c>
      <c r="X190" s="215" t="str">
        <f t="shared" si="43"/>
        <v/>
      </c>
      <c r="Y190" s="215" t="str">
        <f t="shared" si="43"/>
        <v/>
      </c>
      <c r="Z190" s="215" t="str">
        <f t="shared" si="43"/>
        <v/>
      </c>
      <c r="AA190" s="215" t="str">
        <f t="shared" si="43"/>
        <v/>
      </c>
      <c r="AB190" s="215" t="str">
        <f t="shared" si="43"/>
        <v/>
      </c>
      <c r="AC190" s="215" t="str">
        <f t="shared" si="43"/>
        <v/>
      </c>
      <c r="AD190" s="215" t="str">
        <f t="shared" si="43"/>
        <v/>
      </c>
      <c r="AE190" s="215" t="str">
        <f t="shared" si="43"/>
        <v/>
      </c>
      <c r="AF190" s="215" t="str">
        <f t="shared" si="43"/>
        <v/>
      </c>
      <c r="AG190" s="215" t="str">
        <f t="shared" si="43"/>
        <v/>
      </c>
      <c r="AH190" s="215" t="str">
        <f t="shared" si="43"/>
        <v/>
      </c>
      <c r="AI190" s="215" t="str">
        <f t="shared" si="43"/>
        <v/>
      </c>
      <c r="AJ190" s="215" t="str">
        <f t="shared" si="43"/>
        <v/>
      </c>
      <c r="AK190" s="215" t="str">
        <f t="shared" si="43"/>
        <v/>
      </c>
      <c r="AL190" s="215" t="str">
        <f t="shared" si="43"/>
        <v/>
      </c>
      <c r="AM190" s="215" t="str">
        <f t="shared" si="43"/>
        <v/>
      </c>
      <c r="AN190" s="215" t="str">
        <f t="shared" si="43"/>
        <v/>
      </c>
      <c r="AO190" s="215" t="str">
        <f t="shared" si="43"/>
        <v/>
      </c>
      <c r="AP190" s="215" t="str">
        <f t="shared" si="43"/>
        <v/>
      </c>
      <c r="AQ190" s="148"/>
    </row>
    <row r="191" spans="1:43" ht="12.75" x14ac:dyDescent="0.2">
      <c r="A191" s="177"/>
      <c r="B191" s="177"/>
      <c r="C191" s="177"/>
      <c r="D191" s="211">
        <v>7.5</v>
      </c>
      <c r="E191" s="212" t="str">
        <f t="shared" si="43"/>
        <v/>
      </c>
      <c r="F191" s="212" t="str">
        <f t="shared" si="43"/>
        <v/>
      </c>
      <c r="G191" s="212" t="str">
        <f t="shared" si="43"/>
        <v/>
      </c>
      <c r="H191" s="212" t="str">
        <f t="shared" si="43"/>
        <v/>
      </c>
      <c r="I191" s="212" t="str">
        <f t="shared" si="43"/>
        <v/>
      </c>
      <c r="J191" s="212" t="str">
        <f t="shared" si="43"/>
        <v/>
      </c>
      <c r="K191" s="212" t="str">
        <f t="shared" si="43"/>
        <v/>
      </c>
      <c r="L191" s="212" t="str">
        <f t="shared" si="43"/>
        <v/>
      </c>
      <c r="M191" s="212" t="str">
        <f t="shared" si="43"/>
        <v/>
      </c>
      <c r="N191" s="212" t="str">
        <f t="shared" si="43"/>
        <v/>
      </c>
      <c r="O191" s="212" t="str">
        <f t="shared" si="43"/>
        <v/>
      </c>
      <c r="P191" s="212" t="str">
        <f t="shared" si="43"/>
        <v/>
      </c>
      <c r="Q191" s="212" t="str">
        <f t="shared" si="43"/>
        <v/>
      </c>
      <c r="R191" s="212" t="str">
        <f t="shared" si="43"/>
        <v/>
      </c>
      <c r="S191" s="212" t="str">
        <f t="shared" si="43"/>
        <v/>
      </c>
      <c r="T191" s="212" t="str">
        <f t="shared" si="43"/>
        <v/>
      </c>
      <c r="U191" s="212" t="str">
        <f t="shared" si="43"/>
        <v/>
      </c>
      <c r="V191" s="212" t="str">
        <f t="shared" si="43"/>
        <v/>
      </c>
      <c r="W191" s="212" t="str">
        <f t="shared" si="43"/>
        <v/>
      </c>
      <c r="X191" s="212" t="str">
        <f t="shared" si="43"/>
        <v/>
      </c>
      <c r="Y191" s="212" t="str">
        <f t="shared" si="43"/>
        <v/>
      </c>
      <c r="Z191" s="212" t="str">
        <f t="shared" si="43"/>
        <v/>
      </c>
      <c r="AA191" s="212" t="str">
        <f t="shared" si="43"/>
        <v/>
      </c>
      <c r="AB191" s="212" t="str">
        <f t="shared" si="43"/>
        <v/>
      </c>
      <c r="AC191" s="212" t="str">
        <f t="shared" si="43"/>
        <v/>
      </c>
      <c r="AD191" s="212" t="str">
        <f t="shared" si="43"/>
        <v/>
      </c>
      <c r="AE191" s="212" t="str">
        <f t="shared" si="43"/>
        <v/>
      </c>
      <c r="AF191" s="212" t="str">
        <f t="shared" si="43"/>
        <v/>
      </c>
      <c r="AG191" s="212" t="str">
        <f t="shared" si="43"/>
        <v/>
      </c>
      <c r="AH191" s="212" t="str">
        <f t="shared" si="43"/>
        <v/>
      </c>
      <c r="AI191" s="212" t="str">
        <f t="shared" si="43"/>
        <v/>
      </c>
      <c r="AJ191" s="212" t="str">
        <f t="shared" si="43"/>
        <v/>
      </c>
      <c r="AK191" s="212" t="str">
        <f t="shared" si="43"/>
        <v/>
      </c>
      <c r="AL191" s="212" t="str">
        <f t="shared" si="43"/>
        <v/>
      </c>
      <c r="AM191" s="212" t="str">
        <f t="shared" si="43"/>
        <v/>
      </c>
      <c r="AN191" s="212" t="str">
        <f t="shared" si="43"/>
        <v/>
      </c>
      <c r="AO191" s="212" t="str">
        <f t="shared" si="43"/>
        <v/>
      </c>
      <c r="AP191" s="212" t="str">
        <f t="shared" si="43"/>
        <v/>
      </c>
      <c r="AQ191" s="148"/>
    </row>
    <row r="192" spans="1:43" ht="12.75" x14ac:dyDescent="0.2">
      <c r="A192" s="177"/>
      <c r="B192" s="177"/>
      <c r="C192" s="177"/>
      <c r="D192" s="213">
        <v>3</v>
      </c>
      <c r="E192" s="215" t="str">
        <f t="shared" si="43"/>
        <v/>
      </c>
      <c r="F192" s="215" t="str">
        <f t="shared" si="43"/>
        <v/>
      </c>
      <c r="G192" s="215" t="str">
        <f t="shared" si="43"/>
        <v/>
      </c>
      <c r="H192" s="215" t="str">
        <f t="shared" si="43"/>
        <v/>
      </c>
      <c r="I192" s="215" t="str">
        <f t="shared" si="43"/>
        <v/>
      </c>
      <c r="J192" s="215" t="str">
        <f t="shared" si="43"/>
        <v/>
      </c>
      <c r="K192" s="215" t="str">
        <f t="shared" si="43"/>
        <v/>
      </c>
      <c r="L192" s="215" t="str">
        <f t="shared" si="43"/>
        <v/>
      </c>
      <c r="M192" s="215" t="str">
        <f t="shared" si="43"/>
        <v/>
      </c>
      <c r="N192" s="215" t="str">
        <f t="shared" si="43"/>
        <v/>
      </c>
      <c r="O192" s="215" t="str">
        <f t="shared" si="43"/>
        <v/>
      </c>
      <c r="P192" s="215" t="str">
        <f t="shared" si="43"/>
        <v/>
      </c>
      <c r="Q192" s="215" t="str">
        <f t="shared" si="43"/>
        <v/>
      </c>
      <c r="R192" s="215" t="str">
        <f t="shared" si="43"/>
        <v/>
      </c>
      <c r="S192" s="215" t="str">
        <f t="shared" si="43"/>
        <v/>
      </c>
      <c r="T192" s="215" t="str">
        <f t="shared" si="43"/>
        <v/>
      </c>
      <c r="U192" s="215" t="str">
        <f t="shared" si="43"/>
        <v/>
      </c>
      <c r="V192" s="215" t="str">
        <f t="shared" si="43"/>
        <v/>
      </c>
      <c r="W192" s="215" t="str">
        <f t="shared" si="43"/>
        <v/>
      </c>
      <c r="X192" s="215" t="str">
        <f t="shared" si="43"/>
        <v/>
      </c>
      <c r="Y192" s="215" t="str">
        <f t="shared" si="43"/>
        <v/>
      </c>
      <c r="Z192" s="215" t="str">
        <f t="shared" si="43"/>
        <v/>
      </c>
      <c r="AA192" s="215" t="str">
        <f t="shared" si="43"/>
        <v/>
      </c>
      <c r="AB192" s="215" t="str">
        <f t="shared" si="43"/>
        <v/>
      </c>
      <c r="AC192" s="215" t="str">
        <f t="shared" si="43"/>
        <v/>
      </c>
      <c r="AD192" s="215" t="str">
        <f t="shared" si="43"/>
        <v/>
      </c>
      <c r="AE192" s="215" t="str">
        <f t="shared" si="43"/>
        <v/>
      </c>
      <c r="AF192" s="215" t="str">
        <f t="shared" si="43"/>
        <v/>
      </c>
      <c r="AG192" s="215" t="str">
        <f t="shared" si="43"/>
        <v/>
      </c>
      <c r="AH192" s="215" t="str">
        <f t="shared" si="43"/>
        <v/>
      </c>
      <c r="AI192" s="215" t="str">
        <f t="shared" si="43"/>
        <v/>
      </c>
      <c r="AJ192" s="215" t="str">
        <f t="shared" si="43"/>
        <v/>
      </c>
      <c r="AK192" s="215" t="str">
        <f t="shared" si="43"/>
        <v/>
      </c>
      <c r="AL192" s="215" t="str">
        <f t="shared" si="43"/>
        <v/>
      </c>
      <c r="AM192" s="215" t="str">
        <f t="shared" si="43"/>
        <v/>
      </c>
      <c r="AN192" s="215" t="str">
        <f t="shared" si="43"/>
        <v/>
      </c>
      <c r="AO192" s="215" t="str">
        <f t="shared" si="43"/>
        <v/>
      </c>
      <c r="AP192" s="215" t="str">
        <f t="shared" si="43"/>
        <v/>
      </c>
      <c r="AQ192" s="148"/>
    </row>
    <row r="193" spans="1:43" ht="12.75" x14ac:dyDescent="0.2">
      <c r="A193" s="177"/>
      <c r="B193" s="177"/>
      <c r="C193" s="177"/>
      <c r="D193" s="211">
        <v>2</v>
      </c>
      <c r="E193" s="212" t="str">
        <f t="shared" si="43"/>
        <v/>
      </c>
      <c r="F193" s="212" t="str">
        <f t="shared" si="43"/>
        <v/>
      </c>
      <c r="G193" s="212" t="str">
        <f t="shared" si="43"/>
        <v/>
      </c>
      <c r="H193" s="212" t="str">
        <f t="shared" si="43"/>
        <v/>
      </c>
      <c r="I193" s="212" t="str">
        <f t="shared" si="43"/>
        <v/>
      </c>
      <c r="J193" s="212" t="str">
        <f t="shared" si="43"/>
        <v/>
      </c>
      <c r="K193" s="212" t="str">
        <f t="shared" si="43"/>
        <v/>
      </c>
      <c r="L193" s="212" t="str">
        <f t="shared" si="43"/>
        <v/>
      </c>
      <c r="M193" s="212" t="str">
        <f t="shared" si="43"/>
        <v/>
      </c>
      <c r="N193" s="212" t="str">
        <f t="shared" si="43"/>
        <v/>
      </c>
      <c r="O193" s="212" t="str">
        <f t="shared" si="43"/>
        <v/>
      </c>
      <c r="P193" s="212" t="str">
        <f t="shared" si="43"/>
        <v/>
      </c>
      <c r="Q193" s="212" t="str">
        <f t="shared" si="43"/>
        <v/>
      </c>
      <c r="R193" s="212" t="str">
        <f t="shared" si="43"/>
        <v/>
      </c>
      <c r="S193" s="212" t="str">
        <f t="shared" si="43"/>
        <v/>
      </c>
      <c r="T193" s="212" t="str">
        <f t="shared" si="43"/>
        <v/>
      </c>
      <c r="U193" s="212" t="str">
        <f t="shared" si="43"/>
        <v/>
      </c>
      <c r="V193" s="212" t="str">
        <f t="shared" si="43"/>
        <v/>
      </c>
      <c r="W193" s="212" t="str">
        <f t="shared" si="43"/>
        <v/>
      </c>
      <c r="X193" s="212" t="str">
        <f t="shared" si="43"/>
        <v/>
      </c>
      <c r="Y193" s="212" t="str">
        <f t="shared" si="43"/>
        <v/>
      </c>
      <c r="Z193" s="212" t="str">
        <f t="shared" si="43"/>
        <v/>
      </c>
      <c r="AA193" s="212" t="str">
        <f t="shared" si="43"/>
        <v/>
      </c>
      <c r="AB193" s="212" t="str">
        <f t="shared" si="43"/>
        <v/>
      </c>
      <c r="AC193" s="212" t="str">
        <f t="shared" si="43"/>
        <v/>
      </c>
      <c r="AD193" s="212" t="str">
        <f t="shared" si="43"/>
        <v/>
      </c>
      <c r="AE193" s="212" t="str">
        <f t="shared" si="43"/>
        <v/>
      </c>
      <c r="AF193" s="212" t="str">
        <f t="shared" si="43"/>
        <v/>
      </c>
      <c r="AG193" s="212" t="str">
        <f t="shared" si="43"/>
        <v/>
      </c>
      <c r="AH193" s="212" t="str">
        <f t="shared" si="43"/>
        <v/>
      </c>
      <c r="AI193" s="212" t="str">
        <f t="shared" si="43"/>
        <v/>
      </c>
      <c r="AJ193" s="212" t="str">
        <f t="shared" si="43"/>
        <v/>
      </c>
      <c r="AK193" s="212" t="str">
        <f t="shared" si="43"/>
        <v/>
      </c>
      <c r="AL193" s="212" t="str">
        <f t="shared" si="43"/>
        <v/>
      </c>
      <c r="AM193" s="212" t="str">
        <f t="shared" si="43"/>
        <v/>
      </c>
      <c r="AN193" s="212" t="str">
        <f t="shared" si="43"/>
        <v/>
      </c>
      <c r="AO193" s="212" t="str">
        <f t="shared" si="43"/>
        <v/>
      </c>
      <c r="AP193" s="212" t="str">
        <f t="shared" si="43"/>
        <v/>
      </c>
      <c r="AQ193" s="148"/>
    </row>
    <row r="194" spans="1:43" ht="12.75" x14ac:dyDescent="0.2">
      <c r="A194" s="177"/>
      <c r="B194" s="177"/>
      <c r="C194" s="177"/>
      <c r="D194" s="213">
        <v>1</v>
      </c>
      <c r="E194" s="215" t="str">
        <f t="shared" si="43"/>
        <v/>
      </c>
      <c r="F194" s="215" t="str">
        <f t="shared" si="43"/>
        <v/>
      </c>
      <c r="G194" s="215" t="str">
        <f t="shared" si="43"/>
        <v/>
      </c>
      <c r="H194" s="215" t="str">
        <f t="shared" si="43"/>
        <v/>
      </c>
      <c r="I194" s="215" t="str">
        <f t="shared" si="43"/>
        <v/>
      </c>
      <c r="J194" s="215" t="str">
        <f t="shared" si="43"/>
        <v/>
      </c>
      <c r="K194" s="215" t="str">
        <f t="shared" si="43"/>
        <v/>
      </c>
      <c r="L194" s="215" t="str">
        <f t="shared" si="43"/>
        <v/>
      </c>
      <c r="M194" s="215" t="str">
        <f t="shared" si="43"/>
        <v/>
      </c>
      <c r="N194" s="215" t="str">
        <f t="shared" si="43"/>
        <v/>
      </c>
      <c r="O194" s="215" t="str">
        <f t="shared" si="43"/>
        <v/>
      </c>
      <c r="P194" s="215" t="str">
        <f t="shared" si="43"/>
        <v/>
      </c>
      <c r="Q194" s="215" t="str">
        <f t="shared" si="43"/>
        <v/>
      </c>
      <c r="R194" s="215" t="str">
        <f t="shared" si="43"/>
        <v/>
      </c>
      <c r="S194" s="215" t="str">
        <f t="shared" si="43"/>
        <v/>
      </c>
      <c r="T194" s="215" t="str">
        <f t="shared" si="43"/>
        <v/>
      </c>
      <c r="U194" s="215" t="str">
        <f t="shared" si="43"/>
        <v/>
      </c>
      <c r="V194" s="215" t="str">
        <f t="shared" si="43"/>
        <v/>
      </c>
      <c r="W194" s="215" t="str">
        <f t="shared" si="43"/>
        <v/>
      </c>
      <c r="X194" s="215" t="str">
        <f t="shared" si="43"/>
        <v/>
      </c>
      <c r="Y194" s="215" t="str">
        <f t="shared" si="43"/>
        <v/>
      </c>
      <c r="Z194" s="215" t="str">
        <f t="shared" si="43"/>
        <v/>
      </c>
      <c r="AA194" s="215" t="str">
        <f t="shared" si="43"/>
        <v/>
      </c>
      <c r="AB194" s="215" t="str">
        <f t="shared" si="43"/>
        <v/>
      </c>
      <c r="AC194" s="215" t="str">
        <f t="shared" si="43"/>
        <v/>
      </c>
      <c r="AD194" s="215" t="str">
        <f t="shared" si="43"/>
        <v/>
      </c>
      <c r="AE194" s="215" t="str">
        <f t="shared" si="43"/>
        <v/>
      </c>
      <c r="AF194" s="215" t="str">
        <f t="shared" si="43"/>
        <v/>
      </c>
      <c r="AG194" s="215" t="str">
        <f t="shared" si="43"/>
        <v/>
      </c>
      <c r="AH194" s="215" t="str">
        <f t="shared" si="43"/>
        <v/>
      </c>
      <c r="AI194" s="215" t="str">
        <f t="shared" si="43"/>
        <v/>
      </c>
      <c r="AJ194" s="215" t="str">
        <f t="shared" si="43"/>
        <v/>
      </c>
      <c r="AK194" s="215" t="str">
        <f t="shared" si="43"/>
        <v/>
      </c>
      <c r="AL194" s="215" t="str">
        <f t="shared" si="43"/>
        <v/>
      </c>
      <c r="AM194" s="215" t="str">
        <f t="shared" si="43"/>
        <v/>
      </c>
      <c r="AN194" s="215" t="str">
        <f t="shared" si="43"/>
        <v/>
      </c>
      <c r="AO194" s="215" t="str">
        <f t="shared" si="43"/>
        <v/>
      </c>
      <c r="AP194" s="215" t="str">
        <f t="shared" si="43"/>
        <v/>
      </c>
      <c r="AQ194" s="148"/>
    </row>
    <row r="195" spans="1:43" ht="12.75" x14ac:dyDescent="0.2">
      <c r="B195" s="177"/>
      <c r="C195" s="177"/>
      <c r="D195" s="213"/>
      <c r="E195" s="215"/>
      <c r="F195" s="215"/>
      <c r="G195" s="215"/>
      <c r="H195" s="215"/>
      <c r="I195" s="215"/>
      <c r="J195" s="215"/>
      <c r="K195" s="215"/>
      <c r="L195" s="215"/>
      <c r="M195" s="215"/>
      <c r="N195" s="215"/>
      <c r="O195" s="215"/>
      <c r="P195" s="215"/>
      <c r="Q195" s="215"/>
      <c r="R195" s="215"/>
      <c r="S195" s="215"/>
      <c r="T195" s="215"/>
      <c r="U195" s="215"/>
      <c r="V195" s="215"/>
      <c r="W195" s="215"/>
      <c r="X195" s="215"/>
      <c r="Y195" s="215"/>
      <c r="Z195" s="215"/>
      <c r="AA195" s="215"/>
      <c r="AB195" s="215"/>
      <c r="AC195" s="215"/>
      <c r="AD195" s="215"/>
      <c r="AE195" s="215"/>
      <c r="AF195" s="215"/>
      <c r="AG195" s="215"/>
      <c r="AH195" s="215"/>
      <c r="AI195" s="215"/>
      <c r="AJ195" s="215"/>
      <c r="AK195" s="215"/>
      <c r="AL195" s="215"/>
      <c r="AM195" s="215"/>
      <c r="AN195" s="215"/>
      <c r="AO195" s="215"/>
      <c r="AP195" s="215"/>
    </row>
    <row r="196" spans="1:43" ht="12.75" x14ac:dyDescent="0.2">
      <c r="B196" s="177"/>
      <c r="C196" s="177" t="s">
        <v>666</v>
      </c>
      <c r="D196" s="211" t="s">
        <v>662</v>
      </c>
      <c r="E196" s="212" t="str">
        <f t="shared" ref="E196:AP196" si="44">E36</f>
        <v/>
      </c>
      <c r="F196" s="212" t="str">
        <f t="shared" si="44"/>
        <v/>
      </c>
      <c r="G196" s="212" t="str">
        <f t="shared" si="44"/>
        <v/>
      </c>
      <c r="H196" s="212" t="str">
        <f t="shared" si="44"/>
        <v/>
      </c>
      <c r="I196" s="212" t="str">
        <f t="shared" si="44"/>
        <v/>
      </c>
      <c r="J196" s="212" t="str">
        <f t="shared" si="44"/>
        <v/>
      </c>
      <c r="K196" s="212" t="str">
        <f t="shared" si="44"/>
        <v/>
      </c>
      <c r="L196" s="212" t="str">
        <f t="shared" si="44"/>
        <v/>
      </c>
      <c r="M196" s="212" t="str">
        <f t="shared" si="44"/>
        <v/>
      </c>
      <c r="N196" s="212" t="str">
        <f t="shared" si="44"/>
        <v/>
      </c>
      <c r="O196" s="212" t="str">
        <f t="shared" si="44"/>
        <v/>
      </c>
      <c r="P196" s="212" t="str">
        <f t="shared" si="44"/>
        <v/>
      </c>
      <c r="Q196" s="212" t="str">
        <f t="shared" si="44"/>
        <v/>
      </c>
      <c r="R196" s="212" t="str">
        <f t="shared" si="44"/>
        <v/>
      </c>
      <c r="S196" s="212" t="str">
        <f t="shared" si="44"/>
        <v/>
      </c>
      <c r="T196" s="212" t="str">
        <f t="shared" si="44"/>
        <v/>
      </c>
      <c r="U196" s="212" t="str">
        <f t="shared" si="44"/>
        <v/>
      </c>
      <c r="V196" s="212" t="str">
        <f t="shared" si="44"/>
        <v/>
      </c>
      <c r="W196" s="212" t="str">
        <f t="shared" si="44"/>
        <v/>
      </c>
      <c r="X196" s="212" t="str">
        <f t="shared" si="44"/>
        <v/>
      </c>
      <c r="Y196" s="212">
        <f t="shared" si="44"/>
        <v>132</v>
      </c>
      <c r="Z196" s="212">
        <f t="shared" si="44"/>
        <v>0</v>
      </c>
      <c r="AA196" s="212" t="str">
        <f t="shared" si="44"/>
        <v/>
      </c>
      <c r="AB196" s="212" t="str">
        <f t="shared" si="44"/>
        <v/>
      </c>
      <c r="AC196" s="212" t="str">
        <f t="shared" si="44"/>
        <v/>
      </c>
      <c r="AD196" s="212" t="str">
        <f t="shared" si="44"/>
        <v/>
      </c>
      <c r="AE196" s="212" t="str">
        <f t="shared" si="44"/>
        <v/>
      </c>
      <c r="AF196" s="212" t="str">
        <f t="shared" si="44"/>
        <v/>
      </c>
      <c r="AG196" s="212" t="str">
        <f t="shared" si="44"/>
        <v/>
      </c>
      <c r="AH196" s="212" t="str">
        <f t="shared" si="44"/>
        <v/>
      </c>
      <c r="AI196" s="212" t="str">
        <f t="shared" si="44"/>
        <v/>
      </c>
      <c r="AJ196" s="212" t="str">
        <f t="shared" si="44"/>
        <v/>
      </c>
      <c r="AK196" s="212" t="str">
        <f t="shared" si="44"/>
        <v/>
      </c>
      <c r="AL196" s="212" t="str">
        <f t="shared" si="44"/>
        <v/>
      </c>
      <c r="AM196" s="212" t="str">
        <f t="shared" si="44"/>
        <v/>
      </c>
      <c r="AN196" s="212" t="str">
        <f t="shared" si="44"/>
        <v/>
      </c>
      <c r="AO196" s="212" t="str">
        <f t="shared" si="44"/>
        <v/>
      </c>
      <c r="AP196" s="212" t="str">
        <f t="shared" si="44"/>
        <v/>
      </c>
    </row>
    <row r="197" spans="1:43" ht="12.75" x14ac:dyDescent="0.2">
      <c r="B197" s="177"/>
      <c r="C197" s="177"/>
      <c r="D197" s="213" t="s">
        <v>663</v>
      </c>
      <c r="E197" s="214" t="str">
        <f>IF(ISNUMBER(E118)=TRUE,E118-E38,"")</f>
        <v/>
      </c>
      <c r="F197" s="214"/>
      <c r="G197" s="214"/>
      <c r="H197" s="214"/>
      <c r="I197" s="214"/>
      <c r="J197" s="214"/>
      <c r="K197" s="214"/>
      <c r="L197" s="214"/>
      <c r="M197" s="214"/>
      <c r="N197" s="214"/>
      <c r="O197" s="214"/>
      <c r="P197" s="214"/>
      <c r="Q197" s="214"/>
      <c r="R197" s="214"/>
      <c r="S197" s="214"/>
      <c r="T197" s="214"/>
      <c r="U197" s="214"/>
      <c r="V197" s="214"/>
      <c r="W197" s="214"/>
      <c r="X197" s="214"/>
      <c r="Y197" s="214"/>
      <c r="Z197" s="214"/>
      <c r="AA197" s="214"/>
      <c r="AB197" s="214"/>
      <c r="AC197" s="214"/>
      <c r="AD197" s="214"/>
      <c r="AE197" s="214"/>
      <c r="AF197" s="214"/>
      <c r="AG197" s="214"/>
      <c r="AH197" s="214"/>
      <c r="AI197" s="214"/>
      <c r="AJ197" s="214"/>
      <c r="AK197" s="214"/>
      <c r="AL197" s="214"/>
      <c r="AM197" s="214"/>
      <c r="AN197" s="214"/>
      <c r="AO197" s="214"/>
      <c r="AP197" s="214"/>
    </row>
    <row r="198" spans="1:43" ht="12.75" x14ac:dyDescent="0.2">
      <c r="A198" s="177"/>
      <c r="B198" s="177"/>
      <c r="C198" s="177"/>
      <c r="D198" s="211">
        <v>0.5</v>
      </c>
      <c r="E198" s="212" t="str">
        <f t="shared" ref="E198:AP198" si="45">IF(ISNUMBER(E119)=TRUE,E119-E38,"")</f>
        <v/>
      </c>
      <c r="F198" s="212" t="str">
        <f t="shared" si="45"/>
        <v/>
      </c>
      <c r="G198" s="212" t="str">
        <f t="shared" si="45"/>
        <v/>
      </c>
      <c r="H198" s="212" t="str">
        <f t="shared" si="45"/>
        <v/>
      </c>
      <c r="I198" s="212" t="str">
        <f t="shared" si="45"/>
        <v/>
      </c>
      <c r="J198" s="212" t="str">
        <f t="shared" si="45"/>
        <v/>
      </c>
      <c r="K198" s="212" t="str">
        <f t="shared" si="45"/>
        <v/>
      </c>
      <c r="L198" s="212" t="str">
        <f t="shared" si="45"/>
        <v/>
      </c>
      <c r="M198" s="212" t="str">
        <f t="shared" si="45"/>
        <v/>
      </c>
      <c r="N198" s="212" t="str">
        <f t="shared" si="45"/>
        <v/>
      </c>
      <c r="O198" s="212" t="str">
        <f t="shared" si="45"/>
        <v/>
      </c>
      <c r="P198" s="212" t="str">
        <f t="shared" si="45"/>
        <v/>
      </c>
      <c r="Q198" s="212" t="str">
        <f t="shared" si="45"/>
        <v/>
      </c>
      <c r="R198" s="212" t="str">
        <f t="shared" si="45"/>
        <v/>
      </c>
      <c r="S198" s="212" t="str">
        <f t="shared" si="45"/>
        <v/>
      </c>
      <c r="T198" s="212" t="str">
        <f t="shared" si="45"/>
        <v/>
      </c>
      <c r="U198" s="212" t="str">
        <f t="shared" si="45"/>
        <v/>
      </c>
      <c r="V198" s="212" t="str">
        <f t="shared" si="45"/>
        <v/>
      </c>
      <c r="W198" s="212" t="str">
        <f t="shared" si="45"/>
        <v/>
      </c>
      <c r="X198" s="212" t="str">
        <f t="shared" si="45"/>
        <v/>
      </c>
      <c r="Y198" s="212" t="str">
        <f t="shared" si="45"/>
        <v/>
      </c>
      <c r="Z198" s="212" t="str">
        <f t="shared" si="45"/>
        <v/>
      </c>
      <c r="AA198" s="212" t="str">
        <f t="shared" si="45"/>
        <v/>
      </c>
      <c r="AB198" s="212" t="str">
        <f t="shared" si="45"/>
        <v/>
      </c>
      <c r="AC198" s="212" t="str">
        <f t="shared" si="45"/>
        <v/>
      </c>
      <c r="AD198" s="212" t="str">
        <f t="shared" si="45"/>
        <v/>
      </c>
      <c r="AE198" s="212" t="str">
        <f t="shared" si="45"/>
        <v/>
      </c>
      <c r="AF198" s="212" t="str">
        <f t="shared" si="45"/>
        <v/>
      </c>
      <c r="AG198" s="212" t="str">
        <f t="shared" si="45"/>
        <v/>
      </c>
      <c r="AH198" s="212" t="str">
        <f t="shared" si="45"/>
        <v/>
      </c>
      <c r="AI198" s="212" t="str">
        <f t="shared" si="45"/>
        <v/>
      </c>
      <c r="AJ198" s="212" t="str">
        <f t="shared" si="45"/>
        <v/>
      </c>
      <c r="AK198" s="212" t="str">
        <f t="shared" si="45"/>
        <v/>
      </c>
      <c r="AL198" s="212" t="str">
        <f t="shared" si="45"/>
        <v/>
      </c>
      <c r="AM198" s="212" t="str">
        <f t="shared" si="45"/>
        <v/>
      </c>
      <c r="AN198" s="212" t="str">
        <f t="shared" si="45"/>
        <v/>
      </c>
      <c r="AO198" s="212" t="str">
        <f t="shared" si="45"/>
        <v/>
      </c>
      <c r="AP198" s="212" t="str">
        <f t="shared" si="45"/>
        <v/>
      </c>
      <c r="AQ198" s="148"/>
    </row>
    <row r="199" spans="1:43" ht="12.75" x14ac:dyDescent="0.2">
      <c r="B199" s="177"/>
      <c r="C199" s="177"/>
      <c r="D199" s="213"/>
      <c r="E199" s="215"/>
      <c r="F199" s="215"/>
      <c r="G199" s="215"/>
      <c r="H199" s="215"/>
      <c r="I199" s="215"/>
      <c r="J199" s="215"/>
      <c r="K199" s="215"/>
      <c r="L199" s="215"/>
      <c r="M199" s="215"/>
      <c r="N199" s="215"/>
      <c r="O199" s="215"/>
      <c r="P199" s="215"/>
      <c r="Q199" s="215"/>
      <c r="R199" s="215"/>
      <c r="S199" s="215"/>
      <c r="T199" s="215"/>
      <c r="U199" s="215"/>
      <c r="V199" s="215"/>
      <c r="W199" s="215"/>
      <c r="X199" s="215"/>
      <c r="Y199" s="215"/>
      <c r="Z199" s="215"/>
      <c r="AA199" s="215"/>
      <c r="AB199" s="215"/>
      <c r="AC199" s="215"/>
      <c r="AD199" s="215"/>
      <c r="AE199" s="215"/>
      <c r="AF199" s="215"/>
      <c r="AG199" s="215"/>
      <c r="AH199" s="215"/>
      <c r="AI199" s="215"/>
      <c r="AJ199" s="215"/>
      <c r="AK199" s="215"/>
      <c r="AL199" s="215"/>
      <c r="AM199" s="215"/>
      <c r="AN199" s="215"/>
      <c r="AO199" s="215"/>
      <c r="AP199" s="215"/>
    </row>
    <row r="200" spans="1:43" ht="12.75" x14ac:dyDescent="0.2">
      <c r="B200" s="177"/>
      <c r="C200" s="177" t="s">
        <v>667</v>
      </c>
      <c r="D200" s="211" t="s">
        <v>662</v>
      </c>
      <c r="E200" s="212">
        <f t="shared" ref="E200:AP200" si="46">E40</f>
        <v>170</v>
      </c>
      <c r="F200" s="212">
        <f t="shared" si="46"/>
        <v>175</v>
      </c>
      <c r="G200" s="212" t="str">
        <f t="shared" si="46"/>
        <v/>
      </c>
      <c r="H200" s="212">
        <f t="shared" si="46"/>
        <v>168</v>
      </c>
      <c r="I200" s="212">
        <f t="shared" si="46"/>
        <v>167</v>
      </c>
      <c r="J200" s="212">
        <f t="shared" si="46"/>
        <v>83</v>
      </c>
      <c r="K200" s="212">
        <f t="shared" si="46"/>
        <v>111</v>
      </c>
      <c r="L200" s="212">
        <f t="shared" si="46"/>
        <v>170</v>
      </c>
      <c r="M200" s="212">
        <f t="shared" si="46"/>
        <v>220</v>
      </c>
      <c r="N200" s="212" t="str">
        <f t="shared" si="46"/>
        <v/>
      </c>
      <c r="O200" s="212">
        <f t="shared" si="46"/>
        <v>169</v>
      </c>
      <c r="P200" s="212" t="str">
        <f t="shared" si="46"/>
        <v/>
      </c>
      <c r="Q200" s="212">
        <f t="shared" si="46"/>
        <v>190</v>
      </c>
      <c r="R200" s="212">
        <f t="shared" si="46"/>
        <v>88</v>
      </c>
      <c r="S200" s="212">
        <f t="shared" si="46"/>
        <v>228</v>
      </c>
      <c r="T200" s="212" t="str">
        <f t="shared" si="46"/>
        <v/>
      </c>
      <c r="U200" s="212">
        <f t="shared" si="46"/>
        <v>115</v>
      </c>
      <c r="V200" s="212">
        <f t="shared" si="46"/>
        <v>192</v>
      </c>
      <c r="W200" s="212">
        <f t="shared" si="46"/>
        <v>118</v>
      </c>
      <c r="X200" s="212">
        <f t="shared" si="46"/>
        <v>150</v>
      </c>
      <c r="Y200" s="212" t="str">
        <f t="shared" si="46"/>
        <v/>
      </c>
      <c r="Z200" s="212">
        <f t="shared" si="46"/>
        <v>175</v>
      </c>
      <c r="AA200" s="212" t="str">
        <f t="shared" si="46"/>
        <v/>
      </c>
      <c r="AB200" s="212">
        <f t="shared" si="46"/>
        <v>143</v>
      </c>
      <c r="AC200" s="212">
        <f t="shared" si="46"/>
        <v>95</v>
      </c>
      <c r="AD200" s="212">
        <f t="shared" si="46"/>
        <v>87</v>
      </c>
      <c r="AE200" s="212">
        <f t="shared" si="46"/>
        <v>69</v>
      </c>
      <c r="AF200" s="212">
        <f t="shared" si="46"/>
        <v>104</v>
      </c>
      <c r="AG200" s="212">
        <f t="shared" si="46"/>
        <v>162</v>
      </c>
      <c r="AH200" s="212">
        <f t="shared" si="46"/>
        <v>180</v>
      </c>
      <c r="AI200" s="212">
        <f t="shared" si="46"/>
        <v>178</v>
      </c>
      <c r="AJ200" s="212">
        <f t="shared" si="46"/>
        <v>115</v>
      </c>
      <c r="AK200" s="212" t="str">
        <f t="shared" si="46"/>
        <v/>
      </c>
      <c r="AL200" s="212">
        <f t="shared" si="46"/>
        <v>88</v>
      </c>
      <c r="AM200" s="212">
        <f t="shared" si="46"/>
        <v>176</v>
      </c>
      <c r="AN200" s="212" t="str">
        <f t="shared" si="46"/>
        <v/>
      </c>
      <c r="AO200" s="212">
        <f t="shared" si="46"/>
        <v>98</v>
      </c>
      <c r="AP200" s="212">
        <f t="shared" si="46"/>
        <v>124</v>
      </c>
    </row>
    <row r="201" spans="1:43" ht="12.75" x14ac:dyDescent="0.2">
      <c r="B201" s="177"/>
      <c r="C201" s="177"/>
      <c r="D201" s="213" t="s">
        <v>663</v>
      </c>
      <c r="E201" s="214" t="str">
        <f>IF(ISNUMBER(E122)=TRUE,E122-E42,"")</f>
        <v/>
      </c>
      <c r="F201" s="214"/>
      <c r="G201" s="214"/>
      <c r="H201" s="214"/>
      <c r="I201" s="214"/>
      <c r="J201" s="214"/>
      <c r="K201" s="214"/>
      <c r="L201" s="214"/>
      <c r="M201" s="214"/>
      <c r="N201" s="214"/>
      <c r="O201" s="214"/>
      <c r="P201" s="214"/>
      <c r="Q201" s="214"/>
      <c r="R201" s="214"/>
      <c r="S201" s="214"/>
      <c r="T201" s="214"/>
      <c r="U201" s="214"/>
      <c r="V201" s="214"/>
      <c r="W201" s="214"/>
      <c r="X201" s="214"/>
      <c r="Y201" s="214"/>
      <c r="Z201" s="214"/>
      <c r="AA201" s="214"/>
      <c r="AB201" s="214"/>
      <c r="AC201" s="214"/>
      <c r="AD201" s="214"/>
      <c r="AE201" s="214"/>
      <c r="AF201" s="214"/>
      <c r="AG201" s="214"/>
      <c r="AH201" s="214"/>
      <c r="AI201" s="214"/>
      <c r="AJ201" s="214"/>
      <c r="AK201" s="214"/>
      <c r="AL201" s="214"/>
      <c r="AM201" s="214"/>
      <c r="AN201" s="214"/>
      <c r="AO201" s="214"/>
      <c r="AP201" s="214"/>
    </row>
    <row r="202" spans="1:43" ht="12.75" x14ac:dyDescent="0.2">
      <c r="A202" s="177"/>
      <c r="B202" s="177"/>
      <c r="C202" s="177"/>
      <c r="D202" s="211">
        <v>5</v>
      </c>
      <c r="E202" s="212" t="str">
        <f t="shared" ref="E202:AP208" si="47">IF(ISNUMBER(E123)=TRUE,E123-E42,"")</f>
        <v/>
      </c>
      <c r="F202" s="212" t="str">
        <f t="shared" si="47"/>
        <v/>
      </c>
      <c r="G202" s="212" t="str">
        <f t="shared" si="47"/>
        <v/>
      </c>
      <c r="H202" s="212" t="str">
        <f t="shared" si="47"/>
        <v/>
      </c>
      <c r="I202" s="212" t="str">
        <f t="shared" si="47"/>
        <v/>
      </c>
      <c r="J202" s="212" t="str">
        <f t="shared" si="47"/>
        <v/>
      </c>
      <c r="K202" s="212" t="str">
        <f t="shared" si="47"/>
        <v/>
      </c>
      <c r="L202" s="212" t="str">
        <f t="shared" si="47"/>
        <v/>
      </c>
      <c r="M202" s="212" t="str">
        <f t="shared" si="47"/>
        <v/>
      </c>
      <c r="N202" s="212" t="str">
        <f t="shared" si="47"/>
        <v/>
      </c>
      <c r="O202" s="212" t="str">
        <f t="shared" si="47"/>
        <v/>
      </c>
      <c r="P202" s="212" t="str">
        <f t="shared" si="47"/>
        <v/>
      </c>
      <c r="Q202" s="212" t="str">
        <f t="shared" si="47"/>
        <v/>
      </c>
      <c r="R202" s="212" t="str">
        <f t="shared" si="47"/>
        <v/>
      </c>
      <c r="S202" s="212" t="str">
        <f t="shared" si="47"/>
        <v/>
      </c>
      <c r="T202" s="212" t="str">
        <f t="shared" si="47"/>
        <v/>
      </c>
      <c r="U202" s="212" t="str">
        <f t="shared" si="47"/>
        <v/>
      </c>
      <c r="V202" s="212" t="str">
        <f t="shared" si="47"/>
        <v/>
      </c>
      <c r="W202" s="212" t="str">
        <f t="shared" si="47"/>
        <v/>
      </c>
      <c r="X202" s="212" t="str">
        <f t="shared" si="47"/>
        <v/>
      </c>
      <c r="Y202" s="212" t="str">
        <f t="shared" si="47"/>
        <v/>
      </c>
      <c r="Z202" s="212" t="str">
        <f t="shared" si="47"/>
        <v/>
      </c>
      <c r="AA202" s="212" t="str">
        <f t="shared" si="47"/>
        <v/>
      </c>
      <c r="AB202" s="212" t="str">
        <f t="shared" si="47"/>
        <v/>
      </c>
      <c r="AC202" s="212" t="str">
        <f t="shared" si="47"/>
        <v/>
      </c>
      <c r="AD202" s="212" t="str">
        <f t="shared" si="47"/>
        <v/>
      </c>
      <c r="AE202" s="212" t="str">
        <f t="shared" si="47"/>
        <v/>
      </c>
      <c r="AF202" s="212" t="str">
        <f t="shared" si="47"/>
        <v/>
      </c>
      <c r="AG202" s="212" t="str">
        <f t="shared" si="47"/>
        <v/>
      </c>
      <c r="AH202" s="212" t="str">
        <f t="shared" si="47"/>
        <v/>
      </c>
      <c r="AI202" s="212" t="str">
        <f t="shared" si="47"/>
        <v/>
      </c>
      <c r="AJ202" s="212" t="str">
        <f t="shared" si="47"/>
        <v/>
      </c>
      <c r="AK202" s="212" t="str">
        <f t="shared" si="47"/>
        <v/>
      </c>
      <c r="AL202" s="212" t="str">
        <f t="shared" si="47"/>
        <v/>
      </c>
      <c r="AM202" s="212" t="str">
        <f t="shared" si="47"/>
        <v/>
      </c>
      <c r="AN202" s="212" t="str">
        <f t="shared" si="47"/>
        <v/>
      </c>
      <c r="AO202" s="212" t="str">
        <f t="shared" si="47"/>
        <v/>
      </c>
      <c r="AP202" s="212" t="str">
        <f t="shared" si="47"/>
        <v/>
      </c>
      <c r="AQ202" s="148"/>
    </row>
    <row r="203" spans="1:43" ht="12.75" x14ac:dyDescent="0.2">
      <c r="A203" s="177"/>
      <c r="B203" s="177"/>
      <c r="C203" s="177"/>
      <c r="D203" s="213">
        <v>3</v>
      </c>
      <c r="E203" s="215" t="str">
        <f t="shared" si="47"/>
        <v/>
      </c>
      <c r="F203" s="215" t="str">
        <f t="shared" si="47"/>
        <v/>
      </c>
      <c r="G203" s="215" t="str">
        <f t="shared" si="47"/>
        <v/>
      </c>
      <c r="H203" s="215" t="str">
        <f t="shared" si="47"/>
        <v/>
      </c>
      <c r="I203" s="215" t="str">
        <f t="shared" si="47"/>
        <v/>
      </c>
      <c r="J203" s="215" t="str">
        <f t="shared" si="47"/>
        <v/>
      </c>
      <c r="K203" s="215" t="str">
        <f t="shared" si="47"/>
        <v/>
      </c>
      <c r="L203" s="215" t="str">
        <f t="shared" si="47"/>
        <v/>
      </c>
      <c r="M203" s="215" t="str">
        <f t="shared" si="47"/>
        <v/>
      </c>
      <c r="N203" s="215" t="str">
        <f t="shared" si="47"/>
        <v/>
      </c>
      <c r="O203" s="215" t="str">
        <f t="shared" si="47"/>
        <v/>
      </c>
      <c r="P203" s="215" t="str">
        <f t="shared" si="47"/>
        <v/>
      </c>
      <c r="Q203" s="215" t="str">
        <f t="shared" si="47"/>
        <v/>
      </c>
      <c r="R203" s="215" t="str">
        <f t="shared" si="47"/>
        <v/>
      </c>
      <c r="S203" s="215" t="str">
        <f t="shared" si="47"/>
        <v/>
      </c>
      <c r="T203" s="215" t="str">
        <f t="shared" si="47"/>
        <v/>
      </c>
      <c r="U203" s="215" t="str">
        <f t="shared" si="47"/>
        <v/>
      </c>
      <c r="V203" s="215" t="str">
        <f t="shared" si="47"/>
        <v/>
      </c>
      <c r="W203" s="215" t="str">
        <f t="shared" si="47"/>
        <v/>
      </c>
      <c r="X203" s="215" t="str">
        <f t="shared" si="47"/>
        <v/>
      </c>
      <c r="Y203" s="215" t="str">
        <f t="shared" si="47"/>
        <v/>
      </c>
      <c r="Z203" s="215" t="str">
        <f t="shared" si="47"/>
        <v/>
      </c>
      <c r="AA203" s="215" t="str">
        <f t="shared" si="47"/>
        <v/>
      </c>
      <c r="AB203" s="215" t="str">
        <f t="shared" si="47"/>
        <v/>
      </c>
      <c r="AC203" s="215" t="str">
        <f t="shared" si="47"/>
        <v/>
      </c>
      <c r="AD203" s="215" t="str">
        <f t="shared" si="47"/>
        <v/>
      </c>
      <c r="AE203" s="215" t="str">
        <f t="shared" si="47"/>
        <v/>
      </c>
      <c r="AF203" s="215" t="str">
        <f t="shared" si="47"/>
        <v/>
      </c>
      <c r="AG203" s="215" t="str">
        <f t="shared" si="47"/>
        <v/>
      </c>
      <c r="AH203" s="215" t="str">
        <f t="shared" si="47"/>
        <v/>
      </c>
      <c r="AI203" s="215" t="str">
        <f t="shared" si="47"/>
        <v/>
      </c>
      <c r="AJ203" s="215" t="str">
        <f t="shared" si="47"/>
        <v/>
      </c>
      <c r="AK203" s="215" t="str">
        <f t="shared" si="47"/>
        <v/>
      </c>
      <c r="AL203" s="215" t="str">
        <f t="shared" si="47"/>
        <v/>
      </c>
      <c r="AM203" s="215" t="str">
        <f t="shared" si="47"/>
        <v/>
      </c>
      <c r="AN203" s="215" t="str">
        <f t="shared" si="47"/>
        <v/>
      </c>
      <c r="AO203" s="215" t="str">
        <f t="shared" si="47"/>
        <v/>
      </c>
      <c r="AP203" s="215" t="str">
        <f t="shared" si="47"/>
        <v/>
      </c>
      <c r="AQ203" s="148"/>
    </row>
    <row r="204" spans="1:43" ht="12.75" x14ac:dyDescent="0.2">
      <c r="A204" s="177"/>
      <c r="B204" s="177"/>
      <c r="C204" s="177"/>
      <c r="D204" s="211">
        <v>2.5</v>
      </c>
      <c r="E204" s="212" t="str">
        <f t="shared" si="47"/>
        <v/>
      </c>
      <c r="F204" s="212" t="str">
        <f t="shared" si="47"/>
        <v/>
      </c>
      <c r="G204" s="212" t="str">
        <f t="shared" si="47"/>
        <v/>
      </c>
      <c r="H204" s="212" t="str">
        <f t="shared" si="47"/>
        <v/>
      </c>
      <c r="I204" s="212" t="str">
        <f t="shared" si="47"/>
        <v/>
      </c>
      <c r="J204" s="212" t="str">
        <f t="shared" si="47"/>
        <v/>
      </c>
      <c r="K204" s="212" t="str">
        <f t="shared" si="47"/>
        <v/>
      </c>
      <c r="L204" s="212" t="str">
        <f t="shared" si="47"/>
        <v/>
      </c>
      <c r="M204" s="212" t="str">
        <f t="shared" si="47"/>
        <v/>
      </c>
      <c r="N204" s="212" t="str">
        <f t="shared" si="47"/>
        <v/>
      </c>
      <c r="O204" s="212" t="str">
        <f t="shared" si="47"/>
        <v/>
      </c>
      <c r="P204" s="212" t="str">
        <f t="shared" si="47"/>
        <v/>
      </c>
      <c r="Q204" s="212" t="str">
        <f t="shared" si="47"/>
        <v/>
      </c>
      <c r="R204" s="212" t="str">
        <f t="shared" si="47"/>
        <v/>
      </c>
      <c r="S204" s="212" t="str">
        <f t="shared" si="47"/>
        <v/>
      </c>
      <c r="T204" s="212" t="str">
        <f t="shared" si="47"/>
        <v/>
      </c>
      <c r="U204" s="212" t="str">
        <f t="shared" si="47"/>
        <v/>
      </c>
      <c r="V204" s="212" t="str">
        <f t="shared" si="47"/>
        <v/>
      </c>
      <c r="W204" s="212" t="str">
        <f t="shared" si="47"/>
        <v/>
      </c>
      <c r="X204" s="212" t="str">
        <f t="shared" si="47"/>
        <v/>
      </c>
      <c r="Y204" s="212" t="str">
        <f t="shared" si="47"/>
        <v/>
      </c>
      <c r="Z204" s="212" t="str">
        <f t="shared" si="47"/>
        <v/>
      </c>
      <c r="AA204" s="212" t="str">
        <f t="shared" si="47"/>
        <v/>
      </c>
      <c r="AB204" s="212" t="str">
        <f t="shared" si="47"/>
        <v/>
      </c>
      <c r="AC204" s="212" t="str">
        <f t="shared" si="47"/>
        <v/>
      </c>
      <c r="AD204" s="212" t="str">
        <f t="shared" si="47"/>
        <v/>
      </c>
      <c r="AE204" s="212" t="str">
        <f t="shared" si="47"/>
        <v/>
      </c>
      <c r="AF204" s="212" t="str">
        <f t="shared" si="47"/>
        <v/>
      </c>
      <c r="AG204" s="212" t="str">
        <f t="shared" si="47"/>
        <v/>
      </c>
      <c r="AH204" s="212" t="str">
        <f t="shared" si="47"/>
        <v/>
      </c>
      <c r="AI204" s="212" t="str">
        <f t="shared" si="47"/>
        <v/>
      </c>
      <c r="AJ204" s="212" t="str">
        <f t="shared" si="47"/>
        <v/>
      </c>
      <c r="AK204" s="212" t="str">
        <f t="shared" si="47"/>
        <v/>
      </c>
      <c r="AL204" s="212" t="str">
        <f t="shared" si="47"/>
        <v/>
      </c>
      <c r="AM204" s="212" t="str">
        <f t="shared" si="47"/>
        <v/>
      </c>
      <c r="AN204" s="212" t="str">
        <f t="shared" si="47"/>
        <v/>
      </c>
      <c r="AO204" s="212" t="str">
        <f t="shared" si="47"/>
        <v/>
      </c>
      <c r="AP204" s="212" t="str">
        <f t="shared" si="47"/>
        <v/>
      </c>
      <c r="AQ204" s="148"/>
    </row>
    <row r="205" spans="1:43" ht="12.75" x14ac:dyDescent="0.2">
      <c r="A205" s="177"/>
      <c r="B205" s="177"/>
      <c r="C205" s="177"/>
      <c r="D205" s="213">
        <v>2</v>
      </c>
      <c r="E205" s="215" t="str">
        <f t="shared" si="47"/>
        <v/>
      </c>
      <c r="F205" s="215" t="str">
        <f t="shared" si="47"/>
        <v/>
      </c>
      <c r="G205" s="215" t="str">
        <f t="shared" si="47"/>
        <v/>
      </c>
      <c r="H205" s="215" t="str">
        <f t="shared" si="47"/>
        <v/>
      </c>
      <c r="I205" s="215" t="str">
        <f t="shared" si="47"/>
        <v/>
      </c>
      <c r="J205" s="215" t="str">
        <f t="shared" si="47"/>
        <v/>
      </c>
      <c r="K205" s="215" t="str">
        <f t="shared" si="47"/>
        <v/>
      </c>
      <c r="L205" s="215" t="str">
        <f t="shared" si="47"/>
        <v/>
      </c>
      <c r="M205" s="215" t="str">
        <f t="shared" si="47"/>
        <v/>
      </c>
      <c r="N205" s="215" t="str">
        <f t="shared" si="47"/>
        <v/>
      </c>
      <c r="O205" s="215" t="str">
        <f t="shared" si="47"/>
        <v/>
      </c>
      <c r="P205" s="215" t="str">
        <f t="shared" si="47"/>
        <v/>
      </c>
      <c r="Q205" s="215" t="str">
        <f t="shared" si="47"/>
        <v/>
      </c>
      <c r="R205" s="215" t="str">
        <f t="shared" si="47"/>
        <v/>
      </c>
      <c r="S205" s="215" t="str">
        <f t="shared" si="47"/>
        <v/>
      </c>
      <c r="T205" s="215" t="str">
        <f t="shared" si="47"/>
        <v/>
      </c>
      <c r="U205" s="215" t="str">
        <f t="shared" si="47"/>
        <v/>
      </c>
      <c r="V205" s="215" t="str">
        <f t="shared" si="47"/>
        <v/>
      </c>
      <c r="W205" s="215" t="str">
        <f t="shared" si="47"/>
        <v/>
      </c>
      <c r="X205" s="215" t="str">
        <f t="shared" si="47"/>
        <v/>
      </c>
      <c r="Y205" s="215" t="str">
        <f t="shared" si="47"/>
        <v/>
      </c>
      <c r="Z205" s="215" t="str">
        <f t="shared" si="47"/>
        <v/>
      </c>
      <c r="AA205" s="215" t="str">
        <f t="shared" si="47"/>
        <v/>
      </c>
      <c r="AB205" s="215" t="str">
        <f t="shared" si="47"/>
        <v/>
      </c>
      <c r="AC205" s="215" t="str">
        <f t="shared" si="47"/>
        <v/>
      </c>
      <c r="AD205" s="215" t="str">
        <f t="shared" si="47"/>
        <v/>
      </c>
      <c r="AE205" s="215" t="str">
        <f t="shared" si="47"/>
        <v/>
      </c>
      <c r="AF205" s="215" t="str">
        <f t="shared" si="47"/>
        <v/>
      </c>
      <c r="AG205" s="215" t="str">
        <f t="shared" si="47"/>
        <v/>
      </c>
      <c r="AH205" s="215" t="str">
        <f t="shared" si="47"/>
        <v/>
      </c>
      <c r="AI205" s="215" t="str">
        <f t="shared" si="47"/>
        <v/>
      </c>
      <c r="AJ205" s="215" t="str">
        <f t="shared" si="47"/>
        <v/>
      </c>
      <c r="AK205" s="215" t="str">
        <f t="shared" si="47"/>
        <v/>
      </c>
      <c r="AL205" s="215" t="str">
        <f t="shared" si="47"/>
        <v/>
      </c>
      <c r="AM205" s="215" t="str">
        <f t="shared" si="47"/>
        <v/>
      </c>
      <c r="AN205" s="215" t="str">
        <f t="shared" si="47"/>
        <v/>
      </c>
      <c r="AO205" s="215" t="str">
        <f t="shared" si="47"/>
        <v/>
      </c>
      <c r="AP205" s="215" t="str">
        <f t="shared" si="47"/>
        <v/>
      </c>
      <c r="AQ205" s="148"/>
    </row>
    <row r="206" spans="1:43" ht="12.75" x14ac:dyDescent="0.2">
      <c r="A206" s="177"/>
      <c r="B206" s="177"/>
      <c r="C206" s="177"/>
      <c r="D206" s="211">
        <v>1</v>
      </c>
      <c r="E206" s="212" t="str">
        <f t="shared" si="47"/>
        <v/>
      </c>
      <c r="F206" s="212" t="str">
        <f t="shared" si="47"/>
        <v/>
      </c>
      <c r="G206" s="212" t="str">
        <f t="shared" si="47"/>
        <v/>
      </c>
      <c r="H206" s="667" t="str">
        <f t="shared" si="47"/>
        <v/>
      </c>
      <c r="I206" s="212" t="str">
        <f t="shared" si="47"/>
        <v/>
      </c>
      <c r="J206" s="212" t="str">
        <f t="shared" si="47"/>
        <v/>
      </c>
      <c r="K206" s="212" t="str">
        <f t="shared" si="47"/>
        <v/>
      </c>
      <c r="L206" s="212" t="str">
        <f t="shared" si="47"/>
        <v/>
      </c>
      <c r="M206" s="212" t="str">
        <f t="shared" si="47"/>
        <v/>
      </c>
      <c r="N206" s="212" t="str">
        <f t="shared" si="47"/>
        <v/>
      </c>
      <c r="O206" s="212" t="str">
        <f t="shared" si="47"/>
        <v/>
      </c>
      <c r="P206" s="212" t="str">
        <f t="shared" si="47"/>
        <v/>
      </c>
      <c r="Q206" s="212" t="str">
        <f t="shared" si="47"/>
        <v/>
      </c>
      <c r="R206" s="212" t="str">
        <f t="shared" si="47"/>
        <v/>
      </c>
      <c r="S206" s="212" t="str">
        <f t="shared" si="47"/>
        <v/>
      </c>
      <c r="T206" s="212" t="str">
        <f t="shared" si="47"/>
        <v/>
      </c>
      <c r="U206" s="212" t="str">
        <f t="shared" si="47"/>
        <v/>
      </c>
      <c r="V206" s="212" t="str">
        <f t="shared" si="47"/>
        <v/>
      </c>
      <c r="W206" s="212" t="str">
        <f t="shared" si="47"/>
        <v/>
      </c>
      <c r="X206" s="212" t="str">
        <f t="shared" si="47"/>
        <v/>
      </c>
      <c r="Y206" s="212" t="str">
        <f t="shared" si="47"/>
        <v/>
      </c>
      <c r="Z206" s="212" t="str">
        <f t="shared" si="47"/>
        <v/>
      </c>
      <c r="AA206" s="212" t="str">
        <f t="shared" si="47"/>
        <v/>
      </c>
      <c r="AB206" s="212" t="str">
        <f t="shared" si="47"/>
        <v/>
      </c>
      <c r="AC206" s="212" t="str">
        <f t="shared" si="47"/>
        <v/>
      </c>
      <c r="AD206" s="212" t="str">
        <f t="shared" si="47"/>
        <v/>
      </c>
      <c r="AE206" s="212" t="str">
        <f t="shared" si="47"/>
        <v/>
      </c>
      <c r="AF206" s="212" t="str">
        <f t="shared" si="47"/>
        <v/>
      </c>
      <c r="AG206" s="212" t="str">
        <f t="shared" si="47"/>
        <v/>
      </c>
      <c r="AH206" s="212" t="str">
        <f t="shared" si="47"/>
        <v/>
      </c>
      <c r="AI206" s="212" t="str">
        <f t="shared" si="47"/>
        <v/>
      </c>
      <c r="AJ206" s="212" t="str">
        <f t="shared" si="47"/>
        <v/>
      </c>
      <c r="AK206" s="212" t="str">
        <f t="shared" si="47"/>
        <v/>
      </c>
      <c r="AL206" s="212" t="str">
        <f t="shared" si="47"/>
        <v/>
      </c>
      <c r="AM206" s="212" t="str">
        <f t="shared" si="47"/>
        <v/>
      </c>
      <c r="AN206" s="212" t="str">
        <f t="shared" si="47"/>
        <v/>
      </c>
      <c r="AO206" s="212" t="str">
        <f t="shared" si="47"/>
        <v/>
      </c>
      <c r="AP206" s="212" t="str">
        <f t="shared" si="47"/>
        <v/>
      </c>
      <c r="AQ206" s="148"/>
    </row>
    <row r="207" spans="1:43" ht="12.75" x14ac:dyDescent="0.2">
      <c r="A207" s="177"/>
      <c r="B207" s="177"/>
      <c r="C207" s="177"/>
      <c r="D207" s="213">
        <v>0.5</v>
      </c>
      <c r="E207" s="215" t="str">
        <f t="shared" si="47"/>
        <v/>
      </c>
      <c r="F207" s="215" t="str">
        <f t="shared" si="47"/>
        <v/>
      </c>
      <c r="G207" s="215" t="str">
        <f t="shared" si="47"/>
        <v/>
      </c>
      <c r="H207" s="668" t="str">
        <f t="shared" si="47"/>
        <v/>
      </c>
      <c r="I207" s="215" t="str">
        <f t="shared" si="47"/>
        <v/>
      </c>
      <c r="J207" s="215" t="str">
        <f t="shared" si="47"/>
        <v/>
      </c>
      <c r="K207" s="215" t="str">
        <f t="shared" si="47"/>
        <v/>
      </c>
      <c r="L207" s="215" t="str">
        <f t="shared" si="47"/>
        <v/>
      </c>
      <c r="M207" s="215" t="str">
        <f t="shared" si="47"/>
        <v/>
      </c>
      <c r="N207" s="215" t="str">
        <f t="shared" si="47"/>
        <v/>
      </c>
      <c r="O207" s="215" t="str">
        <f t="shared" si="47"/>
        <v/>
      </c>
      <c r="P207" s="215" t="str">
        <f t="shared" si="47"/>
        <v/>
      </c>
      <c r="Q207" s="215" t="str">
        <f t="shared" si="47"/>
        <v/>
      </c>
      <c r="R207" s="215" t="str">
        <f t="shared" si="47"/>
        <v/>
      </c>
      <c r="S207" s="215" t="str">
        <f t="shared" si="47"/>
        <v/>
      </c>
      <c r="T207" s="215" t="str">
        <f t="shared" si="47"/>
        <v/>
      </c>
      <c r="U207" s="215" t="str">
        <f t="shared" si="47"/>
        <v/>
      </c>
      <c r="V207" s="215" t="str">
        <f t="shared" si="47"/>
        <v/>
      </c>
      <c r="W207" s="215" t="str">
        <f t="shared" si="47"/>
        <v/>
      </c>
      <c r="X207" s="215" t="str">
        <f t="shared" si="47"/>
        <v/>
      </c>
      <c r="Y207" s="215" t="str">
        <f t="shared" si="47"/>
        <v/>
      </c>
      <c r="Z207" s="215" t="str">
        <f t="shared" si="47"/>
        <v/>
      </c>
      <c r="AA207" s="215" t="str">
        <f t="shared" si="47"/>
        <v/>
      </c>
      <c r="AB207" s="215" t="str">
        <f t="shared" si="47"/>
        <v/>
      </c>
      <c r="AC207" s="215" t="str">
        <f t="shared" si="47"/>
        <v/>
      </c>
      <c r="AD207" s="215" t="str">
        <f t="shared" si="47"/>
        <v/>
      </c>
      <c r="AE207" s="215" t="str">
        <f t="shared" si="47"/>
        <v/>
      </c>
      <c r="AF207" s="215" t="str">
        <f t="shared" si="47"/>
        <v/>
      </c>
      <c r="AG207" s="215" t="str">
        <f t="shared" si="47"/>
        <v/>
      </c>
      <c r="AH207" s="215" t="str">
        <f t="shared" si="47"/>
        <v/>
      </c>
      <c r="AI207" s="215" t="str">
        <f t="shared" si="47"/>
        <v/>
      </c>
      <c r="AJ207" s="215" t="str">
        <f t="shared" si="47"/>
        <v/>
      </c>
      <c r="AK207" s="215" t="str">
        <f t="shared" si="47"/>
        <v/>
      </c>
      <c r="AL207" s="215" t="str">
        <f t="shared" si="47"/>
        <v/>
      </c>
      <c r="AM207" s="215" t="str">
        <f t="shared" si="47"/>
        <v/>
      </c>
      <c r="AN207" s="215" t="str">
        <f t="shared" si="47"/>
        <v/>
      </c>
      <c r="AO207" s="215" t="str">
        <f t="shared" si="47"/>
        <v/>
      </c>
      <c r="AP207" s="215" t="str">
        <f t="shared" si="47"/>
        <v/>
      </c>
      <c r="AQ207" s="148"/>
    </row>
    <row r="208" spans="1:43" ht="12.75" x14ac:dyDescent="0.2">
      <c r="A208" s="177"/>
      <c r="B208" s="177"/>
      <c r="C208" s="177"/>
      <c r="D208" s="211">
        <v>0.3</v>
      </c>
      <c r="E208" s="212" t="str">
        <f t="shared" si="47"/>
        <v/>
      </c>
      <c r="F208" s="212" t="str">
        <f t="shared" si="47"/>
        <v/>
      </c>
      <c r="G208" s="212" t="str">
        <f t="shared" si="47"/>
        <v/>
      </c>
      <c r="H208" s="212" t="str">
        <f t="shared" si="47"/>
        <v/>
      </c>
      <c r="I208" s="212" t="str">
        <f t="shared" si="47"/>
        <v/>
      </c>
      <c r="J208" s="212" t="str">
        <f t="shared" si="47"/>
        <v/>
      </c>
      <c r="K208" s="212" t="str">
        <f t="shared" si="47"/>
        <v/>
      </c>
      <c r="L208" s="212" t="str">
        <f t="shared" si="47"/>
        <v/>
      </c>
      <c r="M208" s="212" t="str">
        <f t="shared" si="47"/>
        <v/>
      </c>
      <c r="N208" s="212" t="str">
        <f t="shared" si="47"/>
        <v/>
      </c>
      <c r="O208" s="212" t="str">
        <f t="shared" si="47"/>
        <v/>
      </c>
      <c r="P208" s="212" t="str">
        <f t="shared" si="47"/>
        <v/>
      </c>
      <c r="Q208" s="212" t="str">
        <f t="shared" si="47"/>
        <v/>
      </c>
      <c r="R208" s="212" t="str">
        <f t="shared" si="47"/>
        <v/>
      </c>
      <c r="S208" s="212" t="str">
        <f t="shared" si="47"/>
        <v/>
      </c>
      <c r="T208" s="212" t="str">
        <f t="shared" si="47"/>
        <v/>
      </c>
      <c r="U208" s="212" t="str">
        <f t="shared" si="47"/>
        <v/>
      </c>
      <c r="V208" s="212" t="str">
        <f t="shared" si="47"/>
        <v/>
      </c>
      <c r="W208" s="212" t="str">
        <f t="shared" si="47"/>
        <v/>
      </c>
      <c r="X208" s="212" t="str">
        <f t="shared" si="47"/>
        <v/>
      </c>
      <c r="Y208" s="212" t="str">
        <f t="shared" si="47"/>
        <v/>
      </c>
      <c r="Z208" s="212" t="str">
        <f t="shared" si="47"/>
        <v/>
      </c>
      <c r="AA208" s="212" t="str">
        <f t="shared" si="47"/>
        <v/>
      </c>
      <c r="AB208" s="212" t="str">
        <f t="shared" si="47"/>
        <v/>
      </c>
      <c r="AC208" s="212" t="str">
        <f t="shared" si="47"/>
        <v/>
      </c>
      <c r="AD208" s="212" t="str">
        <f t="shared" si="47"/>
        <v/>
      </c>
      <c r="AE208" s="212" t="str">
        <f t="shared" si="47"/>
        <v/>
      </c>
      <c r="AF208" s="212" t="str">
        <f t="shared" ref="AF208:AP208" si="48">IF(ISNUMBER(AF129)=TRUE,AF129-AF48,"")</f>
        <v/>
      </c>
      <c r="AG208" s="212" t="str">
        <f t="shared" si="48"/>
        <v/>
      </c>
      <c r="AH208" s="212" t="str">
        <f t="shared" si="48"/>
        <v/>
      </c>
      <c r="AI208" s="212" t="str">
        <f t="shared" si="48"/>
        <v/>
      </c>
      <c r="AJ208" s="212" t="str">
        <f t="shared" si="48"/>
        <v/>
      </c>
      <c r="AK208" s="212" t="str">
        <f t="shared" si="48"/>
        <v/>
      </c>
      <c r="AL208" s="212" t="str">
        <f t="shared" si="48"/>
        <v/>
      </c>
      <c r="AM208" s="212" t="str">
        <f t="shared" si="48"/>
        <v/>
      </c>
      <c r="AN208" s="212" t="str">
        <f t="shared" si="48"/>
        <v/>
      </c>
      <c r="AO208" s="212" t="str">
        <f t="shared" si="48"/>
        <v/>
      </c>
      <c r="AP208" s="212" t="str">
        <f t="shared" si="48"/>
        <v/>
      </c>
      <c r="AQ208" s="148"/>
    </row>
    <row r="209" spans="1:43" ht="12.75" x14ac:dyDescent="0.2">
      <c r="B209" s="177"/>
      <c r="C209" s="177"/>
      <c r="D209" s="213"/>
      <c r="E209" s="215"/>
      <c r="F209" s="215"/>
      <c r="G209" s="215"/>
      <c r="H209" s="215"/>
      <c r="I209" s="215"/>
      <c r="J209" s="215"/>
      <c r="K209" s="215"/>
      <c r="L209" s="215"/>
      <c r="M209" s="215"/>
      <c r="N209" s="215"/>
      <c r="O209" s="215"/>
      <c r="P209" s="215"/>
      <c r="Q209" s="215"/>
      <c r="R209" s="215"/>
      <c r="S209" s="215"/>
      <c r="T209" s="215"/>
      <c r="U209" s="215"/>
      <c r="V209" s="215"/>
      <c r="W209" s="215"/>
      <c r="X209" s="215"/>
      <c r="Y209" s="215"/>
      <c r="Z209" s="215"/>
      <c r="AA209" s="215"/>
      <c r="AB209" s="215"/>
      <c r="AC209" s="215"/>
      <c r="AD209" s="215"/>
      <c r="AE209" s="215"/>
      <c r="AF209" s="215"/>
      <c r="AG209" s="215"/>
      <c r="AH209" s="215"/>
      <c r="AI209" s="215"/>
      <c r="AJ209" s="215"/>
      <c r="AK209" s="215"/>
      <c r="AL209" s="215"/>
      <c r="AM209" s="215"/>
      <c r="AN209" s="215"/>
      <c r="AO209" s="215"/>
      <c r="AP209" s="215"/>
    </row>
    <row r="210" spans="1:43" ht="12.75" x14ac:dyDescent="0.2">
      <c r="B210" s="177"/>
      <c r="C210" s="177" t="s">
        <v>668</v>
      </c>
      <c r="D210" s="211" t="s">
        <v>662</v>
      </c>
      <c r="E210" s="212">
        <f t="shared" ref="E210:AP210" si="49">E50</f>
        <v>228</v>
      </c>
      <c r="F210" s="212">
        <f t="shared" si="49"/>
        <v>215</v>
      </c>
      <c r="G210" s="212">
        <f t="shared" si="49"/>
        <v>191</v>
      </c>
      <c r="H210" s="212">
        <f t="shared" si="49"/>
        <v>170</v>
      </c>
      <c r="I210" s="212">
        <f t="shared" si="49"/>
        <v>175</v>
      </c>
      <c r="J210" s="212" t="str">
        <f t="shared" si="49"/>
        <v/>
      </c>
      <c r="K210" s="212" t="str">
        <f t="shared" si="49"/>
        <v/>
      </c>
      <c r="L210" s="212" t="str">
        <f t="shared" si="49"/>
        <v/>
      </c>
      <c r="M210" s="212">
        <f t="shared" si="49"/>
        <v>230</v>
      </c>
      <c r="N210" s="212" t="str">
        <f t="shared" si="49"/>
        <v/>
      </c>
      <c r="O210" s="212">
        <f t="shared" si="49"/>
        <v>229</v>
      </c>
      <c r="P210" s="212" t="str">
        <f t="shared" si="49"/>
        <v/>
      </c>
      <c r="Q210" s="212">
        <f t="shared" si="49"/>
        <v>205</v>
      </c>
      <c r="R210" s="212">
        <f t="shared" si="49"/>
        <v>102</v>
      </c>
      <c r="S210" s="212" t="str">
        <f t="shared" si="49"/>
        <v/>
      </c>
      <c r="T210" s="212" t="str">
        <f t="shared" si="49"/>
        <v/>
      </c>
      <c r="U210" s="212">
        <f t="shared" si="49"/>
        <v>130</v>
      </c>
      <c r="V210" s="212">
        <f t="shared" si="49"/>
        <v>202</v>
      </c>
      <c r="W210" s="212">
        <f t="shared" si="49"/>
        <v>130</v>
      </c>
      <c r="X210" s="212">
        <f t="shared" si="49"/>
        <v>163</v>
      </c>
      <c r="Y210" s="212" t="str">
        <f t="shared" si="49"/>
        <v/>
      </c>
      <c r="Z210" s="212">
        <f t="shared" si="49"/>
        <v>185</v>
      </c>
      <c r="AA210" s="212" t="str">
        <f t="shared" si="49"/>
        <v/>
      </c>
      <c r="AB210" s="212" t="str">
        <f t="shared" si="49"/>
        <v/>
      </c>
      <c r="AC210" s="212">
        <f t="shared" si="49"/>
        <v>128</v>
      </c>
      <c r="AD210" s="212">
        <f t="shared" si="49"/>
        <v>137</v>
      </c>
      <c r="AE210" s="212">
        <f t="shared" si="49"/>
        <v>73</v>
      </c>
      <c r="AF210" s="212" t="str">
        <f t="shared" si="49"/>
        <v/>
      </c>
      <c r="AG210" s="212" t="str">
        <f t="shared" si="49"/>
        <v/>
      </c>
      <c r="AH210" s="212">
        <f t="shared" si="49"/>
        <v>215</v>
      </c>
      <c r="AI210" s="212" t="str">
        <f t="shared" si="49"/>
        <v/>
      </c>
      <c r="AJ210" s="212">
        <f t="shared" si="49"/>
        <v>135</v>
      </c>
      <c r="AK210" s="212" t="str">
        <f t="shared" si="49"/>
        <v/>
      </c>
      <c r="AL210" s="212" t="str">
        <f t="shared" si="49"/>
        <v/>
      </c>
      <c r="AM210" s="212">
        <f t="shared" si="49"/>
        <v>185</v>
      </c>
      <c r="AN210" s="212" t="str">
        <f t="shared" si="49"/>
        <v/>
      </c>
      <c r="AO210" s="212" t="str">
        <f t="shared" si="49"/>
        <v/>
      </c>
      <c r="AP210" s="212">
        <f t="shared" si="49"/>
        <v>140</v>
      </c>
    </row>
    <row r="211" spans="1:43" ht="12.75" x14ac:dyDescent="0.2">
      <c r="B211" s="177"/>
      <c r="C211" s="177"/>
      <c r="D211" s="213" t="s">
        <v>663</v>
      </c>
      <c r="E211" s="214" t="str">
        <f>IF(ISNUMBER(E132)=TRUE,E132-E52,"")</f>
        <v/>
      </c>
      <c r="F211" s="214"/>
      <c r="G211" s="214"/>
      <c r="H211" s="214"/>
      <c r="I211" s="214"/>
      <c r="J211" s="214"/>
      <c r="K211" s="214"/>
      <c r="L211" s="214"/>
      <c r="M211" s="214"/>
      <c r="N211" s="214"/>
      <c r="O211" s="214"/>
      <c r="P211" s="214"/>
      <c r="Q211" s="214"/>
      <c r="R211" s="214"/>
      <c r="S211" s="214"/>
      <c r="T211" s="214"/>
      <c r="U211" s="214"/>
      <c r="V211" s="214"/>
      <c r="W211" s="214"/>
      <c r="X211" s="214"/>
      <c r="Y211" s="214"/>
      <c r="Z211" s="214"/>
      <c r="AA211" s="214"/>
      <c r="AB211" s="214"/>
      <c r="AC211" s="214"/>
      <c r="AD211" s="214"/>
      <c r="AE211" s="214"/>
      <c r="AF211" s="214"/>
      <c r="AG211" s="214"/>
      <c r="AH211" s="214"/>
      <c r="AI211" s="214"/>
      <c r="AJ211" s="214"/>
      <c r="AK211" s="214"/>
      <c r="AL211" s="214"/>
      <c r="AM211" s="214"/>
      <c r="AN211" s="214"/>
      <c r="AO211" s="214"/>
      <c r="AP211" s="214"/>
    </row>
    <row r="212" spans="1:43" ht="12.75" x14ac:dyDescent="0.2">
      <c r="A212" s="177"/>
      <c r="B212" s="177"/>
      <c r="C212" s="177"/>
      <c r="D212" s="211">
        <v>10</v>
      </c>
      <c r="E212" s="212" t="str">
        <f t="shared" ref="E212:AP218" si="50">IF(ISNUMBER(E133)=TRUE,E133-E52,"")</f>
        <v/>
      </c>
      <c r="F212" s="212" t="str">
        <f t="shared" si="50"/>
        <v/>
      </c>
      <c r="G212" s="212" t="str">
        <f t="shared" si="50"/>
        <v/>
      </c>
      <c r="H212" s="212" t="str">
        <f t="shared" si="50"/>
        <v/>
      </c>
      <c r="I212" s="212" t="str">
        <f t="shared" si="50"/>
        <v/>
      </c>
      <c r="J212" s="212" t="str">
        <f t="shared" si="50"/>
        <v/>
      </c>
      <c r="K212" s="212" t="str">
        <f t="shared" si="50"/>
        <v/>
      </c>
      <c r="L212" s="212" t="str">
        <f t="shared" si="50"/>
        <v/>
      </c>
      <c r="M212" s="212" t="str">
        <f t="shared" si="50"/>
        <v/>
      </c>
      <c r="N212" s="212" t="str">
        <f t="shared" si="50"/>
        <v/>
      </c>
      <c r="O212" s="212" t="str">
        <f t="shared" si="50"/>
        <v/>
      </c>
      <c r="P212" s="212" t="str">
        <f t="shared" si="50"/>
        <v/>
      </c>
      <c r="Q212" s="212" t="str">
        <f t="shared" si="50"/>
        <v/>
      </c>
      <c r="R212" s="212" t="str">
        <f t="shared" si="50"/>
        <v/>
      </c>
      <c r="S212" s="212" t="str">
        <f t="shared" si="50"/>
        <v/>
      </c>
      <c r="T212" s="212" t="str">
        <f t="shared" si="50"/>
        <v/>
      </c>
      <c r="U212" s="212" t="str">
        <f t="shared" si="50"/>
        <v/>
      </c>
      <c r="V212" s="212" t="str">
        <f t="shared" si="50"/>
        <v/>
      </c>
      <c r="W212" s="212" t="str">
        <f t="shared" si="50"/>
        <v/>
      </c>
      <c r="X212" s="212" t="str">
        <f t="shared" si="50"/>
        <v/>
      </c>
      <c r="Y212" s="212" t="str">
        <f t="shared" si="50"/>
        <v/>
      </c>
      <c r="Z212" s="212" t="str">
        <f t="shared" si="50"/>
        <v/>
      </c>
      <c r="AA212" s="212" t="str">
        <f t="shared" si="50"/>
        <v/>
      </c>
      <c r="AB212" s="212" t="str">
        <f t="shared" si="50"/>
        <v/>
      </c>
      <c r="AC212" s="212" t="str">
        <f t="shared" si="50"/>
        <v/>
      </c>
      <c r="AD212" s="212" t="str">
        <f t="shared" si="50"/>
        <v/>
      </c>
      <c r="AE212" s="212" t="str">
        <f t="shared" si="50"/>
        <v/>
      </c>
      <c r="AF212" s="212" t="str">
        <f t="shared" si="50"/>
        <v/>
      </c>
      <c r="AG212" s="212" t="str">
        <f t="shared" si="50"/>
        <v/>
      </c>
      <c r="AH212" s="212" t="str">
        <f t="shared" si="50"/>
        <v/>
      </c>
      <c r="AI212" s="212" t="str">
        <f t="shared" si="50"/>
        <v/>
      </c>
      <c r="AJ212" s="212" t="str">
        <f t="shared" si="50"/>
        <v/>
      </c>
      <c r="AK212" s="212" t="str">
        <f t="shared" si="50"/>
        <v/>
      </c>
      <c r="AL212" s="212" t="str">
        <f t="shared" si="50"/>
        <v/>
      </c>
      <c r="AM212" s="212" t="str">
        <f t="shared" si="50"/>
        <v/>
      </c>
      <c r="AN212" s="212" t="str">
        <f t="shared" si="50"/>
        <v/>
      </c>
      <c r="AO212" s="212" t="str">
        <f t="shared" si="50"/>
        <v/>
      </c>
      <c r="AP212" s="212" t="str">
        <f t="shared" si="50"/>
        <v/>
      </c>
      <c r="AQ212" s="148"/>
    </row>
    <row r="213" spans="1:43" ht="12.75" x14ac:dyDescent="0.2">
      <c r="A213" s="177"/>
      <c r="B213" s="177"/>
      <c r="C213" s="177"/>
      <c r="D213" s="213">
        <v>5</v>
      </c>
      <c r="E213" s="215" t="str">
        <f t="shared" si="50"/>
        <v/>
      </c>
      <c r="F213" s="215" t="str">
        <f t="shared" si="50"/>
        <v/>
      </c>
      <c r="G213" s="215" t="str">
        <f t="shared" si="50"/>
        <v/>
      </c>
      <c r="H213" s="215" t="str">
        <f t="shared" si="50"/>
        <v/>
      </c>
      <c r="I213" s="215" t="str">
        <f t="shared" si="50"/>
        <v/>
      </c>
      <c r="J213" s="215" t="str">
        <f t="shared" si="50"/>
        <v/>
      </c>
      <c r="K213" s="215" t="str">
        <f t="shared" si="50"/>
        <v/>
      </c>
      <c r="L213" s="215" t="str">
        <f t="shared" si="50"/>
        <v/>
      </c>
      <c r="M213" s="215" t="str">
        <f t="shared" si="50"/>
        <v/>
      </c>
      <c r="N213" s="215" t="str">
        <f t="shared" si="50"/>
        <v/>
      </c>
      <c r="O213" s="215" t="str">
        <f t="shared" si="50"/>
        <v/>
      </c>
      <c r="P213" s="215" t="str">
        <f t="shared" si="50"/>
        <v/>
      </c>
      <c r="Q213" s="215" t="str">
        <f t="shared" si="50"/>
        <v/>
      </c>
      <c r="R213" s="215" t="str">
        <f t="shared" si="50"/>
        <v/>
      </c>
      <c r="S213" s="215" t="str">
        <f t="shared" si="50"/>
        <v/>
      </c>
      <c r="T213" s="215" t="str">
        <f t="shared" si="50"/>
        <v/>
      </c>
      <c r="U213" s="215" t="str">
        <f t="shared" si="50"/>
        <v/>
      </c>
      <c r="V213" s="215" t="str">
        <f t="shared" si="50"/>
        <v/>
      </c>
      <c r="W213" s="215" t="str">
        <f t="shared" si="50"/>
        <v/>
      </c>
      <c r="X213" s="215" t="str">
        <f t="shared" si="50"/>
        <v/>
      </c>
      <c r="Y213" s="215" t="str">
        <f t="shared" si="50"/>
        <v/>
      </c>
      <c r="Z213" s="215" t="str">
        <f t="shared" si="50"/>
        <v/>
      </c>
      <c r="AA213" s="215" t="str">
        <f t="shared" si="50"/>
        <v/>
      </c>
      <c r="AB213" s="215" t="str">
        <f t="shared" si="50"/>
        <v/>
      </c>
      <c r="AC213" s="215" t="str">
        <f t="shared" si="50"/>
        <v/>
      </c>
      <c r="AD213" s="215" t="str">
        <f t="shared" si="50"/>
        <v/>
      </c>
      <c r="AE213" s="215" t="str">
        <f t="shared" si="50"/>
        <v/>
      </c>
      <c r="AF213" s="215" t="str">
        <f t="shared" si="50"/>
        <v/>
      </c>
      <c r="AG213" s="215" t="str">
        <f t="shared" si="50"/>
        <v/>
      </c>
      <c r="AH213" s="215" t="str">
        <f t="shared" si="50"/>
        <v/>
      </c>
      <c r="AI213" s="215" t="str">
        <f t="shared" si="50"/>
        <v/>
      </c>
      <c r="AJ213" s="215" t="str">
        <f t="shared" si="50"/>
        <v/>
      </c>
      <c r="AK213" s="215" t="str">
        <f t="shared" si="50"/>
        <v/>
      </c>
      <c r="AL213" s="215" t="str">
        <f t="shared" si="50"/>
        <v/>
      </c>
      <c r="AM213" s="215" t="str">
        <f t="shared" si="50"/>
        <v/>
      </c>
      <c r="AN213" s="215" t="str">
        <f t="shared" si="50"/>
        <v/>
      </c>
      <c r="AO213" s="215" t="str">
        <f t="shared" si="50"/>
        <v/>
      </c>
      <c r="AP213" s="215" t="str">
        <f t="shared" si="50"/>
        <v/>
      </c>
      <c r="AQ213" s="148"/>
    </row>
    <row r="214" spans="1:43" ht="12.75" x14ac:dyDescent="0.2">
      <c r="A214" s="177"/>
      <c r="B214" s="177"/>
      <c r="C214" s="177"/>
      <c r="D214" s="211">
        <v>3</v>
      </c>
      <c r="E214" s="212" t="str">
        <f t="shared" si="50"/>
        <v/>
      </c>
      <c r="F214" s="212" t="str">
        <f t="shared" si="50"/>
        <v/>
      </c>
      <c r="G214" s="212" t="str">
        <f t="shared" si="50"/>
        <v/>
      </c>
      <c r="H214" s="212" t="str">
        <f t="shared" si="50"/>
        <v/>
      </c>
      <c r="I214" s="212" t="str">
        <f t="shared" si="50"/>
        <v/>
      </c>
      <c r="J214" s="212" t="str">
        <f t="shared" si="50"/>
        <v/>
      </c>
      <c r="K214" s="212" t="str">
        <f t="shared" si="50"/>
        <v/>
      </c>
      <c r="L214" s="212" t="str">
        <f t="shared" si="50"/>
        <v/>
      </c>
      <c r="M214" s="212" t="str">
        <f t="shared" si="50"/>
        <v/>
      </c>
      <c r="N214" s="212" t="str">
        <f t="shared" si="50"/>
        <v/>
      </c>
      <c r="O214" s="212" t="str">
        <f t="shared" si="50"/>
        <v/>
      </c>
      <c r="P214" s="212" t="str">
        <f t="shared" si="50"/>
        <v/>
      </c>
      <c r="Q214" s="212" t="str">
        <f t="shared" si="50"/>
        <v/>
      </c>
      <c r="R214" s="212" t="str">
        <f t="shared" si="50"/>
        <v/>
      </c>
      <c r="S214" s="212" t="str">
        <f t="shared" si="50"/>
        <v/>
      </c>
      <c r="T214" s="212" t="str">
        <f t="shared" si="50"/>
        <v/>
      </c>
      <c r="U214" s="212" t="str">
        <f t="shared" si="50"/>
        <v/>
      </c>
      <c r="V214" s="212" t="str">
        <f t="shared" si="50"/>
        <v/>
      </c>
      <c r="W214" s="212" t="str">
        <f t="shared" si="50"/>
        <v/>
      </c>
      <c r="X214" s="212" t="str">
        <f t="shared" si="50"/>
        <v/>
      </c>
      <c r="Y214" s="212" t="str">
        <f t="shared" si="50"/>
        <v/>
      </c>
      <c r="Z214" s="212" t="str">
        <f t="shared" si="50"/>
        <v/>
      </c>
      <c r="AA214" s="212" t="str">
        <f t="shared" si="50"/>
        <v/>
      </c>
      <c r="AB214" s="212" t="str">
        <f t="shared" si="50"/>
        <v/>
      </c>
      <c r="AC214" s="212" t="str">
        <f t="shared" si="50"/>
        <v/>
      </c>
      <c r="AD214" s="212" t="str">
        <f t="shared" si="50"/>
        <v/>
      </c>
      <c r="AE214" s="212" t="str">
        <f t="shared" si="50"/>
        <v/>
      </c>
      <c r="AF214" s="212" t="str">
        <f t="shared" si="50"/>
        <v/>
      </c>
      <c r="AG214" s="212" t="str">
        <f t="shared" si="50"/>
        <v/>
      </c>
      <c r="AH214" s="212" t="str">
        <f t="shared" si="50"/>
        <v/>
      </c>
      <c r="AI214" s="212" t="str">
        <f t="shared" si="50"/>
        <v/>
      </c>
      <c r="AJ214" s="212" t="str">
        <f t="shared" si="50"/>
        <v/>
      </c>
      <c r="AK214" s="212" t="str">
        <f t="shared" si="50"/>
        <v/>
      </c>
      <c r="AL214" s="212" t="str">
        <f t="shared" si="50"/>
        <v/>
      </c>
      <c r="AM214" s="212" t="str">
        <f t="shared" si="50"/>
        <v/>
      </c>
      <c r="AN214" s="212" t="str">
        <f t="shared" si="50"/>
        <v/>
      </c>
      <c r="AO214" s="212" t="str">
        <f t="shared" si="50"/>
        <v/>
      </c>
      <c r="AP214" s="212" t="str">
        <f t="shared" si="50"/>
        <v/>
      </c>
      <c r="AQ214" s="148"/>
    </row>
    <row r="215" spans="1:43" ht="12.75" x14ac:dyDescent="0.2">
      <c r="A215" s="177"/>
      <c r="B215" s="177"/>
      <c r="C215" s="177"/>
      <c r="D215" s="213">
        <v>2.5</v>
      </c>
      <c r="E215" s="215" t="str">
        <f t="shared" si="50"/>
        <v/>
      </c>
      <c r="F215" s="215" t="str">
        <f t="shared" si="50"/>
        <v/>
      </c>
      <c r="G215" s="215" t="str">
        <f t="shared" si="50"/>
        <v/>
      </c>
      <c r="H215" s="215" t="str">
        <f t="shared" si="50"/>
        <v/>
      </c>
      <c r="I215" s="215" t="str">
        <f t="shared" si="50"/>
        <v/>
      </c>
      <c r="J215" s="215" t="str">
        <f t="shared" si="50"/>
        <v/>
      </c>
      <c r="K215" s="215" t="str">
        <f t="shared" si="50"/>
        <v/>
      </c>
      <c r="L215" s="215" t="str">
        <f t="shared" si="50"/>
        <v/>
      </c>
      <c r="M215" s="215" t="str">
        <f t="shared" si="50"/>
        <v/>
      </c>
      <c r="N215" s="215" t="str">
        <f t="shared" si="50"/>
        <v/>
      </c>
      <c r="O215" s="215" t="str">
        <f t="shared" si="50"/>
        <v/>
      </c>
      <c r="P215" s="215" t="str">
        <f t="shared" si="50"/>
        <v/>
      </c>
      <c r="Q215" s="215" t="str">
        <f t="shared" si="50"/>
        <v/>
      </c>
      <c r="R215" s="215" t="str">
        <f t="shared" si="50"/>
        <v/>
      </c>
      <c r="S215" s="215" t="str">
        <f t="shared" si="50"/>
        <v/>
      </c>
      <c r="T215" s="215" t="str">
        <f t="shared" si="50"/>
        <v/>
      </c>
      <c r="U215" s="215" t="str">
        <f t="shared" si="50"/>
        <v/>
      </c>
      <c r="V215" s="215" t="str">
        <f t="shared" si="50"/>
        <v/>
      </c>
      <c r="W215" s="215" t="str">
        <f t="shared" si="50"/>
        <v/>
      </c>
      <c r="X215" s="215" t="str">
        <f t="shared" si="50"/>
        <v/>
      </c>
      <c r="Y215" s="215" t="str">
        <f t="shared" si="50"/>
        <v/>
      </c>
      <c r="Z215" s="215" t="str">
        <f t="shared" si="50"/>
        <v/>
      </c>
      <c r="AA215" s="215" t="str">
        <f t="shared" si="50"/>
        <v/>
      </c>
      <c r="AB215" s="215" t="str">
        <f t="shared" si="50"/>
        <v/>
      </c>
      <c r="AC215" s="215" t="str">
        <f t="shared" si="50"/>
        <v/>
      </c>
      <c r="AD215" s="215" t="str">
        <f t="shared" si="50"/>
        <v/>
      </c>
      <c r="AE215" s="215" t="str">
        <f t="shared" si="50"/>
        <v/>
      </c>
      <c r="AF215" s="215" t="str">
        <f t="shared" si="50"/>
        <v/>
      </c>
      <c r="AG215" s="215" t="str">
        <f t="shared" si="50"/>
        <v/>
      </c>
      <c r="AH215" s="215" t="str">
        <f t="shared" si="50"/>
        <v/>
      </c>
      <c r="AI215" s="215" t="str">
        <f t="shared" si="50"/>
        <v/>
      </c>
      <c r="AJ215" s="215" t="str">
        <f t="shared" si="50"/>
        <v/>
      </c>
      <c r="AK215" s="215" t="str">
        <f t="shared" si="50"/>
        <v/>
      </c>
      <c r="AL215" s="215" t="str">
        <f t="shared" si="50"/>
        <v/>
      </c>
      <c r="AM215" s="215" t="str">
        <f t="shared" si="50"/>
        <v/>
      </c>
      <c r="AN215" s="215" t="str">
        <f t="shared" si="50"/>
        <v/>
      </c>
      <c r="AO215" s="215" t="str">
        <f t="shared" si="50"/>
        <v/>
      </c>
      <c r="AP215" s="215" t="str">
        <f t="shared" si="50"/>
        <v/>
      </c>
      <c r="AQ215" s="148"/>
    </row>
    <row r="216" spans="1:43" ht="12.75" x14ac:dyDescent="0.2">
      <c r="A216" s="177"/>
      <c r="B216" s="177"/>
      <c r="C216" s="177"/>
      <c r="D216" s="211">
        <v>2</v>
      </c>
      <c r="E216" s="212" t="str">
        <f t="shared" si="50"/>
        <v/>
      </c>
      <c r="F216" s="212" t="str">
        <f t="shared" si="50"/>
        <v/>
      </c>
      <c r="G216" s="212" t="str">
        <f t="shared" si="50"/>
        <v/>
      </c>
      <c r="H216" s="212" t="str">
        <f t="shared" si="50"/>
        <v/>
      </c>
      <c r="I216" s="212" t="str">
        <f t="shared" si="50"/>
        <v/>
      </c>
      <c r="J216" s="212" t="str">
        <f t="shared" si="50"/>
        <v/>
      </c>
      <c r="K216" s="212" t="str">
        <f t="shared" si="50"/>
        <v/>
      </c>
      <c r="L216" s="212" t="str">
        <f t="shared" si="50"/>
        <v/>
      </c>
      <c r="M216" s="212" t="str">
        <f t="shared" si="50"/>
        <v/>
      </c>
      <c r="N216" s="212" t="str">
        <f t="shared" si="50"/>
        <v/>
      </c>
      <c r="O216" s="212" t="str">
        <f t="shared" si="50"/>
        <v/>
      </c>
      <c r="P216" s="212" t="str">
        <f t="shared" si="50"/>
        <v/>
      </c>
      <c r="Q216" s="212" t="str">
        <f t="shared" si="50"/>
        <v/>
      </c>
      <c r="R216" s="212" t="str">
        <f t="shared" si="50"/>
        <v/>
      </c>
      <c r="S216" s="212" t="str">
        <f t="shared" si="50"/>
        <v/>
      </c>
      <c r="T216" s="212" t="str">
        <f t="shared" si="50"/>
        <v/>
      </c>
      <c r="U216" s="212" t="str">
        <f t="shared" si="50"/>
        <v/>
      </c>
      <c r="V216" s="212" t="str">
        <f t="shared" si="50"/>
        <v/>
      </c>
      <c r="W216" s="212" t="str">
        <f t="shared" si="50"/>
        <v/>
      </c>
      <c r="X216" s="212" t="str">
        <f t="shared" si="50"/>
        <v/>
      </c>
      <c r="Y216" s="212" t="str">
        <f t="shared" si="50"/>
        <v/>
      </c>
      <c r="Z216" s="212" t="str">
        <f t="shared" si="50"/>
        <v/>
      </c>
      <c r="AA216" s="212" t="str">
        <f t="shared" si="50"/>
        <v/>
      </c>
      <c r="AB216" s="212" t="str">
        <f t="shared" si="50"/>
        <v/>
      </c>
      <c r="AC216" s="212" t="str">
        <f t="shared" si="50"/>
        <v/>
      </c>
      <c r="AD216" s="212" t="str">
        <f t="shared" si="50"/>
        <v/>
      </c>
      <c r="AE216" s="212" t="str">
        <f t="shared" si="50"/>
        <v/>
      </c>
      <c r="AF216" s="212" t="str">
        <f t="shared" si="50"/>
        <v/>
      </c>
      <c r="AG216" s="212" t="str">
        <f t="shared" si="50"/>
        <v/>
      </c>
      <c r="AH216" s="212" t="str">
        <f t="shared" si="50"/>
        <v/>
      </c>
      <c r="AI216" s="212" t="str">
        <f t="shared" si="50"/>
        <v/>
      </c>
      <c r="AJ216" s="212" t="str">
        <f t="shared" si="50"/>
        <v/>
      </c>
      <c r="AK216" s="212" t="str">
        <f t="shared" si="50"/>
        <v/>
      </c>
      <c r="AL216" s="212" t="str">
        <f t="shared" si="50"/>
        <v/>
      </c>
      <c r="AM216" s="212" t="str">
        <f t="shared" si="50"/>
        <v/>
      </c>
      <c r="AN216" s="212" t="str">
        <f t="shared" si="50"/>
        <v/>
      </c>
      <c r="AO216" s="212" t="str">
        <f t="shared" si="50"/>
        <v/>
      </c>
      <c r="AP216" s="212" t="str">
        <f t="shared" si="50"/>
        <v/>
      </c>
      <c r="AQ216" s="148"/>
    </row>
    <row r="217" spans="1:43" ht="12.75" x14ac:dyDescent="0.2">
      <c r="A217" s="177"/>
      <c r="B217" s="177"/>
      <c r="C217" s="177"/>
      <c r="D217" s="213">
        <v>1</v>
      </c>
      <c r="E217" s="215" t="str">
        <f t="shared" si="50"/>
        <v/>
      </c>
      <c r="F217" s="215" t="str">
        <f t="shared" si="50"/>
        <v/>
      </c>
      <c r="G217" s="215" t="str">
        <f t="shared" si="50"/>
        <v/>
      </c>
      <c r="H217" s="668" t="str">
        <f t="shared" si="50"/>
        <v/>
      </c>
      <c r="I217" s="215" t="str">
        <f t="shared" si="50"/>
        <v/>
      </c>
      <c r="J217" s="215" t="str">
        <f t="shared" si="50"/>
        <v/>
      </c>
      <c r="K217" s="215" t="str">
        <f t="shared" si="50"/>
        <v/>
      </c>
      <c r="L217" s="215" t="str">
        <f t="shared" si="50"/>
        <v/>
      </c>
      <c r="M217" s="215" t="str">
        <f t="shared" si="50"/>
        <v/>
      </c>
      <c r="N217" s="215" t="str">
        <f t="shared" si="50"/>
        <v/>
      </c>
      <c r="O217" s="215" t="str">
        <f t="shared" si="50"/>
        <v/>
      </c>
      <c r="P217" s="215" t="str">
        <f t="shared" si="50"/>
        <v/>
      </c>
      <c r="Q217" s="215" t="str">
        <f t="shared" si="50"/>
        <v/>
      </c>
      <c r="R217" s="215" t="str">
        <f t="shared" si="50"/>
        <v/>
      </c>
      <c r="S217" s="215" t="str">
        <f t="shared" si="50"/>
        <v/>
      </c>
      <c r="T217" s="215" t="str">
        <f t="shared" si="50"/>
        <v/>
      </c>
      <c r="U217" s="215" t="str">
        <f t="shared" si="50"/>
        <v/>
      </c>
      <c r="V217" s="215" t="str">
        <f t="shared" si="50"/>
        <v/>
      </c>
      <c r="W217" s="215" t="str">
        <f t="shared" si="50"/>
        <v/>
      </c>
      <c r="X217" s="215" t="str">
        <f t="shared" si="50"/>
        <v/>
      </c>
      <c r="Y217" s="215" t="str">
        <f t="shared" si="50"/>
        <v/>
      </c>
      <c r="Z217" s="215" t="str">
        <f t="shared" si="50"/>
        <v/>
      </c>
      <c r="AA217" s="215" t="str">
        <f t="shared" si="50"/>
        <v/>
      </c>
      <c r="AB217" s="215" t="str">
        <f t="shared" si="50"/>
        <v/>
      </c>
      <c r="AC217" s="215" t="str">
        <f t="shared" si="50"/>
        <v/>
      </c>
      <c r="AD217" s="215" t="str">
        <f t="shared" si="50"/>
        <v/>
      </c>
      <c r="AE217" s="215" t="str">
        <f t="shared" si="50"/>
        <v/>
      </c>
      <c r="AF217" s="215" t="str">
        <f t="shared" si="50"/>
        <v/>
      </c>
      <c r="AG217" s="215" t="str">
        <f t="shared" si="50"/>
        <v/>
      </c>
      <c r="AH217" s="215" t="str">
        <f t="shared" si="50"/>
        <v/>
      </c>
      <c r="AI217" s="215" t="str">
        <f t="shared" si="50"/>
        <v/>
      </c>
      <c r="AJ217" s="215" t="str">
        <f t="shared" si="50"/>
        <v/>
      </c>
      <c r="AK217" s="215" t="str">
        <f t="shared" si="50"/>
        <v/>
      </c>
      <c r="AL217" s="215" t="str">
        <f t="shared" si="50"/>
        <v/>
      </c>
      <c r="AM217" s="215" t="str">
        <f t="shared" si="50"/>
        <v/>
      </c>
      <c r="AN217" s="215" t="str">
        <f t="shared" si="50"/>
        <v/>
      </c>
      <c r="AO217" s="215" t="str">
        <f t="shared" si="50"/>
        <v/>
      </c>
      <c r="AP217" s="215" t="str">
        <f t="shared" si="50"/>
        <v/>
      </c>
      <c r="AQ217" s="148"/>
    </row>
    <row r="218" spans="1:43" ht="12.75" x14ac:dyDescent="0.2">
      <c r="A218" s="177"/>
      <c r="B218" s="177"/>
      <c r="C218" s="177"/>
      <c r="D218" s="211">
        <v>0.5</v>
      </c>
      <c r="E218" s="212" t="str">
        <f t="shared" si="50"/>
        <v/>
      </c>
      <c r="F218" s="212" t="str">
        <f t="shared" si="50"/>
        <v/>
      </c>
      <c r="G218" s="212" t="str">
        <f t="shared" si="50"/>
        <v/>
      </c>
      <c r="H218" s="667" t="str">
        <f t="shared" si="50"/>
        <v/>
      </c>
      <c r="I218" s="212" t="str">
        <f t="shared" si="50"/>
        <v/>
      </c>
      <c r="J218" s="212" t="str">
        <f t="shared" si="50"/>
        <v/>
      </c>
      <c r="K218" s="212" t="str">
        <f t="shared" si="50"/>
        <v/>
      </c>
      <c r="L218" s="212" t="str">
        <f t="shared" si="50"/>
        <v/>
      </c>
      <c r="M218" s="212" t="str">
        <f t="shared" si="50"/>
        <v/>
      </c>
      <c r="N218" s="212" t="str">
        <f t="shared" si="50"/>
        <v/>
      </c>
      <c r="O218" s="212" t="str">
        <f t="shared" si="50"/>
        <v/>
      </c>
      <c r="P218" s="212" t="str">
        <f t="shared" si="50"/>
        <v/>
      </c>
      <c r="Q218" s="212" t="str">
        <f t="shared" si="50"/>
        <v/>
      </c>
      <c r="R218" s="212" t="str">
        <f t="shared" si="50"/>
        <v/>
      </c>
      <c r="S218" s="212" t="str">
        <f t="shared" si="50"/>
        <v/>
      </c>
      <c r="T218" s="212" t="str">
        <f t="shared" si="50"/>
        <v/>
      </c>
      <c r="U218" s="212" t="str">
        <f t="shared" si="50"/>
        <v/>
      </c>
      <c r="V218" s="212" t="str">
        <f t="shared" si="50"/>
        <v/>
      </c>
      <c r="W218" s="212" t="str">
        <f t="shared" si="50"/>
        <v/>
      </c>
      <c r="X218" s="212" t="str">
        <f t="shared" si="50"/>
        <v/>
      </c>
      <c r="Y218" s="212" t="str">
        <f t="shared" si="50"/>
        <v/>
      </c>
      <c r="Z218" s="212" t="str">
        <f t="shared" si="50"/>
        <v/>
      </c>
      <c r="AA218" s="212" t="str">
        <f t="shared" si="50"/>
        <v/>
      </c>
      <c r="AB218" s="212" t="str">
        <f t="shared" si="50"/>
        <v/>
      </c>
      <c r="AC218" s="212" t="str">
        <f t="shared" si="50"/>
        <v/>
      </c>
      <c r="AD218" s="212" t="str">
        <f t="shared" si="50"/>
        <v/>
      </c>
      <c r="AE218" s="212" t="str">
        <f t="shared" si="50"/>
        <v/>
      </c>
      <c r="AF218" s="212" t="str">
        <f t="shared" ref="AF218:AP218" si="51">IF(ISNUMBER(AF139)=TRUE,AF139-AF58,"")</f>
        <v/>
      </c>
      <c r="AG218" s="212" t="str">
        <f t="shared" si="51"/>
        <v/>
      </c>
      <c r="AH218" s="212" t="str">
        <f t="shared" si="51"/>
        <v/>
      </c>
      <c r="AI218" s="212" t="str">
        <f t="shared" si="51"/>
        <v/>
      </c>
      <c r="AJ218" s="212" t="str">
        <f t="shared" si="51"/>
        <v/>
      </c>
      <c r="AK218" s="212" t="str">
        <f t="shared" si="51"/>
        <v/>
      </c>
      <c r="AL218" s="212" t="str">
        <f t="shared" si="51"/>
        <v/>
      </c>
      <c r="AM218" s="212" t="str">
        <f t="shared" si="51"/>
        <v/>
      </c>
      <c r="AN218" s="212" t="str">
        <f t="shared" si="51"/>
        <v/>
      </c>
      <c r="AO218" s="212" t="str">
        <f t="shared" si="51"/>
        <v/>
      </c>
      <c r="AP218" s="212" t="str">
        <f t="shared" si="51"/>
        <v/>
      </c>
      <c r="AQ218" s="148"/>
    </row>
    <row r="219" spans="1:43" ht="12.75" x14ac:dyDescent="0.2">
      <c r="A219" s="177"/>
      <c r="B219" s="177"/>
      <c r="C219" s="177"/>
      <c r="D219" s="211">
        <v>0.3</v>
      </c>
      <c r="E219" s="212" t="str">
        <f t="shared" ref="E219:AP219" si="52">IF(ISNUMBER(E140)=TRUE,E140-E59,"")</f>
        <v/>
      </c>
      <c r="F219" s="212" t="str">
        <f t="shared" si="52"/>
        <v/>
      </c>
      <c r="G219" s="212" t="str">
        <f t="shared" si="52"/>
        <v/>
      </c>
      <c r="H219" s="212" t="str">
        <f t="shared" si="52"/>
        <v/>
      </c>
      <c r="I219" s="212" t="str">
        <f t="shared" si="52"/>
        <v/>
      </c>
      <c r="J219" s="212" t="str">
        <f t="shared" si="52"/>
        <v/>
      </c>
      <c r="K219" s="212" t="str">
        <f t="shared" si="52"/>
        <v/>
      </c>
      <c r="L219" s="212" t="str">
        <f t="shared" si="52"/>
        <v/>
      </c>
      <c r="M219" s="212" t="str">
        <f t="shared" si="52"/>
        <v/>
      </c>
      <c r="N219" s="212" t="str">
        <f t="shared" si="52"/>
        <v/>
      </c>
      <c r="O219" s="212" t="str">
        <f t="shared" si="52"/>
        <v/>
      </c>
      <c r="P219" s="212" t="str">
        <f t="shared" si="52"/>
        <v/>
      </c>
      <c r="Q219" s="212" t="str">
        <f t="shared" si="52"/>
        <v/>
      </c>
      <c r="R219" s="212" t="str">
        <f t="shared" si="52"/>
        <v/>
      </c>
      <c r="S219" s="212" t="str">
        <f t="shared" si="52"/>
        <v/>
      </c>
      <c r="T219" s="212" t="str">
        <f t="shared" si="52"/>
        <v/>
      </c>
      <c r="U219" s="212" t="str">
        <f t="shared" si="52"/>
        <v/>
      </c>
      <c r="V219" s="212" t="str">
        <f t="shared" si="52"/>
        <v/>
      </c>
      <c r="W219" s="212" t="str">
        <f t="shared" si="52"/>
        <v/>
      </c>
      <c r="X219" s="212" t="str">
        <f t="shared" si="52"/>
        <v/>
      </c>
      <c r="Y219" s="212" t="str">
        <f t="shared" si="52"/>
        <v/>
      </c>
      <c r="Z219" s="212" t="str">
        <f t="shared" si="52"/>
        <v/>
      </c>
      <c r="AA219" s="212" t="str">
        <f t="shared" si="52"/>
        <v/>
      </c>
      <c r="AB219" s="212" t="str">
        <f t="shared" si="52"/>
        <v/>
      </c>
      <c r="AC219" s="212" t="str">
        <f t="shared" si="52"/>
        <v/>
      </c>
      <c r="AD219" s="212" t="str">
        <f t="shared" si="52"/>
        <v/>
      </c>
      <c r="AE219" s="212" t="str">
        <f t="shared" si="52"/>
        <v/>
      </c>
      <c r="AF219" s="212" t="str">
        <f t="shared" si="52"/>
        <v/>
      </c>
      <c r="AG219" s="212" t="str">
        <f t="shared" si="52"/>
        <v/>
      </c>
      <c r="AH219" s="212" t="str">
        <f t="shared" si="52"/>
        <v/>
      </c>
      <c r="AI219" s="212" t="str">
        <f t="shared" si="52"/>
        <v/>
      </c>
      <c r="AJ219" s="212" t="str">
        <f t="shared" si="52"/>
        <v/>
      </c>
      <c r="AK219" s="212" t="str">
        <f t="shared" si="52"/>
        <v/>
      </c>
      <c r="AL219" s="212" t="str">
        <f t="shared" si="52"/>
        <v/>
      </c>
      <c r="AM219" s="212" t="str">
        <f t="shared" si="52"/>
        <v/>
      </c>
      <c r="AN219" s="212" t="str">
        <f t="shared" si="52"/>
        <v/>
      </c>
      <c r="AO219" s="212" t="str">
        <f t="shared" si="52"/>
        <v/>
      </c>
      <c r="AP219" s="212" t="str">
        <f t="shared" si="52"/>
        <v/>
      </c>
      <c r="AQ219" s="148"/>
    </row>
    <row r="220" spans="1:43" ht="12.75" x14ac:dyDescent="0.2">
      <c r="B220" s="177"/>
      <c r="C220" s="177"/>
      <c r="D220" s="213"/>
      <c r="E220" s="215"/>
      <c r="F220" s="215"/>
      <c r="G220" s="215"/>
      <c r="H220" s="215"/>
      <c r="I220" s="215"/>
      <c r="J220" s="215"/>
      <c r="K220" s="215"/>
      <c r="L220" s="215"/>
      <c r="M220" s="215"/>
      <c r="N220" s="215"/>
      <c r="O220" s="215"/>
      <c r="P220" s="215"/>
      <c r="Q220" s="215"/>
      <c r="R220" s="215"/>
      <c r="S220" s="215"/>
      <c r="T220" s="215"/>
      <c r="U220" s="215"/>
      <c r="V220" s="215"/>
      <c r="W220" s="215"/>
      <c r="X220" s="215"/>
      <c r="Y220" s="215"/>
      <c r="Z220" s="215"/>
      <c r="AA220" s="215"/>
      <c r="AB220" s="215"/>
      <c r="AC220" s="215"/>
      <c r="AD220" s="215"/>
      <c r="AE220" s="215"/>
      <c r="AF220" s="215"/>
      <c r="AG220" s="215"/>
      <c r="AH220" s="215"/>
      <c r="AI220" s="215"/>
      <c r="AJ220" s="215"/>
      <c r="AK220" s="215"/>
      <c r="AL220" s="215"/>
      <c r="AM220" s="215"/>
      <c r="AN220" s="215"/>
      <c r="AO220" s="215"/>
      <c r="AP220" s="215"/>
      <c r="AQ220" s="218"/>
    </row>
    <row r="221" spans="1:43" ht="12.75" x14ac:dyDescent="0.2">
      <c r="B221" s="177"/>
      <c r="C221" s="177" t="s">
        <v>669</v>
      </c>
      <c r="D221" s="211" t="s">
        <v>662</v>
      </c>
      <c r="E221" s="212" t="str">
        <f t="shared" ref="E221:AP221" si="53">E61</f>
        <v/>
      </c>
      <c r="F221" s="212">
        <f t="shared" si="53"/>
        <v>216</v>
      </c>
      <c r="G221" s="212">
        <f t="shared" si="53"/>
        <v>200</v>
      </c>
      <c r="H221" s="212" t="str">
        <f t="shared" si="53"/>
        <v/>
      </c>
      <c r="I221" s="212">
        <f t="shared" si="53"/>
        <v>185</v>
      </c>
      <c r="J221" s="212" t="str">
        <f t="shared" si="53"/>
        <v/>
      </c>
      <c r="K221" s="212" t="str">
        <f t="shared" si="53"/>
        <v/>
      </c>
      <c r="L221" s="212" t="str">
        <f t="shared" si="53"/>
        <v/>
      </c>
      <c r="M221" s="212">
        <f t="shared" si="53"/>
        <v>133</v>
      </c>
      <c r="N221" s="212" t="str">
        <f t="shared" si="53"/>
        <v/>
      </c>
      <c r="O221" s="212" t="str">
        <f t="shared" si="53"/>
        <v/>
      </c>
      <c r="P221" s="212" t="str">
        <f t="shared" si="53"/>
        <v/>
      </c>
      <c r="Q221" s="212" t="str">
        <f t="shared" si="53"/>
        <v/>
      </c>
      <c r="R221" s="212">
        <f t="shared" si="53"/>
        <v>123</v>
      </c>
      <c r="S221" s="212" t="str">
        <f t="shared" si="53"/>
        <v/>
      </c>
      <c r="T221" s="212" t="str">
        <f t="shared" si="53"/>
        <v/>
      </c>
      <c r="U221" s="212">
        <f t="shared" si="53"/>
        <v>140</v>
      </c>
      <c r="V221" s="212">
        <f t="shared" si="53"/>
        <v>230</v>
      </c>
      <c r="W221" s="212" t="str">
        <f t="shared" si="53"/>
        <v/>
      </c>
      <c r="X221" s="212">
        <f t="shared" si="53"/>
        <v>178</v>
      </c>
      <c r="Y221" s="212" t="str">
        <f t="shared" si="53"/>
        <v/>
      </c>
      <c r="Z221" s="212">
        <f t="shared" si="53"/>
        <v>206</v>
      </c>
      <c r="AA221" s="212" t="str">
        <f t="shared" si="53"/>
        <v/>
      </c>
      <c r="AB221" s="212" t="str">
        <f t="shared" si="53"/>
        <v/>
      </c>
      <c r="AC221" s="212" t="str">
        <f t="shared" si="53"/>
        <v/>
      </c>
      <c r="AD221" s="212" t="str">
        <f t="shared" si="53"/>
        <v/>
      </c>
      <c r="AE221" s="212" t="str">
        <f t="shared" si="53"/>
        <v/>
      </c>
      <c r="AF221" s="212" t="str">
        <f t="shared" si="53"/>
        <v/>
      </c>
      <c r="AG221" s="212" t="str">
        <f t="shared" si="53"/>
        <v/>
      </c>
      <c r="AH221" s="212" t="str">
        <f t="shared" si="53"/>
        <v/>
      </c>
      <c r="AI221" s="212" t="str">
        <f t="shared" si="53"/>
        <v/>
      </c>
      <c r="AJ221" s="212">
        <f t="shared" si="53"/>
        <v>152</v>
      </c>
      <c r="AK221" s="212" t="str">
        <f t="shared" si="53"/>
        <v/>
      </c>
      <c r="AL221" s="212" t="str">
        <f t="shared" si="53"/>
        <v/>
      </c>
      <c r="AM221" s="212">
        <f t="shared" si="53"/>
        <v>192</v>
      </c>
      <c r="AN221" s="212" t="str">
        <f t="shared" si="53"/>
        <v/>
      </c>
      <c r="AO221" s="212" t="str">
        <f t="shared" si="53"/>
        <v/>
      </c>
      <c r="AP221" s="212" t="str">
        <f t="shared" si="53"/>
        <v/>
      </c>
      <c r="AQ221" s="218"/>
    </row>
    <row r="222" spans="1:43" ht="12.75" x14ac:dyDescent="0.2">
      <c r="B222" s="177"/>
      <c r="C222" s="177"/>
      <c r="D222" s="213" t="s">
        <v>663</v>
      </c>
      <c r="E222" s="214" t="str">
        <f>IF(ISNUMBER(E143)=TRUE,E143-E63,"")</f>
        <v/>
      </c>
      <c r="F222" s="214"/>
      <c r="G222" s="214"/>
      <c r="H222" s="214"/>
      <c r="I222" s="214"/>
      <c r="J222" s="214"/>
      <c r="K222" s="214"/>
      <c r="L222" s="214"/>
      <c r="M222" s="214"/>
      <c r="N222" s="214"/>
      <c r="O222" s="214"/>
      <c r="P222" s="214"/>
      <c r="Q222" s="214"/>
      <c r="R222" s="214"/>
      <c r="S222" s="214"/>
      <c r="T222" s="214"/>
      <c r="U222" s="214"/>
      <c r="V222" s="214"/>
      <c r="W222" s="214"/>
      <c r="X222" s="214"/>
      <c r="Y222" s="214"/>
      <c r="Z222" s="214"/>
      <c r="AA222" s="214"/>
      <c r="AB222" s="214"/>
      <c r="AC222" s="214"/>
      <c r="AD222" s="214"/>
      <c r="AE222" s="214"/>
      <c r="AF222" s="214"/>
      <c r="AG222" s="214"/>
      <c r="AH222" s="214"/>
      <c r="AI222" s="214"/>
      <c r="AJ222" s="214"/>
      <c r="AK222" s="214"/>
      <c r="AL222" s="214"/>
      <c r="AM222" s="214"/>
      <c r="AN222" s="214"/>
      <c r="AO222" s="214"/>
      <c r="AP222" s="214"/>
      <c r="AQ222" s="218"/>
    </row>
    <row r="223" spans="1:43" ht="12.75" x14ac:dyDescent="0.2">
      <c r="A223" s="177"/>
      <c r="B223" s="177"/>
      <c r="C223" s="177"/>
      <c r="D223" s="211">
        <v>5</v>
      </c>
      <c r="E223" s="212" t="str">
        <f t="shared" ref="E223:AP228" si="54">IF(ISNUMBER(E144)=TRUE,E144-E63,"")</f>
        <v/>
      </c>
      <c r="F223" s="212" t="str">
        <f t="shared" si="54"/>
        <v/>
      </c>
      <c r="G223" s="212" t="str">
        <f t="shared" si="54"/>
        <v/>
      </c>
      <c r="H223" s="212" t="str">
        <f t="shared" si="54"/>
        <v/>
      </c>
      <c r="I223" s="212" t="str">
        <f t="shared" si="54"/>
        <v/>
      </c>
      <c r="J223" s="212" t="str">
        <f t="shared" si="54"/>
        <v/>
      </c>
      <c r="K223" s="212" t="str">
        <f t="shared" si="54"/>
        <v/>
      </c>
      <c r="L223" s="212" t="str">
        <f t="shared" si="54"/>
        <v/>
      </c>
      <c r="M223" s="212" t="str">
        <f t="shared" si="54"/>
        <v/>
      </c>
      <c r="N223" s="212" t="str">
        <f t="shared" si="54"/>
        <v/>
      </c>
      <c r="O223" s="212" t="str">
        <f t="shared" si="54"/>
        <v/>
      </c>
      <c r="P223" s="212" t="str">
        <f t="shared" si="54"/>
        <v/>
      </c>
      <c r="Q223" s="212" t="str">
        <f t="shared" si="54"/>
        <v/>
      </c>
      <c r="R223" s="212" t="str">
        <f t="shared" si="54"/>
        <v/>
      </c>
      <c r="S223" s="212" t="str">
        <f t="shared" si="54"/>
        <v/>
      </c>
      <c r="T223" s="212" t="str">
        <f t="shared" si="54"/>
        <v/>
      </c>
      <c r="U223" s="212" t="str">
        <f t="shared" si="54"/>
        <v/>
      </c>
      <c r="V223" s="212" t="str">
        <f t="shared" si="54"/>
        <v/>
      </c>
      <c r="W223" s="212" t="str">
        <f t="shared" si="54"/>
        <v/>
      </c>
      <c r="X223" s="212" t="str">
        <f t="shared" si="54"/>
        <v/>
      </c>
      <c r="Y223" s="212" t="str">
        <f t="shared" si="54"/>
        <v/>
      </c>
      <c r="Z223" s="212" t="str">
        <f t="shared" si="54"/>
        <v/>
      </c>
      <c r="AA223" s="212" t="str">
        <f t="shared" si="54"/>
        <v/>
      </c>
      <c r="AB223" s="212" t="str">
        <f t="shared" si="54"/>
        <v/>
      </c>
      <c r="AC223" s="212" t="str">
        <f t="shared" si="54"/>
        <v/>
      </c>
      <c r="AD223" s="212" t="str">
        <f t="shared" si="54"/>
        <v/>
      </c>
      <c r="AE223" s="212" t="str">
        <f t="shared" si="54"/>
        <v/>
      </c>
      <c r="AF223" s="212" t="str">
        <f t="shared" si="54"/>
        <v/>
      </c>
      <c r="AG223" s="212" t="str">
        <f t="shared" si="54"/>
        <v/>
      </c>
      <c r="AH223" s="212" t="str">
        <f t="shared" si="54"/>
        <v/>
      </c>
      <c r="AI223" s="212" t="str">
        <f t="shared" si="54"/>
        <v/>
      </c>
      <c r="AJ223" s="212" t="str">
        <f t="shared" si="54"/>
        <v/>
      </c>
      <c r="AK223" s="212" t="str">
        <f t="shared" si="54"/>
        <v/>
      </c>
      <c r="AL223" s="212" t="str">
        <f t="shared" si="54"/>
        <v/>
      </c>
      <c r="AM223" s="212" t="str">
        <f t="shared" si="54"/>
        <v/>
      </c>
      <c r="AN223" s="212" t="str">
        <f t="shared" si="54"/>
        <v/>
      </c>
      <c r="AO223" s="212" t="str">
        <f t="shared" si="54"/>
        <v/>
      </c>
      <c r="AP223" s="212" t="str">
        <f t="shared" si="54"/>
        <v/>
      </c>
      <c r="AQ223" s="148"/>
    </row>
    <row r="224" spans="1:43" ht="12.75" x14ac:dyDescent="0.2">
      <c r="A224" s="177"/>
      <c r="B224" s="177"/>
      <c r="C224" s="177"/>
      <c r="D224" s="213">
        <v>3</v>
      </c>
      <c r="E224" s="215" t="str">
        <f t="shared" si="54"/>
        <v/>
      </c>
      <c r="F224" s="215" t="str">
        <f t="shared" si="54"/>
        <v/>
      </c>
      <c r="G224" s="215" t="str">
        <f t="shared" si="54"/>
        <v/>
      </c>
      <c r="H224" s="215" t="str">
        <f t="shared" si="54"/>
        <v/>
      </c>
      <c r="I224" s="215" t="str">
        <f t="shared" si="54"/>
        <v/>
      </c>
      <c r="J224" s="215" t="str">
        <f t="shared" si="54"/>
        <v/>
      </c>
      <c r="K224" s="215" t="str">
        <f t="shared" si="54"/>
        <v/>
      </c>
      <c r="L224" s="215" t="str">
        <f t="shared" si="54"/>
        <v/>
      </c>
      <c r="M224" s="215" t="str">
        <f t="shared" si="54"/>
        <v/>
      </c>
      <c r="N224" s="215" t="str">
        <f t="shared" si="54"/>
        <v/>
      </c>
      <c r="O224" s="215" t="str">
        <f t="shared" si="54"/>
        <v/>
      </c>
      <c r="P224" s="215" t="str">
        <f t="shared" si="54"/>
        <v/>
      </c>
      <c r="Q224" s="215" t="str">
        <f t="shared" si="54"/>
        <v/>
      </c>
      <c r="R224" s="215" t="str">
        <f t="shared" si="54"/>
        <v/>
      </c>
      <c r="S224" s="215" t="str">
        <f t="shared" si="54"/>
        <v/>
      </c>
      <c r="T224" s="215" t="str">
        <f t="shared" si="54"/>
        <v/>
      </c>
      <c r="U224" s="215" t="str">
        <f t="shared" si="54"/>
        <v/>
      </c>
      <c r="V224" s="215" t="str">
        <f t="shared" si="54"/>
        <v/>
      </c>
      <c r="W224" s="215" t="str">
        <f t="shared" si="54"/>
        <v/>
      </c>
      <c r="X224" s="215" t="str">
        <f t="shared" si="54"/>
        <v/>
      </c>
      <c r="Y224" s="215" t="str">
        <f t="shared" si="54"/>
        <v/>
      </c>
      <c r="Z224" s="215" t="str">
        <f t="shared" si="54"/>
        <v/>
      </c>
      <c r="AA224" s="215" t="str">
        <f t="shared" si="54"/>
        <v/>
      </c>
      <c r="AB224" s="215" t="str">
        <f t="shared" si="54"/>
        <v/>
      </c>
      <c r="AC224" s="215" t="str">
        <f t="shared" si="54"/>
        <v/>
      </c>
      <c r="AD224" s="215" t="str">
        <f t="shared" si="54"/>
        <v/>
      </c>
      <c r="AE224" s="215" t="str">
        <f t="shared" si="54"/>
        <v/>
      </c>
      <c r="AF224" s="215" t="str">
        <f t="shared" si="54"/>
        <v/>
      </c>
      <c r="AG224" s="215" t="str">
        <f t="shared" si="54"/>
        <v/>
      </c>
      <c r="AH224" s="215" t="str">
        <f t="shared" si="54"/>
        <v/>
      </c>
      <c r="AI224" s="215" t="str">
        <f t="shared" si="54"/>
        <v/>
      </c>
      <c r="AJ224" s="215" t="str">
        <f t="shared" si="54"/>
        <v/>
      </c>
      <c r="AK224" s="215" t="str">
        <f t="shared" si="54"/>
        <v/>
      </c>
      <c r="AL224" s="215" t="str">
        <f t="shared" si="54"/>
        <v/>
      </c>
      <c r="AM224" s="215" t="str">
        <f t="shared" si="54"/>
        <v/>
      </c>
      <c r="AN224" s="215" t="str">
        <f t="shared" si="54"/>
        <v/>
      </c>
      <c r="AO224" s="215" t="str">
        <f t="shared" si="54"/>
        <v/>
      </c>
      <c r="AP224" s="215" t="str">
        <f t="shared" si="54"/>
        <v/>
      </c>
      <c r="AQ224" s="148"/>
    </row>
    <row r="225" spans="1:43" ht="12.75" x14ac:dyDescent="0.2">
      <c r="A225" s="177"/>
      <c r="B225" s="177"/>
      <c r="C225" s="177"/>
      <c r="D225" s="211">
        <v>2.5</v>
      </c>
      <c r="E225" s="212" t="str">
        <f t="shared" si="54"/>
        <v/>
      </c>
      <c r="F225" s="212" t="str">
        <f t="shared" si="54"/>
        <v/>
      </c>
      <c r="G225" s="212" t="str">
        <f t="shared" si="54"/>
        <v/>
      </c>
      <c r="H225" s="212" t="str">
        <f t="shared" si="54"/>
        <v/>
      </c>
      <c r="I225" s="212" t="str">
        <f t="shared" si="54"/>
        <v/>
      </c>
      <c r="J225" s="212" t="str">
        <f t="shared" si="54"/>
        <v/>
      </c>
      <c r="K225" s="212" t="str">
        <f t="shared" si="54"/>
        <v/>
      </c>
      <c r="L225" s="212" t="str">
        <f t="shared" si="54"/>
        <v/>
      </c>
      <c r="M225" s="212" t="str">
        <f t="shared" si="54"/>
        <v/>
      </c>
      <c r="N225" s="212" t="str">
        <f t="shared" si="54"/>
        <v/>
      </c>
      <c r="O225" s="212" t="str">
        <f t="shared" si="54"/>
        <v/>
      </c>
      <c r="P225" s="212" t="str">
        <f t="shared" si="54"/>
        <v/>
      </c>
      <c r="Q225" s="212" t="str">
        <f t="shared" si="54"/>
        <v/>
      </c>
      <c r="R225" s="212" t="str">
        <f t="shared" si="54"/>
        <v/>
      </c>
      <c r="S225" s="212" t="str">
        <f t="shared" si="54"/>
        <v/>
      </c>
      <c r="T225" s="212" t="str">
        <f t="shared" si="54"/>
        <v/>
      </c>
      <c r="U225" s="212" t="str">
        <f t="shared" si="54"/>
        <v/>
      </c>
      <c r="V225" s="212" t="str">
        <f t="shared" si="54"/>
        <v/>
      </c>
      <c r="W225" s="212" t="str">
        <f t="shared" si="54"/>
        <v/>
      </c>
      <c r="X225" s="212" t="str">
        <f t="shared" si="54"/>
        <v/>
      </c>
      <c r="Y225" s="212" t="str">
        <f t="shared" si="54"/>
        <v/>
      </c>
      <c r="Z225" s="212" t="str">
        <f t="shared" si="54"/>
        <v/>
      </c>
      <c r="AA225" s="212" t="str">
        <f t="shared" si="54"/>
        <v/>
      </c>
      <c r="AB225" s="212" t="str">
        <f t="shared" si="54"/>
        <v/>
      </c>
      <c r="AC225" s="212" t="str">
        <f t="shared" si="54"/>
        <v/>
      </c>
      <c r="AD225" s="212" t="str">
        <f t="shared" si="54"/>
        <v/>
      </c>
      <c r="AE225" s="212" t="str">
        <f t="shared" si="54"/>
        <v/>
      </c>
      <c r="AF225" s="212" t="str">
        <f t="shared" si="54"/>
        <v/>
      </c>
      <c r="AG225" s="212" t="str">
        <f t="shared" si="54"/>
        <v/>
      </c>
      <c r="AH225" s="212" t="str">
        <f t="shared" si="54"/>
        <v/>
      </c>
      <c r="AI225" s="212" t="str">
        <f t="shared" si="54"/>
        <v/>
      </c>
      <c r="AJ225" s="212" t="str">
        <f t="shared" si="54"/>
        <v/>
      </c>
      <c r="AK225" s="212" t="str">
        <f t="shared" si="54"/>
        <v/>
      </c>
      <c r="AL225" s="212" t="str">
        <f t="shared" si="54"/>
        <v/>
      </c>
      <c r="AM225" s="212" t="str">
        <f t="shared" si="54"/>
        <v/>
      </c>
      <c r="AN225" s="212" t="str">
        <f t="shared" si="54"/>
        <v/>
      </c>
      <c r="AO225" s="212" t="str">
        <f t="shared" si="54"/>
        <v/>
      </c>
      <c r="AP225" s="212" t="str">
        <f t="shared" si="54"/>
        <v/>
      </c>
      <c r="AQ225" s="148"/>
    </row>
    <row r="226" spans="1:43" ht="12.75" x14ac:dyDescent="0.2">
      <c r="A226" s="177"/>
      <c r="B226" s="177"/>
      <c r="C226" s="177"/>
      <c r="D226" s="213">
        <v>2</v>
      </c>
      <c r="E226" s="215" t="str">
        <f t="shared" si="54"/>
        <v/>
      </c>
      <c r="F226" s="215" t="str">
        <f t="shared" si="54"/>
        <v/>
      </c>
      <c r="G226" s="215" t="str">
        <f t="shared" si="54"/>
        <v/>
      </c>
      <c r="H226" s="215" t="str">
        <f t="shared" si="54"/>
        <v/>
      </c>
      <c r="I226" s="215" t="str">
        <f t="shared" si="54"/>
        <v/>
      </c>
      <c r="J226" s="215" t="str">
        <f t="shared" si="54"/>
        <v/>
      </c>
      <c r="K226" s="215" t="str">
        <f t="shared" si="54"/>
        <v/>
      </c>
      <c r="L226" s="215" t="str">
        <f t="shared" si="54"/>
        <v/>
      </c>
      <c r="M226" s="215" t="str">
        <f t="shared" si="54"/>
        <v/>
      </c>
      <c r="N226" s="215" t="str">
        <f t="shared" si="54"/>
        <v/>
      </c>
      <c r="O226" s="215" t="str">
        <f t="shared" si="54"/>
        <v/>
      </c>
      <c r="P226" s="215" t="str">
        <f t="shared" si="54"/>
        <v/>
      </c>
      <c r="Q226" s="215" t="str">
        <f t="shared" si="54"/>
        <v/>
      </c>
      <c r="R226" s="215" t="str">
        <f t="shared" si="54"/>
        <v/>
      </c>
      <c r="S226" s="215" t="str">
        <f t="shared" si="54"/>
        <v/>
      </c>
      <c r="T226" s="215" t="str">
        <f t="shared" si="54"/>
        <v/>
      </c>
      <c r="U226" s="215" t="str">
        <f t="shared" si="54"/>
        <v/>
      </c>
      <c r="V226" s="215" t="str">
        <f t="shared" si="54"/>
        <v/>
      </c>
      <c r="W226" s="215" t="str">
        <f t="shared" si="54"/>
        <v/>
      </c>
      <c r="X226" s="215" t="str">
        <f t="shared" si="54"/>
        <v/>
      </c>
      <c r="Y226" s="215" t="str">
        <f t="shared" si="54"/>
        <v/>
      </c>
      <c r="Z226" s="215" t="str">
        <f t="shared" si="54"/>
        <v/>
      </c>
      <c r="AA226" s="215" t="str">
        <f t="shared" si="54"/>
        <v/>
      </c>
      <c r="AB226" s="215" t="str">
        <f t="shared" si="54"/>
        <v/>
      </c>
      <c r="AC226" s="215" t="str">
        <f t="shared" si="54"/>
        <v/>
      </c>
      <c r="AD226" s="215" t="str">
        <f t="shared" si="54"/>
        <v/>
      </c>
      <c r="AE226" s="215" t="str">
        <f>IF(ISNUMBER(AE147)=TRUE,AE147-AE66,"")</f>
        <v/>
      </c>
      <c r="AF226" s="215" t="str">
        <f t="shared" si="54"/>
        <v/>
      </c>
      <c r="AG226" s="215" t="str">
        <f t="shared" si="54"/>
        <v/>
      </c>
      <c r="AH226" s="215" t="str">
        <f t="shared" si="54"/>
        <v/>
      </c>
      <c r="AI226" s="215" t="str">
        <f t="shared" si="54"/>
        <v/>
      </c>
      <c r="AJ226" s="215" t="str">
        <f t="shared" si="54"/>
        <v/>
      </c>
      <c r="AK226" s="215" t="str">
        <f t="shared" si="54"/>
        <v/>
      </c>
      <c r="AL226" s="215" t="str">
        <f t="shared" si="54"/>
        <v/>
      </c>
      <c r="AM226" s="215" t="str">
        <f t="shared" si="54"/>
        <v/>
      </c>
      <c r="AN226" s="215" t="str">
        <f t="shared" si="54"/>
        <v/>
      </c>
      <c r="AO226" s="215" t="str">
        <f t="shared" si="54"/>
        <v/>
      </c>
      <c r="AP226" s="215" t="str">
        <f t="shared" si="54"/>
        <v/>
      </c>
      <c r="AQ226" s="148"/>
    </row>
    <row r="227" spans="1:43" ht="12.75" x14ac:dyDescent="0.2">
      <c r="A227" s="177"/>
      <c r="B227" s="177"/>
      <c r="C227" s="177"/>
      <c r="D227" s="211">
        <v>1</v>
      </c>
      <c r="E227" s="212" t="str">
        <f t="shared" si="54"/>
        <v/>
      </c>
      <c r="F227" s="212" t="str">
        <f t="shared" si="54"/>
        <v/>
      </c>
      <c r="G227" s="212" t="str">
        <f t="shared" si="54"/>
        <v/>
      </c>
      <c r="H227" s="212" t="str">
        <f t="shared" si="54"/>
        <v/>
      </c>
      <c r="I227" s="212" t="str">
        <f t="shared" si="54"/>
        <v/>
      </c>
      <c r="J227" s="212" t="str">
        <f t="shared" si="54"/>
        <v/>
      </c>
      <c r="K227" s="212" t="str">
        <f t="shared" si="54"/>
        <v/>
      </c>
      <c r="L227" s="212" t="str">
        <f t="shared" si="54"/>
        <v/>
      </c>
      <c r="M227" s="212" t="str">
        <f t="shared" si="54"/>
        <v/>
      </c>
      <c r="N227" s="212" t="str">
        <f t="shared" si="54"/>
        <v/>
      </c>
      <c r="O227" s="212" t="str">
        <f t="shared" si="54"/>
        <v/>
      </c>
      <c r="P227" s="212" t="str">
        <f t="shared" si="54"/>
        <v/>
      </c>
      <c r="Q227" s="212" t="str">
        <f t="shared" si="54"/>
        <v/>
      </c>
      <c r="R227" s="212" t="str">
        <f t="shared" si="54"/>
        <v/>
      </c>
      <c r="S227" s="212" t="str">
        <f t="shared" si="54"/>
        <v/>
      </c>
      <c r="T227" s="212" t="str">
        <f t="shared" si="54"/>
        <v/>
      </c>
      <c r="U227" s="212" t="str">
        <f t="shared" si="54"/>
        <v/>
      </c>
      <c r="V227" s="212" t="str">
        <f t="shared" si="54"/>
        <v/>
      </c>
      <c r="W227" s="212" t="str">
        <f t="shared" si="54"/>
        <v/>
      </c>
      <c r="X227" s="212" t="str">
        <f t="shared" si="54"/>
        <v/>
      </c>
      <c r="Y227" s="212" t="str">
        <f t="shared" si="54"/>
        <v/>
      </c>
      <c r="Z227" s="212" t="str">
        <f t="shared" si="54"/>
        <v/>
      </c>
      <c r="AA227" s="212" t="str">
        <f t="shared" si="54"/>
        <v/>
      </c>
      <c r="AB227" s="212" t="str">
        <f t="shared" si="54"/>
        <v/>
      </c>
      <c r="AC227" s="212" t="str">
        <f t="shared" si="54"/>
        <v/>
      </c>
      <c r="AD227" s="212" t="str">
        <f t="shared" si="54"/>
        <v/>
      </c>
      <c r="AE227" s="212" t="str">
        <f t="shared" si="54"/>
        <v/>
      </c>
      <c r="AF227" s="212" t="str">
        <f t="shared" si="54"/>
        <v/>
      </c>
      <c r="AG227" s="212" t="str">
        <f t="shared" si="54"/>
        <v/>
      </c>
      <c r="AH227" s="212" t="str">
        <f t="shared" si="54"/>
        <v/>
      </c>
      <c r="AI227" s="212" t="str">
        <f t="shared" si="54"/>
        <v/>
      </c>
      <c r="AJ227" s="212" t="str">
        <f t="shared" si="54"/>
        <v/>
      </c>
      <c r="AK227" s="212" t="str">
        <f t="shared" si="54"/>
        <v/>
      </c>
      <c r="AL227" s="212" t="str">
        <f t="shared" si="54"/>
        <v/>
      </c>
      <c r="AM227" s="212" t="str">
        <f t="shared" si="54"/>
        <v/>
      </c>
      <c r="AN227" s="212" t="str">
        <f t="shared" si="54"/>
        <v/>
      </c>
      <c r="AO227" s="212" t="str">
        <f t="shared" si="54"/>
        <v/>
      </c>
      <c r="AP227" s="212" t="str">
        <f t="shared" si="54"/>
        <v/>
      </c>
      <c r="AQ227" s="148"/>
    </row>
    <row r="228" spans="1:43" ht="12.75" x14ac:dyDescent="0.2">
      <c r="A228" s="177"/>
      <c r="B228" s="177"/>
      <c r="C228" s="177"/>
      <c r="D228" s="213">
        <v>0.5</v>
      </c>
      <c r="E228" s="215" t="str">
        <f t="shared" si="54"/>
        <v/>
      </c>
      <c r="F228" s="215" t="str">
        <f t="shared" si="54"/>
        <v/>
      </c>
      <c r="G228" s="215" t="str">
        <f t="shared" si="54"/>
        <v/>
      </c>
      <c r="H228" s="215" t="str">
        <f t="shared" si="54"/>
        <v/>
      </c>
      <c r="I228" s="215" t="str">
        <f t="shared" si="54"/>
        <v/>
      </c>
      <c r="J228" s="215" t="str">
        <f t="shared" si="54"/>
        <v/>
      </c>
      <c r="K228" s="215" t="str">
        <f t="shared" si="54"/>
        <v/>
      </c>
      <c r="L228" s="215" t="str">
        <f t="shared" si="54"/>
        <v/>
      </c>
      <c r="M228" s="215" t="str">
        <f t="shared" si="54"/>
        <v/>
      </c>
      <c r="N228" s="215" t="str">
        <f t="shared" si="54"/>
        <v/>
      </c>
      <c r="O228" s="215" t="str">
        <f t="shared" si="54"/>
        <v/>
      </c>
      <c r="P228" s="215" t="str">
        <f t="shared" si="54"/>
        <v/>
      </c>
      <c r="Q228" s="215" t="str">
        <f t="shared" si="54"/>
        <v/>
      </c>
      <c r="R228" s="215" t="str">
        <f t="shared" si="54"/>
        <v/>
      </c>
      <c r="S228" s="215" t="str">
        <f t="shared" si="54"/>
        <v/>
      </c>
      <c r="T228" s="215" t="str">
        <f t="shared" si="54"/>
        <v/>
      </c>
      <c r="U228" s="215" t="str">
        <f t="shared" si="54"/>
        <v/>
      </c>
      <c r="V228" s="215" t="str">
        <f t="shared" si="54"/>
        <v/>
      </c>
      <c r="W228" s="215" t="str">
        <f t="shared" si="54"/>
        <v/>
      </c>
      <c r="X228" s="215" t="str">
        <f t="shared" si="54"/>
        <v/>
      </c>
      <c r="Y228" s="215" t="str">
        <f t="shared" si="54"/>
        <v/>
      </c>
      <c r="Z228" s="215" t="str">
        <f t="shared" si="54"/>
        <v/>
      </c>
      <c r="AA228" s="215" t="str">
        <f t="shared" si="54"/>
        <v/>
      </c>
      <c r="AB228" s="215" t="str">
        <f t="shared" si="54"/>
        <v/>
      </c>
      <c r="AC228" s="215" t="str">
        <f t="shared" si="54"/>
        <v/>
      </c>
      <c r="AD228" s="215" t="str">
        <f t="shared" si="54"/>
        <v/>
      </c>
      <c r="AE228" s="215" t="str">
        <f t="shared" si="54"/>
        <v/>
      </c>
      <c r="AF228" s="215" t="str">
        <f t="shared" si="54"/>
        <v/>
      </c>
      <c r="AG228" s="215" t="str">
        <f t="shared" si="54"/>
        <v/>
      </c>
      <c r="AH228" s="215" t="str">
        <f t="shared" si="54"/>
        <v/>
      </c>
      <c r="AI228" s="215" t="str">
        <f t="shared" si="54"/>
        <v/>
      </c>
      <c r="AJ228" s="215" t="str">
        <f t="shared" si="54"/>
        <v/>
      </c>
      <c r="AK228" s="215" t="str">
        <f t="shared" si="54"/>
        <v/>
      </c>
      <c r="AL228" s="215" t="str">
        <f t="shared" si="54"/>
        <v/>
      </c>
      <c r="AM228" s="215" t="str">
        <f t="shared" si="54"/>
        <v/>
      </c>
      <c r="AN228" s="215" t="str">
        <f t="shared" si="54"/>
        <v/>
      </c>
      <c r="AO228" s="215" t="str">
        <f t="shared" si="54"/>
        <v/>
      </c>
      <c r="AP228" s="215" t="str">
        <f t="shared" si="54"/>
        <v/>
      </c>
      <c r="AQ228" s="148"/>
    </row>
    <row r="229" spans="1:43" ht="12.75" x14ac:dyDescent="0.2">
      <c r="B229" s="177"/>
      <c r="C229" s="177"/>
      <c r="D229" s="213"/>
      <c r="E229" s="215"/>
      <c r="F229" s="215"/>
      <c r="G229" s="215"/>
      <c r="H229" s="215"/>
      <c r="I229" s="215"/>
      <c r="J229" s="215"/>
      <c r="K229" s="215"/>
      <c r="L229" s="215"/>
      <c r="M229" s="215"/>
      <c r="N229" s="215"/>
      <c r="O229" s="215"/>
      <c r="P229" s="215"/>
      <c r="Q229" s="215"/>
      <c r="R229" s="215"/>
      <c r="S229" s="215"/>
      <c r="T229" s="215"/>
      <c r="U229" s="215"/>
      <c r="V229" s="215"/>
      <c r="W229" s="215"/>
      <c r="X229" s="215"/>
      <c r="Y229" s="215"/>
      <c r="Z229" s="215"/>
      <c r="AA229" s="215"/>
      <c r="AB229" s="215"/>
      <c r="AC229" s="215"/>
      <c r="AD229" s="215"/>
      <c r="AE229" s="215"/>
      <c r="AF229" s="215"/>
      <c r="AG229" s="215"/>
      <c r="AH229" s="215"/>
      <c r="AI229" s="215"/>
      <c r="AJ229" s="215"/>
      <c r="AK229" s="215"/>
      <c r="AL229" s="215"/>
      <c r="AM229" s="215"/>
      <c r="AN229" s="215"/>
      <c r="AO229" s="215"/>
      <c r="AP229" s="215"/>
      <c r="AQ229" s="218"/>
    </row>
    <row r="230" spans="1:43" ht="12.75" x14ac:dyDescent="0.2">
      <c r="B230" s="177"/>
      <c r="C230" s="177" t="s">
        <v>670</v>
      </c>
      <c r="D230" s="211" t="s">
        <v>662</v>
      </c>
      <c r="E230" s="212" t="str">
        <f t="shared" ref="E230:AP230" si="55">E70</f>
        <v/>
      </c>
      <c r="F230" s="212" t="str">
        <f t="shared" si="55"/>
        <v/>
      </c>
      <c r="G230" s="212">
        <f t="shared" si="55"/>
        <v>209</v>
      </c>
      <c r="H230" s="212" t="str">
        <f t="shared" si="55"/>
        <v/>
      </c>
      <c r="I230" s="212" t="str">
        <f t="shared" si="55"/>
        <v/>
      </c>
      <c r="J230" s="212" t="str">
        <f t="shared" si="55"/>
        <v/>
      </c>
      <c r="K230" s="212" t="str">
        <f t="shared" si="55"/>
        <v/>
      </c>
      <c r="L230" s="212" t="str">
        <f t="shared" si="55"/>
        <v/>
      </c>
      <c r="M230" s="212" t="str">
        <f t="shared" si="55"/>
        <v/>
      </c>
      <c r="N230" s="212" t="str">
        <f t="shared" si="55"/>
        <v/>
      </c>
      <c r="O230" s="212" t="str">
        <f t="shared" si="55"/>
        <v/>
      </c>
      <c r="P230" s="212" t="str">
        <f t="shared" si="55"/>
        <v/>
      </c>
      <c r="Q230" s="212" t="str">
        <f t="shared" si="55"/>
        <v/>
      </c>
      <c r="R230" s="212" t="str">
        <f t="shared" si="55"/>
        <v/>
      </c>
      <c r="S230" s="212" t="str">
        <f t="shared" si="55"/>
        <v/>
      </c>
      <c r="T230" s="212" t="str">
        <f t="shared" si="55"/>
        <v/>
      </c>
      <c r="U230" s="212">
        <f t="shared" si="55"/>
        <v>220</v>
      </c>
      <c r="V230" s="212" t="str">
        <f t="shared" si="55"/>
        <v/>
      </c>
      <c r="W230" s="212" t="str">
        <f t="shared" si="55"/>
        <v/>
      </c>
      <c r="X230" s="212" t="str">
        <f t="shared" si="55"/>
        <v/>
      </c>
      <c r="Y230" s="212" t="str">
        <f t="shared" si="55"/>
        <v/>
      </c>
      <c r="Z230" s="212" t="str">
        <f t="shared" si="55"/>
        <v/>
      </c>
      <c r="AA230" s="212" t="str">
        <f t="shared" si="55"/>
        <v/>
      </c>
      <c r="AB230" s="212" t="str">
        <f t="shared" si="55"/>
        <v/>
      </c>
      <c r="AC230" s="212" t="str">
        <f t="shared" si="55"/>
        <v/>
      </c>
      <c r="AD230" s="212" t="str">
        <f t="shared" si="55"/>
        <v/>
      </c>
      <c r="AE230" s="212" t="str">
        <f t="shared" si="55"/>
        <v/>
      </c>
      <c r="AF230" s="212" t="str">
        <f t="shared" si="55"/>
        <v/>
      </c>
      <c r="AG230" s="212" t="str">
        <f t="shared" si="55"/>
        <v/>
      </c>
      <c r="AH230" s="212" t="str">
        <f t="shared" si="55"/>
        <v/>
      </c>
      <c r="AI230" s="212" t="str">
        <f t="shared" si="55"/>
        <v/>
      </c>
      <c r="AJ230" s="212">
        <f t="shared" si="55"/>
        <v>172.8</v>
      </c>
      <c r="AK230" s="212" t="str">
        <f t="shared" si="55"/>
        <v/>
      </c>
      <c r="AL230" s="212" t="str">
        <f t="shared" si="55"/>
        <v/>
      </c>
      <c r="AM230" s="212" t="str">
        <f t="shared" si="55"/>
        <v/>
      </c>
      <c r="AN230" s="212" t="str">
        <f t="shared" si="55"/>
        <v/>
      </c>
      <c r="AO230" s="212" t="str">
        <f t="shared" si="55"/>
        <v/>
      </c>
      <c r="AP230" s="212" t="str">
        <f t="shared" si="55"/>
        <v/>
      </c>
      <c r="AQ230" s="218"/>
    </row>
    <row r="231" spans="1:43" ht="12.75" x14ac:dyDescent="0.2">
      <c r="B231" s="177"/>
      <c r="C231" s="177"/>
      <c r="D231" s="213" t="s">
        <v>663</v>
      </c>
      <c r="E231" s="214" t="str">
        <f>IF(ISNUMBER(E152)=TRUE,E152-E72,"")</f>
        <v/>
      </c>
      <c r="F231" s="214"/>
      <c r="G231" s="214"/>
      <c r="H231" s="214"/>
      <c r="I231" s="214"/>
      <c r="J231" s="214"/>
      <c r="K231" s="214"/>
      <c r="L231" s="214"/>
      <c r="M231" s="214"/>
      <c r="N231" s="214"/>
      <c r="O231" s="214"/>
      <c r="P231" s="214"/>
      <c r="Q231" s="214"/>
      <c r="R231" s="214"/>
      <c r="S231" s="214"/>
      <c r="T231" s="214"/>
      <c r="U231" s="214"/>
      <c r="V231" s="214"/>
      <c r="W231" s="214"/>
      <c r="X231" s="214"/>
      <c r="Y231" s="214"/>
      <c r="Z231" s="214"/>
      <c r="AA231" s="214"/>
      <c r="AB231" s="214"/>
      <c r="AC231" s="214"/>
      <c r="AD231" s="214"/>
      <c r="AE231" s="214"/>
      <c r="AF231" s="214"/>
      <c r="AG231" s="214"/>
      <c r="AH231" s="214"/>
      <c r="AI231" s="214"/>
      <c r="AJ231" s="214"/>
      <c r="AK231" s="214"/>
      <c r="AL231" s="214"/>
      <c r="AM231" s="214"/>
      <c r="AN231" s="214"/>
      <c r="AO231" s="214"/>
      <c r="AP231" s="214"/>
      <c r="AQ231" s="218"/>
    </row>
    <row r="232" spans="1:43" ht="12.75" x14ac:dyDescent="0.2">
      <c r="A232" s="177"/>
      <c r="B232" s="177"/>
      <c r="C232" s="177"/>
      <c r="D232" s="211">
        <v>3</v>
      </c>
      <c r="E232" s="212" t="str">
        <f t="shared" ref="E232:AP235" si="56">IF(ISNUMBER(E153)=TRUE,E153-E72,"")</f>
        <v/>
      </c>
      <c r="F232" s="212" t="str">
        <f t="shared" si="56"/>
        <v/>
      </c>
      <c r="G232" s="212" t="str">
        <f t="shared" si="56"/>
        <v/>
      </c>
      <c r="H232" s="212" t="str">
        <f t="shared" si="56"/>
        <v/>
      </c>
      <c r="I232" s="212" t="str">
        <f t="shared" si="56"/>
        <v/>
      </c>
      <c r="J232" s="212" t="str">
        <f t="shared" si="56"/>
        <v/>
      </c>
      <c r="K232" s="212" t="str">
        <f t="shared" si="56"/>
        <v/>
      </c>
      <c r="L232" s="212" t="str">
        <f t="shared" si="56"/>
        <v/>
      </c>
      <c r="M232" s="212" t="str">
        <f t="shared" si="56"/>
        <v/>
      </c>
      <c r="N232" s="212" t="str">
        <f t="shared" si="56"/>
        <v/>
      </c>
      <c r="O232" s="212" t="str">
        <f t="shared" si="56"/>
        <v/>
      </c>
      <c r="P232" s="212" t="str">
        <f t="shared" si="56"/>
        <v/>
      </c>
      <c r="Q232" s="212" t="str">
        <f t="shared" si="56"/>
        <v/>
      </c>
      <c r="R232" s="212" t="str">
        <f t="shared" si="56"/>
        <v/>
      </c>
      <c r="S232" s="212" t="str">
        <f t="shared" si="56"/>
        <v/>
      </c>
      <c r="T232" s="212" t="str">
        <f t="shared" si="56"/>
        <v/>
      </c>
      <c r="U232" s="212" t="str">
        <f t="shared" si="56"/>
        <v/>
      </c>
      <c r="V232" s="212" t="str">
        <f t="shared" si="56"/>
        <v/>
      </c>
      <c r="W232" s="212" t="str">
        <f t="shared" si="56"/>
        <v/>
      </c>
      <c r="X232" s="212" t="str">
        <f t="shared" si="56"/>
        <v/>
      </c>
      <c r="Y232" s="212" t="str">
        <f t="shared" si="56"/>
        <v/>
      </c>
      <c r="Z232" s="212" t="str">
        <f t="shared" si="56"/>
        <v/>
      </c>
      <c r="AA232" s="212" t="str">
        <f t="shared" si="56"/>
        <v/>
      </c>
      <c r="AB232" s="212" t="str">
        <f t="shared" si="56"/>
        <v/>
      </c>
      <c r="AC232" s="212" t="str">
        <f t="shared" si="56"/>
        <v/>
      </c>
      <c r="AD232" s="212" t="str">
        <f t="shared" si="56"/>
        <v/>
      </c>
      <c r="AE232" s="212" t="str">
        <f t="shared" si="56"/>
        <v/>
      </c>
      <c r="AF232" s="212" t="str">
        <f t="shared" si="56"/>
        <v/>
      </c>
      <c r="AG232" s="212" t="str">
        <f t="shared" si="56"/>
        <v/>
      </c>
      <c r="AH232" s="212" t="str">
        <f t="shared" si="56"/>
        <v/>
      </c>
      <c r="AI232" s="212" t="str">
        <f t="shared" si="56"/>
        <v/>
      </c>
      <c r="AJ232" s="212" t="str">
        <f t="shared" si="56"/>
        <v/>
      </c>
      <c r="AK232" s="212" t="str">
        <f t="shared" si="56"/>
        <v/>
      </c>
      <c r="AL232" s="212" t="str">
        <f t="shared" si="56"/>
        <v/>
      </c>
      <c r="AM232" s="212" t="str">
        <f t="shared" si="56"/>
        <v/>
      </c>
      <c r="AN232" s="212" t="str">
        <f t="shared" si="56"/>
        <v/>
      </c>
      <c r="AO232" s="212" t="str">
        <f t="shared" si="56"/>
        <v/>
      </c>
      <c r="AP232" s="212" t="str">
        <f t="shared" si="56"/>
        <v/>
      </c>
      <c r="AQ232" s="148"/>
    </row>
    <row r="233" spans="1:43" ht="12.75" x14ac:dyDescent="0.2">
      <c r="A233" s="177"/>
      <c r="B233" s="177"/>
      <c r="C233" s="177"/>
      <c r="D233" s="213">
        <v>2.5</v>
      </c>
      <c r="E233" s="215" t="str">
        <f t="shared" si="56"/>
        <v/>
      </c>
      <c r="F233" s="215" t="str">
        <f t="shared" si="56"/>
        <v/>
      </c>
      <c r="G233" s="215" t="str">
        <f t="shared" si="56"/>
        <v/>
      </c>
      <c r="H233" s="215" t="str">
        <f t="shared" si="56"/>
        <v/>
      </c>
      <c r="I233" s="215" t="str">
        <f t="shared" si="56"/>
        <v/>
      </c>
      <c r="J233" s="215" t="str">
        <f t="shared" si="56"/>
        <v/>
      </c>
      <c r="K233" s="215" t="str">
        <f t="shared" si="56"/>
        <v/>
      </c>
      <c r="L233" s="215" t="str">
        <f t="shared" si="56"/>
        <v/>
      </c>
      <c r="M233" s="215" t="str">
        <f t="shared" si="56"/>
        <v/>
      </c>
      <c r="N233" s="215" t="str">
        <f t="shared" si="56"/>
        <v/>
      </c>
      <c r="O233" s="215" t="str">
        <f t="shared" si="56"/>
        <v/>
      </c>
      <c r="P233" s="215" t="str">
        <f t="shared" si="56"/>
        <v/>
      </c>
      <c r="Q233" s="215" t="str">
        <f t="shared" si="56"/>
        <v/>
      </c>
      <c r="R233" s="215" t="str">
        <f t="shared" si="56"/>
        <v/>
      </c>
      <c r="S233" s="215" t="str">
        <f t="shared" si="56"/>
        <v/>
      </c>
      <c r="T233" s="215" t="str">
        <f t="shared" si="56"/>
        <v/>
      </c>
      <c r="U233" s="215" t="str">
        <f t="shared" si="56"/>
        <v/>
      </c>
      <c r="V233" s="215" t="str">
        <f t="shared" si="56"/>
        <v/>
      </c>
      <c r="W233" s="215" t="str">
        <f t="shared" si="56"/>
        <v/>
      </c>
      <c r="X233" s="215" t="str">
        <f t="shared" si="56"/>
        <v/>
      </c>
      <c r="Y233" s="215" t="str">
        <f t="shared" si="56"/>
        <v/>
      </c>
      <c r="Z233" s="215" t="str">
        <f t="shared" si="56"/>
        <v/>
      </c>
      <c r="AA233" s="215" t="str">
        <f t="shared" si="56"/>
        <v/>
      </c>
      <c r="AB233" s="215" t="str">
        <f t="shared" si="56"/>
        <v/>
      </c>
      <c r="AC233" s="215" t="str">
        <f t="shared" si="56"/>
        <v/>
      </c>
      <c r="AD233" s="215" t="str">
        <f t="shared" si="56"/>
        <v/>
      </c>
      <c r="AE233" s="215" t="str">
        <f t="shared" si="56"/>
        <v/>
      </c>
      <c r="AF233" s="215" t="str">
        <f t="shared" si="56"/>
        <v/>
      </c>
      <c r="AG233" s="215" t="str">
        <f t="shared" si="56"/>
        <v/>
      </c>
      <c r="AH233" s="215" t="str">
        <f t="shared" si="56"/>
        <v/>
      </c>
      <c r="AI233" s="215" t="str">
        <f t="shared" si="56"/>
        <v/>
      </c>
      <c r="AJ233" s="215" t="str">
        <f t="shared" si="56"/>
        <v/>
      </c>
      <c r="AK233" s="215" t="str">
        <f t="shared" si="56"/>
        <v/>
      </c>
      <c r="AL233" s="215" t="str">
        <f t="shared" si="56"/>
        <v/>
      </c>
      <c r="AM233" s="215" t="str">
        <f t="shared" si="56"/>
        <v/>
      </c>
      <c r="AN233" s="215" t="str">
        <f t="shared" si="56"/>
        <v/>
      </c>
      <c r="AO233" s="215" t="str">
        <f t="shared" si="56"/>
        <v/>
      </c>
      <c r="AP233" s="215" t="str">
        <f t="shared" si="56"/>
        <v/>
      </c>
      <c r="AQ233" s="148"/>
    </row>
    <row r="234" spans="1:43" ht="12.75" x14ac:dyDescent="0.2">
      <c r="A234" s="177"/>
      <c r="B234" s="177"/>
      <c r="C234" s="177"/>
      <c r="D234" s="211">
        <v>2</v>
      </c>
      <c r="E234" s="212" t="str">
        <f t="shared" si="56"/>
        <v/>
      </c>
      <c r="F234" s="212" t="str">
        <f t="shared" si="56"/>
        <v/>
      </c>
      <c r="G234" s="212" t="str">
        <f t="shared" si="56"/>
        <v/>
      </c>
      <c r="H234" s="212" t="str">
        <f t="shared" si="56"/>
        <v/>
      </c>
      <c r="I234" s="212" t="str">
        <f t="shared" si="56"/>
        <v/>
      </c>
      <c r="J234" s="212" t="str">
        <f t="shared" si="56"/>
        <v/>
      </c>
      <c r="K234" s="212" t="str">
        <f t="shared" si="56"/>
        <v/>
      </c>
      <c r="L234" s="212" t="str">
        <f t="shared" si="56"/>
        <v/>
      </c>
      <c r="M234" s="212" t="str">
        <f t="shared" si="56"/>
        <v/>
      </c>
      <c r="N234" s="212" t="str">
        <f t="shared" si="56"/>
        <v/>
      </c>
      <c r="O234" s="212" t="str">
        <f t="shared" si="56"/>
        <v/>
      </c>
      <c r="P234" s="212" t="str">
        <f t="shared" si="56"/>
        <v/>
      </c>
      <c r="Q234" s="212" t="str">
        <f t="shared" si="56"/>
        <v/>
      </c>
      <c r="R234" s="212" t="str">
        <f t="shared" si="56"/>
        <v/>
      </c>
      <c r="S234" s="212" t="str">
        <f t="shared" si="56"/>
        <v/>
      </c>
      <c r="T234" s="212" t="str">
        <f t="shared" si="56"/>
        <v/>
      </c>
      <c r="U234" s="212" t="str">
        <f t="shared" si="56"/>
        <v/>
      </c>
      <c r="V234" s="212" t="str">
        <f t="shared" si="56"/>
        <v/>
      </c>
      <c r="W234" s="212" t="str">
        <f t="shared" si="56"/>
        <v/>
      </c>
      <c r="X234" s="212" t="str">
        <f t="shared" si="56"/>
        <v/>
      </c>
      <c r="Y234" s="212" t="str">
        <f t="shared" si="56"/>
        <v/>
      </c>
      <c r="Z234" s="212" t="str">
        <f t="shared" si="56"/>
        <v/>
      </c>
      <c r="AA234" s="212" t="str">
        <f t="shared" si="56"/>
        <v/>
      </c>
      <c r="AB234" s="212" t="str">
        <f t="shared" si="56"/>
        <v/>
      </c>
      <c r="AC234" s="212" t="str">
        <f t="shared" si="56"/>
        <v/>
      </c>
      <c r="AD234" s="212" t="str">
        <f t="shared" si="56"/>
        <v/>
      </c>
      <c r="AE234" s="212" t="str">
        <f t="shared" si="56"/>
        <v/>
      </c>
      <c r="AF234" s="212" t="str">
        <f t="shared" si="56"/>
        <v/>
      </c>
      <c r="AG234" s="212" t="str">
        <f t="shared" si="56"/>
        <v/>
      </c>
      <c r="AH234" s="212" t="str">
        <f t="shared" si="56"/>
        <v/>
      </c>
      <c r="AI234" s="212" t="str">
        <f t="shared" si="56"/>
        <v/>
      </c>
      <c r="AJ234" s="212" t="str">
        <f t="shared" si="56"/>
        <v/>
      </c>
      <c r="AK234" s="212" t="str">
        <f t="shared" si="56"/>
        <v/>
      </c>
      <c r="AL234" s="212" t="str">
        <f t="shared" si="56"/>
        <v/>
      </c>
      <c r="AM234" s="212" t="str">
        <f t="shared" si="56"/>
        <v/>
      </c>
      <c r="AN234" s="212" t="str">
        <f t="shared" si="56"/>
        <v/>
      </c>
      <c r="AO234" s="212" t="str">
        <f t="shared" si="56"/>
        <v/>
      </c>
      <c r="AP234" s="212" t="str">
        <f t="shared" si="56"/>
        <v/>
      </c>
      <c r="AQ234" s="148"/>
    </row>
    <row r="235" spans="1:43" ht="12.75" x14ac:dyDescent="0.2">
      <c r="A235" s="177"/>
      <c r="B235" s="177"/>
      <c r="C235" s="177"/>
      <c r="D235" s="213">
        <v>1</v>
      </c>
      <c r="E235" s="215" t="str">
        <f t="shared" si="56"/>
        <v/>
      </c>
      <c r="F235" s="215" t="str">
        <f t="shared" si="56"/>
        <v/>
      </c>
      <c r="G235" s="215" t="str">
        <f t="shared" si="56"/>
        <v/>
      </c>
      <c r="H235" s="215" t="str">
        <f t="shared" si="56"/>
        <v/>
      </c>
      <c r="I235" s="215" t="str">
        <f t="shared" si="56"/>
        <v/>
      </c>
      <c r="J235" s="215" t="str">
        <f t="shared" si="56"/>
        <v/>
      </c>
      <c r="K235" s="215" t="str">
        <f t="shared" si="56"/>
        <v/>
      </c>
      <c r="L235" s="215" t="str">
        <f t="shared" si="56"/>
        <v/>
      </c>
      <c r="M235" s="215" t="str">
        <f t="shared" si="56"/>
        <v/>
      </c>
      <c r="N235" s="215" t="str">
        <f t="shared" si="56"/>
        <v/>
      </c>
      <c r="O235" s="215" t="str">
        <f t="shared" si="56"/>
        <v/>
      </c>
      <c r="P235" s="215" t="str">
        <f t="shared" si="56"/>
        <v/>
      </c>
      <c r="Q235" s="215" t="str">
        <f t="shared" si="56"/>
        <v/>
      </c>
      <c r="R235" s="215" t="str">
        <f t="shared" si="56"/>
        <v/>
      </c>
      <c r="S235" s="215" t="str">
        <f t="shared" si="56"/>
        <v/>
      </c>
      <c r="T235" s="215" t="str">
        <f t="shared" si="56"/>
        <v/>
      </c>
      <c r="U235" s="215" t="str">
        <f t="shared" si="56"/>
        <v/>
      </c>
      <c r="V235" s="215" t="str">
        <f t="shared" si="56"/>
        <v/>
      </c>
      <c r="W235" s="215" t="str">
        <f t="shared" si="56"/>
        <v/>
      </c>
      <c r="X235" s="215" t="str">
        <f t="shared" si="56"/>
        <v/>
      </c>
      <c r="Y235" s="215" t="str">
        <f t="shared" si="56"/>
        <v/>
      </c>
      <c r="Z235" s="215" t="str">
        <f t="shared" si="56"/>
        <v/>
      </c>
      <c r="AA235" s="215" t="str">
        <f t="shared" si="56"/>
        <v/>
      </c>
      <c r="AB235" s="215" t="str">
        <f t="shared" si="56"/>
        <v/>
      </c>
      <c r="AC235" s="215" t="str">
        <f t="shared" si="56"/>
        <v/>
      </c>
      <c r="AD235" s="215" t="str">
        <f t="shared" si="56"/>
        <v/>
      </c>
      <c r="AE235" s="215" t="str">
        <f t="shared" si="56"/>
        <v/>
      </c>
      <c r="AF235" s="215" t="str">
        <f t="shared" si="56"/>
        <v/>
      </c>
      <c r="AG235" s="215" t="str">
        <f t="shared" si="56"/>
        <v/>
      </c>
      <c r="AH235" s="215" t="str">
        <f t="shared" si="56"/>
        <v/>
      </c>
      <c r="AI235" s="215" t="str">
        <f t="shared" si="56"/>
        <v/>
      </c>
      <c r="AJ235" s="215" t="str">
        <f t="shared" si="56"/>
        <v/>
      </c>
      <c r="AK235" s="215" t="str">
        <f t="shared" si="56"/>
        <v/>
      </c>
      <c r="AL235" s="215" t="str">
        <f t="shared" si="56"/>
        <v/>
      </c>
      <c r="AM235" s="215" t="str">
        <f t="shared" si="56"/>
        <v/>
      </c>
      <c r="AN235" s="215" t="str">
        <f t="shared" si="56"/>
        <v/>
      </c>
      <c r="AO235" s="215" t="str">
        <f t="shared" si="56"/>
        <v/>
      </c>
      <c r="AP235" s="215" t="str">
        <f t="shared" si="56"/>
        <v/>
      </c>
      <c r="AQ235" s="148"/>
    </row>
    <row r="236" spans="1:43" ht="12.75" x14ac:dyDescent="0.2">
      <c r="B236" s="177"/>
      <c r="C236" s="177"/>
      <c r="D236" s="213"/>
      <c r="E236" s="215"/>
      <c r="F236" s="215"/>
      <c r="G236" s="215"/>
      <c r="H236" s="215"/>
      <c r="I236" s="215"/>
      <c r="J236" s="215"/>
      <c r="K236" s="215"/>
      <c r="L236" s="215"/>
      <c r="M236" s="215"/>
      <c r="N236" s="215"/>
      <c r="O236" s="215"/>
      <c r="P236" s="215"/>
      <c r="Q236" s="215"/>
      <c r="R236" s="215"/>
      <c r="S236" s="215"/>
      <c r="T236" s="215"/>
      <c r="U236" s="215"/>
      <c r="V236" s="215"/>
      <c r="W236" s="215"/>
      <c r="X236" s="215"/>
      <c r="Y236" s="215"/>
      <c r="Z236" s="215"/>
      <c r="AA236" s="215"/>
      <c r="AB236" s="215"/>
      <c r="AC236" s="215"/>
      <c r="AD236" s="215"/>
      <c r="AE236" s="215"/>
      <c r="AF236" s="215"/>
      <c r="AG236" s="215"/>
      <c r="AH236" s="215"/>
      <c r="AI236" s="215"/>
      <c r="AJ236" s="215"/>
      <c r="AK236" s="215"/>
      <c r="AL236" s="215"/>
      <c r="AM236" s="215"/>
      <c r="AN236" s="215"/>
      <c r="AO236" s="215"/>
      <c r="AP236" s="215"/>
    </row>
    <row r="237" spans="1:43" ht="12.75" x14ac:dyDescent="0.2">
      <c r="B237" s="177"/>
      <c r="C237" s="177" t="s">
        <v>671</v>
      </c>
      <c r="D237" s="211" t="s">
        <v>662</v>
      </c>
      <c r="E237" s="212" t="str">
        <f t="shared" ref="E237:AP237" si="57">E77</f>
        <v/>
      </c>
      <c r="F237" s="212" t="str">
        <f t="shared" si="57"/>
        <v/>
      </c>
      <c r="G237" s="212">
        <f t="shared" si="57"/>
        <v>235</v>
      </c>
      <c r="H237" s="212" t="str">
        <f t="shared" si="57"/>
        <v/>
      </c>
      <c r="I237" s="212" t="str">
        <f t="shared" si="57"/>
        <v/>
      </c>
      <c r="J237" s="212" t="str">
        <f t="shared" si="57"/>
        <v/>
      </c>
      <c r="K237" s="212" t="str">
        <f t="shared" si="57"/>
        <v/>
      </c>
      <c r="L237" s="212" t="str">
        <f t="shared" si="57"/>
        <v/>
      </c>
      <c r="M237" s="212" t="str">
        <f t="shared" si="57"/>
        <v/>
      </c>
      <c r="N237" s="212" t="str">
        <f t="shared" si="57"/>
        <v/>
      </c>
      <c r="O237" s="212" t="str">
        <f t="shared" si="57"/>
        <v/>
      </c>
      <c r="P237" s="212" t="str">
        <f t="shared" si="57"/>
        <v/>
      </c>
      <c r="Q237" s="212" t="str">
        <f t="shared" si="57"/>
        <v/>
      </c>
      <c r="R237" s="212" t="str">
        <f t="shared" si="57"/>
        <v/>
      </c>
      <c r="S237" s="212" t="str">
        <f t="shared" si="57"/>
        <v/>
      </c>
      <c r="T237" s="212" t="str">
        <f t="shared" si="57"/>
        <v/>
      </c>
      <c r="U237" s="212">
        <f t="shared" si="57"/>
        <v>191</v>
      </c>
      <c r="V237" s="212" t="str">
        <f t="shared" si="57"/>
        <v/>
      </c>
      <c r="W237" s="212" t="str">
        <f t="shared" si="57"/>
        <v/>
      </c>
      <c r="X237" s="212" t="str">
        <f t="shared" si="57"/>
        <v/>
      </c>
      <c r="Y237" s="212" t="str">
        <f t="shared" si="57"/>
        <v/>
      </c>
      <c r="Z237" s="212" t="str">
        <f t="shared" si="57"/>
        <v/>
      </c>
      <c r="AA237" s="212" t="str">
        <f t="shared" si="57"/>
        <v/>
      </c>
      <c r="AB237" s="212" t="str">
        <f t="shared" si="57"/>
        <v/>
      </c>
      <c r="AC237" s="212" t="str">
        <f t="shared" si="57"/>
        <v/>
      </c>
      <c r="AD237" s="212" t="str">
        <f t="shared" si="57"/>
        <v/>
      </c>
      <c r="AE237" s="212" t="str">
        <f t="shared" si="57"/>
        <v/>
      </c>
      <c r="AF237" s="212" t="str">
        <f t="shared" si="57"/>
        <v/>
      </c>
      <c r="AG237" s="212" t="str">
        <f t="shared" si="57"/>
        <v/>
      </c>
      <c r="AH237" s="212" t="str">
        <f t="shared" si="57"/>
        <v/>
      </c>
      <c r="AI237" s="212" t="str">
        <f t="shared" si="57"/>
        <v/>
      </c>
      <c r="AJ237" s="212" t="str">
        <f t="shared" si="57"/>
        <v/>
      </c>
      <c r="AK237" s="212" t="str">
        <f t="shared" si="57"/>
        <v/>
      </c>
      <c r="AL237" s="212" t="str">
        <f t="shared" si="57"/>
        <v/>
      </c>
      <c r="AM237" s="212" t="str">
        <f t="shared" si="57"/>
        <v/>
      </c>
      <c r="AN237" s="212" t="str">
        <f t="shared" si="57"/>
        <v/>
      </c>
      <c r="AO237" s="212" t="str">
        <f t="shared" si="57"/>
        <v/>
      </c>
      <c r="AP237" s="212" t="str">
        <f t="shared" si="57"/>
        <v/>
      </c>
    </row>
    <row r="238" spans="1:43" ht="12.75" x14ac:dyDescent="0.2">
      <c r="B238" s="177"/>
      <c r="C238" s="177"/>
      <c r="D238" s="213" t="s">
        <v>663</v>
      </c>
      <c r="E238" s="214" t="str">
        <f>IF(ISNUMBER(E159)=TRUE,E159-E78,"")</f>
        <v/>
      </c>
      <c r="F238" s="214"/>
      <c r="G238" s="214"/>
      <c r="H238" s="214"/>
      <c r="I238" s="214"/>
      <c r="J238" s="214"/>
      <c r="K238" s="214"/>
      <c r="L238" s="214"/>
      <c r="M238" s="214"/>
      <c r="N238" s="214"/>
      <c r="O238" s="214"/>
      <c r="P238" s="214"/>
      <c r="Q238" s="214"/>
      <c r="R238" s="214"/>
      <c r="S238" s="214"/>
      <c r="T238" s="214"/>
      <c r="U238" s="214"/>
      <c r="V238" s="214"/>
      <c r="W238" s="214"/>
      <c r="X238" s="214"/>
      <c r="Y238" s="214"/>
      <c r="Z238" s="214"/>
      <c r="AA238" s="214"/>
      <c r="AB238" s="214"/>
      <c r="AC238" s="214"/>
      <c r="AD238" s="214"/>
      <c r="AE238" s="214"/>
      <c r="AF238" s="214"/>
      <c r="AG238" s="214"/>
      <c r="AH238" s="214"/>
      <c r="AI238" s="214"/>
      <c r="AJ238" s="214"/>
      <c r="AK238" s="214"/>
      <c r="AL238" s="214"/>
      <c r="AM238" s="214"/>
      <c r="AN238" s="214"/>
      <c r="AO238" s="214"/>
      <c r="AP238" s="214"/>
    </row>
    <row r="239" spans="1:43" ht="12.75" x14ac:dyDescent="0.2">
      <c r="A239" s="177"/>
      <c r="B239" s="177"/>
      <c r="C239" s="177"/>
      <c r="D239" s="211">
        <v>3</v>
      </c>
      <c r="E239" s="212" t="str">
        <f>IF(ISNUMBER(E160)=TRUE,E160-E79,"")</f>
        <v/>
      </c>
      <c r="F239" s="212" t="str">
        <f t="shared" ref="F239:AP241" si="58">IF(ISNUMBER(F160)=TRUE,F160-F79,"")</f>
        <v/>
      </c>
      <c r="G239" s="212" t="str">
        <f t="shared" si="58"/>
        <v/>
      </c>
      <c r="H239" s="212" t="str">
        <f t="shared" si="58"/>
        <v/>
      </c>
      <c r="I239" s="212" t="str">
        <f t="shared" si="58"/>
        <v/>
      </c>
      <c r="J239" s="212" t="str">
        <f t="shared" si="58"/>
        <v/>
      </c>
      <c r="K239" s="212" t="str">
        <f t="shared" si="58"/>
        <v/>
      </c>
      <c r="L239" s="212" t="str">
        <f t="shared" si="58"/>
        <v/>
      </c>
      <c r="M239" s="212" t="str">
        <f t="shared" si="58"/>
        <v/>
      </c>
      <c r="N239" s="212" t="str">
        <f t="shared" si="58"/>
        <v/>
      </c>
      <c r="O239" s="212" t="str">
        <f t="shared" si="58"/>
        <v/>
      </c>
      <c r="P239" s="212" t="str">
        <f t="shared" si="58"/>
        <v/>
      </c>
      <c r="Q239" s="212" t="str">
        <f t="shared" si="58"/>
        <v/>
      </c>
      <c r="R239" s="212" t="str">
        <f t="shared" si="58"/>
        <v/>
      </c>
      <c r="S239" s="212" t="str">
        <f t="shared" si="58"/>
        <v/>
      </c>
      <c r="T239" s="212" t="str">
        <f t="shared" si="58"/>
        <v/>
      </c>
      <c r="U239" s="212" t="str">
        <f t="shared" si="58"/>
        <v/>
      </c>
      <c r="V239" s="212" t="str">
        <f t="shared" si="58"/>
        <v/>
      </c>
      <c r="W239" s="212" t="str">
        <f t="shared" si="58"/>
        <v/>
      </c>
      <c r="X239" s="212" t="str">
        <f t="shared" si="58"/>
        <v/>
      </c>
      <c r="Y239" s="212" t="str">
        <f t="shared" si="58"/>
        <v/>
      </c>
      <c r="Z239" s="212" t="str">
        <f t="shared" si="58"/>
        <v/>
      </c>
      <c r="AA239" s="212" t="str">
        <f t="shared" si="58"/>
        <v/>
      </c>
      <c r="AB239" s="212" t="str">
        <f t="shared" si="58"/>
        <v/>
      </c>
      <c r="AC239" s="212" t="str">
        <f t="shared" si="58"/>
        <v/>
      </c>
      <c r="AD239" s="212" t="str">
        <f t="shared" si="58"/>
        <v/>
      </c>
      <c r="AE239" s="212" t="str">
        <f t="shared" si="58"/>
        <v/>
      </c>
      <c r="AF239" s="212" t="str">
        <f t="shared" si="58"/>
        <v/>
      </c>
      <c r="AG239" s="212" t="str">
        <f t="shared" si="58"/>
        <v/>
      </c>
      <c r="AH239" s="212" t="str">
        <f t="shared" si="58"/>
        <v/>
      </c>
      <c r="AI239" s="212" t="str">
        <f t="shared" si="58"/>
        <v/>
      </c>
      <c r="AJ239" s="212" t="str">
        <f t="shared" si="58"/>
        <v/>
      </c>
      <c r="AK239" s="212" t="str">
        <f t="shared" si="58"/>
        <v/>
      </c>
      <c r="AL239" s="212" t="str">
        <f t="shared" si="58"/>
        <v/>
      </c>
      <c r="AM239" s="212" t="str">
        <f t="shared" si="58"/>
        <v/>
      </c>
      <c r="AN239" s="212" t="str">
        <f t="shared" si="58"/>
        <v/>
      </c>
      <c r="AO239" s="212" t="str">
        <f t="shared" si="58"/>
        <v/>
      </c>
      <c r="AP239" s="212" t="str">
        <f t="shared" si="58"/>
        <v/>
      </c>
      <c r="AQ239" s="148"/>
    </row>
    <row r="240" spans="1:43" ht="12.75" x14ac:dyDescent="0.2">
      <c r="A240" s="177"/>
      <c r="B240" s="177"/>
      <c r="C240" s="177"/>
      <c r="D240" s="213">
        <v>2.5</v>
      </c>
      <c r="E240" s="215" t="str">
        <f>IF(ISNUMBER(E161)=TRUE,E161-E80,"")</f>
        <v/>
      </c>
      <c r="F240" s="215" t="str">
        <f t="shared" si="58"/>
        <v/>
      </c>
      <c r="G240" s="215" t="str">
        <f t="shared" si="58"/>
        <v/>
      </c>
      <c r="H240" s="215" t="str">
        <f t="shared" si="58"/>
        <v/>
      </c>
      <c r="I240" s="215" t="str">
        <f t="shared" si="58"/>
        <v/>
      </c>
      <c r="J240" s="215" t="str">
        <f t="shared" si="58"/>
        <v/>
      </c>
      <c r="K240" s="215" t="str">
        <f t="shared" si="58"/>
        <v/>
      </c>
      <c r="L240" s="215" t="str">
        <f t="shared" si="58"/>
        <v/>
      </c>
      <c r="M240" s="215" t="str">
        <f t="shared" si="58"/>
        <v/>
      </c>
      <c r="N240" s="215" t="str">
        <f t="shared" si="58"/>
        <v/>
      </c>
      <c r="O240" s="215" t="str">
        <f t="shared" si="58"/>
        <v/>
      </c>
      <c r="P240" s="215" t="str">
        <f t="shared" si="58"/>
        <v/>
      </c>
      <c r="Q240" s="215" t="str">
        <f t="shared" si="58"/>
        <v/>
      </c>
      <c r="R240" s="215" t="str">
        <f t="shared" si="58"/>
        <v/>
      </c>
      <c r="S240" s="215" t="str">
        <f t="shared" si="58"/>
        <v/>
      </c>
      <c r="T240" s="215" t="str">
        <f t="shared" si="58"/>
        <v/>
      </c>
      <c r="U240" s="215" t="str">
        <f t="shared" si="58"/>
        <v/>
      </c>
      <c r="V240" s="215" t="str">
        <f t="shared" si="58"/>
        <v/>
      </c>
      <c r="W240" s="215" t="str">
        <f t="shared" si="58"/>
        <v/>
      </c>
      <c r="X240" s="215" t="str">
        <f t="shared" si="58"/>
        <v/>
      </c>
      <c r="Y240" s="215" t="str">
        <f t="shared" si="58"/>
        <v/>
      </c>
      <c r="Z240" s="215" t="str">
        <f t="shared" si="58"/>
        <v/>
      </c>
      <c r="AA240" s="215" t="str">
        <f t="shared" si="58"/>
        <v/>
      </c>
      <c r="AB240" s="215" t="str">
        <f t="shared" si="58"/>
        <v/>
      </c>
      <c r="AC240" s="215" t="str">
        <f t="shared" si="58"/>
        <v/>
      </c>
      <c r="AD240" s="215" t="str">
        <f t="shared" si="58"/>
        <v/>
      </c>
      <c r="AE240" s="215" t="str">
        <f t="shared" si="58"/>
        <v/>
      </c>
      <c r="AF240" s="215" t="str">
        <f t="shared" si="58"/>
        <v/>
      </c>
      <c r="AG240" s="215" t="str">
        <f t="shared" si="58"/>
        <v/>
      </c>
      <c r="AH240" s="215" t="str">
        <f t="shared" si="58"/>
        <v/>
      </c>
      <c r="AI240" s="215" t="str">
        <f t="shared" si="58"/>
        <v/>
      </c>
      <c r="AJ240" s="215" t="str">
        <f t="shared" si="58"/>
        <v/>
      </c>
      <c r="AK240" s="215" t="str">
        <f t="shared" si="58"/>
        <v/>
      </c>
      <c r="AL240" s="215" t="str">
        <f t="shared" si="58"/>
        <v/>
      </c>
      <c r="AM240" s="215" t="str">
        <f t="shared" si="58"/>
        <v/>
      </c>
      <c r="AN240" s="215" t="str">
        <f t="shared" si="58"/>
        <v/>
      </c>
      <c r="AO240" s="215" t="str">
        <f t="shared" si="58"/>
        <v/>
      </c>
      <c r="AP240" s="215" t="str">
        <f t="shared" si="58"/>
        <v/>
      </c>
      <c r="AQ240" s="148"/>
    </row>
    <row r="241" spans="1:43" ht="12.75" x14ac:dyDescent="0.2">
      <c r="A241" s="177"/>
      <c r="B241" s="177"/>
      <c r="C241" s="177"/>
      <c r="D241" s="211">
        <v>0.5</v>
      </c>
      <c r="E241" s="212" t="str">
        <f>IF(ISNUMBER(E162)=TRUE,E162-E81,"")</f>
        <v/>
      </c>
      <c r="F241" s="212" t="str">
        <f t="shared" si="58"/>
        <v/>
      </c>
      <c r="G241" s="212" t="str">
        <f t="shared" si="58"/>
        <v/>
      </c>
      <c r="H241" s="212" t="str">
        <f t="shared" si="58"/>
        <v/>
      </c>
      <c r="I241" s="212" t="str">
        <f t="shared" si="58"/>
        <v/>
      </c>
      <c r="J241" s="212" t="str">
        <f t="shared" si="58"/>
        <v/>
      </c>
      <c r="K241" s="212" t="str">
        <f t="shared" si="58"/>
        <v/>
      </c>
      <c r="L241" s="212" t="str">
        <f t="shared" si="58"/>
        <v/>
      </c>
      <c r="M241" s="212" t="str">
        <f t="shared" si="58"/>
        <v/>
      </c>
      <c r="N241" s="212" t="str">
        <f t="shared" si="58"/>
        <v/>
      </c>
      <c r="O241" s="212" t="str">
        <f t="shared" si="58"/>
        <v/>
      </c>
      <c r="P241" s="212" t="str">
        <f t="shared" si="58"/>
        <v/>
      </c>
      <c r="Q241" s="212" t="str">
        <f t="shared" si="58"/>
        <v/>
      </c>
      <c r="R241" s="212" t="str">
        <f t="shared" si="58"/>
        <v/>
      </c>
      <c r="S241" s="212" t="str">
        <f t="shared" si="58"/>
        <v/>
      </c>
      <c r="T241" s="212" t="str">
        <f t="shared" si="58"/>
        <v/>
      </c>
      <c r="U241" s="212" t="str">
        <f t="shared" si="58"/>
        <v/>
      </c>
      <c r="V241" s="212" t="str">
        <f t="shared" si="58"/>
        <v/>
      </c>
      <c r="W241" s="212" t="str">
        <f t="shared" si="58"/>
        <v/>
      </c>
      <c r="X241" s="212" t="str">
        <f t="shared" si="58"/>
        <v/>
      </c>
      <c r="Y241" s="212" t="str">
        <f t="shared" si="58"/>
        <v/>
      </c>
      <c r="Z241" s="212" t="str">
        <f t="shared" si="58"/>
        <v/>
      </c>
      <c r="AA241" s="212" t="str">
        <f t="shared" si="58"/>
        <v/>
      </c>
      <c r="AB241" s="212" t="str">
        <f t="shared" si="58"/>
        <v/>
      </c>
      <c r="AC241" s="212" t="str">
        <f t="shared" si="58"/>
        <v/>
      </c>
      <c r="AD241" s="212" t="str">
        <f t="shared" si="58"/>
        <v/>
      </c>
      <c r="AE241" s="212" t="str">
        <f t="shared" si="58"/>
        <v/>
      </c>
      <c r="AF241" s="212" t="str">
        <f t="shared" si="58"/>
        <v/>
      </c>
      <c r="AG241" s="212" t="str">
        <f t="shared" si="58"/>
        <v/>
      </c>
      <c r="AH241" s="212" t="str">
        <f t="shared" si="58"/>
        <v/>
      </c>
      <c r="AI241" s="212" t="str">
        <f t="shared" si="58"/>
        <v/>
      </c>
      <c r="AJ241" s="212" t="str">
        <f t="shared" si="58"/>
        <v/>
      </c>
      <c r="AK241" s="212" t="str">
        <f t="shared" si="58"/>
        <v/>
      </c>
      <c r="AL241" s="212" t="str">
        <f t="shared" si="58"/>
        <v/>
      </c>
      <c r="AM241" s="212" t="str">
        <f t="shared" si="58"/>
        <v/>
      </c>
      <c r="AN241" s="212" t="str">
        <f t="shared" si="58"/>
        <v/>
      </c>
      <c r="AO241" s="212" t="str">
        <f t="shared" si="58"/>
        <v/>
      </c>
      <c r="AP241" s="212" t="str">
        <f t="shared" si="58"/>
        <v/>
      </c>
      <c r="AQ241" s="148"/>
    </row>
    <row r="242" spans="1:43" ht="12.75" x14ac:dyDescent="0.2">
      <c r="B242" s="177"/>
      <c r="C242" s="177"/>
      <c r="D242" s="213"/>
      <c r="E242" s="215"/>
      <c r="F242" s="215"/>
      <c r="G242" s="215"/>
      <c r="H242" s="215"/>
      <c r="I242" s="215"/>
      <c r="J242" s="215"/>
      <c r="K242" s="215"/>
      <c r="L242" s="215"/>
      <c r="M242" s="215"/>
      <c r="N242" s="215"/>
      <c r="O242" s="215"/>
      <c r="P242" s="215"/>
      <c r="Q242" s="215"/>
      <c r="R242" s="215"/>
      <c r="S242" s="215"/>
      <c r="T242" s="215"/>
      <c r="U242" s="215"/>
      <c r="V242" s="215"/>
      <c r="W242" s="215"/>
      <c r="X242" s="215"/>
      <c r="Y242" s="215"/>
      <c r="Z242" s="215"/>
      <c r="AA242" s="215"/>
      <c r="AB242" s="215"/>
      <c r="AC242" s="215"/>
      <c r="AD242" s="215"/>
      <c r="AE242" s="215"/>
      <c r="AF242" s="215"/>
      <c r="AG242" s="215"/>
      <c r="AH242" s="215"/>
      <c r="AI242" s="215"/>
      <c r="AJ242" s="215"/>
      <c r="AK242" s="215"/>
      <c r="AL242" s="215"/>
      <c r="AM242" s="215"/>
      <c r="AN242" s="215"/>
      <c r="AO242" s="215"/>
      <c r="AP242" s="215"/>
      <c r="AQ242" s="148"/>
    </row>
    <row r="243" spans="1:43" ht="12.75" x14ac:dyDescent="0.2">
      <c r="B243" s="177"/>
      <c r="C243" s="177" t="s">
        <v>672</v>
      </c>
      <c r="D243" s="211" t="s">
        <v>662</v>
      </c>
      <c r="E243" s="212" t="s">
        <v>332</v>
      </c>
      <c r="F243" s="212"/>
      <c r="G243" s="212"/>
      <c r="H243" s="212"/>
      <c r="I243" s="212"/>
      <c r="J243" s="212"/>
      <c r="K243" s="212"/>
      <c r="L243" s="212"/>
      <c r="M243" s="212"/>
      <c r="N243" s="212"/>
      <c r="O243" s="212"/>
      <c r="P243" s="212"/>
      <c r="Q243" s="212"/>
      <c r="R243" s="212"/>
      <c r="S243" s="212"/>
      <c r="T243" s="212"/>
      <c r="U243" s="212"/>
      <c r="V243" s="212"/>
      <c r="W243" s="212"/>
      <c r="X243" s="212"/>
      <c r="Y243" s="212"/>
      <c r="Z243" s="212"/>
      <c r="AA243" s="212"/>
      <c r="AB243" s="212"/>
      <c r="AC243" s="212"/>
      <c r="AD243" s="212"/>
      <c r="AE243" s="212"/>
      <c r="AF243" s="212"/>
      <c r="AG243" s="212"/>
      <c r="AH243" s="212"/>
      <c r="AI243" s="212"/>
      <c r="AJ243" s="212"/>
      <c r="AK243" s="212"/>
      <c r="AL243" s="212"/>
      <c r="AM243" s="212"/>
      <c r="AN243" s="212"/>
      <c r="AO243" s="212"/>
      <c r="AP243" s="212"/>
      <c r="AQ243" s="148"/>
    </row>
    <row r="244" spans="1:43" ht="25.5" x14ac:dyDescent="0.2">
      <c r="B244" s="177"/>
      <c r="C244" s="177"/>
      <c r="D244" s="213" t="s">
        <v>663</v>
      </c>
      <c r="E244" s="214" t="s">
        <v>664</v>
      </c>
      <c r="F244" s="214"/>
      <c r="G244" s="214"/>
      <c r="H244" s="214"/>
      <c r="I244" s="214"/>
      <c r="J244" s="214"/>
      <c r="K244" s="214"/>
      <c r="L244" s="214"/>
      <c r="M244" s="214"/>
      <c r="N244" s="214"/>
      <c r="O244" s="214"/>
      <c r="P244" s="214"/>
      <c r="Q244" s="214"/>
      <c r="R244" s="214"/>
      <c r="S244" s="214"/>
      <c r="T244" s="214"/>
      <c r="U244" s="214"/>
      <c r="V244" s="214"/>
      <c r="W244" s="214"/>
      <c r="X244" s="214"/>
      <c r="Y244" s="214"/>
      <c r="Z244" s="214"/>
      <c r="AA244" s="214"/>
      <c r="AB244" s="214"/>
      <c r="AC244" s="214"/>
      <c r="AD244" s="214"/>
      <c r="AE244" s="214"/>
      <c r="AF244" s="214"/>
      <c r="AG244" s="214"/>
      <c r="AH244" s="214"/>
      <c r="AI244" s="214"/>
      <c r="AJ244" s="214"/>
      <c r="AK244" s="214"/>
      <c r="AL244" s="214"/>
      <c r="AM244" s="214"/>
      <c r="AN244" s="214"/>
      <c r="AO244" s="214"/>
      <c r="AP244" s="214"/>
      <c r="AQ244" s="148"/>
    </row>
    <row r="245" spans="1:43" ht="12.75" x14ac:dyDescent="0.2">
      <c r="A245" s="166"/>
      <c r="B245" s="166"/>
      <c r="C245" s="177"/>
      <c r="D245" s="211">
        <v>5</v>
      </c>
      <c r="E245" s="212" t="str">
        <f t="shared" ref="E245:AP245" si="59">IF(ISNUMBER(E166)=TRUE,E166-E85,"")</f>
        <v/>
      </c>
      <c r="F245" s="212" t="str">
        <f t="shared" si="59"/>
        <v/>
      </c>
      <c r="G245" s="212" t="str">
        <f t="shared" si="59"/>
        <v/>
      </c>
      <c r="H245" s="212" t="str">
        <f t="shared" si="59"/>
        <v/>
      </c>
      <c r="I245" s="212" t="str">
        <f t="shared" si="59"/>
        <v/>
      </c>
      <c r="J245" s="212" t="str">
        <f t="shared" si="59"/>
        <v/>
      </c>
      <c r="K245" s="212" t="str">
        <f t="shared" si="59"/>
        <v/>
      </c>
      <c r="L245" s="212" t="str">
        <f t="shared" si="59"/>
        <v/>
      </c>
      <c r="M245" s="212" t="str">
        <f t="shared" si="59"/>
        <v/>
      </c>
      <c r="N245" s="212" t="str">
        <f t="shared" si="59"/>
        <v/>
      </c>
      <c r="O245" s="212" t="str">
        <f t="shared" si="59"/>
        <v/>
      </c>
      <c r="P245" s="212" t="str">
        <f t="shared" si="59"/>
        <v/>
      </c>
      <c r="Q245" s="212" t="str">
        <f t="shared" si="59"/>
        <v/>
      </c>
      <c r="R245" s="212" t="str">
        <f t="shared" si="59"/>
        <v/>
      </c>
      <c r="S245" s="212" t="str">
        <f t="shared" si="59"/>
        <v/>
      </c>
      <c r="T245" s="212" t="str">
        <f t="shared" si="59"/>
        <v/>
      </c>
      <c r="U245" s="212" t="str">
        <f t="shared" si="59"/>
        <v/>
      </c>
      <c r="V245" s="212" t="str">
        <f t="shared" si="59"/>
        <v/>
      </c>
      <c r="W245" s="212" t="str">
        <f t="shared" si="59"/>
        <v/>
      </c>
      <c r="X245" s="212" t="str">
        <f t="shared" si="59"/>
        <v/>
      </c>
      <c r="Y245" s="212" t="str">
        <f t="shared" si="59"/>
        <v/>
      </c>
      <c r="Z245" s="212" t="str">
        <f t="shared" si="59"/>
        <v/>
      </c>
      <c r="AA245" s="212" t="str">
        <f t="shared" si="59"/>
        <v/>
      </c>
      <c r="AB245" s="212" t="str">
        <f t="shared" si="59"/>
        <v/>
      </c>
      <c r="AC245" s="212" t="str">
        <f t="shared" si="59"/>
        <v/>
      </c>
      <c r="AD245" s="212" t="str">
        <f t="shared" si="59"/>
        <v/>
      </c>
      <c r="AE245" s="212" t="str">
        <f t="shared" si="59"/>
        <v/>
      </c>
      <c r="AF245" s="212" t="str">
        <f t="shared" si="59"/>
        <v/>
      </c>
      <c r="AG245" s="212" t="str">
        <f t="shared" si="59"/>
        <v/>
      </c>
      <c r="AH245" s="212" t="str">
        <f t="shared" si="59"/>
        <v/>
      </c>
      <c r="AI245" s="212" t="str">
        <f t="shared" si="59"/>
        <v/>
      </c>
      <c r="AJ245" s="212" t="str">
        <f t="shared" si="59"/>
        <v/>
      </c>
      <c r="AK245" s="212" t="str">
        <f t="shared" si="59"/>
        <v/>
      </c>
      <c r="AL245" s="212" t="str">
        <f t="shared" si="59"/>
        <v/>
      </c>
      <c r="AM245" s="212" t="str">
        <f t="shared" si="59"/>
        <v/>
      </c>
      <c r="AN245" s="212" t="str">
        <f t="shared" si="59"/>
        <v/>
      </c>
      <c r="AO245" s="212" t="str">
        <f t="shared" si="59"/>
        <v/>
      </c>
      <c r="AP245" s="212" t="str">
        <f t="shared" si="59"/>
        <v/>
      </c>
      <c r="AQ245" s="148"/>
    </row>
    <row r="246" spans="1:43" ht="12.75" x14ac:dyDescent="0.2">
      <c r="A246" s="177"/>
      <c r="B246" s="177"/>
      <c r="E246" s="148"/>
      <c r="F246" s="148"/>
      <c r="G246" s="148"/>
      <c r="H246" s="148"/>
      <c r="I246" s="148"/>
      <c r="J246" s="148"/>
      <c r="K246" s="148"/>
      <c r="L246" s="148"/>
      <c r="M246" s="148"/>
      <c r="N246" s="148"/>
      <c r="O246" s="148"/>
      <c r="P246" s="148"/>
      <c r="Q246" s="148"/>
      <c r="R246" s="148"/>
      <c r="S246" s="148"/>
      <c r="T246" s="148"/>
      <c r="U246" s="148"/>
      <c r="V246" s="148"/>
      <c r="W246" s="148"/>
      <c r="X246" s="148"/>
      <c r="Y246" s="148"/>
      <c r="Z246" s="148"/>
      <c r="AA246" s="148"/>
      <c r="AB246" s="148"/>
      <c r="AC246" s="148"/>
      <c r="AD246" s="148"/>
      <c r="AE246" s="148"/>
      <c r="AF246" s="148"/>
      <c r="AG246" s="148"/>
      <c r="AH246" s="148"/>
      <c r="AI246" s="148"/>
      <c r="AJ246" s="148"/>
      <c r="AK246" s="148"/>
      <c r="AL246" s="148"/>
      <c r="AM246" s="148"/>
      <c r="AN246" s="148"/>
      <c r="AO246" s="148"/>
      <c r="AP246" s="148"/>
      <c r="AQ246" s="148"/>
    </row>
    <row r="247" spans="1:43" ht="12.75" x14ac:dyDescent="0.2">
      <c r="E247" s="148"/>
      <c r="F247" s="148"/>
      <c r="G247" s="148"/>
      <c r="H247" s="148"/>
      <c r="I247" s="148"/>
      <c r="J247" s="148"/>
      <c r="K247" s="148"/>
      <c r="L247" s="148"/>
      <c r="M247" s="148"/>
      <c r="N247" s="148"/>
      <c r="O247" s="148"/>
      <c r="P247" s="148"/>
      <c r="Q247" s="148"/>
      <c r="R247" s="148"/>
      <c r="S247" s="148"/>
      <c r="T247" s="148"/>
      <c r="U247" s="148"/>
      <c r="V247" s="148"/>
      <c r="W247" s="148"/>
      <c r="X247" s="148"/>
      <c r="Y247" s="148"/>
      <c r="Z247" s="148"/>
      <c r="AA247" s="148"/>
      <c r="AB247" s="148"/>
      <c r="AC247" s="148"/>
      <c r="AD247" s="148"/>
      <c r="AE247" s="148"/>
      <c r="AF247" s="148"/>
      <c r="AG247" s="148"/>
      <c r="AH247" s="148"/>
      <c r="AI247" s="148"/>
      <c r="AJ247" s="148"/>
      <c r="AK247" s="148"/>
      <c r="AL247" s="148"/>
      <c r="AM247" s="148"/>
      <c r="AN247" s="148"/>
      <c r="AO247" s="148"/>
      <c r="AP247" s="148"/>
      <c r="AQ247" s="148"/>
    </row>
    <row r="248" spans="1:43" ht="12.75" x14ac:dyDescent="0.2"/>
    <row r="249" spans="1:43" ht="15.75" x14ac:dyDescent="0.25">
      <c r="C249" s="199" t="s">
        <v>676</v>
      </c>
    </row>
    <row r="250" spans="1:43" ht="12.75" x14ac:dyDescent="0.2">
      <c r="D250" s="437"/>
    </row>
    <row r="251" spans="1:43" ht="12.75" x14ac:dyDescent="0.2">
      <c r="D251" s="124" t="s">
        <v>677</v>
      </c>
      <c r="H251" s="124" t="s">
        <v>673</v>
      </c>
      <c r="L251" s="124" t="s">
        <v>675</v>
      </c>
    </row>
    <row r="252" spans="1:43" ht="12.75" x14ac:dyDescent="0.2"/>
    <row r="253" spans="1:43" ht="12.75" x14ac:dyDescent="0.2">
      <c r="D253" s="201" t="s">
        <v>678</v>
      </c>
      <c r="E253" s="206"/>
      <c r="F253" s="206"/>
      <c r="H253" s="124" t="s">
        <v>678</v>
      </c>
      <c r="L253" s="124" t="s">
        <v>678</v>
      </c>
    </row>
    <row r="254" spans="1:43" ht="12.75" x14ac:dyDescent="0.2">
      <c r="D254" s="219" t="s">
        <v>679</v>
      </c>
      <c r="E254" s="206"/>
      <c r="F254" s="206"/>
    </row>
    <row r="255" spans="1:43" ht="12.75" x14ac:dyDescent="0.2">
      <c r="D255" s="220">
        <v>45017</v>
      </c>
      <c r="E255" s="206"/>
      <c r="F255" s="206"/>
      <c r="T255" s="873"/>
      <c r="U255" s="575"/>
      <c r="V255" s="575"/>
      <c r="W255" s="575"/>
    </row>
    <row r="256" spans="1:43" ht="51" x14ac:dyDescent="0.2">
      <c r="C256" s="438">
        <f>'Ancillary services SMP Traficom'!B146</f>
        <v>0</v>
      </c>
      <c r="D256" s="221" t="s">
        <v>680</v>
      </c>
      <c r="E256" s="222" t="s">
        <v>681</v>
      </c>
      <c r="F256" s="222" t="s">
        <v>682</v>
      </c>
      <c r="H256" s="221" t="s">
        <v>680</v>
      </c>
      <c r="I256" s="222" t="s">
        <v>681</v>
      </c>
      <c r="J256" s="222" t="s">
        <v>682</v>
      </c>
      <c r="L256" s="221" t="s">
        <v>680</v>
      </c>
      <c r="M256" s="222" t="s">
        <v>681</v>
      </c>
      <c r="N256" s="222" t="s">
        <v>682</v>
      </c>
      <c r="Q256" s="420" t="str">
        <f t="shared" ref="Q256:R256" si="60">M256</f>
        <v>Tila laitekaapille €/kk</v>
      </c>
      <c r="R256" s="420" t="str">
        <f t="shared" si="60"/>
        <v>Jäähdytys €/0,5kW/kk</v>
      </c>
      <c r="T256" s="874"/>
      <c r="U256" s="875"/>
      <c r="V256" s="875"/>
      <c r="W256" s="873"/>
    </row>
    <row r="257" spans="3:23" ht="12.75" x14ac:dyDescent="0.2">
      <c r="C257" s="439">
        <f t="array" ref="C257:C294">TRANSPOSE('Ancillary services SMP Traficom'!D146:AO146)</f>
        <v>0</v>
      </c>
      <c r="D257" s="223" t="s">
        <v>683</v>
      </c>
      <c r="E257" s="224">
        <v>664.77128599569744</v>
      </c>
      <c r="F257" s="224">
        <v>58.135683885791877</v>
      </c>
      <c r="H257" s="223" t="s">
        <v>683</v>
      </c>
      <c r="I257" s="871"/>
      <c r="J257" s="871"/>
      <c r="L257" s="227" t="str">
        <f t="shared" ref="L257:L294" si="61">H257</f>
        <v>Anjalankoski</v>
      </c>
      <c r="M257" s="151"/>
      <c r="N257" s="151"/>
      <c r="P257" s="421" t="s">
        <v>963</v>
      </c>
      <c r="Q257" s="127"/>
      <c r="R257" s="127"/>
      <c r="T257" s="876"/>
      <c r="U257" s="877"/>
      <c r="V257" s="877"/>
      <c r="W257" s="872"/>
    </row>
    <row r="258" spans="3:23" ht="12.75" x14ac:dyDescent="0.2">
      <c r="C258" s="439">
        <v>0</v>
      </c>
      <c r="D258" s="230" t="s">
        <v>684</v>
      </c>
      <c r="E258" s="231">
        <v>658.85375594663503</v>
      </c>
      <c r="F258" s="231">
        <v>48.087583784875619</v>
      </c>
      <c r="H258" s="230" t="s">
        <v>684</v>
      </c>
      <c r="I258" s="871"/>
      <c r="J258" s="871"/>
      <c r="L258" s="127" t="str">
        <f t="shared" si="61"/>
        <v>Espoo</v>
      </c>
      <c r="M258" s="151"/>
      <c r="N258" s="151"/>
      <c r="P258" s="421" t="s">
        <v>964</v>
      </c>
      <c r="Q258" s="127"/>
      <c r="R258" s="127"/>
      <c r="T258" s="876"/>
      <c r="U258" s="877"/>
      <c r="V258" s="877"/>
      <c r="W258" s="872"/>
    </row>
    <row r="259" spans="3:23" ht="12.75" x14ac:dyDescent="0.2">
      <c r="C259" s="439">
        <v>0</v>
      </c>
      <c r="D259" s="223" t="s">
        <v>685</v>
      </c>
      <c r="E259" s="224">
        <v>712.71763934611249</v>
      </c>
      <c r="F259" s="224">
        <v>70.788471732149034</v>
      </c>
      <c r="H259" s="223" t="s">
        <v>685</v>
      </c>
      <c r="I259" s="871"/>
      <c r="J259" s="871"/>
      <c r="L259" s="127" t="str">
        <f t="shared" si="61"/>
        <v>Eurajoki</v>
      </c>
      <c r="M259" s="151"/>
      <c r="N259" s="151"/>
      <c r="T259" s="876"/>
      <c r="U259" s="877"/>
      <c r="V259" s="877"/>
      <c r="W259" s="872"/>
    </row>
    <row r="260" spans="3:23" ht="12.75" x14ac:dyDescent="0.2">
      <c r="C260" s="439">
        <v>0</v>
      </c>
      <c r="D260" s="230" t="s">
        <v>686</v>
      </c>
      <c r="E260" s="231">
        <v>1161.6954716050222</v>
      </c>
      <c r="F260" s="231">
        <v>40.257294997748268</v>
      </c>
      <c r="H260" s="230" t="s">
        <v>686</v>
      </c>
      <c r="I260" s="871"/>
      <c r="J260" s="871"/>
      <c r="L260" s="127" t="str">
        <f t="shared" si="61"/>
        <v>Fiskars</v>
      </c>
      <c r="M260" s="151"/>
      <c r="N260" s="151"/>
      <c r="T260" s="876"/>
      <c r="U260" s="877"/>
      <c r="V260" s="877"/>
      <c r="W260" s="872"/>
    </row>
    <row r="261" spans="3:23" ht="12.75" x14ac:dyDescent="0.2">
      <c r="C261" s="439">
        <v>0</v>
      </c>
      <c r="D261" s="223" t="s">
        <v>687</v>
      </c>
      <c r="E261" s="224">
        <v>481.30849339478448</v>
      </c>
      <c r="F261" s="224">
        <v>63.691517928288938</v>
      </c>
      <c r="H261" s="223" t="s">
        <v>687</v>
      </c>
      <c r="I261" s="871"/>
      <c r="J261" s="871"/>
      <c r="L261" s="127" t="str">
        <f t="shared" si="61"/>
        <v>Haapavesi</v>
      </c>
      <c r="M261" s="151"/>
      <c r="N261" s="151"/>
      <c r="T261" s="876"/>
      <c r="U261" s="877"/>
      <c r="V261" s="877"/>
      <c r="W261" s="872"/>
    </row>
    <row r="262" spans="3:23" ht="12.75" x14ac:dyDescent="0.2">
      <c r="C262" s="439">
        <v>0</v>
      </c>
      <c r="D262" s="230" t="s">
        <v>688</v>
      </c>
      <c r="E262" s="231">
        <v>1036.0702931820629</v>
      </c>
      <c r="F262" s="231">
        <v>33.807035394200049</v>
      </c>
      <c r="H262" s="230" t="s">
        <v>688</v>
      </c>
      <c r="I262" s="871"/>
      <c r="J262" s="871"/>
      <c r="L262" s="127" t="str">
        <f t="shared" si="61"/>
        <v>Iisalmi</v>
      </c>
      <c r="M262" s="151"/>
      <c r="N262" s="151"/>
      <c r="T262" s="876"/>
      <c r="U262" s="877"/>
      <c r="V262" s="877"/>
      <c r="W262" s="872"/>
    </row>
    <row r="263" spans="3:23" ht="12.75" x14ac:dyDescent="0.2">
      <c r="C263" s="439">
        <v>0</v>
      </c>
      <c r="D263" s="223" t="s">
        <v>689</v>
      </c>
      <c r="E263" s="224">
        <v>763.22645999187046</v>
      </c>
      <c r="F263" s="224">
        <v>38.237798596787094</v>
      </c>
      <c r="H263" s="223" t="s">
        <v>689</v>
      </c>
      <c r="I263" s="871"/>
      <c r="J263" s="871"/>
      <c r="L263" s="127" t="str">
        <f t="shared" si="61"/>
        <v>Inari</v>
      </c>
      <c r="M263" s="151"/>
      <c r="N263" s="151"/>
      <c r="T263" s="876"/>
      <c r="U263" s="877"/>
      <c r="V263" s="877"/>
      <c r="W263" s="872"/>
    </row>
    <row r="264" spans="3:23" ht="12.75" x14ac:dyDescent="0.2">
      <c r="C264" s="439">
        <v>0</v>
      </c>
      <c r="D264" s="230" t="s">
        <v>690</v>
      </c>
      <c r="E264" s="231">
        <v>949.09286960349073</v>
      </c>
      <c r="F264" s="231">
        <v>91.329182987248927</v>
      </c>
      <c r="H264" s="230" t="s">
        <v>690</v>
      </c>
      <c r="I264" s="871"/>
      <c r="J264" s="871"/>
      <c r="L264" s="127" t="str">
        <f t="shared" si="61"/>
        <v>Joutseno</v>
      </c>
      <c r="M264" s="151"/>
      <c r="N264" s="151"/>
      <c r="T264" s="876"/>
      <c r="U264" s="877"/>
      <c r="V264" s="877"/>
      <c r="W264" s="872"/>
    </row>
    <row r="265" spans="3:23" ht="12.75" x14ac:dyDescent="0.2">
      <c r="C265" s="439">
        <v>0</v>
      </c>
      <c r="D265" s="223" t="s">
        <v>691</v>
      </c>
      <c r="E265" s="224">
        <v>925.48069383629422</v>
      </c>
      <c r="F265" s="224">
        <v>77.517178419395051</v>
      </c>
      <c r="H265" s="223" t="s">
        <v>691</v>
      </c>
      <c r="I265" s="871"/>
      <c r="J265" s="871"/>
      <c r="L265" s="127" t="str">
        <f t="shared" si="61"/>
        <v>Jyväskylä</v>
      </c>
      <c r="M265" s="151"/>
      <c r="N265" s="151"/>
      <c r="T265" s="876"/>
      <c r="U265" s="877"/>
      <c r="V265" s="877"/>
      <c r="W265" s="872"/>
    </row>
    <row r="266" spans="3:23" ht="12.75" x14ac:dyDescent="0.2">
      <c r="C266" s="439">
        <v>0</v>
      </c>
      <c r="D266" s="230" t="s">
        <v>692</v>
      </c>
      <c r="E266" s="231">
        <v>496.29618159043224</v>
      </c>
      <c r="F266" s="231">
        <v>91.906700294524498</v>
      </c>
      <c r="H266" s="230" t="s">
        <v>693</v>
      </c>
      <c r="I266" s="871"/>
      <c r="J266" s="871"/>
      <c r="L266" s="127" t="str">
        <f t="shared" si="61"/>
        <v>Karigasniemi</v>
      </c>
      <c r="M266" s="151"/>
      <c r="N266" s="151"/>
      <c r="T266" s="876"/>
      <c r="U266" s="877"/>
      <c r="V266" s="877"/>
      <c r="W266" s="872"/>
    </row>
    <row r="267" spans="3:23" ht="12.75" x14ac:dyDescent="0.2">
      <c r="C267" s="439">
        <v>0</v>
      </c>
      <c r="D267" s="223" t="s">
        <v>694</v>
      </c>
      <c r="E267" s="224">
        <v>599.95619492864296</v>
      </c>
      <c r="F267" s="224">
        <v>57.062601762282952</v>
      </c>
      <c r="H267" s="223" t="s">
        <v>694</v>
      </c>
      <c r="I267" s="871"/>
      <c r="J267" s="871"/>
      <c r="L267" s="127" t="str">
        <f t="shared" si="61"/>
        <v>Kerimäki</v>
      </c>
      <c r="M267" s="151"/>
      <c r="N267" s="151"/>
      <c r="T267" s="876"/>
      <c r="U267" s="877"/>
      <c r="V267" s="877"/>
      <c r="W267" s="872"/>
    </row>
    <row r="268" spans="3:23" ht="12.75" x14ac:dyDescent="0.2">
      <c r="C268" s="439">
        <v>0</v>
      </c>
      <c r="D268" s="230" t="s">
        <v>695</v>
      </c>
      <c r="E268" s="231">
        <v>2700.5644075098699</v>
      </c>
      <c r="F268" s="231">
        <v>184.71081067746454</v>
      </c>
      <c r="H268" s="230" t="s">
        <v>695</v>
      </c>
      <c r="I268" s="871"/>
      <c r="J268" s="871"/>
      <c r="L268" s="127" t="str">
        <f t="shared" si="61"/>
        <v>Kiihtelysvaara</v>
      </c>
      <c r="M268" s="151"/>
      <c r="N268" s="151"/>
      <c r="T268" s="876"/>
      <c r="U268" s="877"/>
      <c r="V268" s="877"/>
      <c r="W268" s="872"/>
    </row>
    <row r="269" spans="3:23" ht="12.75" x14ac:dyDescent="0.2">
      <c r="C269" s="439">
        <v>0</v>
      </c>
      <c r="D269" s="223" t="s">
        <v>696</v>
      </c>
      <c r="E269" s="224">
        <v>490.84041830630582</v>
      </c>
      <c r="F269" s="224">
        <v>38.549291460346971</v>
      </c>
      <c r="H269" s="223" t="s">
        <v>696</v>
      </c>
      <c r="I269" s="871"/>
      <c r="J269" s="871"/>
      <c r="L269" s="127" t="str">
        <f t="shared" si="61"/>
        <v>Koli</v>
      </c>
      <c r="M269" s="151"/>
      <c r="N269" s="151"/>
      <c r="T269" s="876"/>
      <c r="U269" s="877"/>
      <c r="V269" s="877"/>
      <c r="W269" s="872"/>
    </row>
    <row r="270" spans="3:23" ht="12.75" x14ac:dyDescent="0.2">
      <c r="C270" s="439">
        <v>0</v>
      </c>
      <c r="D270" s="230" t="s">
        <v>697</v>
      </c>
      <c r="E270" s="231">
        <v>463.68436928118535</v>
      </c>
      <c r="F270" s="231">
        <v>45.530672553140754</v>
      </c>
      <c r="H270" s="230" t="s">
        <v>697</v>
      </c>
      <c r="I270" s="871"/>
      <c r="J270" s="871"/>
      <c r="L270" s="127" t="str">
        <f t="shared" si="61"/>
        <v>Kruunupyy</v>
      </c>
      <c r="M270" s="151"/>
      <c r="N270" s="151"/>
      <c r="T270" s="876"/>
      <c r="U270" s="877"/>
      <c r="V270" s="877"/>
      <c r="W270" s="872"/>
    </row>
    <row r="271" spans="3:23" ht="12.75" x14ac:dyDescent="0.2">
      <c r="C271" s="439">
        <v>0</v>
      </c>
      <c r="D271" s="223" t="s">
        <v>698</v>
      </c>
      <c r="E271" s="224">
        <v>577.22422227961795</v>
      </c>
      <c r="F271" s="224">
        <v>56.590610027413497</v>
      </c>
      <c r="H271" s="223" t="s">
        <v>698</v>
      </c>
      <c r="I271" s="871"/>
      <c r="J271" s="871"/>
      <c r="L271" s="127" t="str">
        <f t="shared" si="61"/>
        <v>Kuopio</v>
      </c>
      <c r="M271" s="151"/>
      <c r="N271" s="151"/>
      <c r="T271" s="876"/>
      <c r="U271" s="877"/>
      <c r="V271" s="877"/>
      <c r="W271" s="872"/>
    </row>
    <row r="272" spans="3:23" ht="12.75" x14ac:dyDescent="0.2">
      <c r="C272" s="439">
        <v>0</v>
      </c>
      <c r="D272" s="230" t="s">
        <v>699</v>
      </c>
      <c r="E272" s="231">
        <v>2766.7859197203948</v>
      </c>
      <c r="F272" s="231">
        <v>57.595297089836357</v>
      </c>
      <c r="H272" s="230" t="s">
        <v>699</v>
      </c>
      <c r="I272" s="871"/>
      <c r="J272" s="871"/>
      <c r="L272" s="127" t="str">
        <f t="shared" si="61"/>
        <v>Kuttanen</v>
      </c>
      <c r="M272" s="151"/>
      <c r="N272" s="151"/>
      <c r="T272" s="876"/>
      <c r="U272" s="877"/>
      <c r="V272" s="877"/>
      <c r="W272" s="872"/>
    </row>
    <row r="273" spans="3:23" ht="12.75" x14ac:dyDescent="0.2">
      <c r="C273" s="439">
        <v>0</v>
      </c>
      <c r="D273" s="223" t="s">
        <v>700</v>
      </c>
      <c r="E273" s="224">
        <v>649.88956330010944</v>
      </c>
      <c r="F273" s="224">
        <v>43.362274185992469</v>
      </c>
      <c r="H273" s="223" t="s">
        <v>700</v>
      </c>
      <c r="I273" s="871"/>
      <c r="J273" s="871"/>
      <c r="L273" s="127" t="str">
        <f t="shared" si="61"/>
        <v>Lahti</v>
      </c>
      <c r="M273" s="151"/>
      <c r="N273" s="151"/>
      <c r="T273" s="876"/>
      <c r="U273" s="877"/>
      <c r="V273" s="877"/>
      <c r="W273" s="872"/>
    </row>
    <row r="274" spans="3:23" ht="12.75" x14ac:dyDescent="0.2">
      <c r="C274" s="439">
        <v>0</v>
      </c>
      <c r="D274" s="230" t="s">
        <v>701</v>
      </c>
      <c r="E274" s="231">
        <v>611.64032177166496</v>
      </c>
      <c r="F274" s="231">
        <v>53.222213481462639</v>
      </c>
      <c r="H274" s="230" t="s">
        <v>701</v>
      </c>
      <c r="I274" s="871"/>
      <c r="J274" s="871"/>
      <c r="L274" s="127" t="str">
        <f t="shared" si="61"/>
        <v>Lapua</v>
      </c>
      <c r="M274" s="151"/>
      <c r="N274" s="151"/>
      <c r="T274" s="876"/>
      <c r="U274" s="877"/>
      <c r="V274" s="877"/>
      <c r="W274" s="872"/>
    </row>
    <row r="275" spans="3:23" ht="12.75" x14ac:dyDescent="0.2">
      <c r="C275" s="439">
        <v>0</v>
      </c>
      <c r="D275" s="223" t="s">
        <v>702</v>
      </c>
      <c r="E275" s="224">
        <v>643.29850756066287</v>
      </c>
      <c r="F275" s="224">
        <v>79.537402022831699</v>
      </c>
      <c r="H275" s="223" t="s">
        <v>702</v>
      </c>
      <c r="I275" s="871"/>
      <c r="J275" s="871"/>
      <c r="L275" s="127" t="str">
        <f t="shared" si="61"/>
        <v>Mikkeli</v>
      </c>
      <c r="M275" s="151"/>
      <c r="N275" s="151"/>
      <c r="T275" s="876"/>
      <c r="U275" s="877"/>
      <c r="V275" s="877"/>
      <c r="W275" s="872"/>
    </row>
    <row r="276" spans="3:23" ht="12.75" x14ac:dyDescent="0.2">
      <c r="C276" s="439">
        <v>0</v>
      </c>
      <c r="D276" s="230" t="s">
        <v>703</v>
      </c>
      <c r="E276" s="231">
        <v>542.72018632683398</v>
      </c>
      <c r="F276" s="231">
        <v>58.398453346120256</v>
      </c>
      <c r="H276" s="230" t="s">
        <v>703</v>
      </c>
      <c r="I276" s="871"/>
      <c r="J276" s="871"/>
      <c r="L276" s="127" t="str">
        <f t="shared" si="61"/>
        <v>Oulu</v>
      </c>
      <c r="M276" s="151"/>
      <c r="N276" s="151"/>
      <c r="T276" s="876"/>
      <c r="U276" s="877"/>
      <c r="V276" s="877"/>
      <c r="W276" s="872"/>
    </row>
    <row r="277" spans="3:23" ht="12.75" x14ac:dyDescent="0.2">
      <c r="C277" s="439">
        <v>0</v>
      </c>
      <c r="D277" s="223" t="s">
        <v>704</v>
      </c>
      <c r="E277" s="224">
        <v>1026.1542755159544</v>
      </c>
      <c r="F277" s="224">
        <v>29.222319568979376</v>
      </c>
      <c r="H277" s="223" t="s">
        <v>704</v>
      </c>
      <c r="I277" s="871"/>
      <c r="J277" s="871"/>
      <c r="L277" s="127" t="str">
        <f t="shared" si="61"/>
        <v>Pernaja</v>
      </c>
      <c r="M277" s="151"/>
      <c r="N277" s="151"/>
      <c r="T277" s="876"/>
      <c r="U277" s="877"/>
      <c r="V277" s="877"/>
      <c r="W277" s="872"/>
    </row>
    <row r="278" spans="3:23" ht="12.75" x14ac:dyDescent="0.2">
      <c r="C278" s="439">
        <v>0</v>
      </c>
      <c r="D278" s="230" t="s">
        <v>705</v>
      </c>
      <c r="E278" s="231">
        <v>414.84335085417001</v>
      </c>
      <c r="F278" s="231">
        <v>31.182987814083322</v>
      </c>
      <c r="H278" s="230" t="s">
        <v>705</v>
      </c>
      <c r="I278" s="871"/>
      <c r="J278" s="871"/>
      <c r="L278" s="127" t="str">
        <f t="shared" si="61"/>
        <v>Pihtipudas</v>
      </c>
      <c r="M278" s="151"/>
      <c r="N278" s="151"/>
      <c r="T278" s="876"/>
      <c r="U278" s="877"/>
      <c r="V278" s="877"/>
      <c r="W278" s="872"/>
    </row>
    <row r="279" spans="3:23" ht="12.75" x14ac:dyDescent="0.2">
      <c r="C279" s="439">
        <v>0</v>
      </c>
      <c r="D279" s="223" t="s">
        <v>706</v>
      </c>
      <c r="E279" s="224">
        <v>727.43025973473209</v>
      </c>
      <c r="F279" s="224">
        <v>43.887195157449895</v>
      </c>
      <c r="H279" s="223" t="s">
        <v>706</v>
      </c>
      <c r="I279" s="871"/>
      <c r="J279" s="871"/>
      <c r="L279" s="127" t="str">
        <f t="shared" si="61"/>
        <v>Posio</v>
      </c>
      <c r="M279" s="151"/>
      <c r="N279" s="151"/>
      <c r="T279" s="876"/>
      <c r="U279" s="877"/>
      <c r="V279" s="877"/>
      <c r="W279" s="872"/>
    </row>
    <row r="280" spans="3:23" ht="12.75" x14ac:dyDescent="0.2">
      <c r="C280" s="439">
        <v>0</v>
      </c>
      <c r="D280" s="230" t="s">
        <v>707</v>
      </c>
      <c r="E280" s="231">
        <v>934.21274595676891</v>
      </c>
      <c r="F280" s="231">
        <v>58.326324902089596</v>
      </c>
      <c r="H280" s="230" t="s">
        <v>707</v>
      </c>
      <c r="I280" s="871"/>
      <c r="J280" s="871"/>
      <c r="L280" s="127" t="str">
        <f t="shared" si="61"/>
        <v>Pyhätunturi</v>
      </c>
      <c r="M280" s="151"/>
      <c r="N280" s="151"/>
      <c r="T280" s="876"/>
      <c r="U280" s="877"/>
      <c r="V280" s="877"/>
      <c r="W280" s="872"/>
    </row>
    <row r="281" spans="3:23" ht="12.75" x14ac:dyDescent="0.2">
      <c r="C281" s="439">
        <v>0</v>
      </c>
      <c r="D281" s="223" t="s">
        <v>708</v>
      </c>
      <c r="E281" s="224">
        <v>313.80274110014903</v>
      </c>
      <c r="F281" s="224">
        <v>27.063885140017074</v>
      </c>
      <c r="H281" s="223" t="s">
        <v>708</v>
      </c>
      <c r="I281" s="871"/>
      <c r="J281" s="871"/>
      <c r="L281" s="127" t="str">
        <f t="shared" si="61"/>
        <v>Pyhävuori</v>
      </c>
      <c r="M281" s="151"/>
      <c r="N281" s="151"/>
      <c r="T281" s="876"/>
      <c r="U281" s="877"/>
      <c r="V281" s="877"/>
      <c r="W281" s="872"/>
    </row>
    <row r="282" spans="3:23" ht="12.75" x14ac:dyDescent="0.2">
      <c r="C282" s="439">
        <v>0</v>
      </c>
      <c r="D282" s="230" t="s">
        <v>709</v>
      </c>
      <c r="E282" s="231">
        <v>665.66217431633618</v>
      </c>
      <c r="F282" s="231">
        <v>73.441003195856865</v>
      </c>
      <c r="H282" s="230" t="s">
        <v>709</v>
      </c>
      <c r="I282" s="871"/>
      <c r="J282" s="871"/>
      <c r="L282" s="127" t="str">
        <f t="shared" si="61"/>
        <v>Rovaniemi</v>
      </c>
      <c r="M282" s="151"/>
      <c r="N282" s="151"/>
      <c r="T282" s="876"/>
      <c r="U282" s="877"/>
      <c r="V282" s="877"/>
      <c r="W282" s="872"/>
    </row>
    <row r="283" spans="3:23" ht="12.75" x14ac:dyDescent="0.2">
      <c r="C283" s="439">
        <v>0</v>
      </c>
      <c r="D283" s="223" t="s">
        <v>710</v>
      </c>
      <c r="E283" s="224">
        <v>990.84385442414634</v>
      </c>
      <c r="F283" s="224">
        <v>32.304507512524332</v>
      </c>
      <c r="H283" s="223" t="s">
        <v>710</v>
      </c>
      <c r="I283" s="871"/>
      <c r="J283" s="871"/>
      <c r="L283" s="127" t="str">
        <f t="shared" si="61"/>
        <v>Ruka</v>
      </c>
      <c r="M283" s="151"/>
      <c r="N283" s="151"/>
      <c r="T283" s="876"/>
      <c r="U283" s="877"/>
      <c r="V283" s="877"/>
      <c r="W283" s="872"/>
    </row>
    <row r="284" spans="3:23" ht="12.75" x14ac:dyDescent="0.2">
      <c r="C284" s="439">
        <v>0</v>
      </c>
      <c r="D284" s="230" t="s">
        <v>711</v>
      </c>
      <c r="E284" s="231">
        <v>770.66333893154945</v>
      </c>
      <c r="F284" s="231">
        <v>51.172864470886424</v>
      </c>
      <c r="H284" s="230" t="s">
        <v>711</v>
      </c>
      <c r="I284" s="871"/>
      <c r="J284" s="871"/>
      <c r="L284" s="127" t="str">
        <f t="shared" si="61"/>
        <v>Taivalkoski</v>
      </c>
      <c r="M284" s="151"/>
      <c r="N284" s="151"/>
      <c r="T284" s="876"/>
      <c r="U284" s="877"/>
      <c r="V284" s="877"/>
      <c r="W284" s="872"/>
    </row>
    <row r="285" spans="3:23" ht="12.75" x14ac:dyDescent="0.2">
      <c r="C285" s="439">
        <v>0</v>
      </c>
      <c r="D285" s="223" t="s">
        <v>712</v>
      </c>
      <c r="E285" s="224">
        <v>1382.2775241799541</v>
      </c>
      <c r="F285" s="224">
        <v>86.501744526383462</v>
      </c>
      <c r="H285" s="223" t="s">
        <v>712</v>
      </c>
      <c r="I285" s="871"/>
      <c r="J285" s="871"/>
      <c r="L285" s="127" t="str">
        <f t="shared" si="61"/>
        <v>Tammela</v>
      </c>
      <c r="M285" s="151"/>
      <c r="N285" s="151"/>
      <c r="T285" s="876"/>
      <c r="U285" s="877"/>
      <c r="V285" s="877"/>
      <c r="W285" s="872"/>
    </row>
    <row r="286" spans="3:23" ht="12.75" x14ac:dyDescent="0.2">
      <c r="C286" s="439">
        <v>0</v>
      </c>
      <c r="D286" s="230" t="s">
        <v>713</v>
      </c>
      <c r="E286" s="231">
        <v>625.16237338557528</v>
      </c>
      <c r="F286" s="231">
        <v>38.018428982926068</v>
      </c>
      <c r="H286" s="230" t="s">
        <v>713</v>
      </c>
      <c r="I286" s="871"/>
      <c r="J286" s="871"/>
      <c r="L286" s="127" t="str">
        <f t="shared" si="61"/>
        <v>Tampere</v>
      </c>
      <c r="M286" s="151"/>
      <c r="N286" s="151"/>
      <c r="T286" s="876"/>
      <c r="U286" s="877"/>
      <c r="V286" s="877"/>
      <c r="W286" s="872"/>
    </row>
    <row r="287" spans="3:23" ht="12.75" x14ac:dyDescent="0.2">
      <c r="C287" s="439">
        <v>0</v>
      </c>
      <c r="D287" s="223" t="s">
        <v>714</v>
      </c>
      <c r="E287" s="224">
        <v>664.41529958246531</v>
      </c>
      <c r="F287" s="224">
        <v>43.08394780710514</v>
      </c>
      <c r="H287" s="223" t="s">
        <v>714</v>
      </c>
      <c r="I287" s="871"/>
      <c r="J287" s="871"/>
      <c r="L287" s="127" t="str">
        <f t="shared" si="61"/>
        <v>Tervola</v>
      </c>
      <c r="M287" s="151"/>
      <c r="N287" s="151"/>
      <c r="T287" s="876"/>
      <c r="U287" s="877"/>
      <c r="V287" s="877"/>
      <c r="W287" s="872"/>
    </row>
    <row r="288" spans="3:23" ht="12.75" x14ac:dyDescent="0.2">
      <c r="C288" s="439">
        <v>0</v>
      </c>
      <c r="D288" s="230" t="s">
        <v>715</v>
      </c>
      <c r="E288" s="231">
        <v>517.14526577633296</v>
      </c>
      <c r="F288" s="231">
        <v>39.741647885508833</v>
      </c>
      <c r="H288" s="230" t="s">
        <v>715</v>
      </c>
      <c r="I288" s="871"/>
      <c r="J288" s="871"/>
      <c r="L288" s="127" t="str">
        <f t="shared" si="61"/>
        <v>Turku</v>
      </c>
      <c r="M288" s="151"/>
      <c r="N288" s="151"/>
      <c r="T288" s="876"/>
      <c r="U288" s="877"/>
      <c r="V288" s="877"/>
      <c r="W288" s="872"/>
    </row>
    <row r="289" spans="3:23" ht="12.75" x14ac:dyDescent="0.2">
      <c r="C289" s="439">
        <v>0</v>
      </c>
      <c r="D289" s="223" t="s">
        <v>716</v>
      </c>
      <c r="E289" s="224">
        <v>2483.4003799612074</v>
      </c>
      <c r="F289" s="224">
        <v>199.08612954635305</v>
      </c>
      <c r="H289" s="223" t="s">
        <v>716</v>
      </c>
      <c r="I289" s="871"/>
      <c r="J289" s="871"/>
      <c r="L289" s="127" t="str">
        <f t="shared" si="61"/>
        <v>Utsjoki</v>
      </c>
      <c r="M289" s="151"/>
      <c r="N289" s="151"/>
      <c r="T289" s="876"/>
      <c r="U289" s="877"/>
      <c r="V289" s="877"/>
      <c r="W289" s="872"/>
    </row>
    <row r="290" spans="3:23" ht="12.75" x14ac:dyDescent="0.2">
      <c r="C290" s="439">
        <v>0</v>
      </c>
      <c r="D290" s="230" t="s">
        <v>717</v>
      </c>
      <c r="E290" s="231">
        <v>1135.1688732777961</v>
      </c>
      <c r="F290" s="231">
        <v>34.007142287049362</v>
      </c>
      <c r="H290" s="230" t="s">
        <v>717</v>
      </c>
      <c r="I290" s="871"/>
      <c r="J290" s="871"/>
      <c r="L290" s="127" t="str">
        <f t="shared" si="61"/>
        <v>Vaasa</v>
      </c>
      <c r="M290" s="151"/>
      <c r="N290" s="151"/>
      <c r="T290" s="876"/>
      <c r="U290" s="877"/>
      <c r="V290" s="877"/>
      <c r="W290" s="872"/>
    </row>
    <row r="291" spans="3:23" ht="12.75" x14ac:dyDescent="0.2">
      <c r="C291" s="439">
        <v>0</v>
      </c>
      <c r="D291" s="223" t="s">
        <v>718</v>
      </c>
      <c r="E291" s="224">
        <v>462.18468690383975</v>
      </c>
      <c r="F291" s="224">
        <v>35.305039172393897</v>
      </c>
      <c r="H291" s="223" t="s">
        <v>718</v>
      </c>
      <c r="I291" s="871"/>
      <c r="J291" s="871"/>
      <c r="L291" s="127" t="str">
        <f t="shared" si="61"/>
        <v>Vuokatti</v>
      </c>
      <c r="M291" s="151"/>
      <c r="N291" s="151"/>
      <c r="T291" s="876"/>
      <c r="U291" s="877"/>
      <c r="V291" s="877"/>
      <c r="W291" s="872"/>
    </row>
    <row r="292" spans="3:23" ht="12.75" x14ac:dyDescent="0.2">
      <c r="C292" s="439">
        <v>0</v>
      </c>
      <c r="D292" s="230" t="s">
        <v>719</v>
      </c>
      <c r="E292" s="231">
        <v>382.75841555989393</v>
      </c>
      <c r="F292" s="231">
        <v>84.741059059487682</v>
      </c>
      <c r="H292" s="230" t="s">
        <v>719</v>
      </c>
      <c r="I292" s="871"/>
      <c r="J292" s="871"/>
      <c r="L292" s="127" t="str">
        <f t="shared" si="61"/>
        <v>Vuotso</v>
      </c>
      <c r="M292" s="151"/>
      <c r="N292" s="151"/>
      <c r="T292" s="876"/>
      <c r="U292" s="877"/>
      <c r="V292" s="877"/>
      <c r="W292" s="872"/>
    </row>
    <row r="293" spans="3:23" ht="12.75" x14ac:dyDescent="0.2">
      <c r="C293" s="439">
        <v>0</v>
      </c>
      <c r="D293" s="223" t="s">
        <v>720</v>
      </c>
      <c r="E293" s="224">
        <v>1095.5015518187815</v>
      </c>
      <c r="F293" s="224">
        <v>60.63507900779905</v>
      </c>
      <c r="H293" s="223" t="s">
        <v>720</v>
      </c>
      <c r="I293" s="871"/>
      <c r="J293" s="871"/>
      <c r="L293" s="127" t="str">
        <f t="shared" si="61"/>
        <v>Ylläs</v>
      </c>
      <c r="M293" s="151"/>
      <c r="N293" s="151"/>
      <c r="T293" s="876"/>
      <c r="U293" s="877"/>
      <c r="V293" s="877"/>
      <c r="W293" s="872"/>
    </row>
    <row r="294" spans="3:23" ht="12.75" x14ac:dyDescent="0.2">
      <c r="C294" s="439">
        <v>0</v>
      </c>
      <c r="D294" s="230" t="s">
        <v>721</v>
      </c>
      <c r="E294" s="231">
        <v>747.15128342850085</v>
      </c>
      <c r="F294" s="231">
        <v>68.722524229994562</v>
      </c>
      <c r="H294" s="230" t="s">
        <v>721</v>
      </c>
      <c r="I294" s="871"/>
      <c r="J294" s="871"/>
      <c r="L294" s="127" t="str">
        <f t="shared" si="61"/>
        <v>Ähtäri</v>
      </c>
      <c r="M294" s="151"/>
      <c r="N294" s="151"/>
      <c r="T294" s="876"/>
      <c r="U294" s="877"/>
      <c r="V294" s="877"/>
      <c r="W294" s="872"/>
    </row>
    <row r="295" spans="3:23" ht="12.75" x14ac:dyDescent="0.2">
      <c r="E295" s="148">
        <f t="shared" ref="E295:F295" si="62">SUM(E257:E294)</f>
        <v>33234.895650185841</v>
      </c>
      <c r="F295" s="148">
        <f t="shared" si="62"/>
        <v>2324.76190489479</v>
      </c>
      <c r="I295" s="528"/>
      <c r="J295" s="528"/>
      <c r="M295" s="148"/>
      <c r="N295" s="148"/>
    </row>
    <row r="296" spans="3:23" ht="12.75" x14ac:dyDescent="0.2"/>
    <row r="297" spans="3:23" ht="12.75" x14ac:dyDescent="0.2">
      <c r="D297" s="201" t="s">
        <v>722</v>
      </c>
      <c r="E297" s="202"/>
      <c r="H297" s="216" t="s">
        <v>722</v>
      </c>
      <c r="I297" s="2"/>
      <c r="L297" s="216" t="s">
        <v>722</v>
      </c>
    </row>
    <row r="298" spans="3:23" ht="12.75" x14ac:dyDescent="0.2">
      <c r="D298" s="219" t="s">
        <v>679</v>
      </c>
      <c r="E298" s="206"/>
      <c r="H298" s="2"/>
      <c r="I298" s="2"/>
    </row>
    <row r="299" spans="3:23" ht="12.75" x14ac:dyDescent="0.2">
      <c r="D299" s="220">
        <v>45017</v>
      </c>
      <c r="E299" s="206"/>
      <c r="H299" s="2"/>
      <c r="I299" s="2"/>
    </row>
    <row r="300" spans="3:23" ht="63.75" x14ac:dyDescent="0.2">
      <c r="D300" s="209" t="s">
        <v>680</v>
      </c>
      <c r="E300" s="209" t="s">
        <v>723</v>
      </c>
      <c r="H300" s="209" t="s">
        <v>680</v>
      </c>
      <c r="I300" s="209" t="s">
        <v>723</v>
      </c>
      <c r="L300" s="209" t="str">
        <f>H300</f>
        <v>Asema</v>
      </c>
      <c r="M300" s="209" t="str">
        <f>I300</f>
        <v>Paikka VVM54 varalähettimelle (€/kk)</v>
      </c>
      <c r="Q300" s="420" t="str">
        <f t="shared" ref="Q300" si="63">M300</f>
        <v>Paikka VVM54 varalähettimelle (€/kk)</v>
      </c>
    </row>
    <row r="301" spans="3:23" ht="12.75" x14ac:dyDescent="0.2">
      <c r="C301" s="439">
        <f t="shared" ref="C301:C338" si="64">C257</f>
        <v>0</v>
      </c>
      <c r="D301" s="223" t="s">
        <v>683</v>
      </c>
      <c r="E301" s="225">
        <v>2314.6855620814049</v>
      </c>
      <c r="H301" s="233" t="s">
        <v>683</v>
      </c>
      <c r="I301" s="871"/>
      <c r="L301" s="227" t="str">
        <f>H301</f>
        <v>Anjalankoski</v>
      </c>
      <c r="M301" s="151"/>
      <c r="P301" s="421" t="s">
        <v>963</v>
      </c>
      <c r="Q301" s="127">
        <f>COUNTIF($M$301:$M$338,"&gt;=0")</f>
        <v>0</v>
      </c>
    </row>
    <row r="302" spans="3:23" ht="12.75" x14ac:dyDescent="0.2">
      <c r="C302" s="439">
        <f t="shared" si="64"/>
        <v>0</v>
      </c>
      <c r="D302" s="230" t="s">
        <v>684</v>
      </c>
      <c r="E302" s="226">
        <v>1726.4975853208525</v>
      </c>
      <c r="H302" s="198" t="s">
        <v>684</v>
      </c>
      <c r="I302" s="871"/>
      <c r="L302" s="127" t="str">
        <f t="shared" ref="L302:L338" si="65">H302</f>
        <v>Espoo</v>
      </c>
      <c r="M302" s="151"/>
      <c r="P302" s="421" t="s">
        <v>964</v>
      </c>
      <c r="Q302" s="127">
        <f>COUNTIF($M$301:$M$338,"&lt;0")</f>
        <v>0</v>
      </c>
    </row>
    <row r="303" spans="3:23" ht="12.75" x14ac:dyDescent="0.2">
      <c r="C303" s="439">
        <f t="shared" si="64"/>
        <v>0</v>
      </c>
      <c r="D303" s="223" t="s">
        <v>685</v>
      </c>
      <c r="E303" s="225">
        <v>2272.4330529876052</v>
      </c>
      <c r="H303" s="233" t="s">
        <v>685</v>
      </c>
      <c r="I303" s="871"/>
      <c r="L303" s="127" t="str">
        <f t="shared" si="65"/>
        <v>Eurajoki</v>
      </c>
      <c r="M303" s="151"/>
    </row>
    <row r="304" spans="3:23" ht="12.75" x14ac:dyDescent="0.2">
      <c r="C304" s="439">
        <f t="shared" si="64"/>
        <v>0</v>
      </c>
      <c r="D304" s="230" t="s">
        <v>686</v>
      </c>
      <c r="E304" s="226"/>
      <c r="H304" s="198" t="s">
        <v>686</v>
      </c>
      <c r="I304" s="871"/>
      <c r="L304" s="127" t="str">
        <f t="shared" si="65"/>
        <v>Fiskars</v>
      </c>
      <c r="M304" s="151"/>
    </row>
    <row r="305" spans="3:13" ht="12.75" x14ac:dyDescent="0.2">
      <c r="C305" s="439">
        <f t="shared" si="64"/>
        <v>0</v>
      </c>
      <c r="D305" s="223" t="s">
        <v>687</v>
      </c>
      <c r="E305" s="225"/>
      <c r="H305" s="233" t="s">
        <v>687</v>
      </c>
      <c r="I305" s="871"/>
      <c r="L305" s="127" t="str">
        <f t="shared" si="65"/>
        <v>Haapavesi</v>
      </c>
      <c r="M305" s="151"/>
    </row>
    <row r="306" spans="3:13" ht="12.75" x14ac:dyDescent="0.2">
      <c r="C306" s="439">
        <f t="shared" si="64"/>
        <v>0</v>
      </c>
      <c r="D306" s="230" t="s">
        <v>688</v>
      </c>
      <c r="E306" s="226"/>
      <c r="H306" s="198" t="s">
        <v>688</v>
      </c>
      <c r="I306" s="871"/>
      <c r="L306" s="127" t="str">
        <f t="shared" si="65"/>
        <v>Iisalmi</v>
      </c>
      <c r="M306" s="151"/>
    </row>
    <row r="307" spans="3:13" ht="12.75" x14ac:dyDescent="0.2">
      <c r="C307" s="439">
        <f t="shared" si="64"/>
        <v>0</v>
      </c>
      <c r="D307" s="223" t="s">
        <v>689</v>
      </c>
      <c r="E307" s="225"/>
      <c r="H307" s="233" t="s">
        <v>689</v>
      </c>
      <c r="I307" s="871"/>
      <c r="L307" s="127" t="str">
        <f t="shared" si="65"/>
        <v>Inari</v>
      </c>
      <c r="M307" s="151"/>
    </row>
    <row r="308" spans="3:13" ht="12.75" x14ac:dyDescent="0.2">
      <c r="C308" s="439">
        <f t="shared" si="64"/>
        <v>0</v>
      </c>
      <c r="D308" s="230" t="s">
        <v>690</v>
      </c>
      <c r="E308" s="226">
        <v>2946.0165081959731</v>
      </c>
      <c r="H308" s="198" t="s">
        <v>690</v>
      </c>
      <c r="I308" s="871"/>
      <c r="L308" s="127" t="str">
        <f t="shared" si="65"/>
        <v>Joutseno</v>
      </c>
      <c r="M308" s="151"/>
    </row>
    <row r="309" spans="3:13" ht="12.75" x14ac:dyDescent="0.2">
      <c r="C309" s="439">
        <f t="shared" si="64"/>
        <v>0</v>
      </c>
      <c r="D309" s="223" t="s">
        <v>691</v>
      </c>
      <c r="E309" s="225">
        <v>3385.9049774498567</v>
      </c>
      <c r="H309" s="233" t="s">
        <v>691</v>
      </c>
      <c r="I309" s="871"/>
      <c r="L309" s="127" t="str">
        <f t="shared" si="65"/>
        <v>Jyväskylä</v>
      </c>
      <c r="M309" s="151"/>
    </row>
    <row r="310" spans="3:13" ht="12.75" x14ac:dyDescent="0.2">
      <c r="C310" s="439">
        <f t="shared" si="64"/>
        <v>0</v>
      </c>
      <c r="D310" s="230" t="s">
        <v>692</v>
      </c>
      <c r="E310" s="226"/>
      <c r="H310" s="198" t="s">
        <v>693</v>
      </c>
      <c r="I310" s="871"/>
      <c r="L310" s="127" t="str">
        <f t="shared" si="65"/>
        <v>Karigasniemi</v>
      </c>
      <c r="M310" s="151"/>
    </row>
    <row r="311" spans="3:13" ht="12.75" x14ac:dyDescent="0.2">
      <c r="C311" s="439">
        <f t="shared" si="64"/>
        <v>0</v>
      </c>
      <c r="D311" s="223" t="s">
        <v>694</v>
      </c>
      <c r="E311" s="225"/>
      <c r="H311" s="233" t="s">
        <v>694</v>
      </c>
      <c r="I311" s="871"/>
      <c r="L311" s="127" t="str">
        <f t="shared" si="65"/>
        <v>Kerimäki</v>
      </c>
      <c r="M311" s="151"/>
    </row>
    <row r="312" spans="3:13" ht="12.75" x14ac:dyDescent="0.2">
      <c r="C312" s="439">
        <f t="shared" si="64"/>
        <v>0</v>
      </c>
      <c r="D312" s="230" t="s">
        <v>695</v>
      </c>
      <c r="E312" s="226"/>
      <c r="H312" s="198" t="s">
        <v>695</v>
      </c>
      <c r="I312" s="871"/>
      <c r="L312" s="127" t="str">
        <f t="shared" si="65"/>
        <v>Kiihtelysvaara</v>
      </c>
      <c r="M312" s="151"/>
    </row>
    <row r="313" spans="3:13" ht="12.75" x14ac:dyDescent="0.2">
      <c r="C313" s="439">
        <f t="shared" si="64"/>
        <v>0</v>
      </c>
      <c r="D313" s="223" t="s">
        <v>696</v>
      </c>
      <c r="E313" s="225">
        <v>1582.1114112074322</v>
      </c>
      <c r="H313" s="233" t="s">
        <v>696</v>
      </c>
      <c r="I313" s="871"/>
      <c r="L313" s="127" t="str">
        <f t="shared" si="65"/>
        <v>Koli</v>
      </c>
      <c r="M313" s="151"/>
    </row>
    <row r="314" spans="3:13" ht="12.75" x14ac:dyDescent="0.2">
      <c r="C314" s="439">
        <f t="shared" si="64"/>
        <v>0</v>
      </c>
      <c r="D314" s="230" t="s">
        <v>697</v>
      </c>
      <c r="E314" s="226"/>
      <c r="H314" s="198" t="s">
        <v>697</v>
      </c>
      <c r="I314" s="871"/>
      <c r="L314" s="127" t="str">
        <f t="shared" si="65"/>
        <v>Kruunupyy</v>
      </c>
      <c r="M314" s="151"/>
    </row>
    <row r="315" spans="3:13" ht="12.75" x14ac:dyDescent="0.2">
      <c r="C315" s="439">
        <f t="shared" si="64"/>
        <v>0</v>
      </c>
      <c r="D315" s="223" t="s">
        <v>698</v>
      </c>
      <c r="E315" s="225">
        <v>1934.2389311792163</v>
      </c>
      <c r="H315" s="233" t="s">
        <v>698</v>
      </c>
      <c r="I315" s="871"/>
      <c r="L315" s="127" t="str">
        <f t="shared" si="65"/>
        <v>Kuopio</v>
      </c>
      <c r="M315" s="151"/>
    </row>
    <row r="316" spans="3:13" ht="12.75" x14ac:dyDescent="0.2">
      <c r="C316" s="439">
        <f t="shared" si="64"/>
        <v>0</v>
      </c>
      <c r="D316" s="230" t="s">
        <v>699</v>
      </c>
      <c r="E316" s="226"/>
      <c r="H316" s="198" t="s">
        <v>699</v>
      </c>
      <c r="I316" s="871"/>
      <c r="L316" s="127" t="str">
        <f t="shared" si="65"/>
        <v>Kuttanen</v>
      </c>
      <c r="M316" s="151"/>
    </row>
    <row r="317" spans="3:13" ht="12.75" x14ac:dyDescent="0.2">
      <c r="C317" s="439">
        <f t="shared" si="64"/>
        <v>0</v>
      </c>
      <c r="D317" s="223" t="s">
        <v>700</v>
      </c>
      <c r="E317" s="225">
        <v>1955.0175751949794</v>
      </c>
      <c r="H317" s="233" t="s">
        <v>700</v>
      </c>
      <c r="I317" s="871"/>
      <c r="L317" s="127" t="str">
        <f t="shared" si="65"/>
        <v>Lahti</v>
      </c>
      <c r="M317" s="151"/>
    </row>
    <row r="318" spans="3:13" ht="12.75" x14ac:dyDescent="0.2">
      <c r="C318" s="439">
        <f t="shared" si="64"/>
        <v>0</v>
      </c>
      <c r="D318" s="230" t="s">
        <v>701</v>
      </c>
      <c r="E318" s="226">
        <v>2108.1155287323504</v>
      </c>
      <c r="H318" s="198" t="s">
        <v>701</v>
      </c>
      <c r="I318" s="871"/>
      <c r="L318" s="127" t="str">
        <f t="shared" si="65"/>
        <v>Lapua</v>
      </c>
      <c r="M318" s="151"/>
    </row>
    <row r="319" spans="3:13" ht="12.75" x14ac:dyDescent="0.2">
      <c r="C319" s="439">
        <f t="shared" si="64"/>
        <v>0</v>
      </c>
      <c r="D319" s="223" t="s">
        <v>702</v>
      </c>
      <c r="E319" s="225"/>
      <c r="H319" s="233" t="s">
        <v>702</v>
      </c>
      <c r="I319" s="871"/>
      <c r="L319" s="127" t="str">
        <f t="shared" si="65"/>
        <v>Mikkeli</v>
      </c>
      <c r="M319" s="151"/>
    </row>
    <row r="320" spans="3:13" ht="12.75" x14ac:dyDescent="0.2">
      <c r="C320" s="439">
        <f t="shared" si="64"/>
        <v>0</v>
      </c>
      <c r="D320" s="230" t="s">
        <v>703</v>
      </c>
      <c r="E320" s="226">
        <v>2067.505471721272</v>
      </c>
      <c r="H320" s="198" t="s">
        <v>703</v>
      </c>
      <c r="I320" s="871"/>
      <c r="L320" s="127" t="str">
        <f t="shared" si="65"/>
        <v>Oulu</v>
      </c>
      <c r="M320" s="151"/>
    </row>
    <row r="321" spans="3:13" ht="12.75" x14ac:dyDescent="0.2">
      <c r="C321" s="439">
        <f t="shared" si="64"/>
        <v>0</v>
      </c>
      <c r="D321" s="223" t="s">
        <v>704</v>
      </c>
      <c r="E321" s="225"/>
      <c r="H321" s="233" t="s">
        <v>704</v>
      </c>
      <c r="I321" s="871"/>
      <c r="L321" s="127" t="str">
        <f t="shared" si="65"/>
        <v>Pernaja</v>
      </c>
      <c r="M321" s="151"/>
    </row>
    <row r="322" spans="3:13" ht="12.75" x14ac:dyDescent="0.2">
      <c r="C322" s="439">
        <f t="shared" si="64"/>
        <v>0</v>
      </c>
      <c r="D322" s="230" t="s">
        <v>705</v>
      </c>
      <c r="E322" s="226"/>
      <c r="H322" s="198" t="s">
        <v>705</v>
      </c>
      <c r="I322" s="871"/>
      <c r="L322" s="127" t="str">
        <f t="shared" si="65"/>
        <v>Pihtipudas</v>
      </c>
      <c r="M322" s="151"/>
    </row>
    <row r="323" spans="3:13" ht="12.75" x14ac:dyDescent="0.2">
      <c r="C323" s="439">
        <f t="shared" si="64"/>
        <v>0</v>
      </c>
      <c r="D323" s="223" t="s">
        <v>706</v>
      </c>
      <c r="E323" s="225"/>
      <c r="H323" s="233" t="s">
        <v>706</v>
      </c>
      <c r="I323" s="871"/>
      <c r="L323" s="127" t="str">
        <f t="shared" si="65"/>
        <v>Posio</v>
      </c>
      <c r="M323" s="151"/>
    </row>
    <row r="324" spans="3:13" ht="12.75" x14ac:dyDescent="0.2">
      <c r="C324" s="439">
        <f t="shared" si="64"/>
        <v>0</v>
      </c>
      <c r="D324" s="230" t="s">
        <v>707</v>
      </c>
      <c r="E324" s="226">
        <v>2459.2950919203827</v>
      </c>
      <c r="H324" s="198" t="s">
        <v>707</v>
      </c>
      <c r="I324" s="871"/>
      <c r="L324" s="127" t="str">
        <f t="shared" si="65"/>
        <v>Pyhätunturi</v>
      </c>
      <c r="M324" s="151"/>
    </row>
    <row r="325" spans="3:13" ht="12.75" x14ac:dyDescent="0.2">
      <c r="C325" s="439">
        <f t="shared" si="64"/>
        <v>0</v>
      </c>
      <c r="D325" s="223" t="s">
        <v>708</v>
      </c>
      <c r="E325" s="225"/>
      <c r="H325" s="233" t="s">
        <v>708</v>
      </c>
      <c r="I325" s="871"/>
      <c r="L325" s="127" t="str">
        <f t="shared" si="65"/>
        <v>Pyhävuori</v>
      </c>
      <c r="M325" s="151"/>
    </row>
    <row r="326" spans="3:13" ht="12.75" x14ac:dyDescent="0.2">
      <c r="C326" s="439">
        <f t="shared" si="64"/>
        <v>0</v>
      </c>
      <c r="D326" s="230" t="s">
        <v>709</v>
      </c>
      <c r="E326" s="226"/>
      <c r="H326" s="198" t="s">
        <v>709</v>
      </c>
      <c r="I326" s="871"/>
      <c r="L326" s="127" t="str">
        <f t="shared" si="65"/>
        <v>Rovaniemi</v>
      </c>
      <c r="M326" s="151"/>
    </row>
    <row r="327" spans="3:13" ht="12.75" x14ac:dyDescent="0.2">
      <c r="C327" s="439">
        <f t="shared" si="64"/>
        <v>0</v>
      </c>
      <c r="D327" s="223" t="s">
        <v>710</v>
      </c>
      <c r="E327" s="225"/>
      <c r="H327" s="233" t="s">
        <v>710</v>
      </c>
      <c r="I327" s="871"/>
      <c r="L327" s="127" t="str">
        <f t="shared" si="65"/>
        <v>Ruka</v>
      </c>
      <c r="M327" s="151"/>
    </row>
    <row r="328" spans="3:13" ht="12.75" x14ac:dyDescent="0.2">
      <c r="C328" s="439">
        <f t="shared" si="64"/>
        <v>0</v>
      </c>
      <c r="D328" s="230" t="s">
        <v>711</v>
      </c>
      <c r="E328" s="226"/>
      <c r="H328" s="198" t="s">
        <v>711</v>
      </c>
      <c r="I328" s="871"/>
      <c r="L328" s="127" t="str">
        <f t="shared" si="65"/>
        <v>Taivalkoski</v>
      </c>
      <c r="M328" s="151"/>
    </row>
    <row r="329" spans="3:13" ht="12.75" x14ac:dyDescent="0.2">
      <c r="C329" s="439">
        <f t="shared" si="64"/>
        <v>0</v>
      </c>
      <c r="D329" s="223" t="s">
        <v>712</v>
      </c>
      <c r="E329" s="225">
        <v>1740.6457711895721</v>
      </c>
      <c r="H329" s="233" t="s">
        <v>712</v>
      </c>
      <c r="I329" s="871"/>
      <c r="L329" s="127" t="str">
        <f t="shared" si="65"/>
        <v>Tammela</v>
      </c>
      <c r="M329" s="151"/>
    </row>
    <row r="330" spans="3:13" ht="12.75" x14ac:dyDescent="0.2">
      <c r="C330" s="439">
        <f t="shared" si="64"/>
        <v>0</v>
      </c>
      <c r="D330" s="230" t="s">
        <v>713</v>
      </c>
      <c r="E330" s="226">
        <v>1680.3630011685721</v>
      </c>
      <c r="H330" s="198" t="s">
        <v>713</v>
      </c>
      <c r="I330" s="871"/>
      <c r="L330" s="127" t="str">
        <f t="shared" si="65"/>
        <v>Tampere</v>
      </c>
      <c r="M330" s="151"/>
    </row>
    <row r="331" spans="3:13" ht="12.75" x14ac:dyDescent="0.2">
      <c r="C331" s="439">
        <f t="shared" si="64"/>
        <v>0</v>
      </c>
      <c r="D331" s="223" t="s">
        <v>714</v>
      </c>
      <c r="E331" s="225"/>
      <c r="H331" s="233" t="s">
        <v>714</v>
      </c>
      <c r="I331" s="871"/>
      <c r="L331" s="127" t="str">
        <f t="shared" si="65"/>
        <v>Tervola</v>
      </c>
      <c r="M331" s="151"/>
    </row>
    <row r="332" spans="3:13" ht="12.75" x14ac:dyDescent="0.2">
      <c r="C332" s="439">
        <f t="shared" si="64"/>
        <v>0</v>
      </c>
      <c r="D332" s="230" t="s">
        <v>715</v>
      </c>
      <c r="E332" s="226">
        <v>1794.798275341391</v>
      </c>
      <c r="H332" s="198" t="s">
        <v>715</v>
      </c>
      <c r="I332" s="871"/>
      <c r="L332" s="127" t="str">
        <f t="shared" si="65"/>
        <v>Turku</v>
      </c>
      <c r="M332" s="151"/>
    </row>
    <row r="333" spans="3:13" ht="12.75" x14ac:dyDescent="0.2">
      <c r="C333" s="439">
        <f t="shared" si="64"/>
        <v>0</v>
      </c>
      <c r="D333" s="223" t="s">
        <v>716</v>
      </c>
      <c r="E333" s="225"/>
      <c r="H333" s="233" t="s">
        <v>716</v>
      </c>
      <c r="I333" s="871"/>
      <c r="L333" s="127" t="str">
        <f t="shared" si="65"/>
        <v>Utsjoki</v>
      </c>
      <c r="M333" s="151"/>
    </row>
    <row r="334" spans="3:13" ht="12.75" x14ac:dyDescent="0.2">
      <c r="C334" s="439">
        <f t="shared" si="64"/>
        <v>0</v>
      </c>
      <c r="D334" s="230" t="s">
        <v>717</v>
      </c>
      <c r="E334" s="226"/>
      <c r="H334" s="198" t="s">
        <v>717</v>
      </c>
      <c r="I334" s="871"/>
      <c r="L334" s="127" t="str">
        <f t="shared" si="65"/>
        <v>Vaasa</v>
      </c>
      <c r="M334" s="151"/>
    </row>
    <row r="335" spans="3:13" ht="12.75" x14ac:dyDescent="0.2">
      <c r="C335" s="439">
        <f t="shared" si="64"/>
        <v>0</v>
      </c>
      <c r="D335" s="223" t="s">
        <v>718</v>
      </c>
      <c r="E335" s="225"/>
      <c r="H335" s="233" t="s">
        <v>718</v>
      </c>
      <c r="I335" s="871"/>
      <c r="L335" s="127" t="str">
        <f t="shared" si="65"/>
        <v>Vuokatti</v>
      </c>
      <c r="M335" s="151"/>
    </row>
    <row r="336" spans="3:13" ht="12.75" x14ac:dyDescent="0.2">
      <c r="C336" s="439">
        <f t="shared" si="64"/>
        <v>0</v>
      </c>
      <c r="D336" s="230" t="s">
        <v>719</v>
      </c>
      <c r="E336" s="226"/>
      <c r="H336" s="198" t="s">
        <v>719</v>
      </c>
      <c r="I336" s="871"/>
      <c r="L336" s="127" t="str">
        <f t="shared" si="65"/>
        <v>Vuotso</v>
      </c>
      <c r="M336" s="151"/>
    </row>
    <row r="337" spans="3:17" ht="12.75" x14ac:dyDescent="0.2">
      <c r="C337" s="439">
        <f t="shared" si="64"/>
        <v>0</v>
      </c>
      <c r="D337" s="223" t="s">
        <v>720</v>
      </c>
      <c r="E337" s="225"/>
      <c r="H337" s="233" t="s">
        <v>720</v>
      </c>
      <c r="I337" s="871"/>
      <c r="L337" s="127" t="str">
        <f t="shared" si="65"/>
        <v>Ylläs</v>
      </c>
      <c r="M337" s="151"/>
    </row>
    <row r="338" spans="3:17" ht="12.75" x14ac:dyDescent="0.2">
      <c r="C338" s="439">
        <f t="shared" si="64"/>
        <v>0</v>
      </c>
      <c r="D338" s="230" t="s">
        <v>721</v>
      </c>
      <c r="E338" s="226"/>
      <c r="H338" s="198" t="s">
        <v>721</v>
      </c>
      <c r="I338" s="871"/>
      <c r="L338" s="127" t="str">
        <f t="shared" si="65"/>
        <v>Ähtäri</v>
      </c>
      <c r="M338" s="151"/>
    </row>
    <row r="339" spans="3:17" ht="12.75" x14ac:dyDescent="0.2">
      <c r="E339" s="148"/>
      <c r="I339" s="148"/>
      <c r="M339" s="148"/>
    </row>
    <row r="340" spans="3:17" ht="12.75" x14ac:dyDescent="0.2"/>
    <row r="341" spans="3:17" ht="12.75" x14ac:dyDescent="0.2"/>
    <row r="342" spans="3:17" ht="12.75" x14ac:dyDescent="0.2">
      <c r="D342" s="201" t="s">
        <v>724</v>
      </c>
      <c r="E342" s="235"/>
      <c r="H342" s="216" t="s">
        <v>725</v>
      </c>
      <c r="I342" s="236"/>
      <c r="L342" s="124" t="s">
        <v>725</v>
      </c>
    </row>
    <row r="343" spans="3:17" ht="12.75" x14ac:dyDescent="0.2">
      <c r="D343" s="219" t="s">
        <v>679</v>
      </c>
      <c r="E343" s="235"/>
      <c r="I343" s="236"/>
    </row>
    <row r="344" spans="3:17" ht="12.75" customHeight="1" x14ac:dyDescent="0.2">
      <c r="D344" s="220">
        <v>45017</v>
      </c>
      <c r="E344" s="235"/>
    </row>
    <row r="345" spans="3:17" ht="38.25" x14ac:dyDescent="0.2">
      <c r="D345" s="213" t="s">
        <v>680</v>
      </c>
      <c r="E345" s="209" t="s">
        <v>726</v>
      </c>
      <c r="H345" s="213" t="s">
        <v>680</v>
      </c>
      <c r="I345" s="209" t="s">
        <v>726</v>
      </c>
      <c r="L345" s="213" t="s">
        <v>680</v>
      </c>
      <c r="M345" s="209" t="s">
        <v>726</v>
      </c>
      <c r="Q345" s="420" t="str">
        <f t="shared" ref="Q345" si="66">M345</f>
        <v>Palveluhinta €/kW/kk</v>
      </c>
    </row>
    <row r="346" spans="3:17" ht="12.75" x14ac:dyDescent="0.2">
      <c r="C346" s="439">
        <f t="shared" ref="C346:C383" si="67">C257</f>
        <v>0</v>
      </c>
      <c r="D346" s="230" t="s">
        <v>683</v>
      </c>
      <c r="E346" s="237">
        <v>48.940456640635297</v>
      </c>
      <c r="H346" s="230" t="s">
        <v>683</v>
      </c>
      <c r="I346" s="599"/>
      <c r="L346" s="127" t="str">
        <f>H346</f>
        <v>Anjalankoski</v>
      </c>
      <c r="M346" s="353"/>
      <c r="P346" s="421" t="s">
        <v>963</v>
      </c>
      <c r="Q346" s="127"/>
    </row>
    <row r="347" spans="3:17" ht="12.75" x14ac:dyDescent="0.2">
      <c r="C347" s="439">
        <f t="shared" si="67"/>
        <v>0</v>
      </c>
      <c r="D347" s="223" t="s">
        <v>684</v>
      </c>
      <c r="E347" s="238">
        <v>50.731728352129387</v>
      </c>
      <c r="H347" s="223" t="s">
        <v>684</v>
      </c>
      <c r="I347" s="599"/>
      <c r="L347" s="127" t="str">
        <f t="shared" ref="L347:L383" si="68">H347</f>
        <v>Espoo</v>
      </c>
      <c r="M347" s="353"/>
      <c r="P347" s="421" t="s">
        <v>964</v>
      </c>
      <c r="Q347" s="127"/>
    </row>
    <row r="348" spans="3:17" ht="12.75" x14ac:dyDescent="0.2">
      <c r="C348" s="439">
        <f t="shared" si="67"/>
        <v>0</v>
      </c>
      <c r="D348" s="230" t="s">
        <v>685</v>
      </c>
      <c r="E348" s="237">
        <v>42.873415921650974</v>
      </c>
      <c r="H348" s="230" t="s">
        <v>685</v>
      </c>
      <c r="I348" s="599"/>
      <c r="L348" s="127" t="str">
        <f t="shared" si="68"/>
        <v>Eurajoki</v>
      </c>
      <c r="M348" s="353"/>
    </row>
    <row r="349" spans="3:17" ht="12.75" x14ac:dyDescent="0.2">
      <c r="C349" s="439">
        <f t="shared" si="67"/>
        <v>0</v>
      </c>
      <c r="D349" s="223" t="s">
        <v>686</v>
      </c>
      <c r="E349" s="238">
        <v>102.37956785452228</v>
      </c>
      <c r="H349" s="223" t="s">
        <v>686</v>
      </c>
      <c r="I349" s="599"/>
      <c r="L349" s="127" t="str">
        <f t="shared" si="68"/>
        <v>Fiskars</v>
      </c>
      <c r="M349" s="353"/>
    </row>
    <row r="350" spans="3:17" ht="12.75" x14ac:dyDescent="0.2">
      <c r="C350" s="439">
        <f t="shared" si="67"/>
        <v>0</v>
      </c>
      <c r="D350" s="230" t="s">
        <v>687</v>
      </c>
      <c r="E350" s="237">
        <v>52.757186750648401</v>
      </c>
      <c r="H350" s="230" t="s">
        <v>687</v>
      </c>
      <c r="I350" s="599"/>
      <c r="L350" s="127" t="str">
        <f t="shared" si="68"/>
        <v>Haapavesi</v>
      </c>
      <c r="M350" s="353"/>
    </row>
    <row r="351" spans="3:17" ht="12.75" x14ac:dyDescent="0.2">
      <c r="C351" s="439">
        <f t="shared" si="67"/>
        <v>0</v>
      </c>
      <c r="D351" s="223" t="s">
        <v>688</v>
      </c>
      <c r="E351" s="238">
        <v>102.26815399956486</v>
      </c>
      <c r="H351" s="223" t="s">
        <v>688</v>
      </c>
      <c r="I351" s="599"/>
      <c r="L351" s="127" t="str">
        <f t="shared" si="68"/>
        <v>Iisalmi</v>
      </c>
      <c r="M351" s="353"/>
    </row>
    <row r="352" spans="3:17" ht="12.75" x14ac:dyDescent="0.2">
      <c r="C352" s="439">
        <f t="shared" si="67"/>
        <v>0</v>
      </c>
      <c r="D352" s="230" t="s">
        <v>689</v>
      </c>
      <c r="E352" s="237">
        <v>33.130636483331365</v>
      </c>
      <c r="H352" s="230" t="s">
        <v>689</v>
      </c>
      <c r="I352" s="599"/>
      <c r="L352" s="127" t="str">
        <f t="shared" si="68"/>
        <v>Inari</v>
      </c>
      <c r="M352" s="353"/>
    </row>
    <row r="353" spans="3:13" ht="12.75" x14ac:dyDescent="0.2">
      <c r="C353" s="439">
        <f t="shared" si="67"/>
        <v>0</v>
      </c>
      <c r="D353" s="223" t="s">
        <v>690</v>
      </c>
      <c r="E353" s="238">
        <v>70.173080512168426</v>
      </c>
      <c r="H353" s="223" t="s">
        <v>690</v>
      </c>
      <c r="I353" s="599"/>
      <c r="L353" s="127" t="str">
        <f t="shared" si="68"/>
        <v>Joutseno</v>
      </c>
      <c r="M353" s="353"/>
    </row>
    <row r="354" spans="3:13" ht="12.75" x14ac:dyDescent="0.2">
      <c r="C354" s="439">
        <f t="shared" si="67"/>
        <v>0</v>
      </c>
      <c r="D354" s="230" t="s">
        <v>691</v>
      </c>
      <c r="E354" s="237">
        <v>35.25206954971847</v>
      </c>
      <c r="H354" s="230" t="s">
        <v>691</v>
      </c>
      <c r="I354" s="599"/>
      <c r="L354" s="127" t="str">
        <f t="shared" si="68"/>
        <v>Jyväskylä</v>
      </c>
      <c r="M354" s="353"/>
    </row>
    <row r="355" spans="3:13" ht="12.75" x14ac:dyDescent="0.2">
      <c r="C355" s="439">
        <f t="shared" si="67"/>
        <v>0</v>
      </c>
      <c r="D355" s="223" t="s">
        <v>693</v>
      </c>
      <c r="E355" s="238">
        <v>60.410587962408378</v>
      </c>
      <c r="H355" s="223" t="s">
        <v>693</v>
      </c>
      <c r="I355" s="599"/>
      <c r="L355" s="127" t="str">
        <f t="shared" si="68"/>
        <v>Karigasniemi</v>
      </c>
      <c r="M355" s="353"/>
    </row>
    <row r="356" spans="3:13" ht="12.75" x14ac:dyDescent="0.2">
      <c r="C356" s="439">
        <f t="shared" si="67"/>
        <v>0</v>
      </c>
      <c r="D356" s="230" t="s">
        <v>694</v>
      </c>
      <c r="E356" s="237">
        <v>49.102937580034713</v>
      </c>
      <c r="H356" s="230" t="s">
        <v>694</v>
      </c>
      <c r="I356" s="599"/>
      <c r="L356" s="127" t="str">
        <f t="shared" si="68"/>
        <v>Kerimäki</v>
      </c>
      <c r="M356" s="353"/>
    </row>
    <row r="357" spans="3:13" ht="12.75" x14ac:dyDescent="0.2">
      <c r="C357" s="439">
        <f t="shared" si="67"/>
        <v>0</v>
      </c>
      <c r="D357" s="223" t="s">
        <v>695</v>
      </c>
      <c r="E357" s="238">
        <v>293.72505923270381</v>
      </c>
      <c r="H357" s="223" t="s">
        <v>695</v>
      </c>
      <c r="I357" s="599"/>
      <c r="L357" s="127" t="str">
        <f t="shared" si="68"/>
        <v>Kiihtelysvaara</v>
      </c>
      <c r="M357" s="353"/>
    </row>
    <row r="358" spans="3:13" ht="12.75" x14ac:dyDescent="0.2">
      <c r="C358" s="439">
        <f t="shared" si="67"/>
        <v>0</v>
      </c>
      <c r="D358" s="230" t="s">
        <v>696</v>
      </c>
      <c r="E358" s="237">
        <v>41.194195741530457</v>
      </c>
      <c r="H358" s="230" t="s">
        <v>696</v>
      </c>
      <c r="I358" s="599"/>
      <c r="L358" s="127" t="str">
        <f t="shared" si="68"/>
        <v>Koli</v>
      </c>
      <c r="M358" s="353"/>
    </row>
    <row r="359" spans="3:13" ht="12.75" x14ac:dyDescent="0.2">
      <c r="C359" s="439">
        <f t="shared" si="67"/>
        <v>0</v>
      </c>
      <c r="D359" s="223" t="s">
        <v>697</v>
      </c>
      <c r="E359" s="238">
        <v>25.451667646278779</v>
      </c>
      <c r="H359" s="223" t="s">
        <v>697</v>
      </c>
      <c r="I359" s="599"/>
      <c r="L359" s="127" t="str">
        <f t="shared" si="68"/>
        <v>Kruunupyy</v>
      </c>
      <c r="M359" s="353"/>
    </row>
    <row r="360" spans="3:13" ht="12.75" x14ac:dyDescent="0.2">
      <c r="C360" s="439">
        <f t="shared" si="67"/>
        <v>0</v>
      </c>
      <c r="D360" s="230" t="s">
        <v>698</v>
      </c>
      <c r="E360" s="237">
        <v>60.984859936347256</v>
      </c>
      <c r="H360" s="230" t="s">
        <v>698</v>
      </c>
      <c r="I360" s="599"/>
      <c r="L360" s="127" t="str">
        <f t="shared" si="68"/>
        <v>Kuopio</v>
      </c>
      <c r="M360" s="353"/>
    </row>
    <row r="361" spans="3:13" ht="12.75" x14ac:dyDescent="0.2">
      <c r="C361" s="439">
        <f t="shared" si="67"/>
        <v>0</v>
      </c>
      <c r="D361" s="223" t="s">
        <v>699</v>
      </c>
      <c r="E361" s="238">
        <v>152.32693774966927</v>
      </c>
      <c r="H361" s="223" t="s">
        <v>699</v>
      </c>
      <c r="I361" s="599"/>
      <c r="L361" s="127" t="str">
        <f t="shared" si="68"/>
        <v>Kuttanen</v>
      </c>
      <c r="M361" s="353"/>
    </row>
    <row r="362" spans="3:13" ht="12.75" x14ac:dyDescent="0.2">
      <c r="C362" s="439">
        <f t="shared" si="67"/>
        <v>0</v>
      </c>
      <c r="D362" s="230" t="s">
        <v>700</v>
      </c>
      <c r="E362" s="237">
        <v>41.639535902419901</v>
      </c>
      <c r="H362" s="230" t="s">
        <v>700</v>
      </c>
      <c r="I362" s="599"/>
      <c r="L362" s="127" t="str">
        <f t="shared" si="68"/>
        <v>Lahti</v>
      </c>
      <c r="M362" s="353"/>
    </row>
    <row r="363" spans="3:13" ht="12.75" x14ac:dyDescent="0.2">
      <c r="C363" s="439">
        <f t="shared" si="67"/>
        <v>0</v>
      </c>
      <c r="D363" s="223" t="s">
        <v>701</v>
      </c>
      <c r="E363" s="238">
        <v>34.653492434735142</v>
      </c>
      <c r="H363" s="223" t="s">
        <v>701</v>
      </c>
      <c r="I363" s="599"/>
      <c r="L363" s="127" t="str">
        <f t="shared" si="68"/>
        <v>Lapua</v>
      </c>
      <c r="M363" s="353"/>
    </row>
    <row r="364" spans="3:13" ht="12.75" x14ac:dyDescent="0.2">
      <c r="C364" s="439">
        <f t="shared" si="67"/>
        <v>0</v>
      </c>
      <c r="D364" s="230" t="s">
        <v>702</v>
      </c>
      <c r="E364" s="237">
        <v>71.502772500397313</v>
      </c>
      <c r="H364" s="230" t="s">
        <v>702</v>
      </c>
      <c r="I364" s="599"/>
      <c r="L364" s="127" t="str">
        <f t="shared" si="68"/>
        <v>Mikkeli</v>
      </c>
      <c r="M364" s="353"/>
    </row>
    <row r="365" spans="3:13" ht="12.75" x14ac:dyDescent="0.2">
      <c r="C365" s="439">
        <f t="shared" si="67"/>
        <v>0</v>
      </c>
      <c r="D365" s="223" t="s">
        <v>703</v>
      </c>
      <c r="E365" s="238">
        <v>44.401153819046449</v>
      </c>
      <c r="H365" s="223" t="s">
        <v>703</v>
      </c>
      <c r="I365" s="599"/>
      <c r="L365" s="127" t="str">
        <f t="shared" si="68"/>
        <v>Oulu</v>
      </c>
      <c r="M365" s="353"/>
    </row>
    <row r="366" spans="3:13" ht="12.75" x14ac:dyDescent="0.2">
      <c r="C366" s="439">
        <f t="shared" si="67"/>
        <v>0</v>
      </c>
      <c r="D366" s="230" t="s">
        <v>704</v>
      </c>
      <c r="E366" s="237">
        <v>162.22123611680846</v>
      </c>
      <c r="H366" s="230" t="s">
        <v>704</v>
      </c>
      <c r="I366" s="599"/>
      <c r="L366" s="127" t="str">
        <f t="shared" si="68"/>
        <v>Pernaja</v>
      </c>
      <c r="M366" s="353"/>
    </row>
    <row r="367" spans="3:13" ht="12.75" x14ac:dyDescent="0.2">
      <c r="C367" s="439">
        <f t="shared" si="67"/>
        <v>0</v>
      </c>
      <c r="D367" s="223" t="s">
        <v>705</v>
      </c>
      <c r="E367" s="238">
        <v>42.529204923543226</v>
      </c>
      <c r="H367" s="223" t="s">
        <v>705</v>
      </c>
      <c r="I367" s="599"/>
      <c r="L367" s="127" t="str">
        <f t="shared" si="68"/>
        <v>Pihtipudas</v>
      </c>
      <c r="M367" s="353"/>
    </row>
    <row r="368" spans="3:13" ht="12.75" x14ac:dyDescent="0.2">
      <c r="C368" s="439">
        <f t="shared" si="67"/>
        <v>0</v>
      </c>
      <c r="D368" s="230" t="s">
        <v>706</v>
      </c>
      <c r="E368" s="237">
        <v>43.73639899078308</v>
      </c>
      <c r="H368" s="230" t="s">
        <v>706</v>
      </c>
      <c r="I368" s="599"/>
      <c r="L368" s="127" t="str">
        <f t="shared" si="68"/>
        <v>Posio</v>
      </c>
      <c r="M368" s="353"/>
    </row>
    <row r="369" spans="3:13" ht="12.75" x14ac:dyDescent="0.2">
      <c r="C369" s="439">
        <f t="shared" si="67"/>
        <v>0</v>
      </c>
      <c r="D369" s="223" t="s">
        <v>707</v>
      </c>
      <c r="E369" s="238">
        <v>45.85207431225902</v>
      </c>
      <c r="H369" s="223" t="s">
        <v>707</v>
      </c>
      <c r="I369" s="599"/>
      <c r="L369" s="127" t="str">
        <f t="shared" si="68"/>
        <v>Pyhätunturi</v>
      </c>
      <c r="M369" s="353"/>
    </row>
    <row r="370" spans="3:13" ht="12.75" x14ac:dyDescent="0.2">
      <c r="C370" s="439">
        <f t="shared" si="67"/>
        <v>0</v>
      </c>
      <c r="D370" s="230" t="s">
        <v>708</v>
      </c>
      <c r="E370" s="237">
        <v>24.117183953191585</v>
      </c>
      <c r="H370" s="230" t="s">
        <v>708</v>
      </c>
      <c r="I370" s="599"/>
      <c r="L370" s="127" t="str">
        <f t="shared" si="68"/>
        <v>Pyhävuori</v>
      </c>
      <c r="M370" s="353"/>
    </row>
    <row r="371" spans="3:13" ht="12.75" x14ac:dyDescent="0.2">
      <c r="C371" s="439">
        <f t="shared" si="67"/>
        <v>0</v>
      </c>
      <c r="D371" s="223" t="s">
        <v>709</v>
      </c>
      <c r="E371" s="238">
        <v>80.468693595805149</v>
      </c>
      <c r="H371" s="223" t="s">
        <v>709</v>
      </c>
      <c r="I371" s="599"/>
      <c r="L371" s="127" t="str">
        <f t="shared" si="68"/>
        <v>Rovaniemi</v>
      </c>
      <c r="M371" s="353"/>
    </row>
    <row r="372" spans="3:13" ht="12.75" x14ac:dyDescent="0.2">
      <c r="C372" s="439">
        <f t="shared" si="67"/>
        <v>0</v>
      </c>
      <c r="D372" s="230" t="s">
        <v>710</v>
      </c>
      <c r="E372" s="237">
        <v>129.15242979900998</v>
      </c>
      <c r="H372" s="230" t="s">
        <v>710</v>
      </c>
      <c r="I372" s="599"/>
      <c r="L372" s="127" t="str">
        <f t="shared" si="68"/>
        <v>Ruka</v>
      </c>
      <c r="M372" s="353"/>
    </row>
    <row r="373" spans="3:13" ht="12.75" x14ac:dyDescent="0.2">
      <c r="C373" s="439">
        <f t="shared" si="67"/>
        <v>0</v>
      </c>
      <c r="D373" s="223" t="s">
        <v>711</v>
      </c>
      <c r="E373" s="238">
        <v>24.276582280806579</v>
      </c>
      <c r="H373" s="223" t="s">
        <v>711</v>
      </c>
      <c r="I373" s="599"/>
      <c r="L373" s="127" t="str">
        <f t="shared" si="68"/>
        <v>Taivalkoski</v>
      </c>
      <c r="M373" s="353"/>
    </row>
    <row r="374" spans="3:13" ht="12.75" x14ac:dyDescent="0.2">
      <c r="C374" s="439">
        <f t="shared" si="67"/>
        <v>0</v>
      </c>
      <c r="D374" s="230" t="s">
        <v>712</v>
      </c>
      <c r="E374" s="237">
        <v>168.3310726792397</v>
      </c>
      <c r="H374" s="230" t="s">
        <v>712</v>
      </c>
      <c r="I374" s="599"/>
      <c r="L374" s="127" t="str">
        <f t="shared" si="68"/>
        <v>Tammela</v>
      </c>
      <c r="M374" s="353"/>
    </row>
    <row r="375" spans="3:13" ht="12.75" x14ac:dyDescent="0.2">
      <c r="C375" s="439">
        <f t="shared" si="67"/>
        <v>0</v>
      </c>
      <c r="D375" s="223" t="s">
        <v>713</v>
      </c>
      <c r="E375" s="238">
        <v>51.681973554369613</v>
      </c>
      <c r="H375" s="223" t="s">
        <v>713</v>
      </c>
      <c r="I375" s="599"/>
      <c r="L375" s="127" t="str">
        <f t="shared" si="68"/>
        <v>Tampere</v>
      </c>
      <c r="M375" s="353"/>
    </row>
    <row r="376" spans="3:13" ht="12.75" x14ac:dyDescent="0.2">
      <c r="C376" s="439">
        <f t="shared" si="67"/>
        <v>0</v>
      </c>
      <c r="D376" s="230" t="s">
        <v>714</v>
      </c>
      <c r="E376" s="237">
        <v>31.058201493825095</v>
      </c>
      <c r="H376" s="230" t="s">
        <v>714</v>
      </c>
      <c r="I376" s="599"/>
      <c r="L376" s="127" t="str">
        <f t="shared" si="68"/>
        <v>Tervola</v>
      </c>
      <c r="M376" s="353"/>
    </row>
    <row r="377" spans="3:13" ht="12.75" x14ac:dyDescent="0.2">
      <c r="C377" s="439">
        <f t="shared" si="67"/>
        <v>0</v>
      </c>
      <c r="D377" s="223" t="s">
        <v>715</v>
      </c>
      <c r="E377" s="238">
        <v>37.769863322543465</v>
      </c>
      <c r="H377" s="223" t="s">
        <v>715</v>
      </c>
      <c r="I377" s="599"/>
      <c r="L377" s="127" t="str">
        <f t="shared" si="68"/>
        <v>Turku</v>
      </c>
      <c r="M377" s="353"/>
    </row>
    <row r="378" spans="3:13" ht="12.75" x14ac:dyDescent="0.2">
      <c r="C378" s="439">
        <f t="shared" si="67"/>
        <v>0</v>
      </c>
      <c r="D378" s="230" t="s">
        <v>716</v>
      </c>
      <c r="E378" s="237">
        <v>150.97827021139776</v>
      </c>
      <c r="H378" s="230" t="s">
        <v>716</v>
      </c>
      <c r="I378" s="599"/>
      <c r="L378" s="127" t="str">
        <f t="shared" si="68"/>
        <v>Utsjoki</v>
      </c>
      <c r="M378" s="353"/>
    </row>
    <row r="379" spans="3:13" ht="12.75" x14ac:dyDescent="0.2">
      <c r="C379" s="439">
        <f t="shared" si="67"/>
        <v>0</v>
      </c>
      <c r="D379" s="223" t="s">
        <v>717</v>
      </c>
      <c r="E379" s="238">
        <v>72.839911530134515</v>
      </c>
      <c r="H379" s="223" t="s">
        <v>717</v>
      </c>
      <c r="I379" s="599"/>
      <c r="L379" s="127" t="str">
        <f t="shared" si="68"/>
        <v>Vaasa</v>
      </c>
      <c r="M379" s="353"/>
    </row>
    <row r="380" spans="3:13" ht="12.75" x14ac:dyDescent="0.2">
      <c r="C380" s="439">
        <f t="shared" si="67"/>
        <v>0</v>
      </c>
      <c r="D380" s="230" t="s">
        <v>718</v>
      </c>
      <c r="E380" s="237">
        <v>32.428193665849484</v>
      </c>
      <c r="H380" s="230" t="s">
        <v>718</v>
      </c>
      <c r="I380" s="599"/>
      <c r="L380" s="127" t="str">
        <f t="shared" si="68"/>
        <v>Vuokatti</v>
      </c>
      <c r="M380" s="353"/>
    </row>
    <row r="381" spans="3:13" ht="12.75" x14ac:dyDescent="0.2">
      <c r="C381" s="439">
        <f t="shared" si="67"/>
        <v>0</v>
      </c>
      <c r="D381" s="223" t="s">
        <v>719</v>
      </c>
      <c r="E381" s="238">
        <v>111.64905388595736</v>
      </c>
      <c r="H381" s="223" t="s">
        <v>719</v>
      </c>
      <c r="I381" s="599"/>
      <c r="L381" s="127" t="str">
        <f t="shared" si="68"/>
        <v>Vuotso</v>
      </c>
      <c r="M381" s="353"/>
    </row>
    <row r="382" spans="3:13" ht="12.75" x14ac:dyDescent="0.2">
      <c r="C382" s="439">
        <f t="shared" si="67"/>
        <v>0</v>
      </c>
      <c r="D382" s="230" t="s">
        <v>720</v>
      </c>
      <c r="E382" s="237">
        <v>35.385621999671827</v>
      </c>
      <c r="H382" s="230" t="s">
        <v>720</v>
      </c>
      <c r="I382" s="599"/>
      <c r="L382" s="127" t="str">
        <f t="shared" si="68"/>
        <v>Ylläs</v>
      </c>
      <c r="M382" s="353"/>
    </row>
    <row r="383" spans="3:13" ht="12.75" x14ac:dyDescent="0.2">
      <c r="C383" s="439">
        <f t="shared" si="67"/>
        <v>0</v>
      </c>
      <c r="D383" s="223" t="s">
        <v>721</v>
      </c>
      <c r="E383" s="238">
        <v>125.87811785716239</v>
      </c>
      <c r="H383" s="223" t="s">
        <v>721</v>
      </c>
      <c r="I383" s="599"/>
      <c r="L383" s="127" t="str">
        <f t="shared" si="68"/>
        <v>Ähtäri</v>
      </c>
      <c r="M383" s="353"/>
    </row>
    <row r="384" spans="3:13" ht="12.75" x14ac:dyDescent="0.2">
      <c r="E384" s="148"/>
      <c r="I384" s="148"/>
      <c r="M384" s="148"/>
    </row>
    <row r="385" spans="3:17" ht="12.75" x14ac:dyDescent="0.2"/>
    <row r="386" spans="3:17" ht="12.75" x14ac:dyDescent="0.2">
      <c r="D386" s="201" t="s">
        <v>727</v>
      </c>
      <c r="E386" s="204"/>
      <c r="H386" s="216" t="s">
        <v>728</v>
      </c>
      <c r="I386" s="4"/>
      <c r="L386" s="124" t="s">
        <v>728</v>
      </c>
    </row>
    <row r="387" spans="3:17" ht="12.75" x14ac:dyDescent="0.2">
      <c r="D387" s="219" t="s">
        <v>679</v>
      </c>
      <c r="E387" s="206"/>
      <c r="I387" s="4"/>
    </row>
    <row r="388" spans="3:17" ht="12.75" customHeight="1" x14ac:dyDescent="0.2">
      <c r="D388" s="220">
        <v>45017</v>
      </c>
      <c r="E388" s="206"/>
    </row>
    <row r="389" spans="3:17" ht="25.5" x14ac:dyDescent="0.2">
      <c r="D389" s="213" t="s">
        <v>680</v>
      </c>
      <c r="E389" s="213" t="s">
        <v>664</v>
      </c>
      <c r="H389" s="213" t="s">
        <v>680</v>
      </c>
      <c r="I389" s="209" t="s">
        <v>664</v>
      </c>
      <c r="L389" s="213" t="s">
        <v>680</v>
      </c>
      <c r="M389" s="213" t="s">
        <v>664</v>
      </c>
      <c r="Q389" s="420" t="str">
        <f t="shared" ref="Q389" si="69">M389</f>
        <v>Palveluhinta €/kk</v>
      </c>
    </row>
    <row r="390" spans="3:17" ht="12.75" x14ac:dyDescent="0.2">
      <c r="C390" s="439">
        <f t="shared" ref="C390:C427" si="70">C257</f>
        <v>0</v>
      </c>
      <c r="D390" s="230" t="s">
        <v>683</v>
      </c>
      <c r="E390" s="237">
        <v>900.77586668054334</v>
      </c>
      <c r="H390" s="230" t="s">
        <v>683</v>
      </c>
      <c r="I390" s="871"/>
      <c r="L390" s="127" t="str">
        <f>H390</f>
        <v>Anjalankoski</v>
      </c>
      <c r="M390" s="151"/>
      <c r="P390" s="421" t="s">
        <v>963</v>
      </c>
      <c r="Q390" s="127"/>
    </row>
    <row r="391" spans="3:17" ht="12.75" x14ac:dyDescent="0.2">
      <c r="C391" s="439">
        <f t="shared" si="70"/>
        <v>0</v>
      </c>
      <c r="D391" s="223" t="s">
        <v>684</v>
      </c>
      <c r="E391" s="238">
        <v>558.84001602540638</v>
      </c>
      <c r="H391" s="223" t="s">
        <v>684</v>
      </c>
      <c r="I391" s="871"/>
      <c r="L391" s="127" t="str">
        <f t="shared" ref="L391:L427" si="71">H391</f>
        <v>Espoo</v>
      </c>
      <c r="M391" s="151"/>
      <c r="P391" s="421" t="s">
        <v>964</v>
      </c>
      <c r="Q391" s="127"/>
    </row>
    <row r="392" spans="3:17" ht="12.75" x14ac:dyDescent="0.2">
      <c r="C392" s="439">
        <f t="shared" si="70"/>
        <v>0</v>
      </c>
      <c r="D392" s="230" t="s">
        <v>685</v>
      </c>
      <c r="E392" s="237">
        <v>781.63504267875419</v>
      </c>
      <c r="H392" s="230" t="s">
        <v>685</v>
      </c>
      <c r="I392" s="871"/>
      <c r="L392" s="127" t="str">
        <f t="shared" si="71"/>
        <v>Eurajoki</v>
      </c>
      <c r="M392" s="151"/>
    </row>
    <row r="393" spans="3:17" ht="12.75" x14ac:dyDescent="0.2">
      <c r="C393" s="439">
        <f t="shared" si="70"/>
        <v>0</v>
      </c>
      <c r="D393" s="223" t="s">
        <v>686</v>
      </c>
      <c r="E393" s="238">
        <v>191.31467188238597</v>
      </c>
      <c r="H393" s="223" t="s">
        <v>686</v>
      </c>
      <c r="I393" s="871"/>
      <c r="L393" s="127" t="str">
        <f t="shared" si="71"/>
        <v>Fiskars</v>
      </c>
      <c r="M393" s="151"/>
    </row>
    <row r="394" spans="3:17" ht="12.75" x14ac:dyDescent="0.2">
      <c r="C394" s="439">
        <f t="shared" si="70"/>
        <v>0</v>
      </c>
      <c r="D394" s="230" t="s">
        <v>687</v>
      </c>
      <c r="E394" s="237">
        <v>599.37931908290318</v>
      </c>
      <c r="H394" s="230" t="s">
        <v>687</v>
      </c>
      <c r="I394" s="871"/>
      <c r="L394" s="127" t="str">
        <f t="shared" si="71"/>
        <v>Haapavesi</v>
      </c>
      <c r="M394" s="151"/>
    </row>
    <row r="395" spans="3:17" ht="12.75" x14ac:dyDescent="0.2">
      <c r="C395" s="439">
        <f t="shared" si="70"/>
        <v>0</v>
      </c>
      <c r="D395" s="223" t="s">
        <v>688</v>
      </c>
      <c r="E395" s="238">
        <v>706.65480764609345</v>
      </c>
      <c r="H395" s="223" t="s">
        <v>688</v>
      </c>
      <c r="I395" s="871"/>
      <c r="L395" s="127" t="str">
        <f t="shared" si="71"/>
        <v>Iisalmi</v>
      </c>
      <c r="M395" s="151"/>
    </row>
    <row r="396" spans="3:17" ht="12.75" x14ac:dyDescent="0.2">
      <c r="C396" s="439">
        <f t="shared" si="70"/>
        <v>0</v>
      </c>
      <c r="D396" s="230" t="s">
        <v>689</v>
      </c>
      <c r="E396" s="237">
        <v>436.71663892111326</v>
      </c>
      <c r="H396" s="230" t="s">
        <v>689</v>
      </c>
      <c r="I396" s="871"/>
      <c r="L396" s="127" t="str">
        <f t="shared" si="71"/>
        <v>Inari</v>
      </c>
      <c r="M396" s="151"/>
    </row>
    <row r="397" spans="3:17" ht="12.75" x14ac:dyDescent="0.2">
      <c r="C397" s="439">
        <f t="shared" si="70"/>
        <v>0</v>
      </c>
      <c r="D397" s="223" t="s">
        <v>690</v>
      </c>
      <c r="E397" s="238">
        <v>968.4975420829154</v>
      </c>
      <c r="H397" s="223" t="s">
        <v>690</v>
      </c>
      <c r="I397" s="871"/>
      <c r="L397" s="127" t="str">
        <f t="shared" si="71"/>
        <v>Joutseno</v>
      </c>
      <c r="M397" s="151"/>
    </row>
    <row r="398" spans="3:17" ht="12.75" x14ac:dyDescent="0.2">
      <c r="C398" s="439">
        <f t="shared" si="70"/>
        <v>0</v>
      </c>
      <c r="D398" s="230" t="s">
        <v>691</v>
      </c>
      <c r="E398" s="237">
        <v>901.18473690416658</v>
      </c>
      <c r="H398" s="230" t="s">
        <v>691</v>
      </c>
      <c r="I398" s="871"/>
      <c r="L398" s="127" t="str">
        <f t="shared" si="71"/>
        <v>Jyväskylä</v>
      </c>
      <c r="M398" s="151"/>
    </row>
    <row r="399" spans="3:17" ht="12.75" x14ac:dyDescent="0.2">
      <c r="C399" s="439">
        <f t="shared" si="70"/>
        <v>0</v>
      </c>
      <c r="D399" s="223" t="s">
        <v>693</v>
      </c>
      <c r="E399" s="238">
        <v>417.02444333307488</v>
      </c>
      <c r="H399" s="223" t="s">
        <v>693</v>
      </c>
      <c r="I399" s="871"/>
      <c r="L399" s="127" t="str">
        <f t="shared" si="71"/>
        <v>Karigasniemi</v>
      </c>
      <c r="M399" s="151"/>
    </row>
    <row r="400" spans="3:17" ht="12.75" x14ac:dyDescent="0.2">
      <c r="C400" s="439">
        <f t="shared" si="70"/>
        <v>0</v>
      </c>
      <c r="D400" s="230" t="s">
        <v>694</v>
      </c>
      <c r="E400" s="237">
        <v>1210.900274484186</v>
      </c>
      <c r="H400" s="230" t="s">
        <v>694</v>
      </c>
      <c r="I400" s="871"/>
      <c r="L400" s="127" t="str">
        <f t="shared" si="71"/>
        <v>Kerimäki</v>
      </c>
      <c r="M400" s="151"/>
    </row>
    <row r="401" spans="3:13" ht="12.75" x14ac:dyDescent="0.2">
      <c r="C401" s="439">
        <f t="shared" si="70"/>
        <v>0</v>
      </c>
      <c r="D401" s="223" t="s">
        <v>695</v>
      </c>
      <c r="E401" s="238">
        <v>604.18820485772437</v>
      </c>
      <c r="H401" s="223" t="s">
        <v>695</v>
      </c>
      <c r="I401" s="871"/>
      <c r="L401" s="127" t="str">
        <f t="shared" si="71"/>
        <v>Kiihtelysvaara</v>
      </c>
      <c r="M401" s="151"/>
    </row>
    <row r="402" spans="3:13" ht="12.75" x14ac:dyDescent="0.2">
      <c r="C402" s="439">
        <f t="shared" si="70"/>
        <v>0</v>
      </c>
      <c r="D402" s="230" t="s">
        <v>696</v>
      </c>
      <c r="E402" s="237">
        <v>829.43283269371295</v>
      </c>
      <c r="H402" s="230" t="s">
        <v>696</v>
      </c>
      <c r="I402" s="871"/>
      <c r="L402" s="127" t="str">
        <f t="shared" si="71"/>
        <v>Koli</v>
      </c>
      <c r="M402" s="151"/>
    </row>
    <row r="403" spans="3:13" ht="12.75" x14ac:dyDescent="0.2">
      <c r="C403" s="439">
        <f t="shared" si="70"/>
        <v>0</v>
      </c>
      <c r="D403" s="223" t="s">
        <v>697</v>
      </c>
      <c r="E403" s="238">
        <v>407.74199175730553</v>
      </c>
      <c r="H403" s="223" t="s">
        <v>697</v>
      </c>
      <c r="I403" s="871"/>
      <c r="L403" s="127" t="str">
        <f t="shared" si="71"/>
        <v>Kruunupyy</v>
      </c>
      <c r="M403" s="151"/>
    </row>
    <row r="404" spans="3:13" ht="12.75" x14ac:dyDescent="0.2">
      <c r="C404" s="439">
        <f t="shared" si="70"/>
        <v>0</v>
      </c>
      <c r="D404" s="230" t="s">
        <v>698</v>
      </c>
      <c r="E404" s="237">
        <v>1370.360714082595</v>
      </c>
      <c r="H404" s="230" t="s">
        <v>698</v>
      </c>
      <c r="I404" s="871"/>
      <c r="L404" s="127" t="str">
        <f t="shared" si="71"/>
        <v>Kuopio</v>
      </c>
      <c r="M404" s="151"/>
    </row>
    <row r="405" spans="3:13" ht="12.75" x14ac:dyDescent="0.2">
      <c r="C405" s="439">
        <f t="shared" si="70"/>
        <v>0</v>
      </c>
      <c r="D405" s="223" t="s">
        <v>699</v>
      </c>
      <c r="E405" s="238">
        <v>465.25149406083682</v>
      </c>
      <c r="H405" s="223" t="s">
        <v>699</v>
      </c>
      <c r="I405" s="871"/>
      <c r="L405" s="127" t="str">
        <f t="shared" si="71"/>
        <v>Kuttanen</v>
      </c>
      <c r="M405" s="151"/>
    </row>
    <row r="406" spans="3:13" ht="12.75" x14ac:dyDescent="0.2">
      <c r="C406" s="439">
        <f t="shared" si="70"/>
        <v>0</v>
      </c>
      <c r="D406" s="230" t="s">
        <v>700</v>
      </c>
      <c r="E406" s="237">
        <v>918.92181061806457</v>
      </c>
      <c r="H406" s="230" t="s">
        <v>700</v>
      </c>
      <c r="I406" s="871"/>
      <c r="L406" s="127" t="str">
        <f t="shared" si="71"/>
        <v>Lahti</v>
      </c>
      <c r="M406" s="151"/>
    </row>
    <row r="407" spans="3:13" ht="12.75" x14ac:dyDescent="0.2">
      <c r="C407" s="439">
        <f t="shared" si="70"/>
        <v>0</v>
      </c>
      <c r="D407" s="223" t="s">
        <v>701</v>
      </c>
      <c r="E407" s="238">
        <v>830.75513584107989</v>
      </c>
      <c r="H407" s="223" t="s">
        <v>701</v>
      </c>
      <c r="I407" s="871"/>
      <c r="L407" s="127" t="str">
        <f t="shared" si="71"/>
        <v>Lapua</v>
      </c>
      <c r="M407" s="151"/>
    </row>
    <row r="408" spans="3:13" ht="12.75" x14ac:dyDescent="0.2">
      <c r="C408" s="439">
        <f t="shared" si="70"/>
        <v>0</v>
      </c>
      <c r="D408" s="230" t="s">
        <v>702</v>
      </c>
      <c r="E408" s="237">
        <v>839.4496817086507</v>
      </c>
      <c r="H408" s="230" t="s">
        <v>702</v>
      </c>
      <c r="I408" s="871"/>
      <c r="L408" s="127" t="str">
        <f t="shared" si="71"/>
        <v>Mikkeli</v>
      </c>
      <c r="M408" s="151"/>
    </row>
    <row r="409" spans="3:13" ht="12.75" x14ac:dyDescent="0.2">
      <c r="C409" s="439">
        <f t="shared" si="70"/>
        <v>0</v>
      </c>
      <c r="D409" s="223" t="s">
        <v>703</v>
      </c>
      <c r="E409" s="238">
        <v>1216.1149553360556</v>
      </c>
      <c r="H409" s="223" t="s">
        <v>703</v>
      </c>
      <c r="I409" s="871"/>
      <c r="L409" s="127" t="str">
        <f t="shared" si="71"/>
        <v>Oulu</v>
      </c>
      <c r="M409" s="151"/>
    </row>
    <row r="410" spans="3:13" ht="12.75" x14ac:dyDescent="0.2">
      <c r="C410" s="439">
        <f t="shared" si="70"/>
        <v>0</v>
      </c>
      <c r="D410" s="230" t="s">
        <v>704</v>
      </c>
      <c r="E410" s="237">
        <v>234.15160712160235</v>
      </c>
      <c r="H410" s="230" t="s">
        <v>704</v>
      </c>
      <c r="I410" s="871"/>
      <c r="L410" s="127" t="str">
        <f t="shared" si="71"/>
        <v>Pernaja</v>
      </c>
      <c r="M410" s="151"/>
    </row>
    <row r="411" spans="3:13" ht="12.75" x14ac:dyDescent="0.2">
      <c r="C411" s="439">
        <f t="shared" si="70"/>
        <v>0</v>
      </c>
      <c r="D411" s="223" t="s">
        <v>705</v>
      </c>
      <c r="E411" s="238">
        <v>637.84031227759954</v>
      </c>
      <c r="H411" s="223" t="s">
        <v>705</v>
      </c>
      <c r="I411" s="871"/>
      <c r="L411" s="127" t="str">
        <f t="shared" si="71"/>
        <v>Pihtipudas</v>
      </c>
      <c r="M411" s="151"/>
    </row>
    <row r="412" spans="3:13" ht="12.75" x14ac:dyDescent="0.2">
      <c r="C412" s="439">
        <f t="shared" si="70"/>
        <v>0</v>
      </c>
      <c r="D412" s="230" t="s">
        <v>706</v>
      </c>
      <c r="E412" s="237">
        <v>468.82055917308583</v>
      </c>
      <c r="H412" s="230" t="s">
        <v>706</v>
      </c>
      <c r="I412" s="871"/>
      <c r="L412" s="127" t="str">
        <f t="shared" si="71"/>
        <v>Posio</v>
      </c>
      <c r="M412" s="151"/>
    </row>
    <row r="413" spans="3:13" ht="12.75" x14ac:dyDescent="0.2">
      <c r="C413" s="439">
        <f t="shared" si="70"/>
        <v>0</v>
      </c>
      <c r="D413" s="223" t="s">
        <v>707</v>
      </c>
      <c r="E413" s="238">
        <v>375.66413933440509</v>
      </c>
      <c r="H413" s="223" t="s">
        <v>707</v>
      </c>
      <c r="I413" s="871"/>
      <c r="L413" s="127" t="str">
        <f t="shared" si="71"/>
        <v>Pyhätunturi</v>
      </c>
      <c r="M413" s="151"/>
    </row>
    <row r="414" spans="3:13" ht="12.75" x14ac:dyDescent="0.2">
      <c r="C414" s="439">
        <f t="shared" si="70"/>
        <v>0</v>
      </c>
      <c r="D414" s="230" t="s">
        <v>708</v>
      </c>
      <c r="E414" s="237">
        <v>422.20501206894301</v>
      </c>
      <c r="H414" s="230" t="s">
        <v>708</v>
      </c>
      <c r="I414" s="871"/>
      <c r="L414" s="127" t="str">
        <f t="shared" si="71"/>
        <v>Pyhävuori</v>
      </c>
      <c r="M414" s="151"/>
    </row>
    <row r="415" spans="3:13" ht="12.75" x14ac:dyDescent="0.2">
      <c r="C415" s="439">
        <f t="shared" si="70"/>
        <v>0</v>
      </c>
      <c r="D415" s="223" t="s">
        <v>709</v>
      </c>
      <c r="E415" s="238">
        <v>726.40767999810794</v>
      </c>
      <c r="H415" s="223" t="s">
        <v>709</v>
      </c>
      <c r="I415" s="871"/>
      <c r="L415" s="127" t="str">
        <f t="shared" si="71"/>
        <v>Rovaniemi</v>
      </c>
      <c r="M415" s="151"/>
    </row>
    <row r="416" spans="3:13" ht="12.75" x14ac:dyDescent="0.2">
      <c r="C416" s="439">
        <f t="shared" si="70"/>
        <v>0</v>
      </c>
      <c r="D416" s="230" t="s">
        <v>710</v>
      </c>
      <c r="E416" s="237">
        <v>444.72513765179013</v>
      </c>
      <c r="H416" s="230" t="s">
        <v>710</v>
      </c>
      <c r="I416" s="871"/>
      <c r="L416" s="127" t="str">
        <f t="shared" si="71"/>
        <v>Ruka</v>
      </c>
      <c r="M416" s="151"/>
    </row>
    <row r="417" spans="3:14" ht="12.75" x14ac:dyDescent="0.2">
      <c r="C417" s="439">
        <f t="shared" si="70"/>
        <v>0</v>
      </c>
      <c r="D417" s="223" t="s">
        <v>711</v>
      </c>
      <c r="E417" s="238">
        <v>276.15185072392319</v>
      </c>
      <c r="H417" s="223" t="s">
        <v>711</v>
      </c>
      <c r="I417" s="871"/>
      <c r="L417" s="127" t="str">
        <f t="shared" si="71"/>
        <v>Taivalkoski</v>
      </c>
      <c r="M417" s="151"/>
    </row>
    <row r="418" spans="3:14" ht="12.75" x14ac:dyDescent="0.2">
      <c r="C418" s="439">
        <f t="shared" si="70"/>
        <v>0</v>
      </c>
      <c r="D418" s="230" t="s">
        <v>712</v>
      </c>
      <c r="E418" s="237">
        <v>881.2392727408544</v>
      </c>
      <c r="H418" s="230" t="s">
        <v>712</v>
      </c>
      <c r="I418" s="871"/>
      <c r="L418" s="127" t="str">
        <f t="shared" si="71"/>
        <v>Tammela</v>
      </c>
      <c r="M418" s="151"/>
    </row>
    <row r="419" spans="3:14" ht="12.75" x14ac:dyDescent="0.2">
      <c r="C419" s="439">
        <f t="shared" si="70"/>
        <v>0</v>
      </c>
      <c r="D419" s="223" t="s">
        <v>713</v>
      </c>
      <c r="E419" s="238">
        <v>356.34499315994736</v>
      </c>
      <c r="H419" s="223" t="s">
        <v>713</v>
      </c>
      <c r="I419" s="871"/>
      <c r="L419" s="127" t="str">
        <f t="shared" si="71"/>
        <v>Tampere</v>
      </c>
      <c r="M419" s="151"/>
    </row>
    <row r="420" spans="3:14" ht="12.75" x14ac:dyDescent="0.2">
      <c r="C420" s="439">
        <f t="shared" si="70"/>
        <v>0</v>
      </c>
      <c r="D420" s="230" t="s">
        <v>714</v>
      </c>
      <c r="E420" s="237">
        <v>318.46252214035007</v>
      </c>
      <c r="H420" s="230" t="s">
        <v>714</v>
      </c>
      <c r="I420" s="871"/>
      <c r="L420" s="127" t="str">
        <f t="shared" si="71"/>
        <v>Tervola</v>
      </c>
      <c r="M420" s="151"/>
    </row>
    <row r="421" spans="3:14" ht="12.75" x14ac:dyDescent="0.2">
      <c r="C421" s="439">
        <f t="shared" si="70"/>
        <v>0</v>
      </c>
      <c r="D421" s="223" t="s">
        <v>715</v>
      </c>
      <c r="E421" s="238">
        <v>593.19325636797714</v>
      </c>
      <c r="H421" s="223" t="s">
        <v>715</v>
      </c>
      <c r="I421" s="871"/>
      <c r="L421" s="127" t="str">
        <f t="shared" si="71"/>
        <v>Turku</v>
      </c>
      <c r="M421" s="151"/>
    </row>
    <row r="422" spans="3:14" ht="12.75" x14ac:dyDescent="0.2">
      <c r="C422" s="439">
        <f t="shared" si="70"/>
        <v>0</v>
      </c>
      <c r="D422" s="230" t="s">
        <v>716</v>
      </c>
      <c r="E422" s="237">
        <v>514.42068128264282</v>
      </c>
      <c r="H422" s="230" t="s">
        <v>716</v>
      </c>
      <c r="I422" s="871"/>
      <c r="L422" s="127" t="str">
        <f t="shared" si="71"/>
        <v>Utsjoki</v>
      </c>
      <c r="M422" s="151"/>
    </row>
    <row r="423" spans="3:14" ht="12.75" x14ac:dyDescent="0.2">
      <c r="C423" s="439">
        <f t="shared" si="70"/>
        <v>0</v>
      </c>
      <c r="D423" s="223" t="s">
        <v>717</v>
      </c>
      <c r="E423" s="238">
        <v>441.57263881423927</v>
      </c>
      <c r="H423" s="223" t="s">
        <v>717</v>
      </c>
      <c r="I423" s="871"/>
      <c r="L423" s="127" t="str">
        <f t="shared" si="71"/>
        <v>Vaasa</v>
      </c>
      <c r="M423" s="151"/>
    </row>
    <row r="424" spans="3:14" ht="12.75" x14ac:dyDescent="0.2">
      <c r="C424" s="439">
        <f t="shared" si="70"/>
        <v>0</v>
      </c>
      <c r="D424" s="230" t="s">
        <v>718</v>
      </c>
      <c r="E424" s="237">
        <v>560.43238701451423</v>
      </c>
      <c r="H424" s="230" t="s">
        <v>718</v>
      </c>
      <c r="I424" s="871"/>
      <c r="L424" s="127" t="str">
        <f t="shared" si="71"/>
        <v>Vuokatti</v>
      </c>
      <c r="M424" s="151"/>
    </row>
    <row r="425" spans="3:14" ht="12.75" x14ac:dyDescent="0.2">
      <c r="C425" s="439">
        <f t="shared" si="70"/>
        <v>0</v>
      </c>
      <c r="D425" s="223" t="s">
        <v>719</v>
      </c>
      <c r="E425" s="238">
        <v>162.92700213851106</v>
      </c>
      <c r="H425" s="223" t="s">
        <v>719</v>
      </c>
      <c r="I425" s="871"/>
      <c r="L425" s="127" t="str">
        <f t="shared" si="71"/>
        <v>Vuotso</v>
      </c>
      <c r="M425" s="151"/>
    </row>
    <row r="426" spans="3:14" ht="12.75" x14ac:dyDescent="0.2">
      <c r="C426" s="439">
        <f t="shared" si="70"/>
        <v>0</v>
      </c>
      <c r="D426" s="230" t="s">
        <v>720</v>
      </c>
      <c r="E426" s="237">
        <v>604.71173190268405</v>
      </c>
      <c r="H426" s="230" t="s">
        <v>720</v>
      </c>
      <c r="I426" s="871"/>
      <c r="L426" s="127" t="str">
        <f t="shared" si="71"/>
        <v>Ylläs</v>
      </c>
      <c r="M426" s="151"/>
    </row>
    <row r="427" spans="3:14" ht="12.75" x14ac:dyDescent="0.2">
      <c r="C427" s="439">
        <f t="shared" si="70"/>
        <v>0</v>
      </c>
      <c r="D427" s="223" t="s">
        <v>721</v>
      </c>
      <c r="E427" s="238">
        <v>190.28628163679247</v>
      </c>
      <c r="H427" s="223" t="s">
        <v>721</v>
      </c>
      <c r="I427" s="871"/>
      <c r="L427" s="127" t="str">
        <f t="shared" si="71"/>
        <v>Ähtäri</v>
      </c>
      <c r="M427" s="151"/>
    </row>
    <row r="428" spans="3:14" ht="12.75" x14ac:dyDescent="0.2">
      <c r="E428" s="148"/>
      <c r="I428" s="148"/>
      <c r="M428" s="148"/>
    </row>
    <row r="429" spans="3:14" ht="12.75" x14ac:dyDescent="0.2"/>
    <row r="430" spans="3:14" ht="12.75" x14ac:dyDescent="0.2">
      <c r="D430" s="239" t="s">
        <v>729</v>
      </c>
      <c r="E430" s="206"/>
      <c r="F430" s="206"/>
      <c r="G430" s="206"/>
      <c r="L430" s="207"/>
      <c r="M430" s="207"/>
    </row>
    <row r="431" spans="3:14" ht="12.75" x14ac:dyDescent="0.2">
      <c r="D431" s="219" t="s">
        <v>730</v>
      </c>
      <c r="E431" s="206"/>
      <c r="F431" s="206"/>
      <c r="G431" s="206"/>
      <c r="M431" s="177"/>
      <c r="N431" s="177"/>
    </row>
    <row r="432" spans="3:14" ht="12.75" x14ac:dyDescent="0.2">
      <c r="D432" s="240">
        <v>45017</v>
      </c>
      <c r="E432" s="206"/>
      <c r="F432" s="206"/>
      <c r="G432" s="206"/>
      <c r="M432" s="177"/>
      <c r="N432" s="177"/>
    </row>
    <row r="433" spans="3:19" ht="12.75" x14ac:dyDescent="0.2">
      <c r="D433" s="240"/>
      <c r="E433" s="206"/>
      <c r="F433" s="206"/>
      <c r="G433" s="206"/>
      <c r="M433" s="177"/>
      <c r="N433" s="177"/>
    </row>
    <row r="434" spans="3:19" ht="12.75" x14ac:dyDescent="0.2">
      <c r="D434" s="206" t="s">
        <v>731</v>
      </c>
      <c r="E434" s="206"/>
      <c r="F434" s="206"/>
      <c r="G434" s="206"/>
      <c r="M434" s="177"/>
      <c r="N434" s="177"/>
    </row>
    <row r="435" spans="3:19" ht="12.75" x14ac:dyDescent="0.2">
      <c r="D435" s="206"/>
      <c r="E435" s="206"/>
      <c r="F435" s="206"/>
      <c r="G435" s="206"/>
      <c r="M435" s="177"/>
      <c r="N435" s="177"/>
    </row>
    <row r="436" spans="3:19" ht="51" x14ac:dyDescent="0.2">
      <c r="D436" s="241"/>
      <c r="E436" s="241" t="s">
        <v>732</v>
      </c>
      <c r="F436" s="242" t="s">
        <v>733</v>
      </c>
      <c r="G436" s="206"/>
      <c r="M436" s="177"/>
      <c r="N436" s="177"/>
    </row>
    <row r="437" spans="3:19" ht="12.75" x14ac:dyDescent="0.2">
      <c r="D437" s="243" t="s">
        <v>734</v>
      </c>
      <c r="E437" s="244">
        <v>214446.73902331109</v>
      </c>
      <c r="F437" s="244">
        <v>5643.3352374555552</v>
      </c>
      <c r="G437" s="206"/>
      <c r="L437" s="873"/>
      <c r="M437" s="575"/>
      <c r="N437" s="575"/>
      <c r="O437" s="575"/>
      <c r="P437" s="575"/>
      <c r="Q437" s="575"/>
      <c r="R437" s="575"/>
      <c r="S437" s="575"/>
    </row>
    <row r="438" spans="3:19" ht="12.75" x14ac:dyDescent="0.2">
      <c r="D438" s="243" t="s">
        <v>735</v>
      </c>
      <c r="E438" s="245">
        <v>204707.23459430868</v>
      </c>
      <c r="F438" s="245">
        <v>5387.0324893239131</v>
      </c>
      <c r="G438" s="206"/>
      <c r="L438" s="873"/>
      <c r="M438" s="575"/>
      <c r="N438" s="878"/>
      <c r="O438" s="878"/>
      <c r="P438" s="878"/>
      <c r="Q438" s="878"/>
      <c r="R438" s="878"/>
      <c r="S438" s="878"/>
    </row>
    <row r="439" spans="3:19" ht="15" x14ac:dyDescent="0.2">
      <c r="D439" s="243" t="s">
        <v>736</v>
      </c>
      <c r="E439" s="245">
        <v>9739.5044290023998</v>
      </c>
      <c r="F439" s="245">
        <v>256.30274813164198</v>
      </c>
      <c r="G439" s="206"/>
      <c r="L439" s="879"/>
      <c r="M439" s="575"/>
      <c r="N439" s="880"/>
      <c r="O439" s="880"/>
      <c r="P439" s="841"/>
      <c r="Q439" s="841"/>
      <c r="R439" s="880"/>
      <c r="S439" s="880"/>
    </row>
    <row r="440" spans="3:19" ht="15" x14ac:dyDescent="0.2">
      <c r="L440" s="879"/>
      <c r="M440" s="575"/>
      <c r="N440" s="880"/>
      <c r="O440" s="880"/>
      <c r="P440" s="841"/>
      <c r="Q440" s="841"/>
      <c r="R440" s="880"/>
      <c r="S440" s="880"/>
    </row>
    <row r="441" spans="3:19" ht="15" x14ac:dyDescent="0.2">
      <c r="L441" s="879"/>
      <c r="M441" s="575"/>
      <c r="N441" s="880"/>
      <c r="O441" s="880"/>
      <c r="P441" s="841"/>
      <c r="Q441" s="841"/>
      <c r="R441" s="880"/>
      <c r="S441" s="880"/>
    </row>
    <row r="442" spans="3:19" ht="15" x14ac:dyDescent="0.2">
      <c r="D442" s="124" t="s">
        <v>737</v>
      </c>
      <c r="H442" s="884"/>
      <c r="I442" s="379"/>
      <c r="J442" s="379"/>
      <c r="L442" s="879"/>
      <c r="M442" s="575"/>
      <c r="N442" s="880"/>
      <c r="O442" s="880"/>
      <c r="P442" s="841"/>
      <c r="Q442" s="841"/>
      <c r="R442" s="880"/>
      <c r="S442" s="880"/>
    </row>
    <row r="443" spans="3:19" ht="51" x14ac:dyDescent="0.2">
      <c r="D443" s="149"/>
      <c r="E443" s="166" t="s">
        <v>732</v>
      </c>
      <c r="F443" s="246" t="s">
        <v>733</v>
      </c>
      <c r="H443" s="379"/>
      <c r="I443" s="472"/>
      <c r="J443" s="471"/>
      <c r="L443" s="879"/>
      <c r="M443" s="575"/>
      <c r="N443" s="880"/>
      <c r="O443" s="880"/>
      <c r="P443" s="841"/>
      <c r="Q443" s="841"/>
      <c r="R443" s="880"/>
      <c r="S443" s="880"/>
    </row>
    <row r="444" spans="3:19" ht="15" x14ac:dyDescent="0.2">
      <c r="D444" t="s">
        <v>734</v>
      </c>
      <c r="E444" s="454"/>
      <c r="F444" s="454"/>
      <c r="G444" s="529"/>
      <c r="H444" s="575"/>
      <c r="I444" s="885"/>
      <c r="J444" s="885"/>
      <c r="K444" s="529"/>
      <c r="L444" s="879"/>
      <c r="M444" s="575"/>
      <c r="N444" s="880"/>
      <c r="O444" s="880"/>
      <c r="P444" s="841"/>
      <c r="Q444" s="841"/>
      <c r="R444" s="880"/>
      <c r="S444" s="880"/>
    </row>
    <row r="445" spans="3:19" ht="15" x14ac:dyDescent="0.2">
      <c r="C445" s="455"/>
      <c r="D445" s="177" t="s">
        <v>735</v>
      </c>
      <c r="E445" s="454"/>
      <c r="F445" s="454"/>
      <c r="G445" s="529"/>
      <c r="H445" s="674"/>
      <c r="I445" s="454"/>
      <c r="J445" s="454"/>
      <c r="K445" s="883"/>
      <c r="L445" s="879"/>
      <c r="M445" s="575"/>
      <c r="N445" s="880"/>
      <c r="O445" s="880"/>
      <c r="P445" s="841"/>
      <c r="Q445" s="841"/>
      <c r="R445" s="880"/>
      <c r="S445" s="880"/>
    </row>
    <row r="446" spans="3:19" ht="15" x14ac:dyDescent="0.2">
      <c r="C446" s="455"/>
      <c r="D446" s="177" t="s">
        <v>736</v>
      </c>
      <c r="E446" s="454"/>
      <c r="F446" s="454"/>
      <c r="G446" s="529"/>
      <c r="H446" s="674"/>
      <c r="I446" s="454"/>
      <c r="J446" s="454"/>
      <c r="K446" s="883"/>
      <c r="L446" s="879"/>
      <c r="M446" s="575"/>
      <c r="N446" s="880"/>
      <c r="O446" s="880"/>
      <c r="P446" s="841"/>
      <c r="Q446" s="841"/>
      <c r="R446" s="880"/>
      <c r="S446" s="880"/>
    </row>
    <row r="447" spans="3:19" ht="15" x14ac:dyDescent="0.2">
      <c r="K447" s="456"/>
      <c r="L447" s="879"/>
      <c r="M447" s="575"/>
      <c r="N447" s="880"/>
      <c r="O447" s="880"/>
      <c r="P447" s="841"/>
      <c r="Q447" s="841"/>
      <c r="R447" s="880"/>
      <c r="S447" s="880"/>
    </row>
    <row r="448" spans="3:19" ht="15" x14ac:dyDescent="0.2">
      <c r="K448" s="456"/>
      <c r="L448" s="879"/>
      <c r="M448" s="575"/>
      <c r="N448" s="880"/>
      <c r="O448" s="880"/>
      <c r="P448" s="841"/>
      <c r="Q448" s="841"/>
      <c r="R448" s="880"/>
      <c r="S448" s="880"/>
    </row>
    <row r="449" spans="4:19" ht="15" x14ac:dyDescent="0.2">
      <c r="D449" s="124" t="s">
        <v>738</v>
      </c>
      <c r="K449" s="456"/>
      <c r="L449" s="879"/>
      <c r="M449" s="575"/>
      <c r="N449" s="880"/>
      <c r="O449" s="880"/>
      <c r="P449" s="841"/>
      <c r="Q449" s="841"/>
      <c r="R449" s="880"/>
      <c r="S449" s="880"/>
    </row>
    <row r="450" spans="4:19" ht="51" x14ac:dyDescent="0.2">
      <c r="D450" s="149"/>
      <c r="E450" s="166" t="s">
        <v>732</v>
      </c>
      <c r="F450" s="246" t="s">
        <v>733</v>
      </c>
      <c r="K450" s="456"/>
      <c r="L450" s="879"/>
      <c r="M450" s="575"/>
      <c r="N450" s="880"/>
      <c r="O450" s="880"/>
      <c r="P450" s="841"/>
      <c r="Q450" s="841"/>
      <c r="R450" s="880"/>
      <c r="S450" s="880"/>
    </row>
    <row r="451" spans="4:19" ht="15" x14ac:dyDescent="0.2">
      <c r="D451" t="s">
        <v>734</v>
      </c>
      <c r="E451" s="143"/>
      <c r="F451" s="143"/>
      <c r="K451" s="456"/>
      <c r="L451" s="879"/>
      <c r="M451" s="575"/>
      <c r="N451" s="880"/>
      <c r="O451" s="880"/>
      <c r="P451" s="841"/>
      <c r="Q451" s="841"/>
      <c r="R451" s="880"/>
      <c r="S451" s="880"/>
    </row>
    <row r="452" spans="4:19" ht="15" x14ac:dyDescent="0.2">
      <c r="D452" s="177" t="s">
        <v>735</v>
      </c>
      <c r="E452" s="143"/>
      <c r="F452" s="143"/>
      <c r="K452" s="456"/>
      <c r="L452" s="879"/>
      <c r="M452" s="575"/>
      <c r="N452" s="880"/>
      <c r="O452" s="880"/>
      <c r="P452" s="841"/>
      <c r="Q452" s="841"/>
      <c r="R452" s="880"/>
      <c r="S452" s="880"/>
    </row>
    <row r="453" spans="4:19" ht="15" x14ac:dyDescent="0.2">
      <c r="D453" s="177" t="s">
        <v>736</v>
      </c>
      <c r="E453" s="143"/>
      <c r="F453" s="143"/>
      <c r="K453" s="456"/>
      <c r="L453" s="879"/>
      <c r="M453" s="575"/>
      <c r="N453" s="880"/>
      <c r="O453" s="880"/>
      <c r="P453" s="841"/>
      <c r="Q453" s="841"/>
      <c r="R453" s="880"/>
      <c r="S453" s="880"/>
    </row>
    <row r="454" spans="4:19" ht="15" x14ac:dyDescent="0.2">
      <c r="K454" s="456"/>
      <c r="L454" s="879"/>
      <c r="M454" s="575"/>
      <c r="N454" s="880"/>
      <c r="O454" s="880"/>
      <c r="P454" s="841"/>
      <c r="Q454" s="841"/>
      <c r="R454" s="880"/>
      <c r="S454" s="880"/>
    </row>
    <row r="455" spans="4:19" ht="15" x14ac:dyDescent="0.2">
      <c r="K455" s="456"/>
      <c r="L455" s="879"/>
      <c r="M455" s="575"/>
      <c r="N455" s="880"/>
      <c r="O455" s="880"/>
      <c r="P455" s="841"/>
      <c r="Q455" s="841"/>
      <c r="R455" s="880"/>
      <c r="S455" s="880"/>
    </row>
    <row r="456" spans="4:19" ht="15" x14ac:dyDescent="0.2">
      <c r="K456" s="456"/>
      <c r="L456" s="879"/>
      <c r="M456" s="575"/>
      <c r="N456" s="880"/>
      <c r="O456" s="880"/>
      <c r="P456" s="841"/>
      <c r="Q456" s="841"/>
      <c r="R456" s="880"/>
      <c r="S456" s="880"/>
    </row>
    <row r="457" spans="4:19" ht="15" x14ac:dyDescent="0.2">
      <c r="D457" s="239" t="s">
        <v>739</v>
      </c>
      <c r="E457" s="206"/>
      <c r="F457" s="206"/>
      <c r="G457" s="206"/>
      <c r="K457" s="456"/>
      <c r="L457" s="879"/>
      <c r="M457" s="575"/>
      <c r="N457" s="880"/>
      <c r="O457" s="880"/>
      <c r="P457" s="841"/>
      <c r="Q457" s="841"/>
      <c r="R457" s="880"/>
      <c r="S457" s="880"/>
    </row>
    <row r="458" spans="4:19" ht="15" x14ac:dyDescent="0.2">
      <c r="D458" s="219" t="s">
        <v>740</v>
      </c>
      <c r="E458" s="206"/>
      <c r="F458" s="206"/>
      <c r="G458" s="206"/>
      <c r="K458" s="456"/>
      <c r="L458" s="879"/>
      <c r="M458" s="575"/>
      <c r="N458" s="880"/>
      <c r="O458" s="880"/>
      <c r="P458" s="841"/>
      <c r="Q458" s="841"/>
      <c r="R458" s="880"/>
      <c r="S458" s="880"/>
    </row>
    <row r="459" spans="4:19" ht="15" x14ac:dyDescent="0.2">
      <c r="D459" s="240">
        <v>45017</v>
      </c>
      <c r="E459" s="206"/>
      <c r="F459" s="206"/>
      <c r="G459" s="206"/>
      <c r="K459" s="456"/>
      <c r="L459" s="879"/>
      <c r="M459" s="575"/>
      <c r="N459" s="880"/>
      <c r="O459" s="880"/>
      <c r="P459" s="841"/>
      <c r="Q459" s="841"/>
      <c r="R459" s="880"/>
      <c r="S459" s="880"/>
    </row>
    <row r="460" spans="4:19" ht="15" x14ac:dyDescent="0.2">
      <c r="D460" s="240"/>
      <c r="E460" s="206"/>
      <c r="F460" s="206"/>
      <c r="G460" s="206"/>
      <c r="K460" s="456"/>
      <c r="L460" s="879"/>
      <c r="M460" s="575"/>
      <c r="N460" s="880"/>
      <c r="O460" s="880"/>
      <c r="P460" s="841"/>
      <c r="Q460" s="841"/>
      <c r="R460" s="880"/>
      <c r="S460" s="880"/>
    </row>
    <row r="461" spans="4:19" ht="15" x14ac:dyDescent="0.2">
      <c r="D461" s="206" t="s">
        <v>741</v>
      </c>
      <c r="E461" s="206"/>
      <c r="F461" s="206"/>
      <c r="G461" s="206"/>
      <c r="K461" s="456"/>
      <c r="L461" s="879"/>
      <c r="M461" s="575"/>
      <c r="N461" s="880"/>
      <c r="O461" s="880"/>
      <c r="P461" s="841"/>
      <c r="Q461" s="841"/>
      <c r="R461" s="880"/>
      <c r="S461" s="880"/>
    </row>
    <row r="462" spans="4:19" ht="15" x14ac:dyDescent="0.2">
      <c r="D462" s="206"/>
      <c r="E462" s="206"/>
      <c r="F462" s="206"/>
      <c r="G462" s="206"/>
      <c r="K462" s="456"/>
      <c r="L462" s="879"/>
      <c r="M462" s="575"/>
      <c r="N462" s="880"/>
      <c r="O462" s="880"/>
      <c r="P462" s="841"/>
      <c r="Q462" s="841"/>
      <c r="R462" s="880"/>
      <c r="S462" s="880"/>
    </row>
    <row r="463" spans="4:19" ht="51" x14ac:dyDescent="0.2">
      <c r="D463" s="206"/>
      <c r="E463" s="243" t="s">
        <v>732</v>
      </c>
      <c r="F463" s="247" t="s">
        <v>733</v>
      </c>
      <c r="G463" s="206"/>
      <c r="K463" s="456"/>
      <c r="L463" s="879"/>
      <c r="M463" s="575"/>
      <c r="N463" s="880"/>
      <c r="O463" s="880"/>
      <c r="P463" s="841"/>
      <c r="Q463" s="841"/>
      <c r="R463" s="880"/>
      <c r="S463" s="880"/>
    </row>
    <row r="464" spans="4:19" ht="15" x14ac:dyDescent="0.2">
      <c r="D464" s="206" t="s">
        <v>734</v>
      </c>
      <c r="E464" s="244">
        <v>99619.216705511935</v>
      </c>
      <c r="F464" s="244">
        <v>5534.4009280839964</v>
      </c>
      <c r="G464" s="206"/>
      <c r="K464" s="456"/>
      <c r="L464" s="879"/>
      <c r="M464" s="575"/>
      <c r="N464" s="880"/>
      <c r="O464" s="880"/>
      <c r="P464" s="841"/>
      <c r="Q464" s="841"/>
      <c r="R464" s="880"/>
      <c r="S464" s="880"/>
    </row>
    <row r="465" spans="3:19" ht="15" x14ac:dyDescent="0.2">
      <c r="D465" s="248" t="s">
        <v>735</v>
      </c>
      <c r="E465" s="245">
        <v>95005.767239142384</v>
      </c>
      <c r="F465" s="245">
        <v>5278.0981799523543</v>
      </c>
      <c r="G465" s="206"/>
      <c r="K465" s="456"/>
      <c r="L465" s="879"/>
      <c r="M465" s="575"/>
      <c r="N465" s="880"/>
      <c r="O465" s="880"/>
      <c r="P465" s="841"/>
      <c r="Q465" s="841"/>
      <c r="R465" s="880"/>
      <c r="S465" s="880"/>
    </row>
    <row r="466" spans="3:19" ht="15" x14ac:dyDescent="0.2">
      <c r="D466" s="248" t="s">
        <v>736</v>
      </c>
      <c r="E466" s="245">
        <v>4613.4494663695568</v>
      </c>
      <c r="F466" s="245">
        <v>256.30274813164203</v>
      </c>
      <c r="G466" s="206"/>
      <c r="K466" s="456"/>
      <c r="L466" s="879"/>
      <c r="M466" s="575"/>
      <c r="N466" s="880"/>
      <c r="O466" s="880"/>
      <c r="P466" s="841"/>
      <c r="Q466" s="841"/>
      <c r="R466" s="880"/>
      <c r="S466" s="880"/>
    </row>
    <row r="467" spans="3:19" ht="15" x14ac:dyDescent="0.2">
      <c r="K467" s="456"/>
      <c r="L467" s="879"/>
      <c r="M467" s="575"/>
      <c r="N467" s="880"/>
      <c r="O467" s="880"/>
      <c r="P467" s="841"/>
      <c r="Q467" s="841"/>
      <c r="R467" s="880"/>
      <c r="S467" s="880"/>
    </row>
    <row r="468" spans="3:19" ht="15" x14ac:dyDescent="0.2">
      <c r="K468" s="456"/>
      <c r="L468" s="879"/>
      <c r="M468" s="575"/>
      <c r="N468" s="880"/>
      <c r="O468" s="880"/>
      <c r="P468" s="841"/>
      <c r="Q468" s="841"/>
      <c r="R468" s="880"/>
      <c r="S468" s="880"/>
    </row>
    <row r="469" spans="3:19" ht="15" x14ac:dyDescent="0.2">
      <c r="D469" s="124" t="s">
        <v>742</v>
      </c>
      <c r="K469" s="456"/>
      <c r="L469" s="879"/>
      <c r="M469" s="575"/>
      <c r="N469" s="880"/>
      <c r="O469" s="880"/>
      <c r="P469" s="841"/>
      <c r="Q469" s="841"/>
      <c r="R469" s="880"/>
      <c r="S469" s="880"/>
    </row>
    <row r="470" spans="3:19" ht="51" x14ac:dyDescent="0.2">
      <c r="D470" s="149"/>
      <c r="E470" s="166" t="s">
        <v>732</v>
      </c>
      <c r="F470" s="246" t="s">
        <v>733</v>
      </c>
      <c r="H470" s="379"/>
      <c r="I470" s="472"/>
      <c r="J470" s="471"/>
      <c r="K470" s="456"/>
      <c r="L470" s="879"/>
      <c r="M470" s="575"/>
      <c r="N470" s="880"/>
      <c r="O470" s="880"/>
      <c r="P470" s="841"/>
      <c r="Q470" s="841"/>
      <c r="R470" s="880"/>
      <c r="S470" s="880"/>
    </row>
    <row r="471" spans="3:19" ht="15" x14ac:dyDescent="0.2">
      <c r="D471" t="s">
        <v>734</v>
      </c>
      <c r="E471" s="454"/>
      <c r="F471" s="454"/>
      <c r="H471" s="379"/>
      <c r="I471" s="885"/>
      <c r="J471" s="885"/>
      <c r="K471" s="456"/>
      <c r="L471" s="879"/>
      <c r="M471" s="575"/>
      <c r="N471" s="880"/>
      <c r="O471" s="880"/>
      <c r="P471" s="841"/>
      <c r="Q471" s="841"/>
      <c r="R471" s="880"/>
      <c r="S471" s="880"/>
    </row>
    <row r="472" spans="3:19" ht="15" x14ac:dyDescent="0.2">
      <c r="C472" s="455"/>
      <c r="D472" s="177" t="s">
        <v>735</v>
      </c>
      <c r="E472" s="454"/>
      <c r="F472" s="454"/>
      <c r="H472" s="472"/>
      <c r="I472" s="610"/>
      <c r="J472" s="610"/>
      <c r="K472" s="456"/>
      <c r="L472" s="879"/>
      <c r="M472" s="575"/>
      <c r="N472" s="880"/>
      <c r="O472" s="880"/>
      <c r="P472" s="841"/>
      <c r="Q472" s="841"/>
      <c r="R472" s="880"/>
      <c r="S472" s="880"/>
    </row>
    <row r="473" spans="3:19" ht="15" x14ac:dyDescent="0.2">
      <c r="C473" s="455"/>
      <c r="D473" s="177" t="s">
        <v>736</v>
      </c>
      <c r="E473" s="454"/>
      <c r="F473" s="454"/>
      <c r="H473" s="472"/>
      <c r="I473" s="610"/>
      <c r="J473" s="610"/>
      <c r="K473" s="456"/>
      <c r="L473" s="879"/>
      <c r="M473" s="575"/>
      <c r="N473" s="880"/>
      <c r="O473" s="880"/>
      <c r="P473" s="841"/>
      <c r="Q473" s="841"/>
      <c r="R473" s="880"/>
      <c r="S473" s="880"/>
    </row>
    <row r="474" spans="3:19" ht="15" x14ac:dyDescent="0.2">
      <c r="H474" s="379"/>
      <c r="I474" s="379"/>
      <c r="J474" s="379"/>
      <c r="K474" s="456"/>
      <c r="L474" s="879"/>
      <c r="M474" s="575"/>
      <c r="N474" s="880"/>
      <c r="O474" s="880"/>
      <c r="P474" s="841"/>
      <c r="Q474" s="841"/>
      <c r="R474" s="880"/>
      <c r="S474" s="880"/>
    </row>
    <row r="475" spans="3:19" ht="15" x14ac:dyDescent="0.2">
      <c r="K475" s="456"/>
      <c r="L475" s="879"/>
      <c r="M475" s="575"/>
      <c r="N475" s="880"/>
      <c r="O475" s="880"/>
      <c r="P475" s="841"/>
      <c r="Q475" s="841"/>
      <c r="R475" s="880"/>
      <c r="S475" s="880"/>
    </row>
    <row r="476" spans="3:19" ht="15" x14ac:dyDescent="0.2">
      <c r="D476" s="124" t="s">
        <v>743</v>
      </c>
      <c r="K476" s="456"/>
      <c r="L476" s="879"/>
      <c r="M476" s="575"/>
      <c r="N476" s="880"/>
      <c r="O476" s="880"/>
      <c r="P476" s="841"/>
      <c r="Q476" s="841"/>
      <c r="R476" s="880"/>
      <c r="S476" s="880"/>
    </row>
    <row r="477" spans="3:19" ht="51" x14ac:dyDescent="0.2">
      <c r="D477" s="149"/>
      <c r="E477" s="166" t="s">
        <v>732</v>
      </c>
      <c r="F477" s="246" t="s">
        <v>733</v>
      </c>
      <c r="K477" s="456"/>
      <c r="L477" s="881"/>
      <c r="M477" s="575"/>
      <c r="N477" s="882"/>
      <c r="O477" s="882"/>
      <c r="P477" s="841"/>
      <c r="Q477" s="841"/>
      <c r="R477" s="880"/>
      <c r="S477" s="880"/>
    </row>
    <row r="478" spans="3:19" ht="12.75" x14ac:dyDescent="0.2">
      <c r="D478" t="s">
        <v>734</v>
      </c>
      <c r="E478" s="143"/>
      <c r="F478" s="143"/>
      <c r="K478" s="456"/>
      <c r="L478" s="575"/>
      <c r="M478" s="575"/>
      <c r="N478" s="575"/>
      <c r="O478" s="575"/>
      <c r="P478" s="575"/>
      <c r="Q478" s="575"/>
      <c r="R478" s="575"/>
      <c r="S478" s="575"/>
    </row>
    <row r="479" spans="3:19" ht="12.75" x14ac:dyDescent="0.2">
      <c r="D479" s="177" t="s">
        <v>735</v>
      </c>
      <c r="E479" s="143"/>
      <c r="F479" s="143"/>
      <c r="K479" s="456"/>
      <c r="L479" s="873"/>
      <c r="M479" s="575"/>
      <c r="N479" s="878"/>
      <c r="O479" s="878"/>
      <c r="P479" s="878"/>
      <c r="Q479" s="878"/>
      <c r="R479" s="878"/>
      <c r="S479" s="878"/>
    </row>
    <row r="480" spans="3:19" ht="15" x14ac:dyDescent="0.2">
      <c r="D480" s="177" t="s">
        <v>736</v>
      </c>
      <c r="E480" s="143"/>
      <c r="F480" s="143"/>
      <c r="K480" s="456"/>
      <c r="L480" s="879"/>
      <c r="M480" s="575"/>
      <c r="N480" s="880"/>
      <c r="O480" s="880"/>
      <c r="P480" s="841"/>
      <c r="Q480" s="841"/>
      <c r="R480" s="880"/>
      <c r="S480" s="880"/>
    </row>
    <row r="481" spans="3:19" ht="15" x14ac:dyDescent="0.2">
      <c r="K481" s="456"/>
      <c r="L481" s="879"/>
      <c r="M481" s="575"/>
      <c r="N481" s="880"/>
      <c r="O481" s="880"/>
      <c r="P481" s="841"/>
      <c r="Q481" s="841"/>
      <c r="R481" s="880"/>
      <c r="S481" s="880"/>
    </row>
    <row r="482" spans="3:19" ht="15" x14ac:dyDescent="0.2">
      <c r="K482" s="456"/>
      <c r="L482" s="879"/>
      <c r="M482" s="575"/>
      <c r="N482" s="880"/>
      <c r="O482" s="880"/>
      <c r="P482" s="841"/>
      <c r="Q482" s="841"/>
      <c r="R482" s="880"/>
      <c r="S482" s="880"/>
    </row>
    <row r="483" spans="3:19" ht="15" x14ac:dyDescent="0.2">
      <c r="K483" s="456"/>
      <c r="L483" s="879"/>
      <c r="M483" s="575"/>
      <c r="N483" s="880"/>
      <c r="O483" s="880"/>
      <c r="P483" s="841"/>
      <c r="Q483" s="841"/>
      <c r="R483" s="880"/>
      <c r="S483" s="880"/>
    </row>
    <row r="484" spans="3:19" ht="15" x14ac:dyDescent="0.2">
      <c r="D484" s="124" t="s">
        <v>744</v>
      </c>
      <c r="K484" s="456"/>
      <c r="L484" s="879"/>
      <c r="M484" s="575"/>
      <c r="N484" s="880"/>
      <c r="O484" s="880"/>
      <c r="P484" s="841"/>
      <c r="Q484" s="841"/>
      <c r="R484" s="880"/>
      <c r="S484" s="880"/>
    </row>
    <row r="485" spans="3:19" ht="15" x14ac:dyDescent="0.2">
      <c r="D485" s="249" t="s">
        <v>745</v>
      </c>
      <c r="K485" s="456"/>
      <c r="L485" s="879"/>
      <c r="M485" s="575"/>
      <c r="N485" s="880"/>
      <c r="O485" s="880"/>
      <c r="P485" s="841"/>
      <c r="Q485" s="841"/>
      <c r="R485" s="880"/>
      <c r="S485" s="880"/>
    </row>
    <row r="486" spans="3:19" ht="15" x14ac:dyDescent="0.2">
      <c r="D486" s="250">
        <v>45017</v>
      </c>
      <c r="K486" s="456"/>
      <c r="L486" s="879"/>
      <c r="M486" s="575"/>
      <c r="N486" s="880"/>
      <c r="O486" s="880"/>
      <c r="P486" s="841"/>
      <c r="Q486" s="841"/>
      <c r="R486" s="880"/>
      <c r="S486" s="880"/>
    </row>
    <row r="487" spans="3:19" ht="15" x14ac:dyDescent="0.2">
      <c r="D487" s="250"/>
      <c r="K487" s="456"/>
      <c r="L487" s="879"/>
      <c r="M487" s="575"/>
      <c r="N487" s="880"/>
      <c r="O487" s="880"/>
      <c r="P487" s="841"/>
      <c r="Q487" s="841"/>
      <c r="R487" s="880"/>
      <c r="S487" s="880"/>
    </row>
    <row r="488" spans="3:19" ht="15" x14ac:dyDescent="0.2">
      <c r="C488" s="124"/>
      <c r="D488" s="206" t="s">
        <v>746</v>
      </c>
      <c r="E488" s="206"/>
      <c r="F488" s="206"/>
      <c r="G488" s="206"/>
      <c r="K488" s="456"/>
      <c r="L488" s="879"/>
      <c r="M488" s="575"/>
      <c r="N488" s="880"/>
      <c r="O488" s="880"/>
      <c r="P488" s="841"/>
      <c r="Q488" s="841"/>
      <c r="R488" s="880"/>
      <c r="S488" s="880"/>
    </row>
    <row r="489" spans="3:19" ht="15" x14ac:dyDescent="0.2">
      <c r="D489" s="206"/>
      <c r="E489" s="206"/>
      <c r="F489" s="206"/>
      <c r="G489" s="206"/>
      <c r="K489" s="456"/>
      <c r="L489" s="879"/>
      <c r="M489" s="575"/>
      <c r="N489" s="880"/>
      <c r="O489" s="880"/>
      <c r="P489" s="841"/>
      <c r="Q489" s="841"/>
      <c r="R489" s="880"/>
      <c r="S489" s="880"/>
    </row>
    <row r="490" spans="3:19" ht="51" x14ac:dyDescent="0.2">
      <c r="D490" s="206"/>
      <c r="E490" s="243" t="s">
        <v>732</v>
      </c>
      <c r="F490" s="247" t="s">
        <v>733</v>
      </c>
      <c r="G490" s="206"/>
      <c r="K490" s="456"/>
      <c r="L490" s="879"/>
      <c r="M490" s="575"/>
      <c r="N490" s="880"/>
      <c r="O490" s="880"/>
      <c r="P490" s="841"/>
      <c r="Q490" s="841"/>
      <c r="R490" s="880"/>
      <c r="S490" s="880"/>
    </row>
    <row r="491" spans="3:19" ht="15" x14ac:dyDescent="0.2">
      <c r="D491" s="206" t="s">
        <v>734</v>
      </c>
      <c r="E491" s="244">
        <v>52012.194425799535</v>
      </c>
      <c r="F491" s="244">
        <v>5779.1327139777259</v>
      </c>
      <c r="G491" s="206"/>
      <c r="K491" s="456"/>
      <c r="L491" s="879"/>
      <c r="M491" s="575"/>
      <c r="N491" s="880"/>
      <c r="O491" s="880"/>
      <c r="P491" s="841"/>
      <c r="Q491" s="841"/>
      <c r="R491" s="880"/>
      <c r="S491" s="880"/>
    </row>
    <row r="492" spans="3:19" ht="15" x14ac:dyDescent="0.2">
      <c r="D492" s="248" t="s">
        <v>735</v>
      </c>
      <c r="E492" s="245">
        <v>49705.469692614759</v>
      </c>
      <c r="F492" s="245">
        <v>5522.8299658460846</v>
      </c>
      <c r="G492" s="206"/>
      <c r="K492" s="456"/>
      <c r="L492" s="879"/>
      <c r="M492" s="575"/>
      <c r="N492" s="880"/>
      <c r="O492" s="880"/>
      <c r="P492" s="841"/>
      <c r="Q492" s="841"/>
      <c r="R492" s="880"/>
      <c r="S492" s="880"/>
    </row>
    <row r="493" spans="3:19" ht="15" x14ac:dyDescent="0.2">
      <c r="D493" s="248" t="s">
        <v>736</v>
      </c>
      <c r="E493" s="245">
        <v>2306.724733184778</v>
      </c>
      <c r="F493" s="245">
        <v>256.30274813164198</v>
      </c>
      <c r="G493" s="206"/>
      <c r="K493" s="456"/>
      <c r="L493" s="879"/>
      <c r="M493" s="575"/>
      <c r="N493" s="880"/>
      <c r="O493" s="880"/>
      <c r="P493" s="841"/>
      <c r="Q493" s="841"/>
      <c r="R493" s="880"/>
      <c r="S493" s="880"/>
    </row>
    <row r="494" spans="3:19" ht="15" x14ac:dyDescent="0.2">
      <c r="D494" s="251"/>
      <c r="E494" s="143"/>
      <c r="F494" s="143"/>
      <c r="K494" s="456"/>
      <c r="L494" s="879"/>
      <c r="M494" s="575"/>
      <c r="N494" s="880"/>
      <c r="O494" s="880"/>
      <c r="P494" s="841"/>
      <c r="Q494" s="841"/>
      <c r="R494" s="880"/>
      <c r="S494" s="880"/>
    </row>
    <row r="495" spans="3:19" ht="15" x14ac:dyDescent="0.2">
      <c r="K495" s="456"/>
      <c r="L495" s="879"/>
      <c r="M495" s="575"/>
      <c r="N495" s="880"/>
      <c r="O495" s="880"/>
      <c r="P495" s="841"/>
      <c r="Q495" s="841"/>
      <c r="R495" s="880"/>
      <c r="S495" s="880"/>
    </row>
    <row r="496" spans="3:19" ht="15" x14ac:dyDescent="0.2">
      <c r="D496" s="124" t="s">
        <v>747</v>
      </c>
      <c r="H496" s="379"/>
      <c r="I496" s="379"/>
      <c r="J496" s="379"/>
      <c r="K496" s="886"/>
      <c r="L496" s="879"/>
      <c r="M496" s="575"/>
      <c r="N496" s="880"/>
      <c r="O496" s="880"/>
      <c r="P496" s="841"/>
      <c r="Q496" s="841"/>
      <c r="R496" s="880"/>
      <c r="S496" s="880"/>
    </row>
    <row r="497" spans="3:19" ht="51" x14ac:dyDescent="0.2">
      <c r="D497" s="149"/>
      <c r="E497" s="166" t="s">
        <v>732</v>
      </c>
      <c r="F497" s="246" t="s">
        <v>733</v>
      </c>
      <c r="H497" s="379"/>
      <c r="I497" s="472"/>
      <c r="J497" s="471"/>
      <c r="K497" s="886"/>
      <c r="L497" s="879"/>
      <c r="M497" s="575"/>
      <c r="N497" s="880"/>
      <c r="O497" s="880"/>
      <c r="P497" s="841"/>
      <c r="Q497" s="841"/>
      <c r="R497" s="880"/>
      <c r="S497" s="880"/>
    </row>
    <row r="498" spans="3:19" ht="15" x14ac:dyDescent="0.2">
      <c r="D498" t="s">
        <v>734</v>
      </c>
      <c r="E498" s="454"/>
      <c r="F498" s="454"/>
      <c r="H498" s="379"/>
      <c r="I498" s="885"/>
      <c r="J498" s="885"/>
      <c r="K498" s="886"/>
      <c r="L498" s="881"/>
      <c r="M498" s="575"/>
      <c r="N498" s="882"/>
      <c r="O498" s="882"/>
      <c r="P498" s="841"/>
      <c r="Q498" s="841"/>
      <c r="R498" s="880"/>
      <c r="S498" s="880"/>
    </row>
    <row r="499" spans="3:19" ht="12.75" x14ac:dyDescent="0.2">
      <c r="C499" s="455"/>
      <c r="D499" s="177" t="s">
        <v>735</v>
      </c>
      <c r="E499" s="454"/>
      <c r="F499" s="454"/>
      <c r="H499" s="472"/>
      <c r="I499" s="610"/>
      <c r="J499" s="610"/>
      <c r="K499" s="886"/>
      <c r="L499" s="575"/>
      <c r="M499" s="575"/>
      <c r="N499" s="575"/>
      <c r="O499" s="575"/>
      <c r="P499" s="575"/>
      <c r="Q499" s="575"/>
      <c r="R499" s="575"/>
      <c r="S499" s="575"/>
    </row>
    <row r="500" spans="3:19" ht="12.75" x14ac:dyDescent="0.2">
      <c r="C500" s="455"/>
      <c r="D500" s="177" t="s">
        <v>736</v>
      </c>
      <c r="E500" s="454"/>
      <c r="F500" s="454"/>
      <c r="H500" s="472"/>
      <c r="I500" s="610"/>
      <c r="J500" s="610"/>
      <c r="K500" s="886"/>
      <c r="L500" s="873"/>
      <c r="M500" s="575"/>
      <c r="N500" s="878"/>
      <c r="O500" s="878"/>
      <c r="P500" s="878"/>
      <c r="Q500" s="878"/>
      <c r="R500" s="878"/>
      <c r="S500" s="878"/>
    </row>
    <row r="501" spans="3:19" ht="15" x14ac:dyDescent="0.2">
      <c r="H501" s="379"/>
      <c r="I501" s="379"/>
      <c r="J501" s="379"/>
      <c r="K501" s="886"/>
      <c r="L501" s="879"/>
      <c r="M501" s="575"/>
      <c r="N501" s="880"/>
      <c r="O501" s="880"/>
      <c r="P501" s="841"/>
      <c r="Q501" s="841"/>
      <c r="R501" s="880"/>
      <c r="S501" s="880"/>
    </row>
    <row r="502" spans="3:19" ht="15" x14ac:dyDescent="0.2">
      <c r="H502" s="379"/>
      <c r="I502" s="379"/>
      <c r="J502" s="379"/>
      <c r="K502" s="886"/>
      <c r="L502" s="879"/>
      <c r="M502" s="575"/>
      <c r="N502" s="880"/>
      <c r="O502" s="880"/>
      <c r="P502" s="841"/>
      <c r="Q502" s="841"/>
      <c r="R502" s="880"/>
      <c r="S502" s="880"/>
    </row>
    <row r="503" spans="3:19" ht="15" x14ac:dyDescent="0.2">
      <c r="D503" s="124" t="s">
        <v>748</v>
      </c>
      <c r="K503" s="456"/>
      <c r="L503" s="879"/>
      <c r="M503" s="575"/>
      <c r="N503" s="880"/>
      <c r="O503" s="880"/>
      <c r="P503" s="841"/>
      <c r="Q503" s="841"/>
      <c r="R503" s="880"/>
      <c r="S503" s="880"/>
    </row>
    <row r="504" spans="3:19" ht="51" x14ac:dyDescent="0.2">
      <c r="D504" s="149"/>
      <c r="E504" s="166" t="s">
        <v>732</v>
      </c>
      <c r="F504" s="246" t="s">
        <v>733</v>
      </c>
      <c r="K504" s="456"/>
      <c r="L504" s="879"/>
      <c r="M504" s="575"/>
      <c r="N504" s="880"/>
      <c r="O504" s="880"/>
      <c r="P504" s="841"/>
      <c r="Q504" s="841"/>
      <c r="R504" s="880"/>
      <c r="S504" s="880"/>
    </row>
    <row r="505" spans="3:19" ht="15" x14ac:dyDescent="0.2">
      <c r="D505" t="s">
        <v>734</v>
      </c>
      <c r="E505" s="143"/>
      <c r="F505" s="143"/>
      <c r="K505" s="456"/>
      <c r="L505" s="879"/>
      <c r="M505" s="575"/>
      <c r="N505" s="880"/>
      <c r="O505" s="880"/>
      <c r="P505" s="841"/>
      <c r="Q505" s="841"/>
      <c r="R505" s="880"/>
      <c r="S505" s="880"/>
    </row>
    <row r="506" spans="3:19" ht="15" x14ac:dyDescent="0.2">
      <c r="D506" s="177" t="s">
        <v>735</v>
      </c>
      <c r="E506" s="143"/>
      <c r="F506" s="143"/>
      <c r="K506" s="456"/>
      <c r="L506" s="879"/>
      <c r="M506" s="575"/>
      <c r="N506" s="880"/>
      <c r="O506" s="880"/>
      <c r="P506" s="841"/>
      <c r="Q506" s="841"/>
      <c r="R506" s="880"/>
      <c r="S506" s="880"/>
    </row>
    <row r="507" spans="3:19" ht="15" x14ac:dyDescent="0.2">
      <c r="D507" s="177" t="s">
        <v>736</v>
      </c>
      <c r="E507" s="143"/>
      <c r="F507" s="143"/>
      <c r="K507" s="456"/>
      <c r="L507" s="879"/>
      <c r="M507" s="575"/>
      <c r="N507" s="880"/>
      <c r="O507" s="880"/>
      <c r="P507" s="841"/>
      <c r="Q507" s="841"/>
      <c r="R507" s="880"/>
      <c r="S507" s="880"/>
    </row>
    <row r="508" spans="3:19" ht="15" x14ac:dyDescent="0.2">
      <c r="K508" s="456"/>
      <c r="L508" s="879"/>
      <c r="M508" s="575"/>
      <c r="N508" s="880"/>
      <c r="O508" s="880"/>
      <c r="P508" s="841"/>
      <c r="Q508" s="841"/>
      <c r="R508" s="880"/>
      <c r="S508" s="880"/>
    </row>
    <row r="509" spans="3:19" ht="15" x14ac:dyDescent="0.2">
      <c r="K509" s="456"/>
      <c r="L509" s="879"/>
      <c r="M509" s="575"/>
      <c r="N509" s="880"/>
      <c r="O509" s="880"/>
      <c r="P509" s="841"/>
      <c r="Q509" s="841"/>
      <c r="R509" s="880"/>
      <c r="S509" s="880"/>
    </row>
    <row r="510" spans="3:19" ht="12.75" x14ac:dyDescent="0.2">
      <c r="K510" s="456"/>
      <c r="L510" s="575"/>
      <c r="M510" s="575"/>
      <c r="N510" s="882"/>
      <c r="O510" s="882"/>
      <c r="P510" s="841"/>
      <c r="Q510" s="841"/>
      <c r="R510" s="880"/>
      <c r="S510" s="880"/>
    </row>
    <row r="511" spans="3:19" ht="12.75" x14ac:dyDescent="0.2">
      <c r="D511" s="124" t="s">
        <v>749</v>
      </c>
      <c r="K511" s="456"/>
      <c r="L511" s="575"/>
      <c r="M511" s="575"/>
      <c r="N511" s="575"/>
      <c r="O511" s="575"/>
      <c r="P511" s="575"/>
      <c r="Q511" s="575"/>
      <c r="R511" s="575"/>
      <c r="S511" s="575"/>
    </row>
    <row r="512" spans="3:19" ht="12.75" x14ac:dyDescent="0.2">
      <c r="C512" s="252"/>
      <c r="D512" s="249" t="s">
        <v>750</v>
      </c>
      <c r="K512" s="456"/>
      <c r="L512" s="873"/>
      <c r="M512" s="575"/>
      <c r="N512" s="878"/>
      <c r="O512" s="878"/>
      <c r="P512" s="878"/>
      <c r="Q512" s="878"/>
      <c r="R512" s="878"/>
      <c r="S512" s="878"/>
    </row>
    <row r="513" spans="3:19" ht="15" x14ac:dyDescent="0.2">
      <c r="D513" s="250">
        <v>45017</v>
      </c>
      <c r="K513" s="456"/>
      <c r="L513" s="879"/>
      <c r="M513" s="575"/>
      <c r="N513" s="880"/>
      <c r="O513" s="880"/>
      <c r="P513" s="841"/>
      <c r="Q513" s="841"/>
      <c r="R513" s="880"/>
      <c r="S513" s="880"/>
    </row>
    <row r="514" spans="3:19" ht="15" x14ac:dyDescent="0.2">
      <c r="D514" s="250"/>
      <c r="K514" s="456"/>
      <c r="L514" s="879"/>
      <c r="M514" s="575"/>
      <c r="N514" s="880"/>
      <c r="O514" s="880"/>
      <c r="P514" s="841"/>
      <c r="Q514" s="841"/>
      <c r="R514" s="880"/>
      <c r="S514" s="880"/>
    </row>
    <row r="515" spans="3:19" ht="15" x14ac:dyDescent="0.2">
      <c r="D515" s="206" t="s">
        <v>751</v>
      </c>
      <c r="E515" s="206"/>
      <c r="F515" s="206"/>
      <c r="G515" s="206"/>
      <c r="K515" s="456"/>
      <c r="L515" s="879"/>
      <c r="M515" s="575"/>
      <c r="N515" s="880"/>
      <c r="O515" s="880"/>
      <c r="P515" s="841"/>
      <c r="Q515" s="841"/>
      <c r="R515" s="880"/>
      <c r="S515" s="880"/>
    </row>
    <row r="516" spans="3:19" ht="15" x14ac:dyDescent="0.2">
      <c r="D516" s="206"/>
      <c r="E516" s="206"/>
      <c r="F516" s="206"/>
      <c r="G516" s="206"/>
      <c r="K516" s="456"/>
      <c r="L516" s="879"/>
      <c r="M516" s="575"/>
      <c r="N516" s="880"/>
      <c r="O516" s="880"/>
      <c r="P516" s="841"/>
      <c r="Q516" s="841"/>
      <c r="R516" s="880"/>
      <c r="S516" s="880"/>
    </row>
    <row r="517" spans="3:19" ht="51" x14ac:dyDescent="0.2">
      <c r="D517" s="206"/>
      <c r="E517" s="243" t="s">
        <v>732</v>
      </c>
      <c r="F517" s="247" t="s">
        <v>733</v>
      </c>
      <c r="G517" s="206"/>
      <c r="K517" s="456"/>
      <c r="L517" s="879"/>
      <c r="M517" s="575"/>
      <c r="N517" s="880"/>
      <c r="O517" s="880"/>
      <c r="P517" s="841"/>
      <c r="Q517" s="841"/>
      <c r="R517" s="880"/>
      <c r="S517" s="880"/>
    </row>
    <row r="518" spans="3:19" ht="15" x14ac:dyDescent="0.2">
      <c r="D518" s="206" t="s">
        <v>734</v>
      </c>
      <c r="E518" s="244">
        <v>44470.352467203476</v>
      </c>
      <c r="F518" s="244">
        <v>4447.0352467203475</v>
      </c>
      <c r="G518" s="206"/>
      <c r="K518" s="456"/>
      <c r="L518" s="879"/>
      <c r="M518" s="575"/>
      <c r="N518" s="880"/>
      <c r="O518" s="880"/>
      <c r="P518" s="841"/>
      <c r="Q518" s="841"/>
      <c r="R518" s="880"/>
      <c r="S518" s="880"/>
    </row>
    <row r="519" spans="3:19" ht="15" x14ac:dyDescent="0.2">
      <c r="D519" s="248" t="s">
        <v>735</v>
      </c>
      <c r="E519" s="245">
        <v>41907.324985887055</v>
      </c>
      <c r="F519" s="245">
        <v>4190.7324985887053</v>
      </c>
      <c r="G519" s="206"/>
      <c r="K519" s="456"/>
      <c r="L519" s="879"/>
      <c r="M519" s="575"/>
      <c r="N519" s="880"/>
      <c r="O519" s="880"/>
      <c r="P519" s="841"/>
      <c r="Q519" s="841"/>
      <c r="R519" s="880"/>
      <c r="S519" s="880"/>
    </row>
    <row r="520" spans="3:19" ht="15" x14ac:dyDescent="0.2">
      <c r="D520" s="248" t="s">
        <v>736</v>
      </c>
      <c r="E520" s="245">
        <v>2563.0274813164201</v>
      </c>
      <c r="F520" s="245">
        <v>256.30274813164203</v>
      </c>
      <c r="G520" s="206"/>
      <c r="K520" s="456"/>
      <c r="L520" s="879"/>
      <c r="M520" s="575"/>
      <c r="N520" s="880"/>
      <c r="O520" s="880"/>
      <c r="P520" s="841"/>
      <c r="Q520" s="841"/>
      <c r="R520" s="880"/>
      <c r="S520" s="880"/>
    </row>
    <row r="521" spans="3:19" ht="15" x14ac:dyDescent="0.2">
      <c r="K521" s="456"/>
      <c r="L521" s="879"/>
      <c r="M521" s="575"/>
      <c r="N521" s="880"/>
      <c r="O521" s="880"/>
      <c r="P521" s="841"/>
      <c r="Q521" s="841"/>
      <c r="R521" s="880"/>
      <c r="S521" s="880"/>
    </row>
    <row r="522" spans="3:19" ht="15" x14ac:dyDescent="0.2">
      <c r="K522" s="456"/>
      <c r="L522" s="879"/>
      <c r="M522" s="575"/>
      <c r="N522" s="880"/>
      <c r="O522" s="880"/>
      <c r="P522" s="841"/>
      <c r="Q522" s="841"/>
      <c r="R522" s="880"/>
      <c r="S522" s="880"/>
    </row>
    <row r="523" spans="3:19" ht="12.75" x14ac:dyDescent="0.2">
      <c r="D523" s="124" t="s">
        <v>752</v>
      </c>
      <c r="K523" s="456"/>
      <c r="L523" s="575"/>
      <c r="M523" s="575"/>
      <c r="N523" s="882"/>
      <c r="O523" s="882"/>
      <c r="P523" s="841"/>
      <c r="Q523" s="841"/>
      <c r="R523" s="880"/>
      <c r="S523" s="880"/>
    </row>
    <row r="524" spans="3:19" ht="51" x14ac:dyDescent="0.2">
      <c r="D524" s="149"/>
      <c r="E524" s="166" t="s">
        <v>732</v>
      </c>
      <c r="F524" s="246" t="s">
        <v>733</v>
      </c>
      <c r="H524" s="379"/>
      <c r="I524" s="472"/>
      <c r="J524" s="471"/>
      <c r="K524" s="886"/>
      <c r="L524" s="575"/>
      <c r="M524" s="575"/>
      <c r="N524" s="575"/>
      <c r="O524" s="575"/>
      <c r="P524" s="575"/>
      <c r="Q524" s="575"/>
      <c r="R524" s="575"/>
      <c r="S524" s="575"/>
    </row>
    <row r="525" spans="3:19" ht="12.75" x14ac:dyDescent="0.2">
      <c r="D525" t="s">
        <v>734</v>
      </c>
      <c r="E525" s="454"/>
      <c r="F525" s="454"/>
      <c r="G525" s="529"/>
      <c r="H525" s="379"/>
      <c r="I525" s="885"/>
      <c r="J525" s="885"/>
      <c r="K525" s="886"/>
    </row>
    <row r="526" spans="3:19" ht="12.75" x14ac:dyDescent="0.2">
      <c r="C526" s="455"/>
      <c r="D526" s="177" t="s">
        <v>735</v>
      </c>
      <c r="E526" s="454"/>
      <c r="F526" s="454"/>
      <c r="G526" s="529"/>
      <c r="H526" s="472"/>
      <c r="I526" s="610"/>
      <c r="J526" s="610"/>
      <c r="K526" s="886"/>
    </row>
    <row r="527" spans="3:19" ht="12.75" x14ac:dyDescent="0.2">
      <c r="C527" s="455"/>
      <c r="D527" s="177" t="s">
        <v>736</v>
      </c>
      <c r="E527" s="454"/>
      <c r="F527" s="454"/>
      <c r="G527" s="529"/>
      <c r="H527" s="472"/>
      <c r="I527" s="610"/>
      <c r="J527" s="610"/>
      <c r="K527" s="886"/>
    </row>
    <row r="528" spans="3:19" ht="12.75" x14ac:dyDescent="0.2"/>
    <row r="529" spans="4:6" ht="12.75" x14ac:dyDescent="0.2"/>
    <row r="530" spans="4:6" ht="12.75" x14ac:dyDescent="0.2">
      <c r="D530" s="124" t="s">
        <v>753</v>
      </c>
    </row>
    <row r="531" spans="4:6" ht="51" x14ac:dyDescent="0.2">
      <c r="D531" s="149"/>
      <c r="E531" s="166" t="s">
        <v>732</v>
      </c>
      <c r="F531" s="246" t="s">
        <v>733</v>
      </c>
    </row>
    <row r="532" spans="4:6" ht="12.75" x14ac:dyDescent="0.2">
      <c r="D532" t="s">
        <v>734</v>
      </c>
      <c r="E532" s="143"/>
      <c r="F532" s="143"/>
    </row>
    <row r="533" spans="4:6" ht="12.75" x14ac:dyDescent="0.2">
      <c r="D533" s="177" t="s">
        <v>735</v>
      </c>
      <c r="E533" s="143"/>
      <c r="F533" s="143"/>
    </row>
    <row r="534" spans="4:6" ht="12.75" x14ac:dyDescent="0.2">
      <c r="D534" s="177" t="s">
        <v>736</v>
      </c>
      <c r="E534" s="143"/>
      <c r="F534" s="143"/>
    </row>
    <row r="535" spans="4:6" ht="12.75" x14ac:dyDescent="0.2"/>
    <row r="536" spans="4:6" ht="12.75" x14ac:dyDescent="0.2"/>
    <row r="537" spans="4:6" ht="12.75" x14ac:dyDescent="0.2"/>
    <row r="538" spans="4:6" ht="12.75" x14ac:dyDescent="0.2"/>
    <row r="539" spans="4:6" ht="12.75" x14ac:dyDescent="0.2">
      <c r="D539" s="253" t="s">
        <v>754</v>
      </c>
    </row>
    <row r="540" spans="4:6" ht="12.75" x14ac:dyDescent="0.2"/>
    <row r="541" spans="4:6" ht="12.75" x14ac:dyDescent="0.2">
      <c r="D541" s="124" t="s">
        <v>755</v>
      </c>
    </row>
    <row r="542" spans="4:6" ht="12.75" x14ac:dyDescent="0.2">
      <c r="D542" s="249" t="s">
        <v>756</v>
      </c>
    </row>
    <row r="543" spans="4:6" ht="12.75" x14ac:dyDescent="0.2"/>
    <row r="544" spans="4:6" ht="12.75" x14ac:dyDescent="0.2">
      <c r="D544" s="124" t="s">
        <v>757</v>
      </c>
    </row>
    <row r="545" spans="4:4" ht="12.75" x14ac:dyDescent="0.2">
      <c r="D545" s="249" t="s">
        <v>758</v>
      </c>
    </row>
    <row r="546" spans="4:4" ht="12.75" x14ac:dyDescent="0.2"/>
    <row r="547" spans="4:4" ht="12.75" x14ac:dyDescent="0.2">
      <c r="D547" s="124" t="s">
        <v>759</v>
      </c>
    </row>
    <row r="548" spans="4:4" ht="12.75" x14ac:dyDescent="0.2">
      <c r="D548" s="249" t="s">
        <v>760</v>
      </c>
    </row>
    <row r="549" spans="4:4" ht="12.75" x14ac:dyDescent="0.2"/>
    <row r="550" spans="4:4" ht="12.75" x14ac:dyDescent="0.2">
      <c r="D550" s="124" t="s">
        <v>761</v>
      </c>
    </row>
    <row r="551" spans="4:4" ht="12.75" x14ac:dyDescent="0.2">
      <c r="D551" s="249" t="s">
        <v>762</v>
      </c>
    </row>
    <row r="552" spans="4:4" ht="12.75" x14ac:dyDescent="0.2"/>
    <row r="553" spans="4:4" ht="12.75" x14ac:dyDescent="0.2">
      <c r="D553" s="124" t="s">
        <v>763</v>
      </c>
    </row>
    <row r="554" spans="4:4" ht="12.75" x14ac:dyDescent="0.2">
      <c r="D554" s="249" t="s">
        <v>764</v>
      </c>
    </row>
    <row r="555" spans="4:4" ht="12.75" x14ac:dyDescent="0.2"/>
    <row r="556" spans="4:4" ht="12.75" x14ac:dyDescent="0.2"/>
    <row r="557" spans="4:4" ht="12.75" x14ac:dyDescent="0.2"/>
    <row r="558" spans="4:4" ht="12.75" x14ac:dyDescent="0.2"/>
    <row r="559" spans="4:4" ht="12.75" x14ac:dyDescent="0.2"/>
    <row r="560" spans="4:4" ht="12.75" hidden="1" customHeight="1" x14ac:dyDescent="0.2"/>
    <row r="561" ht="12.75" hidden="1" customHeight="1" x14ac:dyDescent="0.2"/>
  </sheetData>
  <conditionalFormatting sqref="W257:W294">
    <cfRule type="colorScale" priority="67">
      <colorScale>
        <cfvo type="min"/>
        <cfvo type="num" val="0"/>
        <cfvo type="max"/>
        <color rgb="FFF8696B"/>
        <color rgb="FFFCFCFF"/>
        <color rgb="FF63BE7B"/>
      </colorScale>
    </cfRule>
  </conditionalFormatting>
  <conditionalFormatting sqref="B173:B188 B209:B211 B220:B222 B229:B231 B236:B238 B242:B244 B195:B197 B199:B201">
    <cfRule type="expression" dxfId="39" priority="66">
      <formula>B103&lt;0</formula>
    </cfRule>
  </conditionalFormatting>
  <conditionalFormatting sqref="A173:A185">
    <cfRule type="expression" dxfId="38" priority="65">
      <formula>A173&gt;=1</formula>
    </cfRule>
  </conditionalFormatting>
  <conditionalFormatting sqref="M257:N294">
    <cfRule type="expression" dxfId="37" priority="64">
      <formula>M257&lt;0</formula>
    </cfRule>
  </conditionalFormatting>
  <conditionalFormatting sqref="M301:M338">
    <cfRule type="expression" dxfId="36" priority="63">
      <formula>M301&lt;0</formula>
    </cfRule>
  </conditionalFormatting>
  <conditionalFormatting sqref="M346:M383">
    <cfRule type="expression" dxfId="35" priority="62">
      <formula>M346&lt;0</formula>
    </cfRule>
  </conditionalFormatting>
  <conditionalFormatting sqref="M390:M427">
    <cfRule type="expression" dxfId="34" priority="61">
      <formula>M390&lt;0</formula>
    </cfRule>
  </conditionalFormatting>
  <conditionalFormatting sqref="E173:E185">
    <cfRule type="expression" dxfId="33" priority="60">
      <formula>E173&lt;0</formula>
    </cfRule>
  </conditionalFormatting>
  <conditionalFormatting sqref="F173:AP185">
    <cfRule type="expression" dxfId="32" priority="37">
      <formula>F173&lt;0</formula>
    </cfRule>
  </conditionalFormatting>
  <conditionalFormatting sqref="B189:B194">
    <cfRule type="expression" dxfId="31" priority="32">
      <formula>B119&lt;0</formula>
    </cfRule>
  </conditionalFormatting>
  <conditionalFormatting sqref="A189:A194">
    <cfRule type="expression" dxfId="30" priority="31">
      <formula>A189&gt;=1</formula>
    </cfRule>
  </conditionalFormatting>
  <conditionalFormatting sqref="E189:E194">
    <cfRule type="expression" dxfId="29" priority="30">
      <formula>E189&lt;0</formula>
    </cfRule>
  </conditionalFormatting>
  <conditionalFormatting sqref="F189:AP194">
    <cfRule type="expression" dxfId="28" priority="29">
      <formula>F189&lt;0</formula>
    </cfRule>
  </conditionalFormatting>
  <conditionalFormatting sqref="B198">
    <cfRule type="expression" dxfId="27" priority="28">
      <formula>B128&lt;0</formula>
    </cfRule>
  </conditionalFormatting>
  <conditionalFormatting sqref="A198">
    <cfRule type="expression" dxfId="26" priority="27">
      <formula>A198&gt;=1</formula>
    </cfRule>
  </conditionalFormatting>
  <conditionalFormatting sqref="E198">
    <cfRule type="expression" dxfId="25" priority="26">
      <formula>E198&lt;0</formula>
    </cfRule>
  </conditionalFormatting>
  <conditionalFormatting sqref="F198:AP198">
    <cfRule type="expression" dxfId="24" priority="25">
      <formula>F198&lt;0</formula>
    </cfRule>
  </conditionalFormatting>
  <conditionalFormatting sqref="B202:B208">
    <cfRule type="expression" dxfId="23" priority="24">
      <formula>B132&lt;0</formula>
    </cfRule>
  </conditionalFormatting>
  <conditionalFormatting sqref="A202:A208">
    <cfRule type="expression" dxfId="22" priority="23">
      <formula>A202&gt;=1</formula>
    </cfRule>
  </conditionalFormatting>
  <conditionalFormatting sqref="E202:E208">
    <cfRule type="expression" dxfId="21" priority="22">
      <formula>E202&lt;0</formula>
    </cfRule>
  </conditionalFormatting>
  <conditionalFormatting sqref="F202:AP208">
    <cfRule type="expression" dxfId="20" priority="21">
      <formula>F202&lt;0</formula>
    </cfRule>
  </conditionalFormatting>
  <conditionalFormatting sqref="B212:B219">
    <cfRule type="expression" dxfId="19" priority="20">
      <formula>B142&lt;0</formula>
    </cfRule>
  </conditionalFormatting>
  <conditionalFormatting sqref="A212:A219">
    <cfRule type="expression" dxfId="18" priority="19">
      <formula>A212&gt;=1</formula>
    </cfRule>
  </conditionalFormatting>
  <conditionalFormatting sqref="E212:E219">
    <cfRule type="expression" dxfId="17" priority="18">
      <formula>E212&lt;0</formula>
    </cfRule>
  </conditionalFormatting>
  <conditionalFormatting sqref="F212:AP219">
    <cfRule type="expression" dxfId="16" priority="17">
      <formula>F212&lt;0</formula>
    </cfRule>
  </conditionalFormatting>
  <conditionalFormatting sqref="B223:B228">
    <cfRule type="expression" dxfId="15" priority="16">
      <formula>B153&lt;0</formula>
    </cfRule>
  </conditionalFormatting>
  <conditionalFormatting sqref="A223:A228">
    <cfRule type="expression" dxfId="14" priority="15">
      <formula>A223&gt;=1</formula>
    </cfRule>
  </conditionalFormatting>
  <conditionalFormatting sqref="E223:E228">
    <cfRule type="expression" dxfId="13" priority="14">
      <formula>E223&lt;0</formula>
    </cfRule>
  </conditionalFormatting>
  <conditionalFormatting sqref="F223:AP228">
    <cfRule type="expression" dxfId="12" priority="13">
      <formula>F223&lt;0</formula>
    </cfRule>
  </conditionalFormatting>
  <conditionalFormatting sqref="B232:B235">
    <cfRule type="expression" dxfId="11" priority="12">
      <formula>B162&lt;0</formula>
    </cfRule>
  </conditionalFormatting>
  <conditionalFormatting sqref="A232:A235">
    <cfRule type="expression" dxfId="10" priority="11">
      <formula>A232&gt;=1</formula>
    </cfRule>
  </conditionalFormatting>
  <conditionalFormatting sqref="E232:E235">
    <cfRule type="expression" dxfId="9" priority="10">
      <formula>E232&lt;0</formula>
    </cfRule>
  </conditionalFormatting>
  <conditionalFormatting sqref="F232:AP235">
    <cfRule type="expression" dxfId="8" priority="9">
      <formula>F232&lt;0</formula>
    </cfRule>
  </conditionalFormatting>
  <conditionalFormatting sqref="B239:B241">
    <cfRule type="expression" dxfId="7" priority="8">
      <formula>B169&lt;0</formula>
    </cfRule>
  </conditionalFormatting>
  <conditionalFormatting sqref="A239:A241">
    <cfRule type="expression" dxfId="6" priority="7">
      <formula>A239&gt;=1</formula>
    </cfRule>
  </conditionalFormatting>
  <conditionalFormatting sqref="E239:E241">
    <cfRule type="expression" dxfId="5" priority="6">
      <formula>E239&lt;0</formula>
    </cfRule>
  </conditionalFormatting>
  <conditionalFormatting sqref="F239:AP241">
    <cfRule type="expression" dxfId="4" priority="5">
      <formula>F239&lt;0</formula>
    </cfRule>
  </conditionalFormatting>
  <conditionalFormatting sqref="B245">
    <cfRule type="expression" dxfId="3" priority="4">
      <formula>B175&lt;0</formula>
    </cfRule>
  </conditionalFormatting>
  <conditionalFormatting sqref="A245">
    <cfRule type="expression" dxfId="2" priority="3">
      <formula>A245&gt;=1</formula>
    </cfRule>
  </conditionalFormatting>
  <conditionalFormatting sqref="E245">
    <cfRule type="expression" dxfId="1" priority="2">
      <formula>E245&lt;0</formula>
    </cfRule>
  </conditionalFormatting>
  <conditionalFormatting sqref="F245:AP245">
    <cfRule type="expression" dxfId="0" priority="1">
      <formula>F245&lt;0</formula>
    </cfRule>
  </conditionalFormatting>
  <hyperlinks>
    <hyperlink ref="D542" r:id="rId1" display="https://www.digita.fi/app/uploads/2022/12/hd-palveluiden-hinnasto-1-2023.pdf" xr:uid="{51E184C6-883A-4C5F-89DD-9F1FE43C1005}"/>
    <hyperlink ref="D545" r:id="rId2" display="https://www.digita.fi/app/uploads/2022/12/sd-palveluiden-hinnasto-1-2023.pdf" xr:uid="{58312FF5-7151-40F4-AF4B-0B22BFEE651D}"/>
    <hyperlink ref="D548" r:id="rId3" display="https://www.digita.fi/app/uploads/2022/12/dvb-t-kapasiteetin-hinnasto-kanavanippu-a-1-2023.pdf" xr:uid="{F03067E2-01FA-47A1-ACD7-DD1E37938847}"/>
    <hyperlink ref="D551" r:id="rId4" display="https://www.digita.fi/app/uploads/2022/12/dvb-t-kapasiteetin-hinnasto-kanavanippu-c-1-2023.pdf" xr:uid="{757A36A0-C354-4F00-94A8-769DEAFFBDC3}"/>
    <hyperlink ref="D554" r:id="rId5" display="https://www.digita.fi/app/uploads/2022/12/dvb-t-kapasiteetin-hinnasto-kanavanippu-e-1-2023.pdf" xr:uid="{6C5CD8D0-1676-41B8-AEE4-85D4ADCA71E0}"/>
  </hyperlinks>
  <pageMargins left="0.7" right="0.7" top="0.75" bottom="0.75" header="0.3" footer="0.3"/>
  <pageSetup paperSize="9" orientation="portrait" r:id="rId6"/>
  <drawing r:id="rId7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11051B-902A-4CD2-8486-46C21EA95A7B}">
  <sheetPr codeName="Sheet19"/>
  <dimension ref="A1:Q167"/>
  <sheetViews>
    <sheetView workbookViewId="0"/>
  </sheetViews>
  <sheetFormatPr defaultRowHeight="12.75" x14ac:dyDescent="0.2"/>
  <cols>
    <col min="3" max="3" width="31.28515625" customWidth="1"/>
    <col min="4" max="7" width="10.5703125" customWidth="1"/>
    <col min="8" max="8" width="11.7109375" bestFit="1" customWidth="1"/>
    <col min="9" max="9" width="12.7109375" bestFit="1" customWidth="1"/>
    <col min="10" max="11" width="11.7109375" bestFit="1" customWidth="1"/>
    <col min="12" max="12" width="10.28515625" bestFit="1" customWidth="1"/>
    <col min="13" max="14" width="11.85546875" bestFit="1" customWidth="1"/>
  </cols>
  <sheetData>
    <row r="1" spans="1:9" ht="15.75" x14ac:dyDescent="0.25">
      <c r="A1" s="199" t="s">
        <v>1752</v>
      </c>
    </row>
    <row r="3" spans="1:9" x14ac:dyDescent="0.2">
      <c r="D3" s="1002">
        <v>2021</v>
      </c>
      <c r="E3" s="1002"/>
      <c r="F3" s="1002">
        <v>2022</v>
      </c>
      <c r="G3" s="1002"/>
      <c r="H3" s="1002"/>
      <c r="I3" s="1002"/>
    </row>
    <row r="4" spans="1:9" ht="25.5" x14ac:dyDescent="0.2">
      <c r="D4" s="659" t="s">
        <v>34</v>
      </c>
      <c r="E4" s="659" t="s">
        <v>35</v>
      </c>
      <c r="F4" s="659" t="s">
        <v>34</v>
      </c>
      <c r="G4" s="664" t="s">
        <v>35</v>
      </c>
      <c r="H4" s="659" t="s">
        <v>34</v>
      </c>
      <c r="I4" s="659" t="s">
        <v>35</v>
      </c>
    </row>
    <row r="5" spans="1:9" x14ac:dyDescent="0.2">
      <c r="C5" s="127" t="s">
        <v>51</v>
      </c>
      <c r="D5" s="127"/>
      <c r="E5" s="127"/>
      <c r="F5" s="232"/>
      <c r="G5" s="466"/>
      <c r="H5" s="574"/>
      <c r="I5" s="574"/>
    </row>
    <row r="6" spans="1:9" x14ac:dyDescent="0.2">
      <c r="C6" s="127" t="s">
        <v>52</v>
      </c>
      <c r="D6" s="232"/>
      <c r="E6" s="127"/>
      <c r="F6" s="232"/>
      <c r="G6" s="466"/>
      <c r="H6" s="574"/>
      <c r="I6" s="574"/>
    </row>
    <row r="7" spans="1:9" x14ac:dyDescent="0.2">
      <c r="C7" s="127" t="s">
        <v>53</v>
      </c>
      <c r="D7" s="232"/>
      <c r="E7" s="127"/>
      <c r="F7" s="232"/>
      <c r="G7" s="665"/>
      <c r="H7" s="574"/>
      <c r="I7" s="574"/>
    </row>
    <row r="8" spans="1:9" x14ac:dyDescent="0.2">
      <c r="C8" s="127" t="s">
        <v>54</v>
      </c>
      <c r="D8" s="232"/>
      <c r="E8" s="127"/>
      <c r="F8" s="232"/>
      <c r="G8" s="466"/>
      <c r="H8" s="574"/>
      <c r="I8" s="574"/>
    </row>
    <row r="9" spans="1:9" x14ac:dyDescent="0.2">
      <c r="C9" s="127" t="s">
        <v>55</v>
      </c>
      <c r="D9" s="232"/>
      <c r="E9" s="127"/>
      <c r="F9" s="232"/>
      <c r="G9" s="466"/>
      <c r="H9" s="574"/>
      <c r="I9" s="574"/>
    </row>
    <row r="10" spans="1:9" x14ac:dyDescent="0.2">
      <c r="C10" s="127" t="s">
        <v>47</v>
      </c>
      <c r="D10" s="127"/>
      <c r="E10" s="127"/>
      <c r="F10" s="232"/>
      <c r="G10" s="466"/>
      <c r="H10" s="574"/>
      <c r="I10" s="574"/>
    </row>
    <row r="11" spans="1:9" x14ac:dyDescent="0.2">
      <c r="D11" s="148"/>
      <c r="E11" s="148"/>
      <c r="F11" s="148"/>
      <c r="G11" s="148"/>
      <c r="H11" s="352"/>
      <c r="I11" s="352"/>
    </row>
    <row r="13" spans="1:9" x14ac:dyDescent="0.2">
      <c r="A13" s="124" t="s">
        <v>1763</v>
      </c>
    </row>
    <row r="14" spans="1:9" x14ac:dyDescent="0.2">
      <c r="D14" s="1002">
        <v>2022</v>
      </c>
      <c r="E14" s="1002"/>
      <c r="F14" s="1002"/>
      <c r="G14" s="1002"/>
    </row>
    <row r="15" spans="1:9" ht="25.5" x14ac:dyDescent="0.2">
      <c r="C15" s="124"/>
      <c r="D15" s="662" t="s">
        <v>1161</v>
      </c>
      <c r="E15" s="663" t="s">
        <v>34</v>
      </c>
      <c r="F15" s="663" t="s">
        <v>35</v>
      </c>
      <c r="G15" s="663" t="s">
        <v>1690</v>
      </c>
    </row>
    <row r="16" spans="1:9" x14ac:dyDescent="0.2">
      <c r="C16" s="127" t="s">
        <v>974</v>
      </c>
      <c r="D16" s="425"/>
      <c r="E16" s="659"/>
      <c r="F16" s="659"/>
      <c r="G16" s="659"/>
    </row>
    <row r="17" spans="1:8" x14ac:dyDescent="0.2">
      <c r="C17" s="422" t="s">
        <v>1753</v>
      </c>
      <c r="D17" s="232"/>
      <c r="E17" s="232"/>
      <c r="F17" s="232"/>
      <c r="G17" s="232"/>
    </row>
    <row r="18" spans="1:8" x14ac:dyDescent="0.2">
      <c r="C18" s="422" t="s">
        <v>935</v>
      </c>
      <c r="D18" s="232"/>
      <c r="E18" s="232"/>
      <c r="F18" s="232"/>
      <c r="G18" s="232"/>
    </row>
    <row r="19" spans="1:8" x14ac:dyDescent="0.2">
      <c r="C19" s="127" t="s">
        <v>973</v>
      </c>
      <c r="D19" s="127"/>
      <c r="E19" s="127"/>
      <c r="F19" s="127"/>
      <c r="G19" s="232"/>
    </row>
    <row r="20" spans="1:8" x14ac:dyDescent="0.2">
      <c r="C20" s="422" t="s">
        <v>1753</v>
      </c>
      <c r="D20" s="232"/>
      <c r="E20" s="232"/>
      <c r="F20" s="232"/>
      <c r="G20" s="232"/>
    </row>
    <row r="21" spans="1:8" x14ac:dyDescent="0.2">
      <c r="C21" s="422" t="s">
        <v>935</v>
      </c>
      <c r="D21" s="232"/>
      <c r="E21" s="232"/>
      <c r="F21" s="232"/>
      <c r="G21" s="232"/>
    </row>
    <row r="22" spans="1:8" x14ac:dyDescent="0.2">
      <c r="C22" s="422" t="s">
        <v>1754</v>
      </c>
      <c r="D22" s="232"/>
      <c r="E22" s="232"/>
      <c r="F22" s="232"/>
      <c r="G22" s="232"/>
    </row>
    <row r="23" spans="1:8" x14ac:dyDescent="0.2">
      <c r="C23" s="127" t="s">
        <v>1749</v>
      </c>
      <c r="D23" s="232"/>
      <c r="E23" s="232"/>
      <c r="F23" s="232"/>
      <c r="G23" s="232"/>
    </row>
    <row r="24" spans="1:8" x14ac:dyDescent="0.2">
      <c r="C24" s="127" t="s">
        <v>1737</v>
      </c>
      <c r="D24" s="232"/>
      <c r="E24" s="232"/>
      <c r="F24" s="232"/>
      <c r="G24" s="232"/>
      <c r="H24" s="339"/>
    </row>
    <row r="25" spans="1:8" x14ac:dyDescent="0.2">
      <c r="C25" s="581" t="s">
        <v>1161</v>
      </c>
      <c r="D25" s="380"/>
      <c r="E25" s="380"/>
      <c r="F25" s="380"/>
      <c r="G25" s="380"/>
    </row>
    <row r="26" spans="1:8" x14ac:dyDescent="0.2">
      <c r="E26" s="352"/>
      <c r="F26" s="352"/>
      <c r="G26" s="352"/>
    </row>
    <row r="27" spans="1:8" x14ac:dyDescent="0.2">
      <c r="E27" s="352"/>
      <c r="F27" s="352"/>
    </row>
    <row r="29" spans="1:8" x14ac:dyDescent="0.2">
      <c r="A29" s="124" t="s">
        <v>1755</v>
      </c>
    </row>
    <row r="30" spans="1:8" ht="38.25" x14ac:dyDescent="0.2">
      <c r="D30" s="662" t="s">
        <v>1161</v>
      </c>
      <c r="E30" s="663" t="s">
        <v>34</v>
      </c>
      <c r="F30" s="663" t="s">
        <v>1761</v>
      </c>
      <c r="G30" s="663"/>
    </row>
    <row r="31" spans="1:8" x14ac:dyDescent="0.2">
      <c r="C31" s="127" t="s">
        <v>974</v>
      </c>
      <c r="D31" s="232"/>
      <c r="E31" s="232"/>
      <c r="F31" s="232"/>
      <c r="G31" s="127"/>
    </row>
    <row r="32" spans="1:8" x14ac:dyDescent="0.2">
      <c r="C32" s="127" t="s">
        <v>973</v>
      </c>
      <c r="D32" s="232"/>
      <c r="E32" s="232"/>
      <c r="F32" s="232"/>
      <c r="G32" s="127"/>
    </row>
    <row r="33" spans="2:7" x14ac:dyDescent="0.2">
      <c r="C33" s="127" t="s">
        <v>1749</v>
      </c>
      <c r="D33" s="232"/>
      <c r="E33" s="232"/>
      <c r="F33" s="232"/>
      <c r="G33" s="127"/>
    </row>
    <row r="34" spans="2:7" x14ac:dyDescent="0.2">
      <c r="C34" s="127" t="s">
        <v>1737</v>
      </c>
      <c r="D34" s="232"/>
      <c r="E34" s="232"/>
      <c r="F34" s="232"/>
      <c r="G34" s="127"/>
    </row>
    <row r="35" spans="2:7" x14ac:dyDescent="0.2">
      <c r="D35" s="148"/>
      <c r="E35" s="148"/>
      <c r="F35" s="148"/>
    </row>
    <row r="36" spans="2:7" x14ac:dyDescent="0.2">
      <c r="E36" s="352"/>
      <c r="F36" s="352"/>
    </row>
    <row r="37" spans="2:7" x14ac:dyDescent="0.2">
      <c r="D37" s="148"/>
      <c r="E37" s="148"/>
    </row>
    <row r="38" spans="2:7" x14ac:dyDescent="0.2">
      <c r="C38" t="s">
        <v>424</v>
      </c>
      <c r="D38" s="148"/>
      <c r="E38" s="148"/>
    </row>
    <row r="39" spans="2:7" x14ac:dyDescent="0.2">
      <c r="C39" s="251" t="s">
        <v>42</v>
      </c>
      <c r="D39" s="148"/>
      <c r="E39" s="148"/>
    </row>
    <row r="40" spans="2:7" x14ac:dyDescent="0.2">
      <c r="C40" s="251" t="s">
        <v>44</v>
      </c>
      <c r="D40" s="148"/>
      <c r="E40" s="148"/>
    </row>
    <row r="41" spans="2:7" x14ac:dyDescent="0.2">
      <c r="C41" s="251" t="s">
        <v>1760</v>
      </c>
      <c r="D41" s="148"/>
      <c r="E41" s="148"/>
    </row>
    <row r="42" spans="2:7" x14ac:dyDescent="0.2">
      <c r="D42" s="148"/>
      <c r="E42" s="148"/>
    </row>
    <row r="43" spans="2:7" x14ac:dyDescent="0.2">
      <c r="B43" t="s">
        <v>1760</v>
      </c>
      <c r="E43" s="148"/>
    </row>
    <row r="44" spans="2:7" x14ac:dyDescent="0.2">
      <c r="C44" t="s">
        <v>42</v>
      </c>
      <c r="D44" s="148"/>
      <c r="E44" s="148"/>
    </row>
    <row r="45" spans="2:7" x14ac:dyDescent="0.2">
      <c r="C45" t="s">
        <v>415</v>
      </c>
      <c r="D45" s="341"/>
      <c r="E45" s="341"/>
    </row>
    <row r="46" spans="2:7" x14ac:dyDescent="0.2">
      <c r="C46" t="s">
        <v>44</v>
      </c>
      <c r="D46" s="148"/>
      <c r="E46" s="148"/>
    </row>
    <row r="47" spans="2:7" x14ac:dyDescent="0.2">
      <c r="D47" s="148"/>
      <c r="E47" s="148"/>
    </row>
    <row r="48" spans="2:7" x14ac:dyDescent="0.2">
      <c r="B48" t="s">
        <v>1759</v>
      </c>
    </row>
    <row r="49" spans="3:15" x14ac:dyDescent="0.2">
      <c r="C49" t="s">
        <v>1756</v>
      </c>
      <c r="D49" s="148"/>
    </row>
    <row r="50" spans="3:15" ht="25.5" x14ac:dyDescent="0.2">
      <c r="D50" s="887" t="s">
        <v>469</v>
      </c>
      <c r="E50" s="207" t="s">
        <v>97</v>
      </c>
      <c r="F50" s="207" t="s">
        <v>466</v>
      </c>
      <c r="G50" s="207" t="s">
        <v>38</v>
      </c>
      <c r="H50" s="207" t="s">
        <v>1757</v>
      </c>
      <c r="I50" s="207" t="s">
        <v>1758</v>
      </c>
      <c r="J50" s="207" t="s">
        <v>40</v>
      </c>
      <c r="K50" s="207" t="s">
        <v>42</v>
      </c>
      <c r="L50" s="207" t="s">
        <v>44</v>
      </c>
      <c r="M50" s="207" t="s">
        <v>56</v>
      </c>
      <c r="N50" s="210" t="s">
        <v>470</v>
      </c>
      <c r="O50" s="210" t="s">
        <v>1690</v>
      </c>
    </row>
    <row r="51" spans="3:15" x14ac:dyDescent="0.2">
      <c r="C51" s="251" t="s">
        <v>468</v>
      </c>
      <c r="D51" s="148"/>
      <c r="E51" s="148"/>
      <c r="F51" s="148"/>
      <c r="G51" s="148"/>
      <c r="H51" s="148"/>
      <c r="I51" s="148"/>
      <c r="J51" s="148"/>
      <c r="K51" s="148"/>
      <c r="L51" s="148"/>
      <c r="M51" s="148"/>
      <c r="N51" s="148"/>
      <c r="O51" s="148"/>
    </row>
    <row r="52" spans="3:15" x14ac:dyDescent="0.2">
      <c r="C52" s="251" t="s">
        <v>471</v>
      </c>
      <c r="D52" s="148"/>
      <c r="E52" s="148"/>
      <c r="F52" s="148"/>
      <c r="G52" s="148"/>
      <c r="H52" s="148"/>
      <c r="I52" s="148"/>
      <c r="J52" s="148"/>
      <c r="K52" s="148"/>
      <c r="L52" s="148"/>
      <c r="M52" s="148"/>
      <c r="N52" s="148"/>
      <c r="O52" s="148"/>
    </row>
    <row r="53" spans="3:15" x14ac:dyDescent="0.2">
      <c r="C53" s="251" t="s">
        <v>472</v>
      </c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</row>
    <row r="54" spans="3:15" x14ac:dyDescent="0.2">
      <c r="C54" s="251" t="s">
        <v>473</v>
      </c>
      <c r="D54" s="341"/>
      <c r="E54" s="341"/>
      <c r="F54" s="341"/>
      <c r="G54" s="341"/>
      <c r="H54" s="341"/>
      <c r="I54" s="341"/>
      <c r="J54" s="341"/>
      <c r="K54" s="341"/>
      <c r="L54" s="341"/>
      <c r="M54" s="341"/>
      <c r="N54" s="341"/>
      <c r="O54" s="341"/>
    </row>
    <row r="55" spans="3:15" x14ac:dyDescent="0.2">
      <c r="D55" s="148"/>
      <c r="E55" s="148"/>
      <c r="F55" s="148"/>
      <c r="G55" s="552"/>
      <c r="H55" s="552"/>
      <c r="I55" s="552"/>
      <c r="J55" s="552"/>
      <c r="K55" s="552"/>
      <c r="L55" s="552"/>
      <c r="M55" s="552"/>
      <c r="N55" s="552"/>
      <c r="O55" s="552"/>
    </row>
    <row r="56" spans="3:15" x14ac:dyDescent="0.2">
      <c r="C56" t="s">
        <v>425</v>
      </c>
      <c r="D56" s="148"/>
      <c r="N56" s="352"/>
      <c r="O56" s="352"/>
    </row>
    <row r="57" spans="3:15" ht="76.5" x14ac:dyDescent="0.2">
      <c r="D57" s="207" t="s">
        <v>465</v>
      </c>
      <c r="E57" s="207" t="s">
        <v>97</v>
      </c>
      <c r="F57" s="207" t="s">
        <v>466</v>
      </c>
      <c r="G57" s="207" t="s">
        <v>38</v>
      </c>
      <c r="H57" s="207" t="s">
        <v>1757</v>
      </c>
      <c r="I57" s="207" t="s">
        <v>1758</v>
      </c>
      <c r="J57" s="207" t="s">
        <v>40</v>
      </c>
      <c r="K57" s="207" t="s">
        <v>42</v>
      </c>
      <c r="L57" s="207" t="s">
        <v>44</v>
      </c>
      <c r="M57" s="207" t="s">
        <v>467</v>
      </c>
      <c r="N57" s="207" t="s">
        <v>470</v>
      </c>
    </row>
    <row r="58" spans="3:15" x14ac:dyDescent="0.2">
      <c r="C58" s="251" t="s">
        <v>285</v>
      </c>
      <c r="D58" s="148"/>
      <c r="E58" s="148"/>
      <c r="F58" s="148"/>
      <c r="G58" s="148"/>
      <c r="H58" s="148"/>
      <c r="I58" s="148"/>
      <c r="J58" s="148"/>
      <c r="K58" s="148"/>
      <c r="L58" s="148"/>
      <c r="M58" s="552"/>
      <c r="N58" s="552"/>
      <c r="O58" s="552"/>
    </row>
    <row r="59" spans="3:15" x14ac:dyDescent="0.2">
      <c r="N59" s="352"/>
      <c r="O59" s="352"/>
    </row>
    <row r="60" spans="3:15" x14ac:dyDescent="0.2">
      <c r="D60" t="s">
        <v>1161</v>
      </c>
      <c r="E60" s="660" t="s">
        <v>34</v>
      </c>
      <c r="F60" s="660" t="s">
        <v>1690</v>
      </c>
      <c r="N60" s="352"/>
      <c r="O60" s="352"/>
    </row>
    <row r="61" spans="3:15" x14ac:dyDescent="0.2">
      <c r="C61" t="s">
        <v>974</v>
      </c>
      <c r="D61" s="148"/>
      <c r="E61" s="148"/>
      <c r="F61" s="148"/>
    </row>
    <row r="62" spans="3:15" x14ac:dyDescent="0.2">
      <c r="C62" t="s">
        <v>973</v>
      </c>
      <c r="D62" s="148"/>
      <c r="E62" s="148"/>
      <c r="F62" s="148"/>
    </row>
    <row r="63" spans="3:15" x14ac:dyDescent="0.2">
      <c r="C63" t="s">
        <v>1749</v>
      </c>
      <c r="D63" s="148"/>
      <c r="E63" s="148"/>
      <c r="F63" s="148"/>
    </row>
    <row r="64" spans="3:15" x14ac:dyDescent="0.2">
      <c r="C64" t="s">
        <v>1737</v>
      </c>
      <c r="D64" s="341"/>
      <c r="E64" s="341"/>
      <c r="F64" s="341"/>
    </row>
    <row r="65" spans="1:7" x14ac:dyDescent="0.2">
      <c r="D65" s="148"/>
      <c r="E65" s="148"/>
      <c r="F65" s="148"/>
    </row>
    <row r="66" spans="1:7" x14ac:dyDescent="0.2">
      <c r="E66" s="352"/>
      <c r="F66" s="352"/>
    </row>
    <row r="70" spans="1:7" x14ac:dyDescent="0.2">
      <c r="A70" s="124" t="s">
        <v>1764</v>
      </c>
    </row>
    <row r="71" spans="1:7" x14ac:dyDescent="0.2">
      <c r="D71" s="1002">
        <v>2022</v>
      </c>
      <c r="E71" s="1002"/>
      <c r="F71" s="1002"/>
      <c r="G71" s="1002"/>
    </row>
    <row r="72" spans="1:7" ht="25.5" x14ac:dyDescent="0.2">
      <c r="C72" s="124"/>
      <c r="D72" s="662" t="s">
        <v>1161</v>
      </c>
      <c r="E72" s="663" t="s">
        <v>34</v>
      </c>
      <c r="F72" s="663" t="s">
        <v>35</v>
      </c>
      <c r="G72" s="663" t="s">
        <v>1690</v>
      </c>
    </row>
    <row r="73" spans="1:7" x14ac:dyDescent="0.2">
      <c r="C73" s="127" t="s">
        <v>974</v>
      </c>
      <c r="D73" s="425"/>
      <c r="E73" s="659"/>
      <c r="F73" s="659"/>
      <c r="G73" s="659"/>
    </row>
    <row r="74" spans="1:7" x14ac:dyDescent="0.2">
      <c r="C74" s="422" t="s">
        <v>1750</v>
      </c>
      <c r="D74" s="232"/>
      <c r="E74" s="232"/>
      <c r="F74" s="232"/>
      <c r="G74" s="232"/>
    </row>
    <row r="75" spans="1:7" x14ac:dyDescent="0.2">
      <c r="C75" s="422" t="s">
        <v>1751</v>
      </c>
      <c r="D75" s="232"/>
      <c r="E75" s="232"/>
      <c r="F75" s="232"/>
      <c r="G75" s="232"/>
    </row>
    <row r="76" spans="1:7" x14ac:dyDescent="0.2">
      <c r="C76" s="422" t="s">
        <v>1671</v>
      </c>
      <c r="D76" s="232"/>
      <c r="E76" s="232"/>
      <c r="F76" s="232"/>
      <c r="G76" s="232"/>
    </row>
    <row r="77" spans="1:7" x14ac:dyDescent="0.2">
      <c r="C77" s="127" t="s">
        <v>973</v>
      </c>
      <c r="D77" s="127"/>
      <c r="E77" s="127"/>
      <c r="F77" s="127"/>
      <c r="G77" s="232"/>
    </row>
    <row r="78" spans="1:7" x14ac:dyDescent="0.2">
      <c r="C78" s="422" t="s">
        <v>1750</v>
      </c>
      <c r="D78" s="232"/>
      <c r="E78" s="232"/>
      <c r="F78" s="232"/>
      <c r="G78" s="232"/>
    </row>
    <row r="79" spans="1:7" x14ac:dyDescent="0.2">
      <c r="C79" s="422" t="s">
        <v>1751</v>
      </c>
      <c r="D79" s="232"/>
      <c r="E79" s="232"/>
      <c r="F79" s="232"/>
      <c r="G79" s="232"/>
    </row>
    <row r="80" spans="1:7" x14ac:dyDescent="0.2">
      <c r="C80" s="422" t="s">
        <v>1671</v>
      </c>
      <c r="D80" s="232"/>
      <c r="E80" s="232"/>
      <c r="F80" s="232"/>
      <c r="G80" s="232"/>
    </row>
    <row r="81" spans="1:8" x14ac:dyDescent="0.2">
      <c r="C81" s="127" t="s">
        <v>1749</v>
      </c>
      <c r="D81" s="232"/>
      <c r="E81" s="232"/>
      <c r="F81" s="232"/>
      <c r="G81" s="232"/>
    </row>
    <row r="82" spans="1:8" x14ac:dyDescent="0.2">
      <c r="C82" s="127" t="s">
        <v>1737</v>
      </c>
      <c r="D82" s="232"/>
      <c r="E82" s="232"/>
      <c r="F82" s="232"/>
      <c r="G82" s="232"/>
      <c r="H82" s="339"/>
    </row>
    <row r="83" spans="1:8" x14ac:dyDescent="0.2">
      <c r="C83" s="581" t="s">
        <v>1161</v>
      </c>
      <c r="D83" s="380"/>
      <c r="E83" s="380"/>
      <c r="F83" s="380"/>
      <c r="G83" s="380"/>
    </row>
    <row r="84" spans="1:8" x14ac:dyDescent="0.2">
      <c r="E84" s="352"/>
      <c r="F84" s="352"/>
      <c r="G84" s="352"/>
    </row>
    <row r="85" spans="1:8" x14ac:dyDescent="0.2">
      <c r="E85" s="352"/>
      <c r="F85" s="352"/>
    </row>
    <row r="87" spans="1:8" x14ac:dyDescent="0.2">
      <c r="A87" s="124" t="s">
        <v>1765</v>
      </c>
    </row>
    <row r="88" spans="1:8" ht="38.25" x14ac:dyDescent="0.2">
      <c r="D88" s="659" t="s">
        <v>1161</v>
      </c>
      <c r="E88" s="659" t="s">
        <v>34</v>
      </c>
      <c r="F88" s="659" t="s">
        <v>1761</v>
      </c>
    </row>
    <row r="89" spans="1:8" x14ac:dyDescent="0.2">
      <c r="C89" s="127" t="s">
        <v>974</v>
      </c>
      <c r="D89" s="232"/>
      <c r="E89" s="232"/>
      <c r="F89" s="232"/>
    </row>
    <row r="90" spans="1:8" x14ac:dyDescent="0.2">
      <c r="C90" s="127" t="s">
        <v>973</v>
      </c>
      <c r="D90" s="232"/>
      <c r="E90" s="232"/>
      <c r="F90" s="232"/>
    </row>
    <row r="91" spans="1:8" x14ac:dyDescent="0.2">
      <c r="C91" s="127" t="s">
        <v>1749</v>
      </c>
      <c r="D91" s="232"/>
      <c r="E91" s="232"/>
      <c r="F91" s="232"/>
    </row>
    <row r="92" spans="1:8" x14ac:dyDescent="0.2">
      <c r="C92" s="127" t="s">
        <v>1737</v>
      </c>
      <c r="D92" s="232"/>
      <c r="E92" s="232"/>
      <c r="F92" s="232"/>
    </row>
    <row r="93" spans="1:8" x14ac:dyDescent="0.2">
      <c r="D93" s="148"/>
      <c r="E93" s="148"/>
      <c r="F93" s="148"/>
    </row>
    <row r="94" spans="1:8" x14ac:dyDescent="0.2">
      <c r="E94" s="352"/>
      <c r="F94" s="352"/>
    </row>
    <row r="97" spans="3:17" ht="25.5" x14ac:dyDescent="0.2">
      <c r="C97" t="s">
        <v>1762</v>
      </c>
      <c r="D97" s="207" t="s">
        <v>469</v>
      </c>
      <c r="E97" s="207" t="s">
        <v>97</v>
      </c>
      <c r="F97" s="207" t="s">
        <v>466</v>
      </c>
      <c r="G97" s="207" t="s">
        <v>38</v>
      </c>
      <c r="H97" s="207" t="s">
        <v>1757</v>
      </c>
      <c r="I97" s="207" t="s">
        <v>1758</v>
      </c>
      <c r="J97" s="207" t="s">
        <v>40</v>
      </c>
      <c r="K97" s="207" t="s">
        <v>42</v>
      </c>
      <c r="L97" s="207" t="s">
        <v>44</v>
      </c>
      <c r="M97" s="207" t="s">
        <v>56</v>
      </c>
      <c r="N97" s="207" t="s">
        <v>470</v>
      </c>
      <c r="O97" s="207" t="s">
        <v>1690</v>
      </c>
      <c r="P97" s="207" t="s">
        <v>34</v>
      </c>
      <c r="Q97" s="207" t="s">
        <v>1690</v>
      </c>
    </row>
    <row r="98" spans="3:17" x14ac:dyDescent="0.2">
      <c r="C98" s="251" t="s">
        <v>468</v>
      </c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352"/>
      <c r="Q98" s="352"/>
    </row>
    <row r="99" spans="3:17" x14ac:dyDescent="0.2">
      <c r="C99" s="251" t="s">
        <v>471</v>
      </c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352"/>
      <c r="Q99" s="352"/>
    </row>
    <row r="100" spans="3:17" x14ac:dyDescent="0.2">
      <c r="C100" s="251" t="s">
        <v>472</v>
      </c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352"/>
      <c r="Q100" s="352"/>
    </row>
    <row r="101" spans="3:17" x14ac:dyDescent="0.2">
      <c r="C101" s="251" t="s">
        <v>473</v>
      </c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352"/>
      <c r="Q101" s="352"/>
    </row>
    <row r="102" spans="3:17" x14ac:dyDescent="0.2">
      <c r="C102" s="251" t="s">
        <v>475</v>
      </c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352"/>
      <c r="Q102" s="352"/>
    </row>
    <row r="103" spans="3:17" x14ac:dyDescent="0.2">
      <c r="C103" s="251" t="s">
        <v>476</v>
      </c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O103" s="148"/>
      <c r="P103" s="352"/>
      <c r="Q103" s="352"/>
    </row>
    <row r="104" spans="3:17" x14ac:dyDescent="0.2">
      <c r="C104" s="251" t="s">
        <v>477</v>
      </c>
      <c r="D104" s="341"/>
      <c r="E104" s="341"/>
      <c r="F104" s="341"/>
      <c r="G104" s="341"/>
      <c r="H104" s="341"/>
      <c r="I104" s="341"/>
      <c r="J104" s="341"/>
      <c r="K104" s="341"/>
      <c r="L104" s="341"/>
      <c r="M104" s="341"/>
      <c r="N104" s="341"/>
      <c r="O104" s="341"/>
      <c r="P104" s="352"/>
      <c r="Q104" s="352"/>
    </row>
    <row r="105" spans="3:17" x14ac:dyDescent="0.2">
      <c r="D105" s="148"/>
      <c r="E105" s="148"/>
      <c r="F105" s="148"/>
      <c r="G105" s="552"/>
      <c r="H105" s="552"/>
      <c r="I105" s="552"/>
      <c r="J105" s="552"/>
      <c r="K105" s="552"/>
      <c r="L105" s="552"/>
      <c r="M105" s="552"/>
      <c r="N105" s="552"/>
      <c r="O105" s="552"/>
    </row>
    <row r="106" spans="3:17" x14ac:dyDescent="0.2"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352"/>
      <c r="O106" s="352"/>
    </row>
    <row r="107" spans="3:17" x14ac:dyDescent="0.2">
      <c r="C107" s="251" t="s">
        <v>34</v>
      </c>
    </row>
    <row r="108" spans="3:17" x14ac:dyDescent="0.2">
      <c r="C108" s="666" t="s">
        <v>468</v>
      </c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</row>
    <row r="109" spans="3:17" x14ac:dyDescent="0.2">
      <c r="C109" s="666" t="s">
        <v>471</v>
      </c>
    </row>
    <row r="110" spans="3:17" x14ac:dyDescent="0.2">
      <c r="C110" s="666" t="s">
        <v>472</v>
      </c>
      <c r="D110" s="148"/>
      <c r="E110" s="148"/>
      <c r="F110" s="148"/>
      <c r="G110" s="148"/>
      <c r="H110" s="148"/>
      <c r="I110" s="148"/>
      <c r="J110" s="148"/>
      <c r="K110" s="148"/>
      <c r="L110" s="148"/>
      <c r="M110" s="148"/>
      <c r="N110" s="148"/>
    </row>
    <row r="111" spans="3:17" x14ac:dyDescent="0.2">
      <c r="C111" s="666" t="s">
        <v>473</v>
      </c>
      <c r="D111" s="148"/>
      <c r="E111" s="148"/>
      <c r="F111" s="148"/>
      <c r="G111" s="148"/>
      <c r="H111" s="148"/>
      <c r="I111" s="148"/>
      <c r="J111" s="148"/>
      <c r="K111" s="148"/>
      <c r="L111" s="148"/>
      <c r="M111" s="148"/>
      <c r="N111" s="148"/>
    </row>
    <row r="112" spans="3:17" x14ac:dyDescent="0.2">
      <c r="C112" s="666" t="s">
        <v>475</v>
      </c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</row>
    <row r="113" spans="3:15" x14ac:dyDescent="0.2">
      <c r="C113" s="666" t="s">
        <v>476</v>
      </c>
    </row>
    <row r="114" spans="3:15" x14ac:dyDescent="0.2">
      <c r="C114" s="666" t="s">
        <v>477</v>
      </c>
      <c r="D114" s="341"/>
      <c r="E114" s="341"/>
      <c r="F114" s="341"/>
      <c r="G114" s="341"/>
      <c r="H114" s="341"/>
      <c r="I114" s="341"/>
      <c r="J114" s="341"/>
      <c r="K114" s="341"/>
      <c r="L114" s="341"/>
      <c r="M114" s="341"/>
      <c r="N114" s="341"/>
    </row>
    <row r="115" spans="3:15" x14ac:dyDescent="0.2">
      <c r="G115" s="552"/>
      <c r="H115" s="552"/>
      <c r="I115" s="552"/>
      <c r="J115" s="552"/>
      <c r="K115" s="552"/>
      <c r="L115" s="552"/>
      <c r="M115" s="552"/>
      <c r="N115" s="552"/>
      <c r="O115" s="552"/>
    </row>
    <row r="116" spans="3:15" x14ac:dyDescent="0.2">
      <c r="C116" s="251" t="s">
        <v>1690</v>
      </c>
    </row>
    <row r="117" spans="3:15" x14ac:dyDescent="0.2">
      <c r="C117" s="666" t="s">
        <v>468</v>
      </c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</row>
    <row r="118" spans="3:15" x14ac:dyDescent="0.2">
      <c r="C118" s="666" t="s">
        <v>471</v>
      </c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</row>
    <row r="119" spans="3:15" x14ac:dyDescent="0.2">
      <c r="C119" s="666" t="s">
        <v>472</v>
      </c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</row>
    <row r="120" spans="3:15" x14ac:dyDescent="0.2">
      <c r="C120" s="666" t="s">
        <v>473</v>
      </c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</row>
    <row r="121" spans="3:15" x14ac:dyDescent="0.2">
      <c r="C121" s="666" t="s">
        <v>475</v>
      </c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</row>
    <row r="122" spans="3:15" x14ac:dyDescent="0.2">
      <c r="C122" s="666" t="s">
        <v>476</v>
      </c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</row>
    <row r="123" spans="3:15" x14ac:dyDescent="0.2">
      <c r="C123" s="666" t="s">
        <v>477</v>
      </c>
      <c r="D123" s="341"/>
      <c r="E123" s="341"/>
      <c r="F123" s="341"/>
      <c r="G123" s="341"/>
      <c r="H123" s="341"/>
      <c r="I123" s="341"/>
      <c r="J123" s="341"/>
      <c r="K123" s="341"/>
      <c r="L123" s="341"/>
      <c r="M123" s="341"/>
      <c r="N123" s="341"/>
    </row>
    <row r="124" spans="3:15" x14ac:dyDescent="0.2">
      <c r="G124" s="552"/>
      <c r="H124" s="552"/>
      <c r="I124" s="552"/>
      <c r="J124" s="552"/>
      <c r="K124" s="552"/>
      <c r="L124" s="552"/>
      <c r="M124" s="552"/>
      <c r="N124" s="552"/>
    </row>
    <row r="130" spans="1:6" x14ac:dyDescent="0.2">
      <c r="A130" s="124" t="s">
        <v>1766</v>
      </c>
    </row>
    <row r="132" spans="1:6" ht="38.25" x14ac:dyDescent="0.2">
      <c r="D132" s="659" t="s">
        <v>1161</v>
      </c>
      <c r="E132" s="659" t="s">
        <v>34</v>
      </c>
      <c r="F132" s="659" t="s">
        <v>1761</v>
      </c>
    </row>
    <row r="133" spans="1:6" x14ac:dyDescent="0.2">
      <c r="C133" s="127" t="s">
        <v>974</v>
      </c>
      <c r="D133" s="232"/>
      <c r="E133" s="232"/>
      <c r="F133" s="232"/>
    </row>
    <row r="134" spans="1:6" x14ac:dyDescent="0.2">
      <c r="C134" s="127" t="s">
        <v>973</v>
      </c>
      <c r="D134" s="232"/>
      <c r="E134" s="232"/>
      <c r="F134" s="232"/>
    </row>
    <row r="135" spans="1:6" x14ac:dyDescent="0.2">
      <c r="C135" s="127" t="s">
        <v>1749</v>
      </c>
      <c r="D135" s="232"/>
      <c r="E135" s="232"/>
      <c r="F135" s="232"/>
    </row>
    <row r="136" spans="1:6" x14ac:dyDescent="0.2">
      <c r="C136" s="127" t="s">
        <v>1737</v>
      </c>
      <c r="D136" s="232"/>
      <c r="E136" s="232"/>
      <c r="F136" s="232"/>
    </row>
    <row r="137" spans="1:6" x14ac:dyDescent="0.2">
      <c r="D137" s="148"/>
      <c r="E137" s="148"/>
      <c r="F137" s="148"/>
    </row>
    <row r="138" spans="1:6" x14ac:dyDescent="0.2">
      <c r="E138" s="352"/>
      <c r="F138" s="352"/>
    </row>
    <row r="139" spans="1:6" x14ac:dyDescent="0.2">
      <c r="E139" s="352"/>
      <c r="F139" s="352"/>
    </row>
    <row r="140" spans="1:6" x14ac:dyDescent="0.2">
      <c r="C140" t="s">
        <v>1770</v>
      </c>
      <c r="D140" s="148"/>
      <c r="E140" s="148"/>
      <c r="F140" s="148"/>
    </row>
    <row r="141" spans="1:6" x14ac:dyDescent="0.2">
      <c r="E141" s="352"/>
      <c r="F141" s="352"/>
    </row>
    <row r="142" spans="1:6" x14ac:dyDescent="0.2">
      <c r="A142" s="124" t="s">
        <v>1767</v>
      </c>
    </row>
    <row r="143" spans="1:6" ht="25.5" x14ac:dyDescent="0.2">
      <c r="D143" s="659" t="s">
        <v>1161</v>
      </c>
      <c r="E143" s="659" t="s">
        <v>34</v>
      </c>
      <c r="F143" s="659" t="s">
        <v>35</v>
      </c>
    </row>
    <row r="144" spans="1:6" x14ac:dyDescent="0.2">
      <c r="C144" s="127" t="s">
        <v>974</v>
      </c>
      <c r="D144" s="232"/>
      <c r="E144" s="232"/>
      <c r="F144" s="232"/>
    </row>
    <row r="145" spans="3:6" x14ac:dyDescent="0.2">
      <c r="C145" s="127" t="s">
        <v>973</v>
      </c>
      <c r="D145" s="232"/>
      <c r="E145" s="232"/>
      <c r="F145" s="232"/>
    </row>
    <row r="146" spans="3:6" x14ac:dyDescent="0.2">
      <c r="C146" s="127" t="s">
        <v>1749</v>
      </c>
      <c r="D146" s="232"/>
      <c r="E146" s="232"/>
      <c r="F146" s="232"/>
    </row>
    <row r="147" spans="3:6" x14ac:dyDescent="0.2">
      <c r="C147" s="127" t="s">
        <v>1737</v>
      </c>
      <c r="D147" s="232"/>
      <c r="E147" s="232"/>
      <c r="F147" s="232"/>
    </row>
    <row r="148" spans="3:6" x14ac:dyDescent="0.2">
      <c r="D148" s="148"/>
      <c r="E148" s="148"/>
      <c r="F148" s="148"/>
    </row>
    <row r="149" spans="3:6" x14ac:dyDescent="0.2">
      <c r="E149" s="352"/>
      <c r="F149" s="352"/>
    </row>
    <row r="152" spans="3:6" x14ac:dyDescent="0.2">
      <c r="C152" t="s">
        <v>1772</v>
      </c>
    </row>
    <row r="153" spans="3:6" ht="25.5" x14ac:dyDescent="0.2">
      <c r="C153" t="s">
        <v>54</v>
      </c>
      <c r="D153" s="661" t="s">
        <v>1161</v>
      </c>
      <c r="E153" s="661" t="s">
        <v>34</v>
      </c>
      <c r="F153" s="661" t="s">
        <v>35</v>
      </c>
    </row>
    <row r="154" spans="3:6" x14ac:dyDescent="0.2">
      <c r="C154" s="251" t="s">
        <v>40</v>
      </c>
      <c r="D154" s="148"/>
      <c r="E154" s="148"/>
      <c r="F154" s="148"/>
    </row>
    <row r="155" spans="3:6" x14ac:dyDescent="0.2">
      <c r="C155" s="251" t="s">
        <v>38</v>
      </c>
      <c r="D155" s="148"/>
      <c r="E155" s="148"/>
      <c r="F155" s="148"/>
    </row>
    <row r="156" spans="3:6" x14ac:dyDescent="0.2">
      <c r="C156" s="251" t="s">
        <v>42</v>
      </c>
      <c r="D156" s="148"/>
      <c r="E156" s="148"/>
      <c r="F156" s="148"/>
    </row>
    <row r="157" spans="3:6" x14ac:dyDescent="0.2">
      <c r="C157" s="251" t="s">
        <v>44</v>
      </c>
      <c r="D157" s="341"/>
      <c r="E157" s="341"/>
      <c r="F157" s="341"/>
    </row>
    <row r="158" spans="3:6" x14ac:dyDescent="0.2">
      <c r="D158" s="148"/>
      <c r="E158" s="148"/>
      <c r="F158" s="148"/>
    </row>
    <row r="160" spans="3:6" x14ac:dyDescent="0.2">
      <c r="C160" t="s">
        <v>1768</v>
      </c>
      <c r="D160" s="352"/>
      <c r="E160" t="s">
        <v>1769</v>
      </c>
    </row>
    <row r="161" spans="3:6" x14ac:dyDescent="0.2">
      <c r="D161" s="148"/>
    </row>
    <row r="163" spans="3:6" ht="25.5" x14ac:dyDescent="0.2">
      <c r="C163" t="s">
        <v>1771</v>
      </c>
      <c r="D163" s="661" t="s">
        <v>1161</v>
      </c>
      <c r="E163" s="661" t="s">
        <v>34</v>
      </c>
      <c r="F163" s="661" t="s">
        <v>35</v>
      </c>
    </row>
    <row r="164" spans="3:6" x14ac:dyDescent="0.2">
      <c r="C164" t="s">
        <v>1774</v>
      </c>
      <c r="D164" s="148"/>
      <c r="E164" s="148"/>
      <c r="F164" s="148"/>
    </row>
    <row r="165" spans="3:6" x14ac:dyDescent="0.2">
      <c r="C165" s="149" t="s">
        <v>1773</v>
      </c>
      <c r="D165" s="341"/>
      <c r="E165" s="341"/>
      <c r="F165" s="341"/>
    </row>
    <row r="166" spans="3:6" x14ac:dyDescent="0.2">
      <c r="C166" s="460" t="s">
        <v>779</v>
      </c>
      <c r="D166" s="148"/>
      <c r="E166" s="148"/>
      <c r="F166" s="148"/>
    </row>
    <row r="167" spans="3:6" x14ac:dyDescent="0.2">
      <c r="D167" s="352"/>
      <c r="E167" s="352"/>
      <c r="F167" s="352"/>
    </row>
  </sheetData>
  <mergeCells count="4">
    <mergeCell ref="D14:G14"/>
    <mergeCell ref="D3:E3"/>
    <mergeCell ref="D71:G71"/>
    <mergeCell ref="F3:I3"/>
  </mergeCells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7E8F5B-78B5-4CD4-9BAB-755CA0FAB434}">
  <sheetPr codeName="Sheet20"/>
  <dimension ref="A1:AF139"/>
  <sheetViews>
    <sheetView workbookViewId="0">
      <selection activeCell="M11" sqref="M11"/>
    </sheetView>
  </sheetViews>
  <sheetFormatPr defaultRowHeight="12.75" x14ac:dyDescent="0.2"/>
  <cols>
    <col min="2" max="2" width="16.28515625" bestFit="1" customWidth="1"/>
    <col min="3" max="3" width="16" bestFit="1" customWidth="1"/>
    <col min="4" max="4" width="16" customWidth="1"/>
    <col min="5" max="5" width="16" style="177" bestFit="1" customWidth="1"/>
    <col min="7" max="8" width="11.5703125" customWidth="1"/>
    <col min="9" max="9" width="11.28515625" customWidth="1"/>
    <col min="10" max="10" width="12.5703125" customWidth="1"/>
    <col min="11" max="11" width="26.5703125" customWidth="1"/>
    <col min="12" max="12" width="17.42578125" customWidth="1"/>
    <col min="13" max="13" width="17.7109375" customWidth="1"/>
    <col min="14" max="14" width="15.28515625" customWidth="1"/>
    <col min="15" max="15" width="11.42578125" customWidth="1"/>
    <col min="16" max="16" width="14.5703125" customWidth="1"/>
    <col min="17" max="17" width="13.140625" customWidth="1"/>
    <col min="18" max="18" width="12.5703125" customWidth="1"/>
    <col min="19" max="19" width="10.42578125" customWidth="1"/>
    <col min="21" max="21" width="11.7109375" customWidth="1"/>
    <col min="28" max="28" width="20.140625" bestFit="1" customWidth="1"/>
    <col min="29" max="30" width="20.140625" customWidth="1"/>
    <col min="31" max="31" width="20.5703125" customWidth="1"/>
    <col min="33" max="33" width="27.28515625" bestFit="1" customWidth="1"/>
  </cols>
  <sheetData>
    <row r="1" spans="1:22" x14ac:dyDescent="0.2">
      <c r="A1" s="126" t="s">
        <v>1790</v>
      </c>
      <c r="B1" s="2"/>
      <c r="C1" s="2"/>
      <c r="D1" s="2"/>
    </row>
    <row r="2" spans="1:22" x14ac:dyDescent="0.2">
      <c r="A2" s="126" t="s">
        <v>1211</v>
      </c>
      <c r="B2" s="2"/>
      <c r="C2" s="2"/>
      <c r="D2" s="2"/>
    </row>
    <row r="3" spans="1:22" x14ac:dyDescent="0.2">
      <c r="A3" s="124"/>
      <c r="B3" t="s">
        <v>1064</v>
      </c>
      <c r="K3" s="124"/>
    </row>
    <row r="4" spans="1:22" x14ac:dyDescent="0.2">
      <c r="B4" t="s">
        <v>1059</v>
      </c>
      <c r="C4" s="249" t="s">
        <v>1034</v>
      </c>
      <c r="K4" s="124" t="s">
        <v>1062</v>
      </c>
    </row>
    <row r="5" spans="1:22" x14ac:dyDescent="0.2">
      <c r="C5" s="249" t="s">
        <v>1035</v>
      </c>
      <c r="L5" s="177" t="s">
        <v>1051</v>
      </c>
      <c r="M5" s="177" t="s">
        <v>1052</v>
      </c>
      <c r="N5" s="177" t="s">
        <v>1053</v>
      </c>
      <c r="O5" s="177" t="s">
        <v>1054</v>
      </c>
    </row>
    <row r="6" spans="1:22" x14ac:dyDescent="0.2">
      <c r="D6" s="249"/>
      <c r="K6" t="s">
        <v>1037</v>
      </c>
      <c r="L6" s="148">
        <f>U81</f>
        <v>201432.76722813409</v>
      </c>
      <c r="M6" s="148">
        <f>'Costs vs. Price lists (TC)'!E438</f>
        <v>204707.23459430868</v>
      </c>
      <c r="N6" s="148">
        <f t="shared" ref="N6:N7" si="0">L6-M6</f>
        <v>-3274.467366174591</v>
      </c>
      <c r="O6" s="339">
        <f t="shared" ref="O6:O8" si="1">N6/M6</f>
        <v>-1.5995855606490757E-2</v>
      </c>
      <c r="P6" t="s">
        <v>1058</v>
      </c>
    </row>
    <row r="7" spans="1:22" x14ac:dyDescent="0.2">
      <c r="K7" s="149" t="s">
        <v>1036</v>
      </c>
      <c r="L7" s="341">
        <f>K81</f>
        <v>9739.5044290023998</v>
      </c>
      <c r="M7" s="341">
        <f>'Costs vs. Price lists (TC)'!E439</f>
        <v>9739.5044290023998</v>
      </c>
      <c r="N7" s="341">
        <f t="shared" si="0"/>
        <v>0</v>
      </c>
      <c r="O7" s="470">
        <f t="shared" si="1"/>
        <v>0</v>
      </c>
    </row>
    <row r="8" spans="1:22" x14ac:dyDescent="0.2">
      <c r="A8" s="124"/>
      <c r="K8" t="s">
        <v>1140</v>
      </c>
      <c r="L8" s="148">
        <f t="shared" ref="L8:N8" si="2">SUM(L6:L7)</f>
        <v>211172.2716571365</v>
      </c>
      <c r="M8" s="148">
        <f t="shared" si="2"/>
        <v>214446.73902331109</v>
      </c>
      <c r="N8" s="148">
        <f t="shared" si="2"/>
        <v>-3274.467366174591</v>
      </c>
      <c r="O8" s="339">
        <f t="shared" si="1"/>
        <v>-1.526937355675362E-2</v>
      </c>
    </row>
    <row r="9" spans="1:22" x14ac:dyDescent="0.2">
      <c r="A9" s="124"/>
      <c r="L9" s="148"/>
      <c r="M9" s="148"/>
      <c r="N9" s="148"/>
      <c r="O9" s="339"/>
    </row>
    <row r="10" spans="1:22" x14ac:dyDescent="0.2">
      <c r="A10" s="124"/>
      <c r="K10" t="s">
        <v>1138</v>
      </c>
      <c r="L10" s="148">
        <f>L8*12</f>
        <v>2534067.259885638</v>
      </c>
      <c r="M10" s="148"/>
      <c r="N10" s="148"/>
      <c r="O10" s="339"/>
    </row>
    <row r="11" spans="1:22" x14ac:dyDescent="0.2">
      <c r="A11" s="124"/>
      <c r="K11" t="s">
        <v>1137</v>
      </c>
      <c r="L11" s="148"/>
      <c r="M11" s="148"/>
      <c r="N11" s="148"/>
      <c r="O11" s="339"/>
    </row>
    <row r="12" spans="1:22" x14ac:dyDescent="0.2">
      <c r="A12" s="124"/>
      <c r="K12" t="s">
        <v>1139</v>
      </c>
      <c r="L12" s="352"/>
      <c r="M12" s="148"/>
      <c r="N12" s="148"/>
      <c r="O12" s="339"/>
    </row>
    <row r="13" spans="1:22" x14ac:dyDescent="0.2">
      <c r="A13" s="124"/>
      <c r="E13" s="578"/>
      <c r="L13" s="352"/>
      <c r="M13" s="148"/>
      <c r="N13" s="148"/>
      <c r="O13" s="339"/>
    </row>
    <row r="14" spans="1:22" x14ac:dyDescent="0.2">
      <c r="K14" s="126" t="s">
        <v>1211</v>
      </c>
      <c r="M14" s="339"/>
    </row>
    <row r="15" spans="1:22" x14ac:dyDescent="0.2">
      <c r="K15" s="1003" t="s">
        <v>1066</v>
      </c>
      <c r="L15" s="1003"/>
      <c r="M15" s="1003"/>
      <c r="N15" s="1003"/>
      <c r="O15" s="1003"/>
      <c r="P15" s="1003"/>
      <c r="Q15" s="1003"/>
      <c r="R15" s="1003"/>
      <c r="S15" s="1003"/>
      <c r="T15" s="1003"/>
      <c r="U15" s="1003"/>
      <c r="V15" s="1003"/>
    </row>
    <row r="16" spans="1:22" x14ac:dyDescent="0.2">
      <c r="B16" t="s">
        <v>994</v>
      </c>
      <c r="C16" s="124" t="s">
        <v>995</v>
      </c>
      <c r="K16" s="466">
        <f>'Costs vs. Price lists (TC)'!F439</f>
        <v>256.30274813164209</v>
      </c>
      <c r="L16" s="467" t="s">
        <v>1048</v>
      </c>
      <c r="M16" s="467"/>
      <c r="N16" s="467"/>
      <c r="O16" s="467"/>
      <c r="P16" s="467"/>
      <c r="Q16" s="468"/>
      <c r="R16" s="467" t="s">
        <v>986</v>
      </c>
      <c r="S16" s="467"/>
      <c r="T16" s="467"/>
      <c r="U16" s="467"/>
      <c r="V16" s="469"/>
    </row>
    <row r="17" spans="2:22" ht="51" x14ac:dyDescent="0.2">
      <c r="B17" t="s">
        <v>996</v>
      </c>
      <c r="C17" t="s">
        <v>1068</v>
      </c>
      <c r="D17" t="s">
        <v>1067</v>
      </c>
      <c r="E17" s="177" t="s">
        <v>1032</v>
      </c>
      <c r="F17" t="s">
        <v>997</v>
      </c>
      <c r="G17" s="207" t="s">
        <v>998</v>
      </c>
      <c r="H17" s="207" t="s">
        <v>1039</v>
      </c>
      <c r="I17" s="207" t="s">
        <v>1038</v>
      </c>
      <c r="J17" s="207" t="s">
        <v>1040</v>
      </c>
      <c r="K17" s="461" t="s">
        <v>1047</v>
      </c>
      <c r="L17" s="462" t="s">
        <v>1049</v>
      </c>
      <c r="M17" s="444" t="s">
        <v>1055</v>
      </c>
      <c r="N17" s="444" t="s">
        <v>1056</v>
      </c>
      <c r="O17" s="462" t="s">
        <v>1043</v>
      </c>
      <c r="P17" s="462" t="s">
        <v>1050</v>
      </c>
      <c r="Q17" s="462" t="s">
        <v>1042</v>
      </c>
      <c r="R17" s="462" t="s">
        <v>1057</v>
      </c>
      <c r="S17" s="444" t="s">
        <v>1210</v>
      </c>
      <c r="T17" s="462" t="s">
        <v>1041</v>
      </c>
      <c r="U17" s="463" t="s">
        <v>1065</v>
      </c>
      <c r="V17" s="464" t="s">
        <v>1046</v>
      </c>
    </row>
    <row r="18" spans="2:22" x14ac:dyDescent="0.2">
      <c r="B18" t="s">
        <v>999</v>
      </c>
      <c r="C18" t="s">
        <v>699</v>
      </c>
      <c r="D18" t="s">
        <v>188</v>
      </c>
      <c r="F18" s="148">
        <v>100</v>
      </c>
      <c r="G18">
        <v>64</v>
      </c>
      <c r="H18" s="148"/>
      <c r="I18" s="352">
        <v>0.71</v>
      </c>
      <c r="J18" s="458"/>
      <c r="K18" s="148">
        <v>0</v>
      </c>
      <c r="M18" s="148">
        <v>0</v>
      </c>
      <c r="N18" s="148">
        <v>0</v>
      </c>
      <c r="O18" s="148">
        <v>0</v>
      </c>
      <c r="P18" s="148">
        <v>0</v>
      </c>
      <c r="Q18" s="148">
        <v>0</v>
      </c>
      <c r="R18" s="148">
        <v>0</v>
      </c>
      <c r="S18" s="148">
        <v>0</v>
      </c>
      <c r="T18" s="148">
        <v>0</v>
      </c>
      <c r="U18" s="148">
        <v>0</v>
      </c>
      <c r="V18" s="148">
        <v>0</v>
      </c>
    </row>
    <row r="19" spans="2:22" x14ac:dyDescent="0.2">
      <c r="B19" t="s">
        <v>999</v>
      </c>
      <c r="C19" t="s">
        <v>699</v>
      </c>
      <c r="D19" t="s">
        <v>188</v>
      </c>
      <c r="F19" s="148">
        <v>3000</v>
      </c>
      <c r="G19">
        <v>68</v>
      </c>
      <c r="H19" s="148"/>
      <c r="I19" s="352">
        <v>0.71</v>
      </c>
      <c r="J19" s="458"/>
      <c r="K19" s="148">
        <v>0</v>
      </c>
      <c r="M19" s="148">
        <v>0</v>
      </c>
      <c r="N19" s="148">
        <v>0</v>
      </c>
      <c r="O19" s="148">
        <v>0</v>
      </c>
      <c r="P19" s="148">
        <v>0</v>
      </c>
      <c r="Q19" s="148">
        <v>0</v>
      </c>
      <c r="R19" s="148">
        <v>0</v>
      </c>
      <c r="S19" s="148">
        <v>0</v>
      </c>
      <c r="T19" s="148">
        <v>0</v>
      </c>
      <c r="U19" s="148">
        <v>0</v>
      </c>
      <c r="V19" s="148">
        <v>0</v>
      </c>
    </row>
    <row r="20" spans="2:22" x14ac:dyDescent="0.2">
      <c r="B20" t="s">
        <v>999</v>
      </c>
      <c r="C20" t="s">
        <v>699</v>
      </c>
      <c r="D20" t="s">
        <v>188</v>
      </c>
      <c r="F20" s="148">
        <v>5000</v>
      </c>
      <c r="G20">
        <v>20</v>
      </c>
      <c r="H20" s="148"/>
      <c r="I20" s="352">
        <v>0.71</v>
      </c>
      <c r="J20" s="458"/>
      <c r="K20" s="148">
        <v>3075.6329775797049</v>
      </c>
      <c r="L20" s="148">
        <v>11562.610274206523</v>
      </c>
      <c r="M20" s="148">
        <v>2766.7859197203948</v>
      </c>
      <c r="N20" s="148">
        <v>57.595297089836357</v>
      </c>
      <c r="O20" s="148">
        <v>34932.210274262688</v>
      </c>
      <c r="P20" s="148">
        <v>0</v>
      </c>
      <c r="Q20" s="148">
        <v>1250.4098028169017</v>
      </c>
      <c r="R20" s="148">
        <v>8991.3890718743132</v>
      </c>
      <c r="S20" s="148">
        <v>152.32693774966927</v>
      </c>
      <c r="T20" s="148">
        <v>2288.7658759344672</v>
      </c>
      <c r="U20" s="148">
        <v>59025.385299094902</v>
      </c>
      <c r="V20" s="148">
        <v>62101.018276674607</v>
      </c>
    </row>
    <row r="21" spans="2:22" x14ac:dyDescent="0.2">
      <c r="B21" t="s">
        <v>684</v>
      </c>
      <c r="C21" t="s">
        <v>684</v>
      </c>
      <c r="D21" t="s">
        <v>174</v>
      </c>
      <c r="F21" s="148">
        <v>60000</v>
      </c>
      <c r="G21">
        <v>248</v>
      </c>
      <c r="H21" s="148"/>
      <c r="I21" s="352">
        <v>0.71</v>
      </c>
      <c r="J21" s="458"/>
      <c r="K21" s="148">
        <v>3075.6329775797049</v>
      </c>
      <c r="L21" s="148">
        <v>21506.188593125073</v>
      </c>
      <c r="M21" s="148">
        <v>658.85375594663503</v>
      </c>
      <c r="N21" s="148">
        <v>48.087583784875619</v>
      </c>
      <c r="O21" s="148">
        <v>20221.001175727542</v>
      </c>
      <c r="P21" s="148">
        <v>20717.97102385023</v>
      </c>
      <c r="Q21" s="148">
        <v>10655.910760563382</v>
      </c>
      <c r="R21" s="148">
        <v>22673.490567477373</v>
      </c>
      <c r="S21" s="148">
        <v>50.731728352129387</v>
      </c>
      <c r="T21" s="148">
        <v>6495.947729505333</v>
      </c>
      <c r="U21" s="148">
        <v>102270.50985024894</v>
      </c>
      <c r="V21" s="148">
        <v>105346.14282782865</v>
      </c>
    </row>
    <row r="22" spans="2:22" x14ac:dyDescent="0.2">
      <c r="B22" t="s">
        <v>685</v>
      </c>
      <c r="C22" t="s">
        <v>685</v>
      </c>
      <c r="D22" t="s">
        <v>175</v>
      </c>
      <c r="F22" s="148">
        <v>30000</v>
      </c>
      <c r="G22">
        <v>250</v>
      </c>
      <c r="H22" s="148"/>
      <c r="I22" s="352">
        <v>0.71</v>
      </c>
      <c r="J22" s="458"/>
      <c r="K22" s="148">
        <v>3075.6329775797049</v>
      </c>
      <c r="L22" s="148">
        <v>24474.122805407656</v>
      </c>
      <c r="M22" s="148">
        <v>712.71763934611249</v>
      </c>
      <c r="N22" s="148">
        <v>70.788471732149034</v>
      </c>
      <c r="O22" s="148">
        <v>23483.994103993689</v>
      </c>
      <c r="P22" s="148">
        <v>27269.196635851262</v>
      </c>
      <c r="Q22" s="148">
        <v>8776.7797183098592</v>
      </c>
      <c r="R22" s="148">
        <v>26154.296776713636</v>
      </c>
      <c r="S22" s="148">
        <v>42.873415921650974</v>
      </c>
      <c r="T22" s="148">
        <v>4521.6357524129935</v>
      </c>
      <c r="U22" s="148">
        <v>114680.02579268911</v>
      </c>
      <c r="V22" s="148">
        <v>117755.65877026881</v>
      </c>
    </row>
    <row r="23" spans="2:22" x14ac:dyDescent="0.2">
      <c r="B23" t="s">
        <v>687</v>
      </c>
      <c r="C23" t="s">
        <v>687</v>
      </c>
      <c r="D23" t="s">
        <v>177</v>
      </c>
      <c r="F23" s="148">
        <v>30000</v>
      </c>
      <c r="G23">
        <v>238</v>
      </c>
      <c r="H23" s="148"/>
      <c r="I23" s="352">
        <v>0.71</v>
      </c>
      <c r="J23" s="458"/>
      <c r="K23" s="148">
        <v>3075.6329775797049</v>
      </c>
      <c r="L23" s="148">
        <v>26712.453722836675</v>
      </c>
      <c r="M23" s="148">
        <v>481.30849339478448</v>
      </c>
      <c r="N23" s="148">
        <v>63.691517928288938</v>
      </c>
      <c r="O23" s="148">
        <v>16002.227334575357</v>
      </c>
      <c r="P23" s="148">
        <v>0</v>
      </c>
      <c r="Q23" s="148">
        <v>6681.0422535211283</v>
      </c>
      <c r="R23" s="148">
        <v>18402.505550580354</v>
      </c>
      <c r="S23" s="148">
        <v>52.757186750648401</v>
      </c>
      <c r="T23" s="148">
        <v>4235.4361194182529</v>
      </c>
      <c r="U23" s="148">
        <v>72033.664980931775</v>
      </c>
      <c r="V23" s="148">
        <v>75109.297958511481</v>
      </c>
    </row>
    <row r="24" spans="2:22" x14ac:dyDescent="0.2">
      <c r="B24" t="s">
        <v>1000</v>
      </c>
      <c r="C24" t="s">
        <v>700</v>
      </c>
      <c r="D24" t="s">
        <v>189</v>
      </c>
      <c r="F24" s="148">
        <v>5000</v>
      </c>
      <c r="G24">
        <v>150</v>
      </c>
      <c r="H24" s="148"/>
      <c r="I24" s="352">
        <v>0.71</v>
      </c>
      <c r="J24" s="458"/>
      <c r="K24" s="148">
        <v>3075.6329775797049</v>
      </c>
      <c r="L24" s="148">
        <v>5685.0346899697506</v>
      </c>
      <c r="M24" s="148">
        <v>649.88956330010944</v>
      </c>
      <c r="N24" s="148">
        <v>43.362274185992469</v>
      </c>
      <c r="O24" s="148">
        <v>11551.038317330014</v>
      </c>
      <c r="P24" s="148">
        <v>23460.210902339753</v>
      </c>
      <c r="Q24" s="148">
        <v>3600.7301408450703</v>
      </c>
      <c r="R24" s="148">
        <v>7780.2457109376237</v>
      </c>
      <c r="S24" s="148">
        <v>41.639535902419901</v>
      </c>
      <c r="T24" s="148">
        <v>1801.6430182004779</v>
      </c>
      <c r="U24" s="148">
        <v>53878.902779622695</v>
      </c>
      <c r="V24" s="148">
        <v>56954.5357572024</v>
      </c>
    </row>
    <row r="25" spans="2:22" x14ac:dyDescent="0.2">
      <c r="B25" t="s">
        <v>1001</v>
      </c>
      <c r="C25" t="s">
        <v>332</v>
      </c>
      <c r="D25" t="s">
        <v>332</v>
      </c>
      <c r="F25" s="148">
        <v>500</v>
      </c>
      <c r="G25">
        <v>122</v>
      </c>
      <c r="H25" s="148"/>
      <c r="I25" s="352">
        <v>0.71</v>
      </c>
      <c r="J25" s="458"/>
      <c r="K25" s="148">
        <v>0</v>
      </c>
      <c r="M25" s="148">
        <v>0</v>
      </c>
      <c r="N25" s="148">
        <v>0</v>
      </c>
      <c r="O25" s="148">
        <v>0</v>
      </c>
      <c r="P25" s="148">
        <v>0</v>
      </c>
      <c r="Q25" s="148">
        <v>0</v>
      </c>
      <c r="R25" s="148">
        <v>0</v>
      </c>
      <c r="S25" s="148">
        <v>0</v>
      </c>
      <c r="T25" s="148">
        <v>0</v>
      </c>
      <c r="U25" s="148">
        <v>0</v>
      </c>
      <c r="V25" s="148">
        <v>0</v>
      </c>
    </row>
    <row r="26" spans="2:22" x14ac:dyDescent="0.2">
      <c r="B26" t="s">
        <v>688</v>
      </c>
      <c r="C26" t="s">
        <v>688</v>
      </c>
      <c r="D26" t="s">
        <v>178</v>
      </c>
      <c r="F26" s="148">
        <v>2000</v>
      </c>
      <c r="G26">
        <v>75</v>
      </c>
      <c r="H26" s="148"/>
      <c r="I26" s="352">
        <v>0.71</v>
      </c>
      <c r="J26" s="458"/>
      <c r="K26" s="148">
        <v>3075.6329775797049</v>
      </c>
      <c r="L26" s="148">
        <v>11147.493923094782</v>
      </c>
      <c r="M26" s="148">
        <v>1036.0702931820629</v>
      </c>
      <c r="N26" s="148">
        <v>33.807035394200049</v>
      </c>
      <c r="O26" s="148">
        <v>12871.668360710035</v>
      </c>
      <c r="P26" s="148">
        <v>0</v>
      </c>
      <c r="Q26" s="148">
        <v>540.10952112676057</v>
      </c>
      <c r="R26" s="148">
        <v>6497.8322560119059</v>
      </c>
      <c r="S26" s="148">
        <v>102.26815399956486</v>
      </c>
      <c r="T26" s="148">
        <v>663.73472342252808</v>
      </c>
      <c r="U26" s="148">
        <v>31720.838784366009</v>
      </c>
      <c r="V26" s="148">
        <v>34796.471761945715</v>
      </c>
    </row>
    <row r="27" spans="2:22" x14ac:dyDescent="0.2">
      <c r="B27" t="s">
        <v>1002</v>
      </c>
      <c r="C27" t="s">
        <v>332</v>
      </c>
      <c r="D27" t="s">
        <v>332</v>
      </c>
      <c r="F27" s="148">
        <v>1000</v>
      </c>
      <c r="G27">
        <v>91</v>
      </c>
      <c r="H27" s="148"/>
      <c r="I27" s="352">
        <v>0.71</v>
      </c>
      <c r="J27" s="458"/>
      <c r="K27" s="148">
        <v>0</v>
      </c>
      <c r="M27" s="148">
        <v>0</v>
      </c>
      <c r="N27" s="148">
        <v>0</v>
      </c>
      <c r="O27" s="148">
        <v>0</v>
      </c>
      <c r="P27" s="148">
        <v>0</v>
      </c>
      <c r="Q27" s="148">
        <v>0</v>
      </c>
      <c r="R27" s="148">
        <v>0</v>
      </c>
      <c r="S27" s="148">
        <v>0</v>
      </c>
      <c r="T27" s="148">
        <v>0</v>
      </c>
      <c r="U27" s="148">
        <v>0</v>
      </c>
      <c r="V27" s="148">
        <v>0</v>
      </c>
    </row>
    <row r="28" spans="2:22" x14ac:dyDescent="0.2">
      <c r="B28" t="s">
        <v>689</v>
      </c>
      <c r="C28" t="s">
        <v>689</v>
      </c>
      <c r="D28" t="s">
        <v>179</v>
      </c>
      <c r="F28" s="148">
        <v>50</v>
      </c>
      <c r="G28">
        <v>50</v>
      </c>
      <c r="H28" s="148"/>
      <c r="I28" s="352">
        <v>0.71</v>
      </c>
      <c r="J28" s="458"/>
      <c r="K28" s="148">
        <v>0</v>
      </c>
      <c r="M28" s="148">
        <v>0</v>
      </c>
      <c r="N28" s="148">
        <v>0</v>
      </c>
      <c r="O28" s="148">
        <v>0</v>
      </c>
      <c r="P28" s="148">
        <v>0</v>
      </c>
      <c r="Q28" s="148">
        <v>0</v>
      </c>
      <c r="R28" s="148">
        <v>0</v>
      </c>
      <c r="S28" s="148">
        <v>0</v>
      </c>
      <c r="T28" s="148">
        <v>0</v>
      </c>
      <c r="U28" s="148">
        <v>0</v>
      </c>
      <c r="V28" s="148">
        <v>0</v>
      </c>
    </row>
    <row r="29" spans="2:22" x14ac:dyDescent="0.2">
      <c r="B29" t="s">
        <v>689</v>
      </c>
      <c r="C29" t="s">
        <v>689</v>
      </c>
      <c r="D29" t="s">
        <v>179</v>
      </c>
      <c r="F29" s="148">
        <v>1000</v>
      </c>
      <c r="G29">
        <v>80</v>
      </c>
      <c r="H29" s="148"/>
      <c r="I29" s="352">
        <v>0.71</v>
      </c>
      <c r="J29" s="458"/>
      <c r="K29" s="148">
        <v>0</v>
      </c>
      <c r="M29" s="148">
        <v>0</v>
      </c>
      <c r="N29" s="148">
        <v>0</v>
      </c>
      <c r="O29" s="148">
        <v>0</v>
      </c>
      <c r="P29" s="148">
        <v>0</v>
      </c>
      <c r="Q29" s="148">
        <v>0</v>
      </c>
      <c r="R29" s="148">
        <v>0</v>
      </c>
      <c r="S29" s="148">
        <v>0</v>
      </c>
      <c r="T29" s="148">
        <v>0</v>
      </c>
      <c r="U29" s="148">
        <v>0</v>
      </c>
      <c r="V29" s="148">
        <v>0</v>
      </c>
    </row>
    <row r="30" spans="2:22" x14ac:dyDescent="0.2">
      <c r="B30" t="s">
        <v>689</v>
      </c>
      <c r="C30" t="s">
        <v>689</v>
      </c>
      <c r="D30" t="s">
        <v>179</v>
      </c>
      <c r="F30" s="148">
        <v>50000</v>
      </c>
      <c r="G30">
        <v>140</v>
      </c>
      <c r="H30" s="148"/>
      <c r="I30" s="352">
        <v>0.71</v>
      </c>
      <c r="J30" s="458"/>
      <c r="K30" s="148">
        <v>3075.6329775797049</v>
      </c>
      <c r="L30" s="148">
        <v>22501.02490621453</v>
      </c>
      <c r="M30" s="148">
        <v>763.22645999187046</v>
      </c>
      <c r="N30" s="148">
        <v>38.237798596787094</v>
      </c>
      <c r="O30" s="148">
        <v>22058.319660610112</v>
      </c>
      <c r="P30" s="148">
        <v>0</v>
      </c>
      <c r="Q30" s="148">
        <v>14037.221408450707</v>
      </c>
      <c r="R30" s="148">
        <v>22812.896880644363</v>
      </c>
      <c r="S30" s="148">
        <v>33.130636483331365</v>
      </c>
      <c r="T30" s="148">
        <v>5588.3451059771332</v>
      </c>
      <c r="U30" s="148">
        <v>86997.807961896848</v>
      </c>
      <c r="V30" s="148">
        <v>90073.440939476553</v>
      </c>
    </row>
    <row r="31" spans="2:22" x14ac:dyDescent="0.2">
      <c r="B31" t="s">
        <v>1003</v>
      </c>
      <c r="C31" t="s">
        <v>695</v>
      </c>
      <c r="D31" t="s">
        <v>184</v>
      </c>
      <c r="F31" s="148">
        <v>1000</v>
      </c>
      <c r="G31">
        <v>120</v>
      </c>
      <c r="H31" s="148"/>
      <c r="I31" s="352">
        <v>0.71</v>
      </c>
      <c r="J31" s="458"/>
      <c r="K31" s="148">
        <v>0</v>
      </c>
      <c r="M31" s="148">
        <v>0</v>
      </c>
      <c r="N31" s="148">
        <v>0</v>
      </c>
      <c r="O31" s="148">
        <v>0</v>
      </c>
      <c r="P31" s="148">
        <v>0</v>
      </c>
      <c r="Q31" s="148">
        <v>0</v>
      </c>
      <c r="R31" s="148">
        <v>0</v>
      </c>
      <c r="S31" s="148">
        <v>0</v>
      </c>
      <c r="T31" s="148">
        <v>0</v>
      </c>
      <c r="U31" s="148">
        <v>0</v>
      </c>
      <c r="V31" s="148">
        <v>0</v>
      </c>
    </row>
    <row r="32" spans="2:22" x14ac:dyDescent="0.2">
      <c r="B32" t="s">
        <v>1003</v>
      </c>
      <c r="C32" t="s">
        <v>695</v>
      </c>
      <c r="D32" t="s">
        <v>184</v>
      </c>
      <c r="F32" s="148">
        <v>5000</v>
      </c>
      <c r="G32">
        <v>97</v>
      </c>
      <c r="H32" s="148"/>
      <c r="I32" s="352">
        <v>0.71</v>
      </c>
      <c r="J32" s="458"/>
      <c r="K32" s="148">
        <v>3075.6329775797049</v>
      </c>
      <c r="L32" s="148">
        <v>23976.378442306137</v>
      </c>
      <c r="M32" s="148">
        <v>2700.5644075098699</v>
      </c>
      <c r="N32" s="148">
        <v>184.71081067746454</v>
      </c>
      <c r="O32" s="148">
        <v>35010.414852456561</v>
      </c>
      <c r="P32" s="148">
        <v>0</v>
      </c>
      <c r="Q32" s="148">
        <v>586.52518309859147</v>
      </c>
      <c r="R32" s="148">
        <v>4768.8325411456326</v>
      </c>
      <c r="S32" s="148">
        <v>293.72505923270381</v>
      </c>
      <c r="T32" s="148">
        <v>2070.1411216907745</v>
      </c>
      <c r="U32" s="148">
        <v>66412.292140697697</v>
      </c>
      <c r="V32" s="148">
        <v>69487.925118277402</v>
      </c>
    </row>
    <row r="33" spans="2:22" x14ac:dyDescent="0.2">
      <c r="B33" t="s">
        <v>691</v>
      </c>
      <c r="C33" t="s">
        <v>691</v>
      </c>
      <c r="D33" t="s">
        <v>181</v>
      </c>
      <c r="F33" s="148">
        <v>30000</v>
      </c>
      <c r="G33">
        <v>258</v>
      </c>
      <c r="H33" s="148"/>
      <c r="I33" s="352">
        <v>0.71</v>
      </c>
      <c r="J33" s="458"/>
      <c r="K33" s="148">
        <v>3075.6329775797049</v>
      </c>
      <c r="L33" s="148">
        <v>24322.573959963156</v>
      </c>
      <c r="M33" s="148">
        <v>925.48069383629422</v>
      </c>
      <c r="N33" s="148">
        <v>77.517178419395051</v>
      </c>
      <c r="O33" s="148">
        <v>32225.378175961981</v>
      </c>
      <c r="P33" s="148">
        <v>40630.859729398282</v>
      </c>
      <c r="Q33" s="148">
        <v>11336.673802816902</v>
      </c>
      <c r="R33" s="148">
        <v>26838.70113265088</v>
      </c>
      <c r="S33" s="148">
        <v>35.25206954971847</v>
      </c>
      <c r="T33" s="148">
        <v>4802.2255871109446</v>
      </c>
      <c r="U33" s="148">
        <v>140156.41238790215</v>
      </c>
      <c r="V33" s="148">
        <v>143232.04536548184</v>
      </c>
    </row>
    <row r="34" spans="2:22" x14ac:dyDescent="0.2">
      <c r="B34" t="s">
        <v>1004</v>
      </c>
      <c r="C34" t="s">
        <v>715</v>
      </c>
      <c r="D34" t="s">
        <v>204</v>
      </c>
      <c r="F34" s="148">
        <v>6000</v>
      </c>
      <c r="G34">
        <v>254</v>
      </c>
      <c r="H34" s="148"/>
      <c r="I34" s="352">
        <v>0.71</v>
      </c>
      <c r="J34" s="458"/>
      <c r="K34" s="148">
        <v>3075.6329775797049</v>
      </c>
      <c r="L34" s="148">
        <v>5886.7538256216503</v>
      </c>
      <c r="M34" s="148">
        <v>517.14526577633296</v>
      </c>
      <c r="N34" s="148">
        <v>39.741647885508833</v>
      </c>
      <c r="O34" s="148">
        <v>7589.4242255551208</v>
      </c>
      <c r="P34" s="148">
        <v>21537.579304096693</v>
      </c>
      <c r="Q34" s="148">
        <v>1448.7312676056338</v>
      </c>
      <c r="R34" s="148">
        <v>3088.5002675427363</v>
      </c>
      <c r="S34" s="148">
        <v>37.769863322543465</v>
      </c>
      <c r="T34" s="148">
        <v>657.51480375582719</v>
      </c>
      <c r="U34" s="148">
        <v>40208.503694177663</v>
      </c>
      <c r="V34" s="148">
        <v>43284.136671757369</v>
      </c>
    </row>
    <row r="35" spans="2:22" x14ac:dyDescent="0.2">
      <c r="B35" t="s">
        <v>1005</v>
      </c>
      <c r="C35" t="s">
        <v>332</v>
      </c>
      <c r="D35" t="s">
        <v>332</v>
      </c>
      <c r="F35" s="148">
        <v>1000</v>
      </c>
      <c r="G35">
        <v>88</v>
      </c>
      <c r="H35" s="148"/>
      <c r="I35" s="352">
        <v>0.71</v>
      </c>
      <c r="J35" s="458"/>
      <c r="K35" s="148">
        <v>0</v>
      </c>
      <c r="M35" s="148">
        <v>0</v>
      </c>
      <c r="N35" s="148">
        <v>0</v>
      </c>
      <c r="O35" s="148">
        <v>0</v>
      </c>
      <c r="P35" s="148">
        <v>0</v>
      </c>
      <c r="Q35" s="148">
        <v>0</v>
      </c>
      <c r="R35" s="148">
        <v>0</v>
      </c>
      <c r="S35" s="148">
        <v>0</v>
      </c>
      <c r="T35" s="148">
        <v>0</v>
      </c>
      <c r="U35" s="148">
        <v>0</v>
      </c>
      <c r="V35" s="148">
        <v>0</v>
      </c>
    </row>
    <row r="36" spans="2:22" x14ac:dyDescent="0.2">
      <c r="B36" t="s">
        <v>1006</v>
      </c>
      <c r="C36" t="s">
        <v>332</v>
      </c>
      <c r="D36" t="s">
        <v>332</v>
      </c>
      <c r="F36" s="148">
        <v>1000</v>
      </c>
      <c r="G36">
        <v>88</v>
      </c>
      <c r="H36" s="148"/>
      <c r="I36" s="352">
        <v>0.71</v>
      </c>
      <c r="J36" s="458"/>
      <c r="K36" s="148">
        <v>0</v>
      </c>
      <c r="M36" s="148">
        <v>0</v>
      </c>
      <c r="N36" s="148">
        <v>0</v>
      </c>
      <c r="O36" s="148">
        <v>0</v>
      </c>
      <c r="P36" s="148">
        <v>0</v>
      </c>
      <c r="Q36" s="148">
        <v>0</v>
      </c>
      <c r="R36" s="148">
        <v>0</v>
      </c>
      <c r="S36" s="148">
        <v>0</v>
      </c>
      <c r="T36" s="148">
        <v>0</v>
      </c>
      <c r="U36" s="148">
        <v>0</v>
      </c>
      <c r="V36" s="148">
        <v>0</v>
      </c>
    </row>
    <row r="37" spans="2:22" x14ac:dyDescent="0.2">
      <c r="B37" t="s">
        <v>1007</v>
      </c>
      <c r="C37" t="s">
        <v>720</v>
      </c>
      <c r="D37" t="s">
        <v>209</v>
      </c>
      <c r="F37" s="148">
        <v>60000</v>
      </c>
      <c r="G37">
        <v>55</v>
      </c>
      <c r="H37" s="148"/>
      <c r="I37" s="352">
        <v>0.71</v>
      </c>
      <c r="J37" s="458"/>
      <c r="K37" s="148">
        <v>3075.6329775797049</v>
      </c>
      <c r="L37" s="148">
        <v>26700.612698212215</v>
      </c>
      <c r="M37" s="148">
        <v>1095.5015518187815</v>
      </c>
      <c r="N37" s="148">
        <v>60.63507900779905</v>
      </c>
      <c r="O37" s="148">
        <v>30920.46612004397</v>
      </c>
      <c r="P37" s="148">
        <v>0</v>
      </c>
      <c r="Q37" s="148">
        <v>12197.47335211268</v>
      </c>
      <c r="R37" s="148">
        <v>16741.562630159406</v>
      </c>
      <c r="S37" s="148">
        <v>35.385621999671827</v>
      </c>
      <c r="T37" s="148">
        <v>5186.435729258943</v>
      </c>
      <c r="U37" s="148">
        <v>91746.550529787201</v>
      </c>
      <c r="V37" s="148">
        <v>94822.183507366906</v>
      </c>
    </row>
    <row r="38" spans="2:22" x14ac:dyDescent="0.2">
      <c r="B38" t="s">
        <v>1008</v>
      </c>
      <c r="C38" t="s">
        <v>332</v>
      </c>
      <c r="D38" t="s">
        <v>332</v>
      </c>
      <c r="F38" s="148">
        <v>500</v>
      </c>
      <c r="G38">
        <v>81</v>
      </c>
      <c r="H38" s="148"/>
      <c r="I38" s="352">
        <v>0.71</v>
      </c>
      <c r="J38" s="458"/>
      <c r="K38" s="148">
        <v>0</v>
      </c>
      <c r="M38" s="148">
        <v>0</v>
      </c>
      <c r="N38" s="148">
        <v>0</v>
      </c>
      <c r="O38" s="148">
        <v>0</v>
      </c>
      <c r="P38" s="148">
        <v>0</v>
      </c>
      <c r="Q38" s="148">
        <v>0</v>
      </c>
      <c r="R38" s="148">
        <v>0</v>
      </c>
      <c r="S38" s="148">
        <v>0</v>
      </c>
      <c r="T38" s="148">
        <v>0</v>
      </c>
      <c r="U38" s="148">
        <v>0</v>
      </c>
      <c r="V38" s="148">
        <v>0</v>
      </c>
    </row>
    <row r="39" spans="2:22" x14ac:dyDescent="0.2">
      <c r="B39" t="s">
        <v>1009</v>
      </c>
      <c r="C39" t="s">
        <v>683</v>
      </c>
      <c r="D39" t="s">
        <v>173</v>
      </c>
      <c r="F39" s="148">
        <v>30000</v>
      </c>
      <c r="G39">
        <v>206</v>
      </c>
      <c r="H39" s="148"/>
      <c r="I39" s="352">
        <v>0.71</v>
      </c>
      <c r="J39" s="458"/>
      <c r="K39" s="148">
        <v>3075.6329775797049</v>
      </c>
      <c r="L39" s="148">
        <v>20816.417284380786</v>
      </c>
      <c r="M39" s="148">
        <v>664.77128599569744</v>
      </c>
      <c r="N39" s="148">
        <v>58.135683885791877</v>
      </c>
      <c r="O39" s="148">
        <v>19453.730718473147</v>
      </c>
      <c r="P39" s="148">
        <v>27776.226744976859</v>
      </c>
      <c r="Q39" s="148">
        <v>8214.1656338028188</v>
      </c>
      <c r="R39" s="148">
        <v>20599.733443630113</v>
      </c>
      <c r="S39" s="148">
        <v>48.940456640635297</v>
      </c>
      <c r="T39" s="148">
        <v>4830.6298610925669</v>
      </c>
      <c r="U39" s="148">
        <v>101690.90368635631</v>
      </c>
      <c r="V39" s="148">
        <v>104766.53666393601</v>
      </c>
    </row>
    <row r="40" spans="2:22" x14ac:dyDescent="0.2">
      <c r="B40" t="s">
        <v>1010</v>
      </c>
      <c r="C40" t="s">
        <v>708</v>
      </c>
      <c r="D40" t="s">
        <v>197</v>
      </c>
      <c r="F40" s="148">
        <v>2000</v>
      </c>
      <c r="G40">
        <v>145</v>
      </c>
      <c r="H40" s="148"/>
      <c r="I40" s="352">
        <v>0.71</v>
      </c>
      <c r="J40" s="458"/>
      <c r="K40" s="148">
        <v>3075.6329775797049</v>
      </c>
      <c r="L40" s="148">
        <v>2639.2542796034522</v>
      </c>
      <c r="M40" s="148">
        <v>313.80274110014903</v>
      </c>
      <c r="N40" s="148">
        <v>27.063885140017074</v>
      </c>
      <c r="O40" s="148">
        <v>4298.0671856465187</v>
      </c>
      <c r="P40" s="148">
        <v>0</v>
      </c>
      <c r="Q40" s="148">
        <v>818.60349295774654</v>
      </c>
      <c r="R40" s="148">
        <v>2079.3745838272953</v>
      </c>
      <c r="S40" s="148">
        <v>24.117183953191585</v>
      </c>
      <c r="T40" s="148">
        <v>237.23156722407046</v>
      </c>
      <c r="U40" s="148">
        <v>10072.531109259084</v>
      </c>
      <c r="V40" s="148">
        <v>13148.164086838788</v>
      </c>
    </row>
    <row r="41" spans="2:22" x14ac:dyDescent="0.2">
      <c r="B41" t="s">
        <v>697</v>
      </c>
      <c r="C41" t="s">
        <v>697</v>
      </c>
      <c r="D41" t="s">
        <v>186</v>
      </c>
      <c r="F41" s="148">
        <v>30000</v>
      </c>
      <c r="G41">
        <v>150</v>
      </c>
      <c r="H41" s="148"/>
      <c r="I41" s="352">
        <v>0.71</v>
      </c>
      <c r="J41" s="458"/>
      <c r="K41" s="148">
        <v>3075.6329775797049</v>
      </c>
      <c r="L41" s="148">
        <v>14547.241222356195</v>
      </c>
      <c r="M41" s="148">
        <v>463.68436928118535</v>
      </c>
      <c r="N41" s="148">
        <v>45.530672553140754</v>
      </c>
      <c r="O41" s="148">
        <v>10443.04844242063</v>
      </c>
      <c r="P41" s="148">
        <v>0</v>
      </c>
      <c r="Q41" s="148">
        <v>4458.7166197183096</v>
      </c>
      <c r="R41" s="148">
        <v>10838.150357668905</v>
      </c>
      <c r="S41" s="148">
        <v>25.451667646278779</v>
      </c>
      <c r="T41" s="148">
        <v>1363.6358271330207</v>
      </c>
      <c r="U41" s="148">
        <v>41650.792469297056</v>
      </c>
      <c r="V41" s="148">
        <v>44726.425446876761</v>
      </c>
    </row>
    <row r="42" spans="2:22" x14ac:dyDescent="0.2">
      <c r="B42" t="s">
        <v>698</v>
      </c>
      <c r="C42" t="s">
        <v>698</v>
      </c>
      <c r="D42" t="s">
        <v>187</v>
      </c>
      <c r="F42" s="148">
        <v>500</v>
      </c>
      <c r="G42">
        <v>70</v>
      </c>
      <c r="H42" s="148"/>
      <c r="I42" s="352">
        <v>0.71</v>
      </c>
      <c r="J42" s="458"/>
      <c r="K42" s="148">
        <v>0</v>
      </c>
      <c r="M42" s="148">
        <v>0</v>
      </c>
      <c r="N42" s="148">
        <v>0</v>
      </c>
      <c r="O42" s="148">
        <v>0</v>
      </c>
      <c r="P42" s="148">
        <v>0</v>
      </c>
      <c r="Q42" s="148">
        <v>0</v>
      </c>
      <c r="R42" s="148">
        <v>0</v>
      </c>
      <c r="S42" s="148">
        <v>0</v>
      </c>
      <c r="T42" s="148">
        <v>0</v>
      </c>
      <c r="U42" s="148">
        <v>0</v>
      </c>
      <c r="V42" s="148">
        <v>0</v>
      </c>
    </row>
    <row r="43" spans="2:22" x14ac:dyDescent="0.2">
      <c r="B43" t="s">
        <v>698</v>
      </c>
      <c r="C43" t="s">
        <v>698</v>
      </c>
      <c r="D43" t="s">
        <v>187</v>
      </c>
      <c r="F43" s="148">
        <v>5000</v>
      </c>
      <c r="G43">
        <v>248</v>
      </c>
      <c r="H43" s="148"/>
      <c r="I43" s="352">
        <v>0.71</v>
      </c>
      <c r="J43" s="458"/>
      <c r="K43" s="148">
        <v>3075.6329775797049</v>
      </c>
      <c r="L43" s="148">
        <v>8000.8762838350867</v>
      </c>
      <c r="M43" s="148">
        <v>577.22422227961795</v>
      </c>
      <c r="N43" s="148">
        <v>56.590610027413497</v>
      </c>
      <c r="O43" s="148">
        <v>8246.6068674314265</v>
      </c>
      <c r="P43" s="148">
        <v>23210.867174150597</v>
      </c>
      <c r="Q43" s="148">
        <v>970.50929577464785</v>
      </c>
      <c r="R43" s="148">
        <v>2746.1043235684447</v>
      </c>
      <c r="S43" s="148">
        <v>60.984859936347256</v>
      </c>
      <c r="T43" s="148">
        <v>711.20371869430323</v>
      </c>
      <c r="U43" s="148">
        <v>43886.1676634545</v>
      </c>
      <c r="V43" s="148">
        <v>46961.800641034206</v>
      </c>
    </row>
    <row r="44" spans="2:22" x14ac:dyDescent="0.2">
      <c r="B44" t="s">
        <v>1011</v>
      </c>
      <c r="C44" t="s">
        <v>710</v>
      </c>
      <c r="D44" t="s">
        <v>199</v>
      </c>
      <c r="F44" s="148">
        <v>2000</v>
      </c>
      <c r="G44">
        <v>91</v>
      </c>
      <c r="H44" s="148"/>
      <c r="I44" s="352">
        <v>0.71</v>
      </c>
      <c r="J44" s="458"/>
      <c r="K44" s="148">
        <v>3075.6329775797049</v>
      </c>
      <c r="L44" s="148">
        <v>9718.5070693659236</v>
      </c>
      <c r="M44" s="148">
        <v>990.84385442414634</v>
      </c>
      <c r="N44" s="148">
        <v>32.304507512524332</v>
      </c>
      <c r="O44" s="148">
        <v>12335.655460924458</v>
      </c>
      <c r="P44" s="148">
        <v>0</v>
      </c>
      <c r="Q44" s="148">
        <v>573.8663661971832</v>
      </c>
      <c r="R44" s="148">
        <v>5133.7176926913762</v>
      </c>
      <c r="S44" s="148">
        <v>129.15242979900998</v>
      </c>
      <c r="T44" s="148">
        <v>890.60605112106032</v>
      </c>
      <c r="U44" s="148">
        <v>28652.3526403</v>
      </c>
      <c r="V44" s="148">
        <v>31727.985617879705</v>
      </c>
    </row>
    <row r="45" spans="2:22" x14ac:dyDescent="0.2">
      <c r="B45" t="s">
        <v>1012</v>
      </c>
      <c r="C45" t="s">
        <v>690</v>
      </c>
      <c r="D45" t="s">
        <v>180</v>
      </c>
      <c r="F45" s="148">
        <v>30000</v>
      </c>
      <c r="G45">
        <v>148</v>
      </c>
      <c r="H45" s="148"/>
      <c r="I45" s="352">
        <v>0.71</v>
      </c>
      <c r="J45" s="458"/>
      <c r="K45" s="148">
        <v>3075.6329775797049</v>
      </c>
      <c r="L45" s="148">
        <v>21146.55491623233</v>
      </c>
      <c r="M45" s="148">
        <v>949.09286960349073</v>
      </c>
      <c r="N45" s="148">
        <v>91.329182987248927</v>
      </c>
      <c r="O45" s="148">
        <v>28769.958386280021</v>
      </c>
      <c r="P45" s="148">
        <v>35352.198098351677</v>
      </c>
      <c r="Q45" s="148">
        <v>7918.7932394366198</v>
      </c>
      <c r="R45" s="148">
        <v>21236.752339462913</v>
      </c>
      <c r="S45" s="148">
        <v>70.173080512168426</v>
      </c>
      <c r="T45" s="148">
        <v>6677.3145343691531</v>
      </c>
      <c r="U45" s="148">
        <v>121101.57151413272</v>
      </c>
      <c r="V45" s="148">
        <v>124177.20449171243</v>
      </c>
    </row>
    <row r="46" spans="2:22" x14ac:dyDescent="0.2">
      <c r="B46" t="s">
        <v>701</v>
      </c>
      <c r="C46" t="s">
        <v>701</v>
      </c>
      <c r="D46" t="s">
        <v>190</v>
      </c>
      <c r="F46" s="148">
        <v>10000</v>
      </c>
      <c r="G46">
        <v>258</v>
      </c>
      <c r="H46" s="148"/>
      <c r="I46" s="352">
        <v>0.71</v>
      </c>
      <c r="J46" s="458"/>
      <c r="K46" s="148">
        <v>3075.6329775797049</v>
      </c>
      <c r="L46" s="148">
        <v>10735.50136909904</v>
      </c>
      <c r="M46" s="148">
        <v>611.64032177166496</v>
      </c>
      <c r="N46" s="148">
        <v>53.222213481462639</v>
      </c>
      <c r="O46" s="148">
        <v>10164.209218980421</v>
      </c>
      <c r="P46" s="148">
        <v>25297.386344788203</v>
      </c>
      <c r="Q46" s="148">
        <v>2208.2602816901413</v>
      </c>
      <c r="R46" s="148">
        <v>5260.1315732314497</v>
      </c>
      <c r="S46" s="148">
        <v>34.653492434735142</v>
      </c>
      <c r="T46" s="148">
        <v>919.53774291607067</v>
      </c>
      <c r="U46" s="148">
        <v>54585.026530705327</v>
      </c>
      <c r="V46" s="148">
        <v>57660.659508285033</v>
      </c>
    </row>
    <row r="47" spans="2:22" x14ac:dyDescent="0.2">
      <c r="B47" t="s">
        <v>1013</v>
      </c>
      <c r="C47" t="s">
        <v>696</v>
      </c>
      <c r="D47" t="s">
        <v>185</v>
      </c>
      <c r="F47" s="148">
        <v>5000</v>
      </c>
      <c r="G47">
        <v>210</v>
      </c>
      <c r="H47" s="148"/>
      <c r="I47" s="352">
        <v>0.71</v>
      </c>
      <c r="J47" s="458"/>
      <c r="K47" s="148">
        <v>3075.6329775797049</v>
      </c>
      <c r="L47" s="148">
        <v>6332.7662754929715</v>
      </c>
      <c r="M47" s="148">
        <v>490.84041830630582</v>
      </c>
      <c r="N47" s="148">
        <v>38.549291460346971</v>
      </c>
      <c r="O47" s="148">
        <v>7101.9444357248867</v>
      </c>
      <c r="P47" s="148">
        <v>18985.336934489187</v>
      </c>
      <c r="Q47" s="148">
        <v>1308.0777464788732</v>
      </c>
      <c r="R47" s="148">
        <v>2892.2142590436624</v>
      </c>
      <c r="S47" s="148">
        <v>41.194195741530457</v>
      </c>
      <c r="T47" s="148">
        <v>647.50313306405621</v>
      </c>
      <c r="U47" s="148">
        <v>37267.842784293636</v>
      </c>
      <c r="V47" s="148">
        <v>40343.475761873342</v>
      </c>
    </row>
    <row r="48" spans="2:22" x14ac:dyDescent="0.2">
      <c r="B48" t="s">
        <v>1014</v>
      </c>
      <c r="C48" t="s">
        <v>332</v>
      </c>
      <c r="D48" t="s">
        <v>332</v>
      </c>
      <c r="F48" s="148">
        <v>200</v>
      </c>
      <c r="G48">
        <v>110</v>
      </c>
      <c r="H48" s="148"/>
      <c r="I48" s="352">
        <v>0.71</v>
      </c>
      <c r="J48" s="458"/>
      <c r="K48" s="148">
        <v>0</v>
      </c>
      <c r="M48" s="148">
        <v>0</v>
      </c>
      <c r="N48" s="148">
        <v>0</v>
      </c>
      <c r="O48" s="148">
        <v>0</v>
      </c>
      <c r="P48" s="148">
        <v>0</v>
      </c>
      <c r="Q48" s="148">
        <v>0</v>
      </c>
      <c r="R48" s="148">
        <v>0</v>
      </c>
      <c r="S48" s="148">
        <v>0</v>
      </c>
      <c r="T48" s="148">
        <v>0</v>
      </c>
      <c r="U48" s="148">
        <v>0</v>
      </c>
      <c r="V48" s="148">
        <v>0</v>
      </c>
    </row>
    <row r="49" spans="2:32" x14ac:dyDescent="0.2">
      <c r="B49" t="s">
        <v>1015</v>
      </c>
      <c r="C49" t="s">
        <v>704</v>
      </c>
      <c r="D49" t="s">
        <v>193</v>
      </c>
      <c r="F49" s="148">
        <v>1000</v>
      </c>
      <c r="G49">
        <v>140</v>
      </c>
      <c r="H49" s="148"/>
      <c r="I49" s="352">
        <v>0.71</v>
      </c>
      <c r="J49" s="458"/>
      <c r="K49" s="148">
        <v>3075.6329775797049</v>
      </c>
      <c r="L49" s="148">
        <v>5956.4738612540541</v>
      </c>
      <c r="M49" s="148">
        <v>1026.1542755159544</v>
      </c>
      <c r="N49" s="148">
        <v>29.222319568979376</v>
      </c>
      <c r="O49" s="148">
        <v>12427.447928741289</v>
      </c>
      <c r="P49" s="148">
        <v>0</v>
      </c>
      <c r="Q49" s="148">
        <v>161.75154929577465</v>
      </c>
      <c r="R49" s="148">
        <v>1467.5147447403219</v>
      </c>
      <c r="S49" s="148">
        <v>162.22123611680846</v>
      </c>
      <c r="T49" s="148">
        <v>315.3032476636559</v>
      </c>
      <c r="U49" s="148">
        <v>20328.491331695095</v>
      </c>
      <c r="V49" s="148">
        <v>23404.124309274801</v>
      </c>
    </row>
    <row r="50" spans="2:32" x14ac:dyDescent="0.2">
      <c r="B50" t="s">
        <v>1016</v>
      </c>
      <c r="C50" t="s">
        <v>332</v>
      </c>
      <c r="D50" t="s">
        <v>332</v>
      </c>
      <c r="F50" s="148">
        <v>200</v>
      </c>
      <c r="G50">
        <v>100</v>
      </c>
      <c r="H50" s="148"/>
      <c r="I50" s="352">
        <v>0.71</v>
      </c>
      <c r="J50" s="458"/>
      <c r="K50" s="148">
        <v>0</v>
      </c>
      <c r="M50" s="148">
        <v>0</v>
      </c>
      <c r="N50" s="148">
        <v>0</v>
      </c>
      <c r="O50" s="148">
        <v>0</v>
      </c>
      <c r="P50" s="148">
        <v>0</v>
      </c>
      <c r="Q50" s="148">
        <v>0</v>
      </c>
      <c r="R50" s="148">
        <v>0</v>
      </c>
      <c r="S50" s="148">
        <v>0</v>
      </c>
      <c r="T50" s="148">
        <v>0</v>
      </c>
      <c r="U50" s="148">
        <v>0</v>
      </c>
      <c r="V50" s="148">
        <v>0</v>
      </c>
    </row>
    <row r="51" spans="2:32" x14ac:dyDescent="0.2">
      <c r="B51" t="s">
        <v>702</v>
      </c>
      <c r="C51" t="s">
        <v>702</v>
      </c>
      <c r="D51" t="s">
        <v>191</v>
      </c>
      <c r="F51" s="148">
        <v>30000</v>
      </c>
      <c r="G51">
        <v>149</v>
      </c>
      <c r="H51" s="148"/>
      <c r="I51" s="352">
        <v>0.71</v>
      </c>
      <c r="J51" s="458"/>
      <c r="K51" s="148">
        <v>3075.6329775797049</v>
      </c>
      <c r="L51" s="148">
        <v>23278.295680549818</v>
      </c>
      <c r="M51" s="148">
        <v>643.29850756066287</v>
      </c>
      <c r="N51" s="148">
        <v>79.537402022831699</v>
      </c>
      <c r="O51" s="148">
        <v>23743.567985581256</v>
      </c>
      <c r="P51" s="148">
        <v>0</v>
      </c>
      <c r="Q51" s="148">
        <v>8382.9498591549291</v>
      </c>
      <c r="R51" s="148">
        <v>26531.073821918868</v>
      </c>
      <c r="S51" s="148">
        <v>71.502772500397313</v>
      </c>
      <c r="T51" s="148">
        <v>7202.645477786501</v>
      </c>
      <c r="U51" s="148">
        <v>89138.532824991373</v>
      </c>
      <c r="V51" s="148">
        <v>92214.165802571079</v>
      </c>
    </row>
    <row r="52" spans="2:32" x14ac:dyDescent="0.2">
      <c r="B52" t="s">
        <v>1017</v>
      </c>
      <c r="C52" t="s">
        <v>717</v>
      </c>
      <c r="D52" t="s">
        <v>206</v>
      </c>
      <c r="F52" s="148">
        <v>1000</v>
      </c>
      <c r="G52">
        <v>88</v>
      </c>
      <c r="H52" s="148"/>
      <c r="I52" s="352">
        <v>0.71</v>
      </c>
      <c r="J52" s="458"/>
      <c r="K52" s="148">
        <v>3075.6329775797049</v>
      </c>
      <c r="L52" s="148">
        <v>1602.8018482706516</v>
      </c>
      <c r="M52" s="148">
        <v>1135.1688732777961</v>
      </c>
      <c r="N52" s="148">
        <v>34.007142287049362</v>
      </c>
      <c r="O52" s="148">
        <v>14143.916369981005</v>
      </c>
      <c r="P52" s="148">
        <v>0</v>
      </c>
      <c r="Q52" s="148">
        <v>638.56698591549298</v>
      </c>
      <c r="R52" s="148">
        <v>5419.3678727166007</v>
      </c>
      <c r="S52" s="148">
        <v>72.839911530134515</v>
      </c>
      <c r="T52" s="148">
        <v>558.9180817129195</v>
      </c>
      <c r="U52" s="148">
        <v>22363.571158596671</v>
      </c>
      <c r="V52" s="148">
        <v>25439.204136176377</v>
      </c>
    </row>
    <row r="53" spans="2:32" x14ac:dyDescent="0.2">
      <c r="B53" t="s">
        <v>703</v>
      </c>
      <c r="C53" t="s">
        <v>703</v>
      </c>
      <c r="D53" t="s">
        <v>192</v>
      </c>
      <c r="F53" s="148">
        <v>5000</v>
      </c>
      <c r="G53">
        <v>247</v>
      </c>
      <c r="H53" s="148"/>
      <c r="I53" s="352">
        <v>0.71</v>
      </c>
      <c r="J53" s="458"/>
      <c r="K53" s="148">
        <v>3075.6329775797049</v>
      </c>
      <c r="L53" s="148">
        <v>8877.0508214273068</v>
      </c>
      <c r="M53" s="148">
        <v>542.72018632683398</v>
      </c>
      <c r="N53" s="148">
        <v>58.398453346120256</v>
      </c>
      <c r="O53" s="148">
        <v>7424.6451242343765</v>
      </c>
      <c r="P53" s="148">
        <v>24810.065660655266</v>
      </c>
      <c r="Q53" s="148">
        <v>649.81926760563397</v>
      </c>
      <c r="R53" s="148">
        <v>1704.8586408213034</v>
      </c>
      <c r="S53" s="148">
        <v>44.401153819046449</v>
      </c>
      <c r="T53" s="148">
        <v>346.70422080675149</v>
      </c>
      <c r="U53" s="148">
        <v>43813.143735550635</v>
      </c>
      <c r="V53" s="148">
        <v>46888.776713130341</v>
      </c>
    </row>
    <row r="54" spans="2:32" x14ac:dyDescent="0.2">
      <c r="B54" t="s">
        <v>1018</v>
      </c>
      <c r="C54" t="s">
        <v>332</v>
      </c>
      <c r="D54" t="s">
        <v>332</v>
      </c>
      <c r="F54" s="148">
        <v>1000</v>
      </c>
      <c r="G54">
        <v>99</v>
      </c>
      <c r="H54" s="148"/>
      <c r="I54" s="352">
        <v>0.71</v>
      </c>
      <c r="J54" s="458"/>
      <c r="K54" s="148">
        <v>0</v>
      </c>
      <c r="M54" s="148">
        <v>0</v>
      </c>
      <c r="N54" s="148">
        <v>0</v>
      </c>
      <c r="O54" s="148">
        <v>0</v>
      </c>
      <c r="P54" s="148">
        <v>0</v>
      </c>
      <c r="Q54" s="148">
        <v>0</v>
      </c>
      <c r="R54" s="148">
        <v>0</v>
      </c>
      <c r="S54" s="148">
        <v>0</v>
      </c>
      <c r="T54" s="148">
        <v>0</v>
      </c>
      <c r="U54" s="148">
        <v>0</v>
      </c>
      <c r="V54" s="148">
        <v>0</v>
      </c>
    </row>
    <row r="55" spans="2:32" x14ac:dyDescent="0.2">
      <c r="B55" t="s">
        <v>1019</v>
      </c>
      <c r="C55" t="s">
        <v>332</v>
      </c>
      <c r="D55" t="s">
        <v>332</v>
      </c>
      <c r="F55" s="148">
        <v>500</v>
      </c>
      <c r="G55">
        <v>93</v>
      </c>
      <c r="H55" s="148"/>
      <c r="I55" s="352">
        <v>0.71</v>
      </c>
      <c r="J55" s="458"/>
      <c r="K55" s="148">
        <v>0</v>
      </c>
      <c r="M55" s="148">
        <v>0</v>
      </c>
      <c r="N55" s="148">
        <v>0</v>
      </c>
      <c r="O55" s="148">
        <v>0</v>
      </c>
      <c r="P55" s="148">
        <v>0</v>
      </c>
      <c r="Q55" s="148">
        <v>0</v>
      </c>
      <c r="R55" s="148">
        <v>0</v>
      </c>
      <c r="S55" s="148">
        <v>0</v>
      </c>
      <c r="T55" s="148">
        <v>0</v>
      </c>
      <c r="U55" s="148">
        <v>0</v>
      </c>
      <c r="V55" s="148">
        <v>0</v>
      </c>
    </row>
    <row r="56" spans="2:32" x14ac:dyDescent="0.2">
      <c r="B56" t="s">
        <v>1019</v>
      </c>
      <c r="C56" t="s">
        <v>332</v>
      </c>
      <c r="D56" t="s">
        <v>332</v>
      </c>
      <c r="F56" s="148">
        <v>2000</v>
      </c>
      <c r="G56">
        <v>86</v>
      </c>
      <c r="H56" s="148"/>
      <c r="I56" s="352">
        <v>0.71</v>
      </c>
      <c r="J56" s="458"/>
      <c r="K56" s="148">
        <v>0</v>
      </c>
      <c r="M56" s="148">
        <v>0</v>
      </c>
      <c r="N56" s="148">
        <v>0</v>
      </c>
      <c r="O56" s="148">
        <v>0</v>
      </c>
      <c r="P56" s="148">
        <v>0</v>
      </c>
      <c r="Q56" s="148">
        <v>0</v>
      </c>
      <c r="R56" s="148">
        <v>0</v>
      </c>
      <c r="S56" s="148">
        <v>0</v>
      </c>
      <c r="T56" s="148">
        <v>0</v>
      </c>
      <c r="U56" s="148">
        <v>0</v>
      </c>
      <c r="V56" s="148">
        <v>0</v>
      </c>
    </row>
    <row r="57" spans="2:32" x14ac:dyDescent="0.2">
      <c r="B57" t="s">
        <v>1020</v>
      </c>
      <c r="C57" t="s">
        <v>707</v>
      </c>
      <c r="D57" t="s">
        <v>196</v>
      </c>
      <c r="F57" s="148">
        <v>50000</v>
      </c>
      <c r="G57">
        <v>195</v>
      </c>
      <c r="H57" s="148"/>
      <c r="I57" s="352">
        <v>0.71</v>
      </c>
      <c r="J57" s="458"/>
      <c r="K57" s="148">
        <v>3075.6329775797049</v>
      </c>
      <c r="L57" s="148">
        <v>43602.969961351104</v>
      </c>
      <c r="M57" s="148">
        <v>934.21274595676891</v>
      </c>
      <c r="N57" s="148">
        <v>58.326324902089596</v>
      </c>
      <c r="O57" s="148">
        <v>28757.740274138047</v>
      </c>
      <c r="P57" s="148">
        <v>29511.54110304459</v>
      </c>
      <c r="Q57" s="148">
        <v>12518.163380281692</v>
      </c>
      <c r="R57" s="148">
        <v>24034.163941046358</v>
      </c>
      <c r="S57" s="148">
        <v>45.85207431225902</v>
      </c>
      <c r="T57" s="148">
        <v>6897.1852627454418</v>
      </c>
      <c r="U57" s="148">
        <v>145321.76392260724</v>
      </c>
      <c r="V57" s="148">
        <v>148397.39690018693</v>
      </c>
    </row>
    <row r="58" spans="2:32" x14ac:dyDescent="0.2">
      <c r="B58" t="s">
        <v>1021</v>
      </c>
      <c r="C58" t="s">
        <v>332</v>
      </c>
      <c r="D58" t="s">
        <v>332</v>
      </c>
      <c r="F58" s="148">
        <v>3000</v>
      </c>
      <c r="G58">
        <v>78</v>
      </c>
      <c r="H58" s="148"/>
      <c r="I58" s="352">
        <v>0.71</v>
      </c>
      <c r="J58" s="458"/>
      <c r="K58" s="148">
        <v>0</v>
      </c>
      <c r="M58" s="148">
        <v>0</v>
      </c>
      <c r="N58" s="148">
        <v>0</v>
      </c>
      <c r="O58" s="148">
        <v>0</v>
      </c>
      <c r="P58" s="148">
        <v>0</v>
      </c>
      <c r="Q58" s="148">
        <v>0</v>
      </c>
      <c r="R58" s="148">
        <v>0</v>
      </c>
      <c r="S58" s="148">
        <v>0</v>
      </c>
      <c r="T58" s="148">
        <v>0</v>
      </c>
      <c r="U58" s="148">
        <v>0</v>
      </c>
      <c r="V58" s="148">
        <v>0</v>
      </c>
      <c r="X58" s="124" t="s">
        <v>1782</v>
      </c>
    </row>
    <row r="59" spans="2:32" x14ac:dyDescent="0.2">
      <c r="B59" t="s">
        <v>1022</v>
      </c>
      <c r="C59" t="s">
        <v>332</v>
      </c>
      <c r="D59" t="s">
        <v>332</v>
      </c>
      <c r="F59" s="148">
        <v>3000</v>
      </c>
      <c r="G59">
        <v>70</v>
      </c>
      <c r="H59" s="148"/>
      <c r="I59" s="352">
        <v>0.71</v>
      </c>
      <c r="J59" s="458"/>
      <c r="K59" s="148">
        <v>0</v>
      </c>
      <c r="M59" s="148">
        <v>0</v>
      </c>
      <c r="N59" s="148">
        <v>0</v>
      </c>
      <c r="O59" s="148">
        <v>0</v>
      </c>
      <c r="P59" s="148">
        <v>0</v>
      </c>
      <c r="Q59" s="148">
        <v>0</v>
      </c>
      <c r="R59" s="148">
        <v>0</v>
      </c>
      <c r="S59" s="148">
        <v>0</v>
      </c>
      <c r="T59" s="148">
        <v>0</v>
      </c>
      <c r="U59" s="148">
        <v>0</v>
      </c>
      <c r="V59" s="148">
        <v>0</v>
      </c>
      <c r="X59" t="s">
        <v>1060</v>
      </c>
      <c r="AA59" t="s">
        <v>1781</v>
      </c>
    </row>
    <row r="60" spans="2:32" x14ac:dyDescent="0.2">
      <c r="B60" t="s">
        <v>1023</v>
      </c>
      <c r="C60" t="s">
        <v>332</v>
      </c>
      <c r="D60" t="s">
        <v>332</v>
      </c>
      <c r="F60" s="148">
        <v>2000</v>
      </c>
      <c r="G60">
        <v>120</v>
      </c>
      <c r="H60" s="148"/>
      <c r="I60" s="352">
        <v>0.71</v>
      </c>
      <c r="J60" s="458"/>
      <c r="K60" s="148">
        <v>0</v>
      </c>
      <c r="M60" s="148">
        <v>0</v>
      </c>
      <c r="N60" s="148">
        <v>0</v>
      </c>
      <c r="O60" s="148">
        <v>0</v>
      </c>
      <c r="P60" s="148">
        <v>0</v>
      </c>
      <c r="Q60" s="148">
        <v>0</v>
      </c>
      <c r="R60" s="148">
        <v>0</v>
      </c>
      <c r="S60" s="148">
        <v>0</v>
      </c>
      <c r="T60" s="148">
        <v>0</v>
      </c>
      <c r="U60" s="148">
        <v>0</v>
      </c>
      <c r="V60" s="148">
        <v>0</v>
      </c>
      <c r="AE60" t="s">
        <v>1780</v>
      </c>
      <c r="AF60" s="352" t="s">
        <v>1784</v>
      </c>
    </row>
    <row r="61" spans="2:32" x14ac:dyDescent="0.2">
      <c r="B61" t="s">
        <v>705</v>
      </c>
      <c r="C61" t="s">
        <v>705</v>
      </c>
      <c r="D61" t="s">
        <v>194</v>
      </c>
      <c r="F61" s="148">
        <v>2500</v>
      </c>
      <c r="G61">
        <v>256</v>
      </c>
      <c r="H61" s="148"/>
      <c r="I61" s="352">
        <v>0.71</v>
      </c>
      <c r="J61" s="458"/>
      <c r="K61" s="148">
        <v>3075.6329775797049</v>
      </c>
      <c r="L61" s="148">
        <v>5159.6644245009884</v>
      </c>
      <c r="M61" s="148">
        <v>414.84335085417001</v>
      </c>
      <c r="N61" s="148">
        <v>31.182987814083322</v>
      </c>
      <c r="O61" s="148">
        <v>5519.9136435944511</v>
      </c>
      <c r="P61" s="148">
        <v>0</v>
      </c>
      <c r="Q61" s="148">
        <v>722.95909859154926</v>
      </c>
      <c r="R61" s="148">
        <v>1342.7973878966989</v>
      </c>
      <c r="S61" s="148">
        <v>42.529204923543226</v>
      </c>
      <c r="T61" s="148">
        <v>369.46498023720369</v>
      </c>
      <c r="U61" s="148">
        <v>13114.799534820891</v>
      </c>
      <c r="V61" s="148">
        <v>16190.432512400595</v>
      </c>
      <c r="X61" s="249" t="s">
        <v>1061</v>
      </c>
      <c r="AE61" s="249" t="s">
        <v>1779</v>
      </c>
    </row>
    <row r="62" spans="2:32" x14ac:dyDescent="0.2">
      <c r="B62" t="s">
        <v>706</v>
      </c>
      <c r="C62" t="s">
        <v>706</v>
      </c>
      <c r="D62" t="s">
        <v>195</v>
      </c>
      <c r="F62" s="148">
        <v>30000</v>
      </c>
      <c r="G62">
        <v>168</v>
      </c>
      <c r="H62" s="148"/>
      <c r="I62" s="352">
        <v>0.71</v>
      </c>
      <c r="J62" s="458"/>
      <c r="K62" s="148">
        <v>3075.6329775797049</v>
      </c>
      <c r="L62" s="148">
        <v>25172.764726977541</v>
      </c>
      <c r="M62" s="148">
        <v>727.43025973473209</v>
      </c>
      <c r="N62" s="148">
        <v>43.887195157449895</v>
      </c>
      <c r="O62" s="148">
        <v>21042.302941273152</v>
      </c>
      <c r="P62" s="148">
        <v>0</v>
      </c>
      <c r="Q62" s="148">
        <v>11674.24225352113</v>
      </c>
      <c r="R62" s="148">
        <v>23736.334887477118</v>
      </c>
      <c r="S62" s="148">
        <v>43.73639899078308</v>
      </c>
      <c r="T62" s="148">
        <v>6135.4159711014017</v>
      </c>
      <c r="U62" s="148">
        <v>87761.060780350352</v>
      </c>
      <c r="V62" s="148">
        <v>90836.693757930057</v>
      </c>
    </row>
    <row r="63" spans="2:32" x14ac:dyDescent="0.2">
      <c r="B63" t="s">
        <v>1024</v>
      </c>
      <c r="C63" t="s">
        <v>332</v>
      </c>
      <c r="D63" t="s">
        <v>332</v>
      </c>
      <c r="F63" s="148">
        <v>500</v>
      </c>
      <c r="G63">
        <v>97</v>
      </c>
      <c r="H63" s="148"/>
      <c r="I63" s="352">
        <v>0.71</v>
      </c>
      <c r="J63" s="458"/>
      <c r="K63" s="148">
        <v>0</v>
      </c>
      <c r="M63" s="148">
        <v>0</v>
      </c>
      <c r="N63" s="148">
        <v>0</v>
      </c>
      <c r="O63" s="148">
        <v>0</v>
      </c>
      <c r="P63" s="148">
        <v>0</v>
      </c>
      <c r="Q63" s="148">
        <v>0</v>
      </c>
      <c r="R63" s="148">
        <v>0</v>
      </c>
      <c r="S63" s="148">
        <v>0</v>
      </c>
      <c r="T63" s="148">
        <v>0</v>
      </c>
      <c r="U63" s="148">
        <v>0</v>
      </c>
      <c r="V63" s="148">
        <v>0</v>
      </c>
    </row>
    <row r="64" spans="2:32" x14ac:dyDescent="0.2">
      <c r="B64" t="s">
        <v>1025</v>
      </c>
      <c r="C64" t="s">
        <v>332</v>
      </c>
      <c r="D64" t="s">
        <v>332</v>
      </c>
      <c r="F64" s="148">
        <v>1000</v>
      </c>
      <c r="G64">
        <v>100</v>
      </c>
      <c r="H64" s="148"/>
      <c r="I64" s="352">
        <v>0.71</v>
      </c>
      <c r="J64" s="458"/>
      <c r="K64" s="148">
        <v>0</v>
      </c>
      <c r="M64" s="148">
        <v>0</v>
      </c>
      <c r="N64" s="148">
        <v>0</v>
      </c>
      <c r="O64" s="148">
        <v>0</v>
      </c>
      <c r="P64" s="148">
        <v>0</v>
      </c>
      <c r="Q64" s="148">
        <v>0</v>
      </c>
      <c r="R64" s="148">
        <v>0</v>
      </c>
      <c r="S64" s="148">
        <v>0</v>
      </c>
      <c r="T64" s="148">
        <v>0</v>
      </c>
      <c r="U64" s="148">
        <v>0</v>
      </c>
      <c r="V64" s="148">
        <v>0</v>
      </c>
    </row>
    <row r="65" spans="2:27" x14ac:dyDescent="0.2">
      <c r="B65" t="s">
        <v>1026</v>
      </c>
      <c r="C65" t="s">
        <v>686</v>
      </c>
      <c r="D65" t="s">
        <v>176</v>
      </c>
      <c r="F65" s="148">
        <v>3000</v>
      </c>
      <c r="G65">
        <v>196</v>
      </c>
      <c r="H65" s="148"/>
      <c r="I65" s="352">
        <v>0.71</v>
      </c>
      <c r="J65" s="458"/>
      <c r="K65" s="148">
        <v>3075.6329775797049</v>
      </c>
      <c r="L65" s="148">
        <v>14152.776425753615</v>
      </c>
      <c r="M65" s="148">
        <v>1161.6954716050222</v>
      </c>
      <c r="N65" s="148">
        <v>40.257294997748268</v>
      </c>
      <c r="O65" s="148">
        <v>14754.110022369679</v>
      </c>
      <c r="P65" s="148">
        <v>0</v>
      </c>
      <c r="Q65" s="148">
        <v>841.10805633802806</v>
      </c>
      <c r="R65" s="148">
        <v>7775.2802378964179</v>
      </c>
      <c r="S65" s="148">
        <v>102.37956785452228</v>
      </c>
      <c r="T65" s="148">
        <v>1034.75461820289</v>
      </c>
      <c r="U65" s="148">
        <v>38558.029360560628</v>
      </c>
      <c r="V65" s="148">
        <v>41633.662338140333</v>
      </c>
    </row>
    <row r="66" spans="2:27" x14ac:dyDescent="0.2">
      <c r="B66" t="s">
        <v>709</v>
      </c>
      <c r="C66" t="s">
        <v>709</v>
      </c>
      <c r="D66" t="s">
        <v>198</v>
      </c>
      <c r="F66" s="148">
        <v>10000</v>
      </c>
      <c r="G66">
        <v>174</v>
      </c>
      <c r="H66" s="148"/>
      <c r="I66" s="352">
        <v>0.71</v>
      </c>
      <c r="J66" s="458"/>
      <c r="K66" s="148">
        <v>3075.6329775797049</v>
      </c>
      <c r="L66" s="528">
        <v>10822.819998633538</v>
      </c>
      <c r="M66" s="148">
        <v>665.66217431633618</v>
      </c>
      <c r="N66" s="148">
        <v>73.441003195856865</v>
      </c>
      <c r="O66" s="148">
        <v>11736.540395764841</v>
      </c>
      <c r="P66" s="148">
        <v>0</v>
      </c>
      <c r="Q66" s="148">
        <v>2123.8681690140847</v>
      </c>
      <c r="R66" s="148">
        <v>5442.2232443004677</v>
      </c>
      <c r="S66" s="148">
        <v>80.468693595805149</v>
      </c>
      <c r="T66" s="148">
        <v>2053.6517295154781</v>
      </c>
      <c r="U66" s="148">
        <v>32179.10353722841</v>
      </c>
      <c r="V66" s="148">
        <v>35254.736514808115</v>
      </c>
    </row>
    <row r="67" spans="2:27" x14ac:dyDescent="0.2">
      <c r="B67" t="s">
        <v>1027</v>
      </c>
      <c r="C67" t="s">
        <v>332</v>
      </c>
      <c r="D67" t="s">
        <v>332</v>
      </c>
      <c r="F67" s="148">
        <v>500</v>
      </c>
      <c r="G67">
        <v>120</v>
      </c>
      <c r="H67" s="148"/>
      <c r="I67" s="352">
        <v>0.71</v>
      </c>
      <c r="J67" s="458"/>
      <c r="K67" s="148">
        <v>0</v>
      </c>
      <c r="M67" s="148">
        <v>0</v>
      </c>
      <c r="N67" s="148">
        <v>0</v>
      </c>
      <c r="O67" s="148">
        <v>0</v>
      </c>
      <c r="P67" s="148">
        <v>0</v>
      </c>
      <c r="Q67" s="148">
        <v>0</v>
      </c>
      <c r="R67" s="148">
        <v>0</v>
      </c>
      <c r="S67" s="148">
        <v>0</v>
      </c>
      <c r="T67" s="148">
        <v>0</v>
      </c>
      <c r="U67" s="148">
        <v>0</v>
      </c>
      <c r="V67" s="148">
        <v>0</v>
      </c>
    </row>
    <row r="68" spans="2:27" x14ac:dyDescent="0.2">
      <c r="B68" t="s">
        <v>1028</v>
      </c>
      <c r="C68" t="s">
        <v>694</v>
      </c>
      <c r="D68" t="s">
        <v>183</v>
      </c>
      <c r="F68" s="148">
        <v>30000</v>
      </c>
      <c r="G68">
        <v>260</v>
      </c>
      <c r="H68" s="148"/>
      <c r="I68" s="352">
        <v>0.71</v>
      </c>
      <c r="J68" s="458"/>
      <c r="K68" s="148">
        <v>3075.6329775797049</v>
      </c>
      <c r="L68" s="148">
        <v>24711.03698239151</v>
      </c>
      <c r="M68" s="148">
        <v>599.95619492864296</v>
      </c>
      <c r="N68" s="148">
        <v>57.062601762282952</v>
      </c>
      <c r="O68" s="148">
        <v>22823.375441380063</v>
      </c>
      <c r="P68" s="148">
        <v>0</v>
      </c>
      <c r="Q68" s="148">
        <v>11392.935211267606</v>
      </c>
      <c r="R68" s="148">
        <v>31764.485901120082</v>
      </c>
      <c r="S68" s="148">
        <v>49.102937580034713</v>
      </c>
      <c r="T68" s="148">
        <v>6722.2613137737671</v>
      </c>
      <c r="U68" s="148">
        <v>97414.094849933026</v>
      </c>
      <c r="V68" s="148">
        <v>100489.72782751273</v>
      </c>
    </row>
    <row r="69" spans="2:27" x14ac:dyDescent="0.2">
      <c r="B69" t="s">
        <v>1029</v>
      </c>
      <c r="C69" t="s">
        <v>719</v>
      </c>
      <c r="D69" t="s">
        <v>208</v>
      </c>
      <c r="F69" s="148">
        <v>3000</v>
      </c>
      <c r="G69">
        <v>61</v>
      </c>
      <c r="H69" s="148"/>
      <c r="I69" s="352">
        <v>0.71</v>
      </c>
      <c r="J69" s="458"/>
      <c r="K69" s="148">
        <v>3075.6329775797049</v>
      </c>
      <c r="L69" s="148">
        <v>7866.3083948729591</v>
      </c>
      <c r="M69" s="148">
        <v>382.75841555989393</v>
      </c>
      <c r="N69" s="148">
        <v>84.741059059487682</v>
      </c>
      <c r="O69" s="148">
        <v>7354.4659760149343</v>
      </c>
      <c r="P69" s="148">
        <v>0</v>
      </c>
      <c r="Q69" s="148">
        <v>1355.899943661972</v>
      </c>
      <c r="R69" s="148">
        <v>11484.852272135116</v>
      </c>
      <c r="S69" s="148">
        <v>111.64905388595736</v>
      </c>
      <c r="T69" s="148">
        <v>1819.0933173982462</v>
      </c>
      <c r="U69" s="148">
        <v>29880.619904083225</v>
      </c>
      <c r="V69" s="148">
        <v>32956.252881662927</v>
      </c>
    </row>
    <row r="70" spans="2:27" x14ac:dyDescent="0.2">
      <c r="B70" t="s">
        <v>1030</v>
      </c>
      <c r="C70" t="s">
        <v>718</v>
      </c>
      <c r="D70" t="s">
        <v>207</v>
      </c>
      <c r="F70" s="148">
        <v>60000</v>
      </c>
      <c r="G70">
        <v>242</v>
      </c>
      <c r="H70" s="148"/>
      <c r="I70" s="352">
        <v>0.71</v>
      </c>
      <c r="J70" s="458"/>
      <c r="K70" s="148">
        <v>3075.6329775797049</v>
      </c>
      <c r="L70" s="148">
        <v>30429.849190547004</v>
      </c>
      <c r="M70" s="148">
        <v>462.18468690383975</v>
      </c>
      <c r="N70" s="148">
        <v>35.305039172393897</v>
      </c>
      <c r="O70" s="148">
        <v>15463.45147177881</v>
      </c>
      <c r="P70" s="148">
        <v>0</v>
      </c>
      <c r="Q70" s="148">
        <v>11688.307605633803</v>
      </c>
      <c r="R70" s="148">
        <v>23643.620954132806</v>
      </c>
      <c r="S70" s="148">
        <v>32.428193665849484</v>
      </c>
      <c r="T70" s="148">
        <v>4554.5626371246635</v>
      </c>
      <c r="U70" s="148">
        <v>85779.79185921709</v>
      </c>
      <c r="V70" s="148">
        <v>88855.424836796796</v>
      </c>
    </row>
    <row r="71" spans="2:27" x14ac:dyDescent="0.2">
      <c r="B71" t="s">
        <v>1031</v>
      </c>
      <c r="C71" t="s">
        <v>332</v>
      </c>
      <c r="D71" t="s">
        <v>332</v>
      </c>
      <c r="F71" s="148">
        <v>500</v>
      </c>
      <c r="G71">
        <v>122</v>
      </c>
      <c r="H71" s="148"/>
      <c r="I71" s="352">
        <v>0.71</v>
      </c>
      <c r="J71" s="458"/>
      <c r="K71" s="148">
        <v>0</v>
      </c>
      <c r="M71" s="148">
        <v>0</v>
      </c>
      <c r="N71" s="148">
        <v>0</v>
      </c>
      <c r="O71" s="148">
        <v>0</v>
      </c>
      <c r="P71" s="148">
        <v>0</v>
      </c>
      <c r="Q71" s="148">
        <v>0</v>
      </c>
      <c r="R71" s="148">
        <v>0</v>
      </c>
      <c r="S71" s="148">
        <v>0</v>
      </c>
      <c r="T71" s="148">
        <v>0</v>
      </c>
      <c r="U71" s="148">
        <v>0</v>
      </c>
      <c r="V71" s="148">
        <v>0</v>
      </c>
    </row>
    <row r="72" spans="2:27" x14ac:dyDescent="0.2">
      <c r="B72" t="s">
        <v>711</v>
      </c>
      <c r="C72" t="s">
        <v>711</v>
      </c>
      <c r="D72" t="s">
        <v>200</v>
      </c>
      <c r="F72" s="148">
        <v>60000</v>
      </c>
      <c r="G72">
        <v>188</v>
      </c>
      <c r="H72" s="148"/>
      <c r="I72" s="352">
        <v>0.71</v>
      </c>
      <c r="J72" s="458"/>
      <c r="K72" s="148">
        <v>3075.6329775797049</v>
      </c>
      <c r="L72" s="148">
        <v>24113.702568551194</v>
      </c>
      <c r="M72" s="148">
        <v>770.66333893154945</v>
      </c>
      <c r="N72" s="148">
        <v>51.172864470886424</v>
      </c>
      <c r="O72" s="148">
        <v>23536.000423106092</v>
      </c>
      <c r="P72" s="148">
        <v>0</v>
      </c>
      <c r="Q72" s="148">
        <v>11617.980845070422</v>
      </c>
      <c r="R72" s="148">
        <v>22149.254528529797</v>
      </c>
      <c r="S72" s="148">
        <v>24.276582280806579</v>
      </c>
      <c r="T72" s="148">
        <v>3389.1476558782365</v>
      </c>
      <c r="U72" s="148">
        <v>84806.086021135736</v>
      </c>
      <c r="V72" s="148">
        <v>87881.718998715442</v>
      </c>
    </row>
    <row r="73" spans="2:27" x14ac:dyDescent="0.2">
      <c r="B73" t="s">
        <v>712</v>
      </c>
      <c r="C73" t="s">
        <v>712</v>
      </c>
      <c r="D73" t="s">
        <v>201</v>
      </c>
      <c r="F73" s="148">
        <v>5000</v>
      </c>
      <c r="G73">
        <v>140</v>
      </c>
      <c r="H73" s="148"/>
      <c r="I73" s="352">
        <v>0.71</v>
      </c>
      <c r="J73" s="458"/>
      <c r="K73" s="148">
        <v>3075.6329775797049</v>
      </c>
      <c r="L73" s="148">
        <v>19256.104533064066</v>
      </c>
      <c r="M73" s="148">
        <v>1382.2775241799541</v>
      </c>
      <c r="N73" s="148">
        <v>86.501744526383462</v>
      </c>
      <c r="O73" s="148">
        <v>19408.992829921481</v>
      </c>
      <c r="P73" s="148">
        <v>20887.749254274866</v>
      </c>
      <c r="Q73" s="148">
        <v>1357.3064788732395</v>
      </c>
      <c r="R73" s="148">
        <v>9024.7979447503858</v>
      </c>
      <c r="S73" s="148">
        <v>168.3310726792397</v>
      </c>
      <c r="T73" s="148">
        <v>2745.4560867966138</v>
      </c>
      <c r="U73" s="148">
        <v>72680.407127680635</v>
      </c>
      <c r="V73" s="148">
        <v>75756.040105260341</v>
      </c>
    </row>
    <row r="74" spans="2:27" x14ac:dyDescent="0.2">
      <c r="B74" t="s">
        <v>713</v>
      </c>
      <c r="C74" t="s">
        <v>713</v>
      </c>
      <c r="D74" t="s">
        <v>202</v>
      </c>
      <c r="F74" s="148">
        <v>6000</v>
      </c>
      <c r="G74">
        <v>244</v>
      </c>
      <c r="H74" s="148"/>
      <c r="I74" s="352">
        <v>0.71</v>
      </c>
      <c r="J74" s="458"/>
      <c r="K74" s="148">
        <v>3075.6329775797049</v>
      </c>
      <c r="L74" s="148">
        <v>6793.8561137971701</v>
      </c>
      <c r="M74" s="148">
        <v>625.16237338557528</v>
      </c>
      <c r="N74" s="148">
        <v>38.018428982926068</v>
      </c>
      <c r="O74" s="148">
        <v>8690.693724881774</v>
      </c>
      <c r="P74" s="148">
        <v>20164.356014022866</v>
      </c>
      <c r="Q74" s="148">
        <v>1301.0450704225354</v>
      </c>
      <c r="R74" s="148">
        <v>2426.0101147491141</v>
      </c>
      <c r="S74" s="148">
        <v>51.681973554369613</v>
      </c>
      <c r="T74" s="148">
        <v>807.98578373732789</v>
      </c>
      <c r="U74" s="148">
        <v>40183.946821610785</v>
      </c>
      <c r="V74" s="148">
        <v>43259.579799190491</v>
      </c>
    </row>
    <row r="75" spans="2:27" x14ac:dyDescent="0.2">
      <c r="B75" t="s">
        <v>714</v>
      </c>
      <c r="C75" t="s">
        <v>714</v>
      </c>
      <c r="D75" t="s">
        <v>203</v>
      </c>
      <c r="F75" s="148">
        <v>30000</v>
      </c>
      <c r="G75">
        <v>267</v>
      </c>
      <c r="H75" s="148"/>
      <c r="I75" s="352">
        <v>0.71</v>
      </c>
      <c r="J75" s="458"/>
      <c r="K75" s="148">
        <v>3075.6329775797049</v>
      </c>
      <c r="L75" s="148">
        <v>24772.870951534249</v>
      </c>
      <c r="M75" s="148">
        <v>664.41529958246531</v>
      </c>
      <c r="N75" s="148">
        <v>43.08394780710514</v>
      </c>
      <c r="O75" s="148">
        <v>20279.215447497925</v>
      </c>
      <c r="P75" s="148">
        <v>0</v>
      </c>
      <c r="Q75" s="148">
        <v>11885.222535211269</v>
      </c>
      <c r="R75" s="148">
        <v>21642.007880311314</v>
      </c>
      <c r="S75" s="148">
        <v>31.058201493825095</v>
      </c>
      <c r="T75" s="148">
        <v>4435.6361006674151</v>
      </c>
      <c r="U75" s="148">
        <v>83014.952915222166</v>
      </c>
      <c r="V75" s="148">
        <v>86090.585892801872</v>
      </c>
    </row>
    <row r="76" spans="2:27" x14ac:dyDescent="0.2">
      <c r="B76" t="s">
        <v>716</v>
      </c>
      <c r="C76" t="s">
        <v>693</v>
      </c>
      <c r="D76" t="s">
        <v>182</v>
      </c>
      <c r="F76" s="148">
        <v>2000</v>
      </c>
      <c r="G76">
        <v>44</v>
      </c>
      <c r="H76" s="148"/>
      <c r="I76" s="352">
        <v>0.71</v>
      </c>
      <c r="J76" s="458"/>
      <c r="K76" s="148">
        <v>3075.6329775797049</v>
      </c>
      <c r="L76" s="148">
        <v>9772.9367261080752</v>
      </c>
      <c r="M76" s="148">
        <v>496.29618159043224</v>
      </c>
      <c r="N76" s="148">
        <v>91.906700294524498</v>
      </c>
      <c r="O76" s="148">
        <v>8751.589004946778</v>
      </c>
      <c r="P76" s="148">
        <v>0</v>
      </c>
      <c r="Q76" s="148">
        <v>1265.8816901408452</v>
      </c>
      <c r="R76" s="148">
        <v>10482.339087319226</v>
      </c>
      <c r="S76" s="148">
        <v>60.410587962408378</v>
      </c>
      <c r="T76" s="148">
        <v>918.92161970987399</v>
      </c>
      <c r="U76" s="148">
        <v>31191.668128224803</v>
      </c>
      <c r="V76" s="148">
        <v>34267.301105804509</v>
      </c>
    </row>
    <row r="77" spans="2:27" x14ac:dyDescent="0.2">
      <c r="B77" t="s">
        <v>716</v>
      </c>
      <c r="C77" t="s">
        <v>716</v>
      </c>
      <c r="D77" t="s">
        <v>205</v>
      </c>
      <c r="F77" s="148"/>
      <c r="G77">
        <v>66</v>
      </c>
      <c r="H77" s="148"/>
      <c r="I77" s="352">
        <v>0.71</v>
      </c>
      <c r="J77" s="458"/>
      <c r="K77" s="148">
        <v>0</v>
      </c>
      <c r="M77" s="148">
        <v>0</v>
      </c>
      <c r="N77" s="148">
        <v>0</v>
      </c>
      <c r="O77" s="148">
        <v>0</v>
      </c>
      <c r="P77" s="148">
        <v>0</v>
      </c>
      <c r="Q77" s="148">
        <v>0</v>
      </c>
      <c r="R77" s="148">
        <v>0</v>
      </c>
      <c r="S77" s="148">
        <v>0</v>
      </c>
      <c r="T77" s="148">
        <v>0</v>
      </c>
      <c r="U77" s="148">
        <v>0</v>
      </c>
      <c r="V77" s="148">
        <v>0</v>
      </c>
    </row>
    <row r="78" spans="2:27" x14ac:dyDescent="0.2">
      <c r="B78" t="s">
        <v>716</v>
      </c>
      <c r="C78" t="s">
        <v>716</v>
      </c>
      <c r="D78" t="s">
        <v>205</v>
      </c>
      <c r="F78" s="148">
        <v>3000</v>
      </c>
      <c r="G78">
        <v>47</v>
      </c>
      <c r="H78" s="148"/>
      <c r="I78" s="352">
        <v>0.71</v>
      </c>
      <c r="J78" s="458"/>
      <c r="K78" s="148">
        <v>3075.6329775797049</v>
      </c>
      <c r="L78" s="148">
        <v>13466.066542206932</v>
      </c>
      <c r="M78" s="148">
        <v>2483.4003799612074</v>
      </c>
      <c r="N78" s="148">
        <v>199.08612954635305</v>
      </c>
      <c r="O78" s="148">
        <v>34464.467244907646</v>
      </c>
      <c r="P78" s="148">
        <v>0</v>
      </c>
      <c r="Q78" s="148">
        <v>974.72890140845072</v>
      </c>
      <c r="R78" s="148">
        <v>6888.7154690623574</v>
      </c>
      <c r="S78" s="148">
        <v>150.97827021139776</v>
      </c>
      <c r="T78" s="148">
        <v>1768.3595705323714</v>
      </c>
      <c r="U78" s="148">
        <v>57562.337728117753</v>
      </c>
      <c r="V78" s="148">
        <v>60637.970705697458</v>
      </c>
    </row>
    <row r="79" spans="2:27" x14ac:dyDescent="0.2">
      <c r="B79" s="149" t="s">
        <v>721</v>
      </c>
      <c r="C79" s="149" t="s">
        <v>721</v>
      </c>
      <c r="D79" s="149" t="s">
        <v>210</v>
      </c>
      <c r="E79" s="166"/>
      <c r="F79" s="341">
        <v>3000</v>
      </c>
      <c r="G79" s="149">
        <v>152</v>
      </c>
      <c r="H79" s="341"/>
      <c r="I79" s="453">
        <v>0.71</v>
      </c>
      <c r="J79" s="459"/>
      <c r="K79" s="341">
        <v>3075.6329775797049</v>
      </c>
      <c r="L79" s="341">
        <v>22042.156332970128</v>
      </c>
      <c r="M79" s="341">
        <v>747.15128342850085</v>
      </c>
      <c r="N79" s="341">
        <v>68.722524229994562</v>
      </c>
      <c r="O79" s="341">
        <v>10756.859891778375</v>
      </c>
      <c r="P79" s="341">
        <v>0</v>
      </c>
      <c r="Q79" s="341">
        <v>1084.4386478873237</v>
      </c>
      <c r="R79" s="341">
        <v>8538.951743266829</v>
      </c>
      <c r="S79" s="341">
        <v>125.87811785716239</v>
      </c>
      <c r="T79" s="341">
        <v>1640.3159808654457</v>
      </c>
      <c r="U79" s="341">
        <v>44062.722596768093</v>
      </c>
      <c r="V79" s="341">
        <v>47138.355574347799</v>
      </c>
      <c r="W79" s="149"/>
      <c r="X79" s="379"/>
      <c r="Y79" s="379"/>
      <c r="Z79" s="379"/>
      <c r="AA79" s="379"/>
    </row>
    <row r="80" spans="2:27" x14ac:dyDescent="0.2">
      <c r="D80" t="str">
        <f>IFERROR(VLOOKUP(J80,$B$85:$C$153,2,FALSE),"")</f>
        <v/>
      </c>
      <c r="F80" s="148"/>
      <c r="J80" s="460" t="s">
        <v>1044</v>
      </c>
      <c r="K80" s="148">
        <f>SUM(K18:K79)</f>
        <v>116874.0531480288</v>
      </c>
      <c r="L80" s="148">
        <f>SUM(L18:L79)</f>
        <v>620262.87262608588</v>
      </c>
      <c r="M80" s="148"/>
      <c r="N80" s="148"/>
      <c r="O80" s="148">
        <f>SUM(O18:O79)</f>
        <v>658758.65945900022</v>
      </c>
      <c r="P80" s="148">
        <f>SUM(P18:P79)</f>
        <v>359611.54492429039</v>
      </c>
      <c r="Q80" s="148">
        <f>SUM(Q18:Q79)</f>
        <v>189219.7754366197</v>
      </c>
      <c r="R80" s="148">
        <f>SUM(R18:R79)</f>
        <v>481035.08263305348</v>
      </c>
      <c r="S80" s="148"/>
      <c r="T80" s="148">
        <f t="shared" ref="T80:V80" si="3">SUM(T18:T79)</f>
        <v>108305.27165855814</v>
      </c>
      <c r="U80" s="148">
        <f t="shared" si="3"/>
        <v>2417193.2067376091</v>
      </c>
      <c r="V80" s="148">
        <f t="shared" si="3"/>
        <v>2534067.259885638</v>
      </c>
    </row>
    <row r="81" spans="2:26" x14ac:dyDescent="0.2">
      <c r="D81" t="str">
        <f>IFERROR(VLOOKUP(J81,$B$85:$C$153,2,FALSE),"")</f>
        <v/>
      </c>
      <c r="J81" s="460" t="s">
        <v>1045</v>
      </c>
      <c r="K81" s="148">
        <f>K80/12</f>
        <v>9739.5044290023998</v>
      </c>
      <c r="L81" s="148">
        <f>L80/12</f>
        <v>51688.572718840493</v>
      </c>
      <c r="M81" s="148"/>
      <c r="N81" s="148"/>
      <c r="O81" s="148">
        <f>O80/12</f>
        <v>54896.554954916683</v>
      </c>
      <c r="P81" s="148">
        <f>P80/12</f>
        <v>29967.628743690864</v>
      </c>
      <c r="Q81" s="148">
        <f>Q80/12</f>
        <v>15768.314619718309</v>
      </c>
      <c r="R81" s="148">
        <f>R80/12</f>
        <v>40086.256886087787</v>
      </c>
      <c r="S81" s="148"/>
      <c r="T81" s="148">
        <f t="shared" ref="T81:V81" si="4">T80/12</f>
        <v>9025.4393048798447</v>
      </c>
      <c r="U81" s="148">
        <f t="shared" si="4"/>
        <v>201432.76722813409</v>
      </c>
      <c r="V81" s="148">
        <f t="shared" si="4"/>
        <v>211172.2716571365</v>
      </c>
    </row>
    <row r="82" spans="2:26" x14ac:dyDescent="0.2">
      <c r="J82" s="460" t="s">
        <v>1063</v>
      </c>
      <c r="K82" s="148">
        <f>K81/38</f>
        <v>256.30274813164209</v>
      </c>
      <c r="L82" s="148">
        <f>L81/38</f>
        <v>1360.2255978642236</v>
      </c>
      <c r="O82" s="148">
        <f t="shared" ref="O82:R82" si="5">O81/38</f>
        <v>1444.6461830241233</v>
      </c>
      <c r="P82" s="148">
        <f t="shared" si="5"/>
        <v>788.62180904449644</v>
      </c>
      <c r="Q82" s="148">
        <f t="shared" si="5"/>
        <v>414.95564788732389</v>
      </c>
      <c r="R82" s="148">
        <f t="shared" si="5"/>
        <v>1054.9014970023102</v>
      </c>
      <c r="T82" s="148">
        <f>T81/38</f>
        <v>237.51156065473276</v>
      </c>
      <c r="U82" s="148">
        <f>U81/38</f>
        <v>5300.8622954772127</v>
      </c>
      <c r="V82" s="148">
        <f>V81/38</f>
        <v>5557.1650436088557</v>
      </c>
      <c r="X82" t="s">
        <v>1777</v>
      </c>
      <c r="Z82" s="352" t="s">
        <v>1783</v>
      </c>
    </row>
    <row r="83" spans="2:26" x14ac:dyDescent="0.2">
      <c r="K83" s="148"/>
      <c r="L83" s="148"/>
      <c r="U83" s="148"/>
      <c r="X83" s="249" t="s">
        <v>1778</v>
      </c>
    </row>
    <row r="84" spans="2:26" x14ac:dyDescent="0.2">
      <c r="K84" s="148"/>
      <c r="L84" s="148"/>
      <c r="U84" s="148"/>
    </row>
    <row r="85" spans="2:26" x14ac:dyDescent="0.2">
      <c r="B85" t="s">
        <v>683</v>
      </c>
      <c r="C85" t="s">
        <v>173</v>
      </c>
      <c r="D85" t="str">
        <f t="shared" ref="D85:D116" si="6">IFERROR(VLOOKUP(C85,$AF$18:$AF$62,1,FALSE),"Ei löydy")</f>
        <v>Ei löydy</v>
      </c>
    </row>
    <row r="86" spans="2:26" x14ac:dyDescent="0.2">
      <c r="B86" t="s">
        <v>684</v>
      </c>
      <c r="C86" t="s">
        <v>174</v>
      </c>
      <c r="D86" t="str">
        <f t="shared" si="6"/>
        <v>Ei löydy</v>
      </c>
    </row>
    <row r="87" spans="2:26" x14ac:dyDescent="0.2">
      <c r="B87" t="s">
        <v>685</v>
      </c>
      <c r="C87" t="s">
        <v>175</v>
      </c>
      <c r="D87" t="str">
        <f t="shared" si="6"/>
        <v>Ei löydy</v>
      </c>
    </row>
    <row r="88" spans="2:26" x14ac:dyDescent="0.2">
      <c r="B88" t="s">
        <v>686</v>
      </c>
      <c r="C88" t="s">
        <v>176</v>
      </c>
      <c r="D88" t="str">
        <f t="shared" si="6"/>
        <v>Ei löydy</v>
      </c>
    </row>
    <row r="89" spans="2:26" x14ac:dyDescent="0.2">
      <c r="B89" t="s">
        <v>687</v>
      </c>
      <c r="C89" t="s">
        <v>177</v>
      </c>
      <c r="D89" t="str">
        <f t="shared" si="6"/>
        <v>Ei löydy</v>
      </c>
    </row>
    <row r="90" spans="2:26" x14ac:dyDescent="0.2">
      <c r="B90" t="s">
        <v>688</v>
      </c>
      <c r="C90" t="s">
        <v>178</v>
      </c>
      <c r="D90" t="str">
        <f t="shared" si="6"/>
        <v>Ei löydy</v>
      </c>
    </row>
    <row r="91" spans="2:26" x14ac:dyDescent="0.2">
      <c r="B91" t="s">
        <v>689</v>
      </c>
      <c r="C91" t="s">
        <v>179</v>
      </c>
      <c r="D91" t="str">
        <f t="shared" si="6"/>
        <v>Ei löydy</v>
      </c>
    </row>
    <row r="92" spans="2:26" x14ac:dyDescent="0.2">
      <c r="B92" t="s">
        <v>690</v>
      </c>
      <c r="C92" t="s">
        <v>180</v>
      </c>
      <c r="D92" t="str">
        <f t="shared" si="6"/>
        <v>Ei löydy</v>
      </c>
    </row>
    <row r="93" spans="2:26" x14ac:dyDescent="0.2">
      <c r="B93" t="s">
        <v>691</v>
      </c>
      <c r="C93" t="s">
        <v>181</v>
      </c>
      <c r="D93" t="str">
        <f t="shared" si="6"/>
        <v>Ei löydy</v>
      </c>
    </row>
    <row r="94" spans="2:26" x14ac:dyDescent="0.2">
      <c r="B94" t="s">
        <v>693</v>
      </c>
      <c r="C94" t="s">
        <v>182</v>
      </c>
      <c r="D94" t="str">
        <f t="shared" si="6"/>
        <v>Ei löydy</v>
      </c>
    </row>
    <row r="95" spans="2:26" x14ac:dyDescent="0.2">
      <c r="B95" t="s">
        <v>694</v>
      </c>
      <c r="C95" t="s">
        <v>183</v>
      </c>
      <c r="D95" t="str">
        <f t="shared" si="6"/>
        <v>Ei löydy</v>
      </c>
    </row>
    <row r="96" spans="2:26" x14ac:dyDescent="0.2">
      <c r="B96" t="s">
        <v>695</v>
      </c>
      <c r="C96" t="s">
        <v>184</v>
      </c>
      <c r="D96" t="str">
        <f t="shared" si="6"/>
        <v>Ei löydy</v>
      </c>
    </row>
    <row r="97" spans="2:4" x14ac:dyDescent="0.2">
      <c r="B97" t="s">
        <v>696</v>
      </c>
      <c r="C97" t="s">
        <v>185</v>
      </c>
      <c r="D97" t="str">
        <f t="shared" si="6"/>
        <v>Ei löydy</v>
      </c>
    </row>
    <row r="98" spans="2:4" x14ac:dyDescent="0.2">
      <c r="B98" t="s">
        <v>697</v>
      </c>
      <c r="C98" t="s">
        <v>186</v>
      </c>
      <c r="D98" t="str">
        <f t="shared" si="6"/>
        <v>Ei löydy</v>
      </c>
    </row>
    <row r="99" spans="2:4" x14ac:dyDescent="0.2">
      <c r="B99" t="s">
        <v>698</v>
      </c>
      <c r="C99" t="s">
        <v>187</v>
      </c>
      <c r="D99" t="str">
        <f t="shared" si="6"/>
        <v>Ei löydy</v>
      </c>
    </row>
    <row r="100" spans="2:4" x14ac:dyDescent="0.2">
      <c r="B100" t="s">
        <v>699</v>
      </c>
      <c r="C100" t="s">
        <v>188</v>
      </c>
      <c r="D100" t="str">
        <f t="shared" si="6"/>
        <v>Ei löydy</v>
      </c>
    </row>
    <row r="101" spans="2:4" x14ac:dyDescent="0.2">
      <c r="B101" t="s">
        <v>700</v>
      </c>
      <c r="C101" t="s">
        <v>189</v>
      </c>
      <c r="D101" t="str">
        <f t="shared" si="6"/>
        <v>Ei löydy</v>
      </c>
    </row>
    <row r="102" spans="2:4" x14ac:dyDescent="0.2">
      <c r="B102" t="s">
        <v>701</v>
      </c>
      <c r="C102" t="s">
        <v>190</v>
      </c>
      <c r="D102" t="str">
        <f t="shared" si="6"/>
        <v>Ei löydy</v>
      </c>
    </row>
    <row r="103" spans="2:4" x14ac:dyDescent="0.2">
      <c r="B103" t="s">
        <v>702</v>
      </c>
      <c r="C103" t="s">
        <v>191</v>
      </c>
      <c r="D103" t="str">
        <f t="shared" si="6"/>
        <v>Ei löydy</v>
      </c>
    </row>
    <row r="104" spans="2:4" x14ac:dyDescent="0.2">
      <c r="B104" t="s">
        <v>703</v>
      </c>
      <c r="C104" t="s">
        <v>192</v>
      </c>
      <c r="D104" t="str">
        <f t="shared" si="6"/>
        <v>Ei löydy</v>
      </c>
    </row>
    <row r="105" spans="2:4" x14ac:dyDescent="0.2">
      <c r="B105" t="s">
        <v>704</v>
      </c>
      <c r="C105" t="s">
        <v>193</v>
      </c>
      <c r="D105" t="str">
        <f t="shared" si="6"/>
        <v>Ei löydy</v>
      </c>
    </row>
    <row r="106" spans="2:4" x14ac:dyDescent="0.2">
      <c r="B106" t="s">
        <v>705</v>
      </c>
      <c r="C106" t="s">
        <v>194</v>
      </c>
      <c r="D106" t="str">
        <f t="shared" si="6"/>
        <v>Ei löydy</v>
      </c>
    </row>
    <row r="107" spans="2:4" x14ac:dyDescent="0.2">
      <c r="B107" t="s">
        <v>706</v>
      </c>
      <c r="C107" t="s">
        <v>195</v>
      </c>
      <c r="D107" t="str">
        <f t="shared" si="6"/>
        <v>Ei löydy</v>
      </c>
    </row>
    <row r="108" spans="2:4" x14ac:dyDescent="0.2">
      <c r="B108" t="s">
        <v>707</v>
      </c>
      <c r="C108" t="s">
        <v>196</v>
      </c>
      <c r="D108" t="str">
        <f t="shared" si="6"/>
        <v>Ei löydy</v>
      </c>
    </row>
    <row r="109" spans="2:4" x14ac:dyDescent="0.2">
      <c r="B109" t="s">
        <v>708</v>
      </c>
      <c r="C109" t="s">
        <v>197</v>
      </c>
      <c r="D109" t="str">
        <f t="shared" si="6"/>
        <v>Ei löydy</v>
      </c>
    </row>
    <row r="110" spans="2:4" x14ac:dyDescent="0.2">
      <c r="B110" t="s">
        <v>709</v>
      </c>
      <c r="C110" t="s">
        <v>198</v>
      </c>
      <c r="D110" t="str">
        <f t="shared" si="6"/>
        <v>Ei löydy</v>
      </c>
    </row>
    <row r="111" spans="2:4" x14ac:dyDescent="0.2">
      <c r="B111" t="s">
        <v>710</v>
      </c>
      <c r="C111" t="s">
        <v>199</v>
      </c>
      <c r="D111" t="str">
        <f t="shared" si="6"/>
        <v>Ei löydy</v>
      </c>
    </row>
    <row r="112" spans="2:4" x14ac:dyDescent="0.2">
      <c r="B112" t="s">
        <v>711</v>
      </c>
      <c r="C112" t="s">
        <v>200</v>
      </c>
      <c r="D112" t="str">
        <f t="shared" si="6"/>
        <v>Ei löydy</v>
      </c>
    </row>
    <row r="113" spans="2:4" x14ac:dyDescent="0.2">
      <c r="B113" t="s">
        <v>712</v>
      </c>
      <c r="C113" t="s">
        <v>201</v>
      </c>
      <c r="D113" t="str">
        <f t="shared" si="6"/>
        <v>Ei löydy</v>
      </c>
    </row>
    <row r="114" spans="2:4" x14ac:dyDescent="0.2">
      <c r="B114" t="s">
        <v>713</v>
      </c>
      <c r="C114" t="s">
        <v>202</v>
      </c>
      <c r="D114" t="str">
        <f t="shared" si="6"/>
        <v>Ei löydy</v>
      </c>
    </row>
    <row r="115" spans="2:4" x14ac:dyDescent="0.2">
      <c r="B115" t="s">
        <v>714</v>
      </c>
      <c r="C115" t="s">
        <v>203</v>
      </c>
      <c r="D115" t="str">
        <f t="shared" si="6"/>
        <v>Ei löydy</v>
      </c>
    </row>
    <row r="116" spans="2:4" x14ac:dyDescent="0.2">
      <c r="B116" t="s">
        <v>715</v>
      </c>
      <c r="C116" t="s">
        <v>204</v>
      </c>
      <c r="D116" t="str">
        <f t="shared" si="6"/>
        <v>Ei löydy</v>
      </c>
    </row>
    <row r="117" spans="2:4" x14ac:dyDescent="0.2">
      <c r="B117" t="s">
        <v>716</v>
      </c>
      <c r="C117" t="s">
        <v>205</v>
      </c>
      <c r="D117" t="str">
        <f t="shared" ref="D117:D139" si="7">IFERROR(VLOOKUP(C117,$AF$18:$AF$62,1,FALSE),"Ei löydy")</f>
        <v>Ei löydy</v>
      </c>
    </row>
    <row r="118" spans="2:4" x14ac:dyDescent="0.2">
      <c r="B118" t="s">
        <v>717</v>
      </c>
      <c r="C118" t="s">
        <v>206</v>
      </c>
      <c r="D118" t="str">
        <f t="shared" si="7"/>
        <v>Ei löydy</v>
      </c>
    </row>
    <row r="119" spans="2:4" x14ac:dyDescent="0.2">
      <c r="B119" t="s">
        <v>718</v>
      </c>
      <c r="C119" t="s">
        <v>207</v>
      </c>
      <c r="D119" t="str">
        <f t="shared" si="7"/>
        <v>Ei löydy</v>
      </c>
    </row>
    <row r="120" spans="2:4" x14ac:dyDescent="0.2">
      <c r="B120" t="s">
        <v>719</v>
      </c>
      <c r="C120" t="s">
        <v>208</v>
      </c>
      <c r="D120" t="str">
        <f t="shared" si="7"/>
        <v>Ei löydy</v>
      </c>
    </row>
    <row r="121" spans="2:4" x14ac:dyDescent="0.2">
      <c r="B121" t="s">
        <v>720</v>
      </c>
      <c r="C121" t="s">
        <v>209</v>
      </c>
      <c r="D121" t="str">
        <f t="shared" si="7"/>
        <v>Ei löydy</v>
      </c>
    </row>
    <row r="122" spans="2:4" x14ac:dyDescent="0.2">
      <c r="B122" t="s">
        <v>721</v>
      </c>
      <c r="C122" t="s">
        <v>210</v>
      </c>
      <c r="D122" t="str">
        <f t="shared" si="7"/>
        <v>Ei löydy</v>
      </c>
    </row>
    <row r="123" spans="2:4" x14ac:dyDescent="0.2">
      <c r="B123" t="s">
        <v>1009</v>
      </c>
      <c r="C123" t="s">
        <v>173</v>
      </c>
      <c r="D123" t="str">
        <f t="shared" si="7"/>
        <v>Ei löydy</v>
      </c>
    </row>
    <row r="124" spans="2:4" x14ac:dyDescent="0.2">
      <c r="B124" t="s">
        <v>1012</v>
      </c>
      <c r="C124" t="s">
        <v>180</v>
      </c>
      <c r="D124" t="str">
        <f t="shared" si="7"/>
        <v>Ei löydy</v>
      </c>
    </row>
    <row r="125" spans="2:4" x14ac:dyDescent="0.2">
      <c r="B125" t="s">
        <v>1026</v>
      </c>
      <c r="C125" t="s">
        <v>176</v>
      </c>
      <c r="D125" t="str">
        <f t="shared" si="7"/>
        <v>Ei löydy</v>
      </c>
    </row>
    <row r="126" spans="2:4" x14ac:dyDescent="0.2">
      <c r="B126" t="s">
        <v>1033</v>
      </c>
      <c r="C126" t="s">
        <v>183</v>
      </c>
      <c r="D126" t="str">
        <f t="shared" si="7"/>
        <v>Ei löydy</v>
      </c>
    </row>
    <row r="127" spans="2:4" x14ac:dyDescent="0.2">
      <c r="B127" t="s">
        <v>1003</v>
      </c>
      <c r="C127" t="s">
        <v>184</v>
      </c>
      <c r="D127" t="str">
        <f t="shared" si="7"/>
        <v>Ei löydy</v>
      </c>
    </row>
    <row r="128" spans="2:4" x14ac:dyDescent="0.2">
      <c r="B128" t="s">
        <v>1000</v>
      </c>
      <c r="C128" t="s">
        <v>189</v>
      </c>
      <c r="D128" t="str">
        <f t="shared" si="7"/>
        <v>Ei löydy</v>
      </c>
    </row>
    <row r="129" spans="2:4" x14ac:dyDescent="0.2">
      <c r="B129" t="s">
        <v>1007</v>
      </c>
      <c r="C129" t="s">
        <v>209</v>
      </c>
      <c r="D129" t="str">
        <f t="shared" si="7"/>
        <v>Ei löydy</v>
      </c>
    </row>
    <row r="130" spans="2:4" x14ac:dyDescent="0.2">
      <c r="B130" t="s">
        <v>1020</v>
      </c>
      <c r="C130" t="s">
        <v>196</v>
      </c>
      <c r="D130" t="str">
        <f t="shared" si="7"/>
        <v>Ei löydy</v>
      </c>
    </row>
    <row r="131" spans="2:4" x14ac:dyDescent="0.2">
      <c r="B131" t="s">
        <v>1030</v>
      </c>
      <c r="C131" t="s">
        <v>207</v>
      </c>
      <c r="D131" t="str">
        <f t="shared" si="7"/>
        <v>Ei löydy</v>
      </c>
    </row>
    <row r="132" spans="2:4" x14ac:dyDescent="0.2">
      <c r="B132" t="s">
        <v>1017</v>
      </c>
      <c r="C132" t="s">
        <v>206</v>
      </c>
      <c r="D132" t="str">
        <f t="shared" si="7"/>
        <v>Ei löydy</v>
      </c>
    </row>
    <row r="133" spans="2:4" x14ac:dyDescent="0.2">
      <c r="B133" t="s">
        <v>999</v>
      </c>
      <c r="C133" t="s">
        <v>188</v>
      </c>
      <c r="D133" t="str">
        <f t="shared" si="7"/>
        <v>Ei löydy</v>
      </c>
    </row>
    <row r="134" spans="2:4" x14ac:dyDescent="0.2">
      <c r="B134" t="s">
        <v>1013</v>
      </c>
      <c r="C134" t="s">
        <v>185</v>
      </c>
      <c r="D134" t="str">
        <f t="shared" si="7"/>
        <v>Ei löydy</v>
      </c>
    </row>
    <row r="135" spans="2:4" x14ac:dyDescent="0.2">
      <c r="B135" t="s">
        <v>1015</v>
      </c>
      <c r="C135" t="s">
        <v>193</v>
      </c>
      <c r="D135" t="str">
        <f t="shared" si="7"/>
        <v>Ei löydy</v>
      </c>
    </row>
    <row r="136" spans="2:4" x14ac:dyDescent="0.2">
      <c r="B136" t="s">
        <v>1011</v>
      </c>
      <c r="C136" t="s">
        <v>199</v>
      </c>
      <c r="D136" t="str">
        <f t="shared" si="7"/>
        <v>Ei löydy</v>
      </c>
    </row>
    <row r="137" spans="2:4" x14ac:dyDescent="0.2">
      <c r="B137" t="s">
        <v>1004</v>
      </c>
      <c r="C137" t="s">
        <v>204</v>
      </c>
      <c r="D137" t="str">
        <f t="shared" si="7"/>
        <v>Ei löydy</v>
      </c>
    </row>
    <row r="138" spans="2:4" x14ac:dyDescent="0.2">
      <c r="B138" t="s">
        <v>1029</v>
      </c>
      <c r="C138" t="s">
        <v>208</v>
      </c>
      <c r="D138" t="str">
        <f t="shared" si="7"/>
        <v>Ei löydy</v>
      </c>
    </row>
    <row r="139" spans="2:4" x14ac:dyDescent="0.2">
      <c r="B139" t="s">
        <v>1010</v>
      </c>
      <c r="C139" t="s">
        <v>197</v>
      </c>
      <c r="D139" t="str">
        <f t="shared" si="7"/>
        <v>Ei löydy</v>
      </c>
    </row>
  </sheetData>
  <autoFilter ref="C17:V82" xr:uid="{F27E8F5B-78B5-4CD4-9BAB-755CA0FAB434}"/>
  <mergeCells count="1">
    <mergeCell ref="K15:V15"/>
  </mergeCells>
  <hyperlinks>
    <hyperlink ref="C4" r:id="rId1" xr:uid="{53A22437-1406-4842-BF30-5E963D80F918}"/>
    <hyperlink ref="C5" r:id="rId2" xr:uid="{15DE5106-86DE-44E7-B3E0-B6D6A8B8E219}"/>
    <hyperlink ref="X61" r:id="rId3" xr:uid="{B5D6EF0B-7268-481E-A175-B8D04D9BD08D}"/>
    <hyperlink ref="X83" r:id="rId4" xr:uid="{8EBBDE99-F99F-4FC7-9F34-3E7F0B772A6E}"/>
    <hyperlink ref="AE61" r:id="rId5" xr:uid="{7A2EADD8-9C91-422A-8939-0234BC46D3FC}"/>
  </hyperlinks>
  <pageMargins left="0.7" right="0.7" top="0.75" bottom="0.75" header="0.3" footer="0.3"/>
  <pageSetup paperSize="9" orientation="portrait" r:id="rId6"/>
  <drawing r:id="rId7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98FEB-D935-454E-BDC6-93968D8A65BC}">
  <sheetPr codeName="Sheet21"/>
  <dimension ref="A1:AA139"/>
  <sheetViews>
    <sheetView workbookViewId="0">
      <selection activeCell="L30" sqref="L30"/>
    </sheetView>
  </sheetViews>
  <sheetFormatPr defaultRowHeight="12.75" x14ac:dyDescent="0.2"/>
  <cols>
    <col min="2" max="2" width="16.28515625" bestFit="1" customWidth="1"/>
    <col min="3" max="3" width="16" bestFit="1" customWidth="1"/>
    <col min="4" max="4" width="16" customWidth="1"/>
    <col min="5" max="5" width="16" style="580" bestFit="1" customWidth="1"/>
    <col min="7" max="8" width="11.5703125" customWidth="1"/>
    <col min="9" max="9" width="11.28515625" customWidth="1"/>
    <col min="10" max="10" width="12.5703125" customWidth="1"/>
    <col min="11" max="11" width="26.5703125" customWidth="1"/>
    <col min="12" max="12" width="17.42578125" customWidth="1"/>
    <col min="13" max="13" width="17.7109375" customWidth="1"/>
    <col min="14" max="14" width="15.28515625" customWidth="1"/>
    <col min="15" max="15" width="11.42578125" customWidth="1"/>
    <col min="16" max="16" width="14.5703125" customWidth="1"/>
    <col min="17" max="17" width="13.140625" customWidth="1"/>
    <col min="18" max="18" width="12.5703125" customWidth="1"/>
    <col min="19" max="19" width="10.42578125" customWidth="1"/>
    <col min="21" max="21" width="11.7109375" customWidth="1"/>
    <col min="28" max="28" width="20.140625" bestFit="1" customWidth="1"/>
    <col min="29" max="30" width="20.140625" customWidth="1"/>
    <col min="31" max="31" width="20.5703125" customWidth="1"/>
    <col min="33" max="33" width="27.28515625" bestFit="1" customWidth="1"/>
  </cols>
  <sheetData>
    <row r="1" spans="1:22" x14ac:dyDescent="0.2">
      <c r="A1" s="126" t="s">
        <v>1791</v>
      </c>
    </row>
    <row r="2" spans="1:22" x14ac:dyDescent="0.2">
      <c r="A2" s="124"/>
    </row>
    <row r="3" spans="1:22" x14ac:dyDescent="0.2">
      <c r="A3" s="124"/>
      <c r="B3" t="s">
        <v>1064</v>
      </c>
      <c r="K3" s="126" t="s">
        <v>1693</v>
      </c>
    </row>
    <row r="4" spans="1:22" x14ac:dyDescent="0.2">
      <c r="B4" t="s">
        <v>1059</v>
      </c>
      <c r="C4" s="249" t="s">
        <v>1034</v>
      </c>
      <c r="K4" s="124" t="s">
        <v>1062</v>
      </c>
    </row>
    <row r="5" spans="1:22" x14ac:dyDescent="0.2">
      <c r="C5" s="249" t="s">
        <v>1035</v>
      </c>
      <c r="L5" s="580" t="s">
        <v>1051</v>
      </c>
      <c r="M5" s="580" t="s">
        <v>1052</v>
      </c>
      <c r="N5" s="580" t="s">
        <v>1053</v>
      </c>
      <c r="O5" s="580" t="s">
        <v>1054</v>
      </c>
    </row>
    <row r="6" spans="1:22" x14ac:dyDescent="0.2">
      <c r="D6" s="249"/>
      <c r="K6" t="s">
        <v>1037</v>
      </c>
      <c r="L6" s="148"/>
      <c r="M6" s="148">
        <f>'Costs vs. Price lists (TC)'!E438</f>
        <v>204707.23459430868</v>
      </c>
      <c r="N6" s="148"/>
      <c r="O6" s="339"/>
    </row>
    <row r="7" spans="1:22" x14ac:dyDescent="0.2">
      <c r="K7" s="149" t="s">
        <v>1036</v>
      </c>
      <c r="L7" s="341"/>
      <c r="M7" s="341">
        <f>'Costs vs. Price lists (TC)'!E439</f>
        <v>9739.5044290023998</v>
      </c>
      <c r="N7" s="341"/>
      <c r="O7" s="470"/>
    </row>
    <row r="8" spans="1:22" x14ac:dyDescent="0.2">
      <c r="A8" s="124"/>
      <c r="K8" t="s">
        <v>1140</v>
      </c>
      <c r="L8" s="148"/>
      <c r="M8" s="148">
        <f t="shared" ref="M8" si="0">SUM(M6:M7)</f>
        <v>214446.73902331109</v>
      </c>
      <c r="N8" s="148"/>
      <c r="O8" s="339"/>
    </row>
    <row r="9" spans="1:22" x14ac:dyDescent="0.2">
      <c r="A9" s="124"/>
      <c r="L9" s="148"/>
      <c r="M9" s="148"/>
      <c r="N9" s="148"/>
      <c r="O9" s="339"/>
    </row>
    <row r="10" spans="1:22" x14ac:dyDescent="0.2">
      <c r="A10" s="124"/>
      <c r="K10" t="s">
        <v>1138</v>
      </c>
      <c r="L10" s="148"/>
      <c r="M10" s="148"/>
      <c r="N10" s="148"/>
      <c r="O10" s="339"/>
      <c r="Q10" s="148"/>
    </row>
    <row r="11" spans="1:22" x14ac:dyDescent="0.2">
      <c r="A11" s="124"/>
      <c r="K11" t="s">
        <v>1137</v>
      </c>
      <c r="L11" s="148"/>
      <c r="M11" s="148"/>
      <c r="N11" s="148"/>
      <c r="O11" s="339"/>
    </row>
    <row r="12" spans="1:22" x14ac:dyDescent="0.2">
      <c r="A12" s="124"/>
      <c r="K12" t="s">
        <v>1139</v>
      </c>
      <c r="L12" s="352"/>
      <c r="M12" s="148"/>
      <c r="N12" s="148"/>
      <c r="O12" s="339"/>
    </row>
    <row r="13" spans="1:22" x14ac:dyDescent="0.2">
      <c r="A13" s="124"/>
      <c r="L13" s="352"/>
      <c r="M13" s="148"/>
      <c r="N13" s="148"/>
      <c r="O13" s="339"/>
    </row>
    <row r="14" spans="1:22" x14ac:dyDescent="0.2">
      <c r="K14" s="126" t="s">
        <v>1693</v>
      </c>
      <c r="M14" s="339"/>
    </row>
    <row r="15" spans="1:22" x14ac:dyDescent="0.2">
      <c r="K15" s="1003" t="s">
        <v>1066</v>
      </c>
      <c r="L15" s="1003"/>
      <c r="M15" s="1003"/>
      <c r="N15" s="1003"/>
      <c r="O15" s="1003"/>
      <c r="P15" s="1003"/>
      <c r="Q15" s="1003"/>
      <c r="R15" s="1003"/>
      <c r="S15" s="1003"/>
      <c r="T15" s="1003"/>
      <c r="U15" s="1003"/>
      <c r="V15" s="1003"/>
    </row>
    <row r="16" spans="1:22" x14ac:dyDescent="0.2">
      <c r="B16" t="s">
        <v>994</v>
      </c>
      <c r="C16" s="124" t="s">
        <v>995</v>
      </c>
      <c r="E16" s="580">
        <f>COUNTIF(E18:E79,"K")</f>
        <v>0</v>
      </c>
      <c r="K16" s="466"/>
      <c r="L16" s="467" t="s">
        <v>1048</v>
      </c>
      <c r="M16" s="467"/>
      <c r="N16" s="467"/>
      <c r="O16" s="467"/>
      <c r="P16" s="467"/>
      <c r="Q16" s="468">
        <f>'Ancillary services SMP Traficom'!D518</f>
        <v>0</v>
      </c>
      <c r="R16" s="467" t="s">
        <v>986</v>
      </c>
      <c r="S16" s="467"/>
      <c r="T16" s="467"/>
      <c r="U16" s="467"/>
      <c r="V16" s="469"/>
    </row>
    <row r="17" spans="2:22" ht="51" x14ac:dyDescent="0.2">
      <c r="B17" t="s">
        <v>996</v>
      </c>
      <c r="C17" t="s">
        <v>1068</v>
      </c>
      <c r="D17" t="s">
        <v>1067</v>
      </c>
      <c r="E17" s="580" t="s">
        <v>1032</v>
      </c>
      <c r="F17" t="s">
        <v>997</v>
      </c>
      <c r="G17" s="207" t="s">
        <v>998</v>
      </c>
      <c r="H17" s="207" t="s">
        <v>1039</v>
      </c>
      <c r="I17" s="207" t="s">
        <v>1038</v>
      </c>
      <c r="J17" s="207" t="s">
        <v>1040</v>
      </c>
      <c r="K17" s="461" t="s">
        <v>1047</v>
      </c>
      <c r="L17" s="462" t="s">
        <v>1049</v>
      </c>
      <c r="M17" s="385" t="s">
        <v>1055</v>
      </c>
      <c r="N17" s="579" t="s">
        <v>1056</v>
      </c>
      <c r="O17" s="462" t="s">
        <v>1043</v>
      </c>
      <c r="P17" s="462" t="s">
        <v>1050</v>
      </c>
      <c r="Q17" s="462" t="s">
        <v>1042</v>
      </c>
      <c r="R17" s="462" t="s">
        <v>1057</v>
      </c>
      <c r="S17" s="579" t="s">
        <v>1210</v>
      </c>
      <c r="T17" s="462" t="s">
        <v>1041</v>
      </c>
      <c r="U17" s="463" t="s">
        <v>1065</v>
      </c>
      <c r="V17" s="464" t="s">
        <v>1046</v>
      </c>
    </row>
    <row r="18" spans="2:22" x14ac:dyDescent="0.2">
      <c r="B18" t="s">
        <v>999</v>
      </c>
      <c r="C18" t="s">
        <v>699</v>
      </c>
      <c r="D18" t="s">
        <v>188</v>
      </c>
      <c r="F18" s="148">
        <v>100</v>
      </c>
      <c r="G18">
        <v>64</v>
      </c>
      <c r="H18" s="148" t="str">
        <f>IF(E18="K",HLOOKUP(D18,Digita_lähettimet!$H$5:$AS$14,10,FALSE),"")</f>
        <v/>
      </c>
      <c r="I18" s="352">
        <v>0.71</v>
      </c>
      <c r="J18" s="458"/>
      <c r="K18" s="148"/>
      <c r="M18" s="589"/>
      <c r="N18" s="589"/>
      <c r="O18" s="148"/>
      <c r="P18" s="589"/>
      <c r="Q18" s="148"/>
      <c r="R18" s="148"/>
      <c r="S18" s="148"/>
      <c r="T18" s="148"/>
      <c r="U18" s="148"/>
      <c r="V18" s="148"/>
    </row>
    <row r="19" spans="2:22" x14ac:dyDescent="0.2">
      <c r="B19" t="s">
        <v>999</v>
      </c>
      <c r="C19" t="s">
        <v>699</v>
      </c>
      <c r="D19" t="s">
        <v>188</v>
      </c>
      <c r="F19" s="148">
        <v>3000</v>
      </c>
      <c r="G19">
        <v>68</v>
      </c>
      <c r="H19" s="148" t="str">
        <f>IF(E19="K",HLOOKUP(D19,Digita_lähettimet!$H$5:$AS$14,10,FALSE),"")</f>
        <v/>
      </c>
      <c r="I19" s="352">
        <v>0.71</v>
      </c>
      <c r="J19" s="458"/>
      <c r="K19" s="148"/>
      <c r="M19" s="589"/>
      <c r="N19" s="589"/>
      <c r="O19" s="148"/>
      <c r="P19" s="589"/>
      <c r="Q19" s="148"/>
      <c r="R19" s="148"/>
      <c r="S19" s="148"/>
      <c r="T19" s="148"/>
      <c r="U19" s="148"/>
      <c r="V19" s="148"/>
    </row>
    <row r="20" spans="2:22" x14ac:dyDescent="0.2">
      <c r="B20" t="s">
        <v>999</v>
      </c>
      <c r="C20" t="s">
        <v>699</v>
      </c>
      <c r="D20" t="s">
        <v>188</v>
      </c>
      <c r="F20" s="148">
        <v>5000</v>
      </c>
      <c r="G20">
        <v>20</v>
      </c>
      <c r="H20" s="148" t="str">
        <f>IF(E20="K",HLOOKUP(D20,Digita_lähettimet!$H$5:$AS$14,10,FALSE),"")</f>
        <v/>
      </c>
      <c r="I20" s="352">
        <v>0.71</v>
      </c>
      <c r="J20" s="458"/>
      <c r="K20" s="148"/>
      <c r="L20" s="589"/>
      <c r="M20" s="589"/>
      <c r="N20" s="589"/>
      <c r="O20" s="148"/>
      <c r="P20" s="589"/>
      <c r="Q20" s="148"/>
      <c r="R20" s="148"/>
      <c r="S20" s="148"/>
      <c r="T20" s="148"/>
      <c r="U20" s="148"/>
      <c r="V20" s="148"/>
    </row>
    <row r="21" spans="2:22" x14ac:dyDescent="0.2">
      <c r="B21" t="s">
        <v>684</v>
      </c>
      <c r="C21" t="s">
        <v>684</v>
      </c>
      <c r="D21" t="s">
        <v>174</v>
      </c>
      <c r="F21" s="148">
        <v>60000</v>
      </c>
      <c r="G21">
        <v>248</v>
      </c>
      <c r="H21" s="148" t="str">
        <f>IF(E21="K",HLOOKUP(D21,Digita_lähettimet!$H$5:$AS$14,10,FALSE),"")</f>
        <v/>
      </c>
      <c r="I21" s="352">
        <v>0.71</v>
      </c>
      <c r="J21" s="458"/>
      <c r="K21" s="148"/>
      <c r="L21" s="589"/>
      <c r="M21" s="589"/>
      <c r="N21" s="589"/>
      <c r="O21" s="148"/>
      <c r="P21" s="589"/>
      <c r="Q21" s="148"/>
      <c r="R21" s="148"/>
      <c r="S21" s="148"/>
      <c r="T21" s="148"/>
      <c r="U21" s="148"/>
      <c r="V21" s="148"/>
    </row>
    <row r="22" spans="2:22" x14ac:dyDescent="0.2">
      <c r="B22" t="s">
        <v>685</v>
      </c>
      <c r="C22" t="s">
        <v>685</v>
      </c>
      <c r="D22" t="s">
        <v>175</v>
      </c>
      <c r="F22" s="148">
        <v>30000</v>
      </c>
      <c r="G22">
        <v>250</v>
      </c>
      <c r="H22" s="148" t="str">
        <f>IF(E22="K",HLOOKUP(D22,Digita_lähettimet!$H$5:$AS$14,10,FALSE),"")</f>
        <v/>
      </c>
      <c r="I22" s="352">
        <v>0.71</v>
      </c>
      <c r="J22" s="458"/>
      <c r="K22" s="148"/>
      <c r="L22" s="589"/>
      <c r="M22" s="589"/>
      <c r="N22" s="589"/>
      <c r="O22" s="148"/>
      <c r="P22" s="589"/>
      <c r="Q22" s="148"/>
      <c r="R22" s="148"/>
      <c r="S22" s="148"/>
      <c r="T22" s="148"/>
      <c r="U22" s="148"/>
      <c r="V22" s="148"/>
    </row>
    <row r="23" spans="2:22" x14ac:dyDescent="0.2">
      <c r="B23" t="s">
        <v>687</v>
      </c>
      <c r="C23" t="s">
        <v>687</v>
      </c>
      <c r="D23" t="s">
        <v>177</v>
      </c>
      <c r="F23" s="148">
        <v>30000</v>
      </c>
      <c r="G23">
        <v>238</v>
      </c>
      <c r="H23" s="148" t="str">
        <f>IF(E23="K",HLOOKUP(D23,Digita_lähettimet!$H$5:$AS$14,10,FALSE),"")</f>
        <v/>
      </c>
      <c r="I23" s="352">
        <v>0.71</v>
      </c>
      <c r="J23" s="458"/>
      <c r="K23" s="148"/>
      <c r="L23" s="589"/>
      <c r="M23" s="589"/>
      <c r="N23" s="589"/>
      <c r="O23" s="148"/>
      <c r="P23" s="589"/>
      <c r="Q23" s="148"/>
      <c r="R23" s="148"/>
      <c r="S23" s="148"/>
      <c r="T23" s="148"/>
      <c r="U23" s="148"/>
      <c r="V23" s="148"/>
    </row>
    <row r="24" spans="2:22" x14ac:dyDescent="0.2">
      <c r="B24" t="s">
        <v>1000</v>
      </c>
      <c r="C24" t="s">
        <v>700</v>
      </c>
      <c r="D24" t="s">
        <v>189</v>
      </c>
      <c r="F24" s="148">
        <v>5000</v>
      </c>
      <c r="G24">
        <v>150</v>
      </c>
      <c r="H24" s="148" t="str">
        <f>IF(E24="K",HLOOKUP(D24,Digita_lähettimet!$H$5:$AS$14,10,FALSE),"")</f>
        <v/>
      </c>
      <c r="I24" s="352">
        <v>0.71</v>
      </c>
      <c r="J24" s="458"/>
      <c r="K24" s="148"/>
      <c r="L24" s="589"/>
      <c r="M24" s="589"/>
      <c r="N24" s="589"/>
      <c r="O24" s="148"/>
      <c r="P24" s="589"/>
      <c r="Q24" s="148"/>
      <c r="R24" s="148"/>
      <c r="S24" s="148"/>
      <c r="T24" s="148"/>
      <c r="U24" s="148"/>
      <c r="V24" s="148"/>
    </row>
    <row r="25" spans="2:22" x14ac:dyDescent="0.2">
      <c r="B25" t="s">
        <v>1001</v>
      </c>
      <c r="C25" t="s">
        <v>332</v>
      </c>
      <c r="D25" t="s">
        <v>332</v>
      </c>
      <c r="F25" s="148">
        <v>500</v>
      </c>
      <c r="G25">
        <v>122</v>
      </c>
      <c r="H25" s="148" t="str">
        <f>IF(E25="K",HLOOKUP(D25,Digita_lähettimet!$H$5:$AS$14,10,FALSE),"")</f>
        <v/>
      </c>
      <c r="I25" s="352">
        <v>0.71</v>
      </c>
      <c r="J25" s="458"/>
      <c r="K25" s="148"/>
      <c r="M25" s="589"/>
      <c r="N25" s="589"/>
      <c r="O25" s="148"/>
      <c r="P25" s="589"/>
      <c r="Q25" s="148"/>
      <c r="R25" s="148"/>
      <c r="S25" s="148"/>
      <c r="T25" s="148"/>
      <c r="U25" s="148"/>
      <c r="V25" s="148"/>
    </row>
    <row r="26" spans="2:22" x14ac:dyDescent="0.2">
      <c r="B26" t="s">
        <v>688</v>
      </c>
      <c r="C26" t="s">
        <v>688</v>
      </c>
      <c r="D26" t="s">
        <v>178</v>
      </c>
      <c r="F26" s="148">
        <v>2000</v>
      </c>
      <c r="G26">
        <v>75</v>
      </c>
      <c r="H26" s="148" t="str">
        <f>IF(E26="K",HLOOKUP(D26,Digita_lähettimet!$H$5:$AS$14,10,FALSE),"")</f>
        <v/>
      </c>
      <c r="I26" s="352">
        <v>0.71</v>
      </c>
      <c r="J26" s="458"/>
      <c r="K26" s="148"/>
      <c r="L26" s="589"/>
      <c r="M26" s="589"/>
      <c r="N26" s="589"/>
      <c r="O26" s="148"/>
      <c r="P26" s="589"/>
      <c r="Q26" s="148"/>
      <c r="R26" s="148"/>
      <c r="S26" s="148"/>
      <c r="T26" s="148"/>
      <c r="U26" s="148"/>
      <c r="V26" s="148"/>
    </row>
    <row r="27" spans="2:22" x14ac:dyDescent="0.2">
      <c r="B27" t="s">
        <v>1002</v>
      </c>
      <c r="C27" t="s">
        <v>332</v>
      </c>
      <c r="D27" t="s">
        <v>332</v>
      </c>
      <c r="F27" s="148">
        <v>1000</v>
      </c>
      <c r="G27">
        <v>91</v>
      </c>
      <c r="H27" s="148" t="str">
        <f>IF(E27="K",HLOOKUP(D27,Digita_lähettimet!$H$5:$AS$14,10,FALSE),"")</f>
        <v/>
      </c>
      <c r="I27" s="352">
        <v>0.71</v>
      </c>
      <c r="J27" s="458"/>
      <c r="K27" s="148"/>
      <c r="M27" s="589"/>
      <c r="N27" s="589"/>
      <c r="O27" s="148"/>
      <c r="P27" s="589"/>
      <c r="Q27" s="148"/>
      <c r="R27" s="148"/>
      <c r="S27" s="148"/>
      <c r="T27" s="148"/>
      <c r="U27" s="148"/>
      <c r="V27" s="148"/>
    </row>
    <row r="28" spans="2:22" x14ac:dyDescent="0.2">
      <c r="B28" t="s">
        <v>689</v>
      </c>
      <c r="C28" t="s">
        <v>689</v>
      </c>
      <c r="D28" t="s">
        <v>179</v>
      </c>
      <c r="F28" s="148">
        <v>50</v>
      </c>
      <c r="G28">
        <v>50</v>
      </c>
      <c r="H28" s="148" t="str">
        <f>IF(E28="K",HLOOKUP(D28,Digita_lähettimet!$H$5:$AS$14,10,FALSE),"")</f>
        <v/>
      </c>
      <c r="I28" s="352">
        <v>0.71</v>
      </c>
      <c r="J28" s="458"/>
      <c r="K28" s="148"/>
      <c r="M28" s="589"/>
      <c r="N28" s="589"/>
      <c r="O28" s="148"/>
      <c r="P28" s="589"/>
      <c r="Q28" s="148"/>
      <c r="R28" s="148"/>
      <c r="S28" s="148"/>
      <c r="T28" s="148"/>
      <c r="U28" s="148"/>
      <c r="V28" s="148"/>
    </row>
    <row r="29" spans="2:22" x14ac:dyDescent="0.2">
      <c r="B29" t="s">
        <v>689</v>
      </c>
      <c r="C29" t="s">
        <v>689</v>
      </c>
      <c r="D29" t="s">
        <v>179</v>
      </c>
      <c r="F29" s="148">
        <v>1000</v>
      </c>
      <c r="G29">
        <v>80</v>
      </c>
      <c r="H29" s="148" t="str">
        <f>IF(E29="K",HLOOKUP(D29,Digita_lähettimet!$H$5:$AS$14,10,FALSE),"")</f>
        <v/>
      </c>
      <c r="I29" s="352">
        <v>0.71</v>
      </c>
      <c r="J29" s="458"/>
      <c r="K29" s="148"/>
      <c r="M29" s="589"/>
      <c r="N29" s="589"/>
      <c r="O29" s="148"/>
      <c r="P29" s="589"/>
      <c r="Q29" s="148"/>
      <c r="R29" s="148"/>
      <c r="S29" s="148"/>
      <c r="T29" s="148"/>
      <c r="U29" s="148"/>
      <c r="V29" s="148"/>
    </row>
    <row r="30" spans="2:22" x14ac:dyDescent="0.2">
      <c r="B30" t="s">
        <v>689</v>
      </c>
      <c r="C30" t="s">
        <v>689</v>
      </c>
      <c r="D30" t="s">
        <v>179</v>
      </c>
      <c r="F30" s="148">
        <v>50000</v>
      </c>
      <c r="G30">
        <v>140</v>
      </c>
      <c r="H30" s="148" t="str">
        <f>IF(E30="K",HLOOKUP(D30,Digita_lähettimet!$H$5:$AS$14,10,FALSE),"")</f>
        <v/>
      </c>
      <c r="I30" s="352">
        <v>0.71</v>
      </c>
      <c r="J30" s="458"/>
      <c r="K30" s="148"/>
      <c r="L30" s="589"/>
      <c r="M30" s="589"/>
      <c r="N30" s="589"/>
      <c r="O30" s="148"/>
      <c r="P30" s="589"/>
      <c r="Q30" s="148"/>
      <c r="R30" s="148"/>
      <c r="S30" s="148"/>
      <c r="T30" s="148"/>
      <c r="U30" s="148"/>
      <c r="V30" s="148"/>
    </row>
    <row r="31" spans="2:22" x14ac:dyDescent="0.2">
      <c r="B31" t="s">
        <v>1003</v>
      </c>
      <c r="C31" t="s">
        <v>695</v>
      </c>
      <c r="D31" t="s">
        <v>184</v>
      </c>
      <c r="F31" s="148">
        <v>1000</v>
      </c>
      <c r="G31">
        <v>120</v>
      </c>
      <c r="H31" s="148" t="str">
        <f>IF(E31="K",HLOOKUP(D31,Digita_lähettimet!$H$5:$AS$14,10,FALSE),"")</f>
        <v/>
      </c>
      <c r="I31" s="352">
        <v>0.71</v>
      </c>
      <c r="J31" s="458"/>
      <c r="K31" s="148"/>
      <c r="M31" s="589"/>
      <c r="N31" s="589"/>
      <c r="O31" s="148"/>
      <c r="P31" s="589"/>
      <c r="Q31" s="148"/>
      <c r="R31" s="148"/>
      <c r="S31" s="148"/>
      <c r="T31" s="148"/>
      <c r="U31" s="148"/>
      <c r="V31" s="148"/>
    </row>
    <row r="32" spans="2:22" x14ac:dyDescent="0.2">
      <c r="B32" t="s">
        <v>1003</v>
      </c>
      <c r="C32" t="s">
        <v>695</v>
      </c>
      <c r="D32" t="s">
        <v>184</v>
      </c>
      <c r="F32" s="148">
        <v>5000</v>
      </c>
      <c r="G32">
        <v>97</v>
      </c>
      <c r="H32" s="148" t="str">
        <f>IF(E32="K",HLOOKUP(D32,Digita_lähettimet!$H$5:$AS$14,10,FALSE),"")</f>
        <v/>
      </c>
      <c r="I32" s="352">
        <v>0.71</v>
      </c>
      <c r="J32" s="458"/>
      <c r="K32" s="148"/>
      <c r="L32" s="589"/>
      <c r="M32" s="589"/>
      <c r="N32" s="589"/>
      <c r="O32" s="148"/>
      <c r="P32" s="589"/>
      <c r="Q32" s="148"/>
      <c r="R32" s="148"/>
      <c r="S32" s="148"/>
      <c r="T32" s="148"/>
      <c r="U32" s="148"/>
      <c r="V32" s="148"/>
    </row>
    <row r="33" spans="2:22" x14ac:dyDescent="0.2">
      <c r="B33" t="s">
        <v>691</v>
      </c>
      <c r="C33" t="s">
        <v>691</v>
      </c>
      <c r="D33" t="s">
        <v>181</v>
      </c>
      <c r="F33" s="148">
        <v>30000</v>
      </c>
      <c r="G33">
        <v>258</v>
      </c>
      <c r="H33" s="148" t="str">
        <f>IF(E33="K",HLOOKUP(D33,Digita_lähettimet!$H$5:$AS$14,10,FALSE),"")</f>
        <v/>
      </c>
      <c r="I33" s="352">
        <v>0.71</v>
      </c>
      <c r="J33" s="458"/>
      <c r="K33" s="148"/>
      <c r="L33" s="589"/>
      <c r="M33" s="589"/>
      <c r="N33" s="589"/>
      <c r="O33" s="148"/>
      <c r="P33" s="589"/>
      <c r="Q33" s="148"/>
      <c r="R33" s="148"/>
      <c r="S33" s="148"/>
      <c r="T33" s="148"/>
      <c r="U33" s="148"/>
      <c r="V33" s="148"/>
    </row>
    <row r="34" spans="2:22" x14ac:dyDescent="0.2">
      <c r="B34" t="s">
        <v>1004</v>
      </c>
      <c r="C34" t="s">
        <v>715</v>
      </c>
      <c r="D34" t="s">
        <v>204</v>
      </c>
      <c r="F34" s="148">
        <v>6000</v>
      </c>
      <c r="G34">
        <v>254</v>
      </c>
      <c r="H34" s="148" t="str">
        <f>IF(E34="K",HLOOKUP(D34,Digita_lähettimet!$H$5:$AS$14,10,FALSE),"")</f>
        <v/>
      </c>
      <c r="I34" s="352">
        <v>0.71</v>
      </c>
      <c r="J34" s="458"/>
      <c r="K34" s="148"/>
      <c r="L34" s="589"/>
      <c r="M34" s="589"/>
      <c r="N34" s="589"/>
      <c r="O34" s="148"/>
      <c r="P34" s="589"/>
      <c r="Q34" s="148"/>
      <c r="R34" s="148"/>
      <c r="S34" s="148"/>
      <c r="T34" s="148"/>
      <c r="U34" s="148"/>
      <c r="V34" s="148"/>
    </row>
    <row r="35" spans="2:22" x14ac:dyDescent="0.2">
      <c r="B35" t="s">
        <v>1005</v>
      </c>
      <c r="C35" t="s">
        <v>332</v>
      </c>
      <c r="D35" t="s">
        <v>332</v>
      </c>
      <c r="F35" s="148">
        <v>1000</v>
      </c>
      <c r="G35">
        <v>88</v>
      </c>
      <c r="H35" s="148" t="str">
        <f>IF(E35="K",HLOOKUP(D35,Digita_lähettimet!$H$5:$AS$14,10,FALSE),"")</f>
        <v/>
      </c>
      <c r="I35" s="352">
        <v>0.71</v>
      </c>
      <c r="J35" s="458"/>
      <c r="K35" s="148"/>
      <c r="M35" s="589"/>
      <c r="N35" s="589"/>
      <c r="O35" s="148"/>
      <c r="P35" s="589"/>
      <c r="Q35" s="148"/>
      <c r="R35" s="148"/>
      <c r="S35" s="148"/>
      <c r="T35" s="148"/>
      <c r="U35" s="148"/>
      <c r="V35" s="148"/>
    </row>
    <row r="36" spans="2:22" x14ac:dyDescent="0.2">
      <c r="B36" t="s">
        <v>1006</v>
      </c>
      <c r="C36" t="s">
        <v>332</v>
      </c>
      <c r="D36" t="s">
        <v>332</v>
      </c>
      <c r="F36" s="148">
        <v>1000</v>
      </c>
      <c r="G36">
        <v>88</v>
      </c>
      <c r="H36" s="148" t="str">
        <f>IF(E36="K",HLOOKUP(D36,Digita_lähettimet!$H$5:$AS$14,10,FALSE),"")</f>
        <v/>
      </c>
      <c r="I36" s="352">
        <v>0.71</v>
      </c>
      <c r="J36" s="458"/>
      <c r="K36" s="148"/>
      <c r="M36" s="589"/>
      <c r="N36" s="589"/>
      <c r="O36" s="148"/>
      <c r="P36" s="589"/>
      <c r="Q36" s="148"/>
      <c r="R36" s="148"/>
      <c r="S36" s="148"/>
      <c r="T36" s="148"/>
      <c r="U36" s="148"/>
      <c r="V36" s="148"/>
    </row>
    <row r="37" spans="2:22" x14ac:dyDescent="0.2">
      <c r="B37" t="s">
        <v>1007</v>
      </c>
      <c r="C37" t="s">
        <v>720</v>
      </c>
      <c r="D37" t="s">
        <v>209</v>
      </c>
      <c r="F37" s="148">
        <v>60000</v>
      </c>
      <c r="G37">
        <v>55</v>
      </c>
      <c r="H37" s="148" t="str">
        <f>IF(E37="K",HLOOKUP(D37,Digita_lähettimet!$H$5:$AS$14,10,FALSE),"")</f>
        <v/>
      </c>
      <c r="I37" s="352">
        <v>0.71</v>
      </c>
      <c r="J37" s="458"/>
      <c r="K37" s="148"/>
      <c r="L37" s="589"/>
      <c r="M37" s="589"/>
      <c r="N37" s="589"/>
      <c r="O37" s="148"/>
      <c r="P37" s="589"/>
      <c r="Q37" s="148"/>
      <c r="R37" s="148"/>
      <c r="S37" s="148"/>
      <c r="T37" s="148"/>
      <c r="U37" s="148"/>
      <c r="V37" s="148"/>
    </row>
    <row r="38" spans="2:22" x14ac:dyDescent="0.2">
      <c r="B38" t="s">
        <v>1008</v>
      </c>
      <c r="C38" t="s">
        <v>332</v>
      </c>
      <c r="D38" t="s">
        <v>332</v>
      </c>
      <c r="F38" s="148">
        <v>500</v>
      </c>
      <c r="G38">
        <v>81</v>
      </c>
      <c r="H38" s="148" t="str">
        <f>IF(E38="K",HLOOKUP(D38,Digita_lähettimet!$H$5:$AS$14,10,FALSE),"")</f>
        <v/>
      </c>
      <c r="I38" s="352">
        <v>0.71</v>
      </c>
      <c r="J38" s="458"/>
      <c r="K38" s="148"/>
      <c r="M38" s="589"/>
      <c r="N38" s="589"/>
      <c r="O38" s="148"/>
      <c r="P38" s="589"/>
      <c r="Q38" s="148"/>
      <c r="R38" s="148"/>
      <c r="S38" s="148"/>
      <c r="T38" s="148"/>
      <c r="U38" s="148"/>
      <c r="V38" s="148"/>
    </row>
    <row r="39" spans="2:22" x14ac:dyDescent="0.2">
      <c r="B39" t="s">
        <v>1009</v>
      </c>
      <c r="C39" t="s">
        <v>683</v>
      </c>
      <c r="D39" t="s">
        <v>173</v>
      </c>
      <c r="F39" s="148">
        <v>30000</v>
      </c>
      <c r="G39">
        <v>206</v>
      </c>
      <c r="H39" s="148" t="str">
        <f>IF(E39="K",HLOOKUP(D39,Digita_lähettimet!$H$5:$AS$14,10,FALSE),"")</f>
        <v/>
      </c>
      <c r="I39" s="352">
        <v>0.71</v>
      </c>
      <c r="J39" s="458"/>
      <c r="K39" s="148"/>
      <c r="L39" s="589"/>
      <c r="M39" s="589"/>
      <c r="N39" s="589"/>
      <c r="O39" s="148"/>
      <c r="P39" s="589"/>
      <c r="Q39" s="148"/>
      <c r="R39" s="148"/>
      <c r="S39" s="148"/>
      <c r="T39" s="148"/>
      <c r="U39" s="148"/>
      <c r="V39" s="148"/>
    </row>
    <row r="40" spans="2:22" x14ac:dyDescent="0.2">
      <c r="B40" t="s">
        <v>1010</v>
      </c>
      <c r="C40" t="s">
        <v>708</v>
      </c>
      <c r="D40" t="s">
        <v>197</v>
      </c>
      <c r="F40" s="148">
        <v>2000</v>
      </c>
      <c r="G40">
        <v>145</v>
      </c>
      <c r="H40" s="148" t="str">
        <f>IF(E40="K",HLOOKUP(D40,Digita_lähettimet!$H$5:$AS$14,10,FALSE),"")</f>
        <v/>
      </c>
      <c r="I40" s="352">
        <v>0.71</v>
      </c>
      <c r="J40" s="458"/>
      <c r="K40" s="148"/>
      <c r="L40" s="589"/>
      <c r="M40" s="589"/>
      <c r="N40" s="589"/>
      <c r="O40" s="148"/>
      <c r="P40" s="589"/>
      <c r="Q40" s="148"/>
      <c r="R40" s="148"/>
      <c r="S40" s="148"/>
      <c r="T40" s="148"/>
      <c r="U40" s="148"/>
      <c r="V40" s="148"/>
    </row>
    <row r="41" spans="2:22" x14ac:dyDescent="0.2">
      <c r="B41" t="s">
        <v>697</v>
      </c>
      <c r="C41" t="s">
        <v>697</v>
      </c>
      <c r="D41" t="s">
        <v>186</v>
      </c>
      <c r="F41" s="148">
        <v>30000</v>
      </c>
      <c r="G41">
        <v>150</v>
      </c>
      <c r="H41" s="148" t="str">
        <f>IF(E41="K",HLOOKUP(D41,Digita_lähettimet!$H$5:$AS$14,10,FALSE),"")</f>
        <v/>
      </c>
      <c r="I41" s="352">
        <v>0.71</v>
      </c>
      <c r="J41" s="458"/>
      <c r="K41" s="148"/>
      <c r="L41" s="589"/>
      <c r="M41" s="589"/>
      <c r="N41" s="589"/>
      <c r="O41" s="148"/>
      <c r="P41" s="589"/>
      <c r="Q41" s="148"/>
      <c r="R41" s="148"/>
      <c r="S41" s="148"/>
      <c r="T41" s="148"/>
      <c r="U41" s="148"/>
      <c r="V41" s="148"/>
    </row>
    <row r="42" spans="2:22" x14ac:dyDescent="0.2">
      <c r="B42" t="s">
        <v>698</v>
      </c>
      <c r="C42" t="s">
        <v>698</v>
      </c>
      <c r="D42" t="s">
        <v>187</v>
      </c>
      <c r="F42" s="148">
        <v>500</v>
      </c>
      <c r="G42">
        <v>70</v>
      </c>
      <c r="H42" s="148" t="str">
        <f>IF(E42="K",HLOOKUP(D42,Digita_lähettimet!$H$5:$AS$14,10,FALSE),"")</f>
        <v/>
      </c>
      <c r="I42" s="352">
        <v>0.71</v>
      </c>
      <c r="J42" s="458"/>
      <c r="K42" s="148"/>
      <c r="M42" s="589"/>
      <c r="N42" s="589"/>
      <c r="O42" s="148"/>
      <c r="P42" s="589"/>
      <c r="Q42" s="148"/>
      <c r="R42" s="148"/>
      <c r="S42" s="148"/>
      <c r="T42" s="148"/>
      <c r="U42" s="148"/>
      <c r="V42" s="148"/>
    </row>
    <row r="43" spans="2:22" x14ac:dyDescent="0.2">
      <c r="B43" t="s">
        <v>698</v>
      </c>
      <c r="C43" t="s">
        <v>698</v>
      </c>
      <c r="D43" t="s">
        <v>187</v>
      </c>
      <c r="F43" s="148">
        <v>5000</v>
      </c>
      <c r="G43">
        <v>248</v>
      </c>
      <c r="H43" s="148" t="str">
        <f>IF(E43="K",HLOOKUP(D43,Digita_lähettimet!$H$5:$AS$14,10,FALSE),"")</f>
        <v/>
      </c>
      <c r="I43" s="352">
        <v>0.71</v>
      </c>
      <c r="J43" s="458"/>
      <c r="K43" s="148"/>
      <c r="L43" s="589"/>
      <c r="M43" s="589"/>
      <c r="N43" s="589"/>
      <c r="O43" s="148"/>
      <c r="P43" s="589"/>
      <c r="Q43" s="148"/>
      <c r="R43" s="148"/>
      <c r="S43" s="148"/>
      <c r="T43" s="148"/>
      <c r="U43" s="148"/>
      <c r="V43" s="148"/>
    </row>
    <row r="44" spans="2:22" x14ac:dyDescent="0.2">
      <c r="B44" t="s">
        <v>1011</v>
      </c>
      <c r="C44" t="s">
        <v>710</v>
      </c>
      <c r="D44" t="s">
        <v>199</v>
      </c>
      <c r="F44" s="148">
        <v>2000</v>
      </c>
      <c r="G44">
        <v>91</v>
      </c>
      <c r="H44" s="148" t="str">
        <f>IF(E44="K",HLOOKUP(D44,Digita_lähettimet!$H$5:$AS$14,10,FALSE),"")</f>
        <v/>
      </c>
      <c r="I44" s="352">
        <v>0.71</v>
      </c>
      <c r="J44" s="458"/>
      <c r="K44" s="148"/>
      <c r="L44" s="589"/>
      <c r="M44" s="589"/>
      <c r="N44" s="589"/>
      <c r="O44" s="148"/>
      <c r="P44" s="589"/>
      <c r="Q44" s="148"/>
      <c r="R44" s="148"/>
      <c r="S44" s="148"/>
      <c r="T44" s="148"/>
      <c r="U44" s="148"/>
      <c r="V44" s="148"/>
    </row>
    <row r="45" spans="2:22" x14ac:dyDescent="0.2">
      <c r="B45" t="s">
        <v>1012</v>
      </c>
      <c r="C45" t="s">
        <v>690</v>
      </c>
      <c r="D45" t="s">
        <v>180</v>
      </c>
      <c r="F45" s="148">
        <v>30000</v>
      </c>
      <c r="G45">
        <v>148</v>
      </c>
      <c r="H45" s="148" t="str">
        <f>IF(E45="K",HLOOKUP(D45,Digita_lähettimet!$H$5:$AS$14,10,FALSE),"")</f>
        <v/>
      </c>
      <c r="I45" s="352">
        <v>0.71</v>
      </c>
      <c r="J45" s="458"/>
      <c r="K45" s="148"/>
      <c r="L45" s="589"/>
      <c r="M45" s="589"/>
      <c r="N45" s="589"/>
      <c r="O45" s="148"/>
      <c r="P45" s="589"/>
      <c r="Q45" s="148"/>
      <c r="R45" s="148"/>
      <c r="S45" s="148"/>
      <c r="T45" s="148"/>
      <c r="U45" s="148"/>
      <c r="V45" s="148"/>
    </row>
    <row r="46" spans="2:22" x14ac:dyDescent="0.2">
      <c r="B46" t="s">
        <v>701</v>
      </c>
      <c r="C46" t="s">
        <v>701</v>
      </c>
      <c r="D46" t="s">
        <v>190</v>
      </c>
      <c r="F46" s="148">
        <v>10000</v>
      </c>
      <c r="G46">
        <v>258</v>
      </c>
      <c r="H46" s="148" t="str">
        <f>IF(E46="K",HLOOKUP(D46,Digita_lähettimet!$H$5:$AS$14,10,FALSE),"")</f>
        <v/>
      </c>
      <c r="I46" s="352">
        <v>0.71</v>
      </c>
      <c r="J46" s="458"/>
      <c r="K46" s="148"/>
      <c r="L46" s="589"/>
      <c r="M46" s="589"/>
      <c r="N46" s="589"/>
      <c r="O46" s="148"/>
      <c r="P46" s="589"/>
      <c r="Q46" s="148"/>
      <c r="R46" s="148"/>
      <c r="S46" s="148"/>
      <c r="T46" s="148"/>
      <c r="U46" s="148"/>
      <c r="V46" s="148"/>
    </row>
    <row r="47" spans="2:22" x14ac:dyDescent="0.2">
      <c r="B47" t="s">
        <v>1013</v>
      </c>
      <c r="C47" t="s">
        <v>696</v>
      </c>
      <c r="D47" t="s">
        <v>185</v>
      </c>
      <c r="F47" s="148">
        <v>5000</v>
      </c>
      <c r="G47">
        <v>210</v>
      </c>
      <c r="H47" s="148" t="str">
        <f>IF(E47="K",HLOOKUP(D47,Digita_lähettimet!$H$5:$AS$14,10,FALSE),"")</f>
        <v/>
      </c>
      <c r="I47" s="352">
        <v>0.71</v>
      </c>
      <c r="J47" s="458"/>
      <c r="K47" s="148"/>
      <c r="L47" s="589"/>
      <c r="M47" s="589"/>
      <c r="N47" s="589"/>
      <c r="O47" s="148"/>
      <c r="P47" s="589"/>
      <c r="Q47" s="148"/>
      <c r="R47" s="148"/>
      <c r="S47" s="148"/>
      <c r="T47" s="148"/>
      <c r="U47" s="148"/>
      <c r="V47" s="148"/>
    </row>
    <row r="48" spans="2:22" x14ac:dyDescent="0.2">
      <c r="B48" t="s">
        <v>1014</v>
      </c>
      <c r="C48" t="s">
        <v>332</v>
      </c>
      <c r="D48" t="s">
        <v>332</v>
      </c>
      <c r="F48" s="148">
        <v>200</v>
      </c>
      <c r="G48">
        <v>110</v>
      </c>
      <c r="H48" s="148" t="str">
        <f>IF(E48="K",HLOOKUP(D48,Digita_lähettimet!$H$5:$AS$14,10,FALSE),"")</f>
        <v/>
      </c>
      <c r="I48" s="352">
        <v>0.71</v>
      </c>
      <c r="J48" s="458"/>
      <c r="K48" s="148"/>
      <c r="M48" s="589"/>
      <c r="N48" s="589"/>
      <c r="O48" s="148"/>
      <c r="P48" s="589"/>
      <c r="Q48" s="148"/>
      <c r="R48" s="148"/>
      <c r="S48" s="148"/>
      <c r="T48" s="148"/>
      <c r="U48" s="148"/>
      <c r="V48" s="148"/>
    </row>
    <row r="49" spans="2:24" x14ac:dyDescent="0.2">
      <c r="B49" t="s">
        <v>1015</v>
      </c>
      <c r="C49" t="s">
        <v>704</v>
      </c>
      <c r="D49" t="s">
        <v>193</v>
      </c>
      <c r="F49" s="148">
        <v>1000</v>
      </c>
      <c r="G49">
        <v>140</v>
      </c>
      <c r="H49" s="148" t="str">
        <f>IF(E49="K",HLOOKUP(D49,Digita_lähettimet!$H$5:$AS$14,10,FALSE),"")</f>
        <v/>
      </c>
      <c r="I49" s="352">
        <v>0.71</v>
      </c>
      <c r="J49" s="458"/>
      <c r="K49" s="148"/>
      <c r="L49" s="589"/>
      <c r="M49" s="589"/>
      <c r="N49" s="589"/>
      <c r="O49" s="148"/>
      <c r="P49" s="589"/>
      <c r="Q49" s="148"/>
      <c r="R49" s="148"/>
      <c r="S49" s="148"/>
      <c r="T49" s="148"/>
      <c r="U49" s="148"/>
      <c r="V49" s="148"/>
    </row>
    <row r="50" spans="2:24" x14ac:dyDescent="0.2">
      <c r="B50" t="s">
        <v>1016</v>
      </c>
      <c r="C50" t="s">
        <v>332</v>
      </c>
      <c r="D50" t="s">
        <v>332</v>
      </c>
      <c r="F50" s="148">
        <v>200</v>
      </c>
      <c r="G50">
        <v>100</v>
      </c>
      <c r="H50" s="148" t="str">
        <f>IF(E50="K",HLOOKUP(D50,Digita_lähettimet!$H$5:$AS$14,10,FALSE),"")</f>
        <v/>
      </c>
      <c r="I50" s="352">
        <v>0.71</v>
      </c>
      <c r="J50" s="458"/>
      <c r="K50" s="148"/>
      <c r="M50" s="589"/>
      <c r="N50" s="589"/>
      <c r="O50" s="148"/>
      <c r="P50" s="589"/>
      <c r="Q50" s="148"/>
      <c r="R50" s="148"/>
      <c r="S50" s="148"/>
      <c r="T50" s="148"/>
      <c r="U50" s="148"/>
      <c r="V50" s="148"/>
    </row>
    <row r="51" spans="2:24" x14ac:dyDescent="0.2">
      <c r="B51" t="s">
        <v>702</v>
      </c>
      <c r="C51" t="s">
        <v>702</v>
      </c>
      <c r="D51" t="s">
        <v>191</v>
      </c>
      <c r="F51" s="148">
        <v>30000</v>
      </c>
      <c r="G51">
        <v>149</v>
      </c>
      <c r="H51" s="148" t="str">
        <f>IF(E51="K",HLOOKUP(D51,Digita_lähettimet!$H$5:$AS$14,10,FALSE),"")</f>
        <v/>
      </c>
      <c r="I51" s="352">
        <v>0.71</v>
      </c>
      <c r="J51" s="458"/>
      <c r="K51" s="148"/>
      <c r="L51" s="589"/>
      <c r="M51" s="589"/>
      <c r="N51" s="589"/>
      <c r="O51" s="148"/>
      <c r="P51" s="589"/>
      <c r="Q51" s="148"/>
      <c r="R51" s="148"/>
      <c r="S51" s="148"/>
      <c r="T51" s="148"/>
      <c r="U51" s="148"/>
      <c r="V51" s="148"/>
    </row>
    <row r="52" spans="2:24" x14ac:dyDescent="0.2">
      <c r="B52" t="s">
        <v>1017</v>
      </c>
      <c r="C52" t="s">
        <v>717</v>
      </c>
      <c r="D52" t="s">
        <v>206</v>
      </c>
      <c r="F52" s="148">
        <v>1000</v>
      </c>
      <c r="G52">
        <v>88</v>
      </c>
      <c r="H52" s="148" t="str">
        <f>IF(E52="K",HLOOKUP(D52,Digita_lähettimet!$H$5:$AS$14,10,FALSE),"")</f>
        <v/>
      </c>
      <c r="I52" s="352">
        <v>0.71</v>
      </c>
      <c r="J52" s="458"/>
      <c r="K52" s="148"/>
      <c r="L52" s="589"/>
      <c r="M52" s="589"/>
      <c r="N52" s="589"/>
      <c r="O52" s="148"/>
      <c r="P52" s="589"/>
      <c r="Q52" s="148"/>
      <c r="R52" s="148"/>
      <c r="S52" s="148"/>
      <c r="T52" s="148"/>
      <c r="U52" s="148"/>
      <c r="V52" s="148"/>
    </row>
    <row r="53" spans="2:24" x14ac:dyDescent="0.2">
      <c r="B53" t="s">
        <v>703</v>
      </c>
      <c r="C53" t="s">
        <v>703</v>
      </c>
      <c r="D53" t="s">
        <v>192</v>
      </c>
      <c r="F53" s="148">
        <v>5000</v>
      </c>
      <c r="G53">
        <v>247</v>
      </c>
      <c r="H53" s="148" t="str">
        <f>IF(E53="K",HLOOKUP(D53,Digita_lähettimet!$H$5:$AS$14,10,FALSE),"")</f>
        <v/>
      </c>
      <c r="I53" s="352">
        <v>0.71</v>
      </c>
      <c r="J53" s="458"/>
      <c r="K53" s="148"/>
      <c r="L53" s="589"/>
      <c r="M53" s="589"/>
      <c r="N53" s="589"/>
      <c r="O53" s="148"/>
      <c r="P53" s="589"/>
      <c r="Q53" s="148"/>
      <c r="R53" s="148"/>
      <c r="S53" s="148"/>
      <c r="T53" s="148"/>
      <c r="U53" s="148"/>
      <c r="V53" s="148"/>
    </row>
    <row r="54" spans="2:24" x14ac:dyDescent="0.2">
      <c r="B54" t="s">
        <v>1018</v>
      </c>
      <c r="C54" t="s">
        <v>332</v>
      </c>
      <c r="D54" t="s">
        <v>332</v>
      </c>
      <c r="F54" s="148">
        <v>1000</v>
      </c>
      <c r="G54">
        <v>99</v>
      </c>
      <c r="H54" s="148" t="str">
        <f>IF(E54="K",HLOOKUP(D54,Digita_lähettimet!$H$5:$AS$14,10,FALSE),"")</f>
        <v/>
      </c>
      <c r="I54" s="352">
        <v>0.71</v>
      </c>
      <c r="J54" s="458"/>
      <c r="K54" s="148"/>
      <c r="M54" s="589"/>
      <c r="N54" s="589"/>
      <c r="O54" s="148"/>
      <c r="P54" s="589"/>
      <c r="Q54" s="148"/>
      <c r="R54" s="148"/>
      <c r="S54" s="148"/>
      <c r="T54" s="148"/>
      <c r="U54" s="148"/>
      <c r="V54" s="148"/>
    </row>
    <row r="55" spans="2:24" x14ac:dyDescent="0.2">
      <c r="B55" t="s">
        <v>1019</v>
      </c>
      <c r="C55" t="s">
        <v>332</v>
      </c>
      <c r="D55" t="s">
        <v>332</v>
      </c>
      <c r="F55" s="148">
        <v>500</v>
      </c>
      <c r="G55">
        <v>93</v>
      </c>
      <c r="H55" s="148" t="str">
        <f>IF(E55="K",HLOOKUP(D55,Digita_lähettimet!$H$5:$AS$14,10,FALSE),"")</f>
        <v/>
      </c>
      <c r="I55" s="352">
        <v>0.71</v>
      </c>
      <c r="J55" s="458"/>
      <c r="K55" s="148"/>
      <c r="M55" s="589"/>
      <c r="N55" s="589"/>
      <c r="O55" s="148"/>
      <c r="P55" s="589"/>
      <c r="Q55" s="148"/>
      <c r="R55" s="148"/>
      <c r="S55" s="148"/>
      <c r="T55" s="148"/>
      <c r="U55" s="148"/>
      <c r="V55" s="148"/>
    </row>
    <row r="56" spans="2:24" x14ac:dyDescent="0.2">
      <c r="B56" t="s">
        <v>1019</v>
      </c>
      <c r="C56" t="s">
        <v>332</v>
      </c>
      <c r="D56" t="s">
        <v>332</v>
      </c>
      <c r="F56" s="148">
        <v>2000</v>
      </c>
      <c r="G56">
        <v>86</v>
      </c>
      <c r="H56" s="148" t="str">
        <f>IF(E56="K",HLOOKUP(D56,Digita_lähettimet!$H$5:$AS$14,10,FALSE),"")</f>
        <v/>
      </c>
      <c r="I56" s="352">
        <v>0.71</v>
      </c>
      <c r="J56" s="458"/>
      <c r="K56" s="148"/>
      <c r="M56" s="589"/>
      <c r="N56" s="589"/>
      <c r="O56" s="148"/>
      <c r="P56" s="589"/>
      <c r="Q56" s="148"/>
      <c r="R56" s="148"/>
      <c r="S56" s="148"/>
      <c r="T56" s="148"/>
      <c r="U56" s="148"/>
      <c r="V56" s="148"/>
    </row>
    <row r="57" spans="2:24" x14ac:dyDescent="0.2">
      <c r="B57" t="s">
        <v>1020</v>
      </c>
      <c r="C57" t="s">
        <v>707</v>
      </c>
      <c r="D57" t="s">
        <v>196</v>
      </c>
      <c r="F57" s="148">
        <v>50000</v>
      </c>
      <c r="G57">
        <v>195</v>
      </c>
      <c r="H57" s="148" t="str">
        <f>IF(E57="K",HLOOKUP(D57,Digita_lähettimet!$H$5:$AS$14,10,FALSE),"")</f>
        <v/>
      </c>
      <c r="I57" s="352">
        <v>0.71</v>
      </c>
      <c r="J57" s="458"/>
      <c r="K57" s="148"/>
      <c r="L57" s="589"/>
      <c r="M57" s="589"/>
      <c r="N57" s="589"/>
      <c r="O57" s="148"/>
      <c r="P57" s="589"/>
      <c r="Q57" s="148"/>
      <c r="R57" s="148"/>
      <c r="S57" s="148"/>
      <c r="T57" s="148"/>
      <c r="U57" s="148"/>
      <c r="V57" s="148"/>
    </row>
    <row r="58" spans="2:24" x14ac:dyDescent="0.2">
      <c r="B58" t="s">
        <v>1021</v>
      </c>
      <c r="C58" t="s">
        <v>332</v>
      </c>
      <c r="D58" t="s">
        <v>332</v>
      </c>
      <c r="F58" s="148">
        <v>3000</v>
      </c>
      <c r="G58">
        <v>78</v>
      </c>
      <c r="H58" s="148" t="str">
        <f>IF(E58="K",HLOOKUP(D58,Digita_lähettimet!$H$5:$AS$14,10,FALSE),"")</f>
        <v/>
      </c>
      <c r="I58" s="352">
        <v>0.71</v>
      </c>
      <c r="J58" s="458"/>
      <c r="K58" s="148"/>
      <c r="M58" s="589"/>
      <c r="N58" s="589"/>
      <c r="O58" s="148"/>
      <c r="P58" s="589"/>
      <c r="Q58" s="148"/>
      <c r="R58" s="148"/>
      <c r="S58" s="148"/>
      <c r="T58" s="148"/>
      <c r="U58" s="148"/>
      <c r="V58" s="148"/>
    </row>
    <row r="59" spans="2:24" x14ac:dyDescent="0.2">
      <c r="B59" t="s">
        <v>1022</v>
      </c>
      <c r="C59" t="s">
        <v>332</v>
      </c>
      <c r="D59" t="s">
        <v>332</v>
      </c>
      <c r="F59" s="148">
        <v>3000</v>
      </c>
      <c r="G59">
        <v>70</v>
      </c>
      <c r="H59" s="148" t="str">
        <f>IF(E59="K",HLOOKUP(D59,Digita_lähettimet!$H$5:$AS$14,10,FALSE),"")</f>
        <v/>
      </c>
      <c r="I59" s="352">
        <v>0.71</v>
      </c>
      <c r="J59" s="458"/>
      <c r="K59" s="148"/>
      <c r="M59" s="589"/>
      <c r="N59" s="589"/>
      <c r="O59" s="148"/>
      <c r="P59" s="589"/>
      <c r="Q59" s="148"/>
      <c r="R59" s="148"/>
      <c r="S59" s="148"/>
      <c r="T59" s="148"/>
      <c r="U59" s="148"/>
      <c r="V59" s="148"/>
      <c r="X59" t="s">
        <v>1060</v>
      </c>
    </row>
    <row r="60" spans="2:24" x14ac:dyDescent="0.2">
      <c r="B60" t="s">
        <v>1023</v>
      </c>
      <c r="C60" t="s">
        <v>332</v>
      </c>
      <c r="D60" t="s">
        <v>332</v>
      </c>
      <c r="F60" s="148">
        <v>2000</v>
      </c>
      <c r="G60">
        <v>120</v>
      </c>
      <c r="H60" s="148" t="str">
        <f>IF(E60="K",HLOOKUP(D60,Digita_lähettimet!$H$5:$AS$14,10,FALSE),"")</f>
        <v/>
      </c>
      <c r="I60" s="352">
        <v>0.71</v>
      </c>
      <c r="J60" s="458"/>
      <c r="K60" s="148"/>
      <c r="M60" s="589"/>
      <c r="N60" s="589"/>
      <c r="O60" s="148"/>
      <c r="P60" s="589"/>
      <c r="Q60" s="148"/>
      <c r="R60" s="148"/>
      <c r="S60" s="148"/>
      <c r="T60" s="148"/>
      <c r="U60" s="148"/>
      <c r="V60" s="148"/>
    </row>
    <row r="61" spans="2:24" x14ac:dyDescent="0.2">
      <c r="B61" t="s">
        <v>705</v>
      </c>
      <c r="C61" t="s">
        <v>705</v>
      </c>
      <c r="D61" t="s">
        <v>194</v>
      </c>
      <c r="F61" s="148">
        <v>2500</v>
      </c>
      <c r="G61">
        <v>256</v>
      </c>
      <c r="H61" s="148" t="str">
        <f>IF(E61="K",HLOOKUP(D61,Digita_lähettimet!$H$5:$AS$14,10,FALSE),"")</f>
        <v/>
      </c>
      <c r="I61" s="352">
        <v>0.71</v>
      </c>
      <c r="J61" s="458"/>
      <c r="K61" s="148"/>
      <c r="L61" s="589"/>
      <c r="M61" s="589"/>
      <c r="N61" s="589"/>
      <c r="O61" s="148"/>
      <c r="P61" s="589"/>
      <c r="Q61" s="148"/>
      <c r="R61" s="148"/>
      <c r="S61" s="148"/>
      <c r="T61" s="148"/>
      <c r="U61" s="148"/>
      <c r="V61" s="148"/>
      <c r="X61" s="249" t="s">
        <v>1061</v>
      </c>
    </row>
    <row r="62" spans="2:24" x14ac:dyDescent="0.2">
      <c r="B62" t="s">
        <v>706</v>
      </c>
      <c r="C62" t="s">
        <v>706</v>
      </c>
      <c r="D62" t="s">
        <v>195</v>
      </c>
      <c r="F62" s="148">
        <v>30000</v>
      </c>
      <c r="G62">
        <v>168</v>
      </c>
      <c r="H62" s="148" t="str">
        <f>IF(E62="K",HLOOKUP(D62,Digita_lähettimet!$H$5:$AS$14,10,FALSE),"")</f>
        <v/>
      </c>
      <c r="I62" s="352">
        <v>0.71</v>
      </c>
      <c r="J62" s="458"/>
      <c r="K62" s="148"/>
      <c r="L62" s="589"/>
      <c r="M62" s="589"/>
      <c r="N62" s="589"/>
      <c r="O62" s="148"/>
      <c r="P62" s="589"/>
      <c r="Q62" s="148"/>
      <c r="R62" s="148"/>
      <c r="S62" s="148"/>
      <c r="T62" s="148"/>
      <c r="U62" s="148"/>
      <c r="V62" s="148"/>
    </row>
    <row r="63" spans="2:24" x14ac:dyDescent="0.2">
      <c r="B63" t="s">
        <v>1024</v>
      </c>
      <c r="C63" t="s">
        <v>332</v>
      </c>
      <c r="D63" t="s">
        <v>332</v>
      </c>
      <c r="F63" s="148">
        <v>500</v>
      </c>
      <c r="G63">
        <v>97</v>
      </c>
      <c r="H63" s="148" t="str">
        <f>IF(E63="K",HLOOKUP(D63,Digita_lähettimet!$H$5:$AS$14,10,FALSE),"")</f>
        <v/>
      </c>
      <c r="I63" s="352">
        <v>0.71</v>
      </c>
      <c r="J63" s="458"/>
      <c r="K63" s="148"/>
      <c r="M63" s="589"/>
      <c r="N63" s="589"/>
      <c r="O63" s="148"/>
      <c r="P63" s="589"/>
      <c r="Q63" s="148"/>
      <c r="R63" s="148"/>
      <c r="S63" s="148"/>
      <c r="T63" s="148"/>
      <c r="U63" s="148"/>
      <c r="V63" s="148"/>
    </row>
    <row r="64" spans="2:24" x14ac:dyDescent="0.2">
      <c r="B64" t="s">
        <v>1025</v>
      </c>
      <c r="C64" t="s">
        <v>332</v>
      </c>
      <c r="D64" t="s">
        <v>332</v>
      </c>
      <c r="F64" s="148">
        <v>1000</v>
      </c>
      <c r="G64">
        <v>100</v>
      </c>
      <c r="H64" s="148" t="str">
        <f>IF(E64="K",HLOOKUP(D64,Digita_lähettimet!$H$5:$AS$14,10,FALSE),"")</f>
        <v/>
      </c>
      <c r="I64" s="352">
        <v>0.71</v>
      </c>
      <c r="J64" s="458"/>
      <c r="K64" s="148"/>
      <c r="M64" s="589"/>
      <c r="N64" s="589"/>
      <c r="O64" s="148"/>
      <c r="P64" s="589"/>
      <c r="Q64" s="148"/>
      <c r="R64" s="148"/>
      <c r="S64" s="148"/>
      <c r="T64" s="148"/>
      <c r="U64" s="148"/>
      <c r="V64" s="148"/>
    </row>
    <row r="65" spans="2:27" x14ac:dyDescent="0.2">
      <c r="B65" t="s">
        <v>1026</v>
      </c>
      <c r="C65" t="s">
        <v>686</v>
      </c>
      <c r="D65" t="s">
        <v>176</v>
      </c>
      <c r="F65" s="148">
        <v>3000</v>
      </c>
      <c r="G65">
        <v>196</v>
      </c>
      <c r="H65" s="148" t="str">
        <f>IF(E65="K",HLOOKUP(D65,Digita_lähettimet!$H$5:$AS$14,10,FALSE),"")</f>
        <v/>
      </c>
      <c r="I65" s="352">
        <v>0.71</v>
      </c>
      <c r="J65" s="458"/>
      <c r="K65" s="148"/>
      <c r="L65" s="589"/>
      <c r="M65" s="589"/>
      <c r="N65" s="589"/>
      <c r="O65" s="148"/>
      <c r="P65" s="589"/>
      <c r="Q65" s="148"/>
      <c r="R65" s="148"/>
      <c r="S65" s="148"/>
      <c r="T65" s="148"/>
      <c r="U65" s="148"/>
      <c r="V65" s="148"/>
    </row>
    <row r="66" spans="2:27" x14ac:dyDescent="0.2">
      <c r="B66" t="s">
        <v>709</v>
      </c>
      <c r="C66" t="s">
        <v>709</v>
      </c>
      <c r="D66" t="s">
        <v>198</v>
      </c>
      <c r="F66" s="148">
        <v>10000</v>
      </c>
      <c r="G66">
        <v>174</v>
      </c>
      <c r="H66" s="148" t="str">
        <f>IF(E66="K",HLOOKUP(D66,Digita_lähettimet!$H$5:$AS$14,10,FALSE),"")</f>
        <v/>
      </c>
      <c r="I66" s="352">
        <v>0.71</v>
      </c>
      <c r="J66" s="458"/>
      <c r="K66" s="148"/>
      <c r="L66" s="589"/>
      <c r="M66" s="589"/>
      <c r="N66" s="589"/>
      <c r="O66" s="148"/>
      <c r="P66" s="589"/>
      <c r="Q66" s="148"/>
      <c r="R66" s="148"/>
      <c r="S66" s="148"/>
      <c r="T66" s="148"/>
      <c r="U66" s="148"/>
      <c r="V66" s="148"/>
    </row>
    <row r="67" spans="2:27" x14ac:dyDescent="0.2">
      <c r="B67" t="s">
        <v>1027</v>
      </c>
      <c r="C67" t="s">
        <v>332</v>
      </c>
      <c r="D67" t="s">
        <v>332</v>
      </c>
      <c r="F67" s="148">
        <v>500</v>
      </c>
      <c r="G67">
        <v>120</v>
      </c>
      <c r="H67" s="148" t="str">
        <f>IF(E67="K",HLOOKUP(D67,Digita_lähettimet!$H$5:$AS$14,10,FALSE),"")</f>
        <v/>
      </c>
      <c r="I67" s="352">
        <v>0.71</v>
      </c>
      <c r="J67" s="458"/>
      <c r="K67" s="148"/>
      <c r="M67" s="589"/>
      <c r="N67" s="589"/>
      <c r="O67" s="148"/>
      <c r="P67" s="589"/>
      <c r="Q67" s="148"/>
      <c r="R67" s="148"/>
      <c r="S67" s="148"/>
      <c r="T67" s="148"/>
      <c r="U67" s="148"/>
      <c r="V67" s="148"/>
    </row>
    <row r="68" spans="2:27" x14ac:dyDescent="0.2">
      <c r="B68" t="s">
        <v>1028</v>
      </c>
      <c r="C68" t="s">
        <v>694</v>
      </c>
      <c r="D68" t="s">
        <v>183</v>
      </c>
      <c r="F68" s="148">
        <v>30000</v>
      </c>
      <c r="G68">
        <v>260</v>
      </c>
      <c r="H68" s="148" t="str">
        <f>IF(E68="K",HLOOKUP(D68,Digita_lähettimet!$H$5:$AS$14,10,FALSE),"")</f>
        <v/>
      </c>
      <c r="I68" s="352">
        <v>0.71</v>
      </c>
      <c r="J68" s="458"/>
      <c r="K68" s="148"/>
      <c r="L68" s="589"/>
      <c r="M68" s="589"/>
      <c r="N68" s="589"/>
      <c r="O68" s="148"/>
      <c r="P68" s="589"/>
      <c r="Q68" s="148"/>
      <c r="R68" s="148"/>
      <c r="S68" s="148"/>
      <c r="T68" s="148"/>
      <c r="U68" s="148"/>
      <c r="V68" s="148"/>
    </row>
    <row r="69" spans="2:27" x14ac:dyDescent="0.2">
      <c r="B69" t="s">
        <v>1029</v>
      </c>
      <c r="C69" t="s">
        <v>719</v>
      </c>
      <c r="D69" t="s">
        <v>208</v>
      </c>
      <c r="F69" s="148">
        <v>3000</v>
      </c>
      <c r="G69">
        <v>61</v>
      </c>
      <c r="H69" s="148" t="str">
        <f>IF(E69="K",HLOOKUP(D69,Digita_lähettimet!$H$5:$AS$14,10,FALSE),"")</f>
        <v/>
      </c>
      <c r="I69" s="352">
        <v>0.71</v>
      </c>
      <c r="J69" s="458"/>
      <c r="K69" s="148"/>
      <c r="L69" s="589"/>
      <c r="M69" s="589"/>
      <c r="N69" s="589"/>
      <c r="O69" s="148"/>
      <c r="P69" s="589"/>
      <c r="Q69" s="148"/>
      <c r="R69" s="148"/>
      <c r="S69" s="148"/>
      <c r="T69" s="148"/>
      <c r="U69" s="148"/>
      <c r="V69" s="148"/>
    </row>
    <row r="70" spans="2:27" x14ac:dyDescent="0.2">
      <c r="B70" t="s">
        <v>1030</v>
      </c>
      <c r="C70" t="s">
        <v>718</v>
      </c>
      <c r="D70" t="s">
        <v>207</v>
      </c>
      <c r="F70" s="148">
        <v>60000</v>
      </c>
      <c r="G70">
        <v>242</v>
      </c>
      <c r="H70" s="148" t="str">
        <f>IF(E70="K",HLOOKUP(D70,Digita_lähettimet!$H$5:$AS$14,10,FALSE),"")</f>
        <v/>
      </c>
      <c r="I70" s="352">
        <v>0.71</v>
      </c>
      <c r="J70" s="458"/>
      <c r="K70" s="148"/>
      <c r="L70" s="589"/>
      <c r="M70" s="589"/>
      <c r="N70" s="589"/>
      <c r="O70" s="148"/>
      <c r="P70" s="589"/>
      <c r="Q70" s="148"/>
      <c r="R70" s="148"/>
      <c r="S70" s="148"/>
      <c r="T70" s="148"/>
      <c r="U70" s="148"/>
      <c r="V70" s="148"/>
    </row>
    <row r="71" spans="2:27" x14ac:dyDescent="0.2">
      <c r="B71" t="s">
        <v>1031</v>
      </c>
      <c r="C71" t="s">
        <v>332</v>
      </c>
      <c r="D71" t="s">
        <v>332</v>
      </c>
      <c r="F71" s="148">
        <v>500</v>
      </c>
      <c r="G71">
        <v>122</v>
      </c>
      <c r="H71" s="148" t="str">
        <f>IF(E71="K",HLOOKUP(D71,Digita_lähettimet!$H$5:$AS$14,10,FALSE),"")</f>
        <v/>
      </c>
      <c r="I71" s="352">
        <v>0.71</v>
      </c>
      <c r="J71" s="458"/>
      <c r="K71" s="148"/>
      <c r="M71" s="589"/>
      <c r="N71" s="589"/>
      <c r="O71" s="148"/>
      <c r="P71" s="589"/>
      <c r="Q71" s="148"/>
      <c r="R71" s="148"/>
      <c r="S71" s="148"/>
      <c r="T71" s="148"/>
      <c r="U71" s="148"/>
      <c r="V71" s="148"/>
    </row>
    <row r="72" spans="2:27" x14ac:dyDescent="0.2">
      <c r="B72" t="s">
        <v>711</v>
      </c>
      <c r="C72" t="s">
        <v>711</v>
      </c>
      <c r="D72" t="s">
        <v>200</v>
      </c>
      <c r="F72" s="148">
        <v>60000</v>
      </c>
      <c r="G72">
        <v>188</v>
      </c>
      <c r="H72" s="148" t="str">
        <f>IF(E72="K",HLOOKUP(D72,Digita_lähettimet!$H$5:$AS$14,10,FALSE),"")</f>
        <v/>
      </c>
      <c r="I72" s="352">
        <v>0.71</v>
      </c>
      <c r="J72" s="458"/>
      <c r="K72" s="148"/>
      <c r="L72" s="589"/>
      <c r="M72" s="589"/>
      <c r="N72" s="589"/>
      <c r="O72" s="148"/>
      <c r="P72" s="589"/>
      <c r="Q72" s="148"/>
      <c r="R72" s="148"/>
      <c r="S72" s="148"/>
      <c r="T72" s="148"/>
      <c r="U72" s="148"/>
      <c r="V72" s="148"/>
    </row>
    <row r="73" spans="2:27" x14ac:dyDescent="0.2">
      <c r="B73" t="s">
        <v>712</v>
      </c>
      <c r="C73" t="s">
        <v>712</v>
      </c>
      <c r="D73" t="s">
        <v>201</v>
      </c>
      <c r="F73" s="148">
        <v>5000</v>
      </c>
      <c r="G73">
        <v>140</v>
      </c>
      <c r="H73" s="148" t="str">
        <f>IF(E73="K",HLOOKUP(D73,Digita_lähettimet!$H$5:$AS$14,10,FALSE),"")</f>
        <v/>
      </c>
      <c r="I73" s="352">
        <v>0.71</v>
      </c>
      <c r="J73" s="458"/>
      <c r="K73" s="148"/>
      <c r="L73" s="589"/>
      <c r="M73" s="589"/>
      <c r="N73" s="589"/>
      <c r="O73" s="148"/>
      <c r="P73" s="589"/>
      <c r="Q73" s="148"/>
      <c r="R73" s="148"/>
      <c r="S73" s="148"/>
      <c r="T73" s="148"/>
      <c r="U73" s="148"/>
      <c r="V73" s="148"/>
    </row>
    <row r="74" spans="2:27" x14ac:dyDescent="0.2">
      <c r="B74" t="s">
        <v>713</v>
      </c>
      <c r="C74" t="s">
        <v>713</v>
      </c>
      <c r="D74" t="s">
        <v>202</v>
      </c>
      <c r="F74" s="148">
        <v>6000</v>
      </c>
      <c r="G74">
        <v>244</v>
      </c>
      <c r="H74" s="148" t="str">
        <f>IF(E74="K",HLOOKUP(D74,Digita_lähettimet!$H$5:$AS$14,10,FALSE),"")</f>
        <v/>
      </c>
      <c r="I74" s="352">
        <v>0.71</v>
      </c>
      <c r="J74" s="458"/>
      <c r="K74" s="148"/>
      <c r="L74" s="589"/>
      <c r="M74" s="589"/>
      <c r="N74" s="589"/>
      <c r="O74" s="148"/>
      <c r="P74" s="589"/>
      <c r="Q74" s="148"/>
      <c r="R74" s="148"/>
      <c r="S74" s="148"/>
      <c r="T74" s="148"/>
      <c r="U74" s="148"/>
      <c r="V74" s="148"/>
    </row>
    <row r="75" spans="2:27" x14ac:dyDescent="0.2">
      <c r="B75" t="s">
        <v>714</v>
      </c>
      <c r="C75" t="s">
        <v>714</v>
      </c>
      <c r="D75" t="s">
        <v>203</v>
      </c>
      <c r="F75" s="148">
        <v>30000</v>
      </c>
      <c r="G75">
        <v>267</v>
      </c>
      <c r="H75" s="148" t="str">
        <f>IF(E75="K",HLOOKUP(D75,Digita_lähettimet!$H$5:$AS$14,10,FALSE),"")</f>
        <v/>
      </c>
      <c r="I75" s="352">
        <v>0.71</v>
      </c>
      <c r="J75" s="458"/>
      <c r="K75" s="148"/>
      <c r="L75" s="589"/>
      <c r="M75" s="589"/>
      <c r="N75" s="589"/>
      <c r="O75" s="148"/>
      <c r="P75" s="589"/>
      <c r="Q75" s="148"/>
      <c r="R75" s="148"/>
      <c r="S75" s="148"/>
      <c r="T75" s="148"/>
      <c r="U75" s="148"/>
      <c r="V75" s="148"/>
    </row>
    <row r="76" spans="2:27" x14ac:dyDescent="0.2">
      <c r="B76" t="s">
        <v>716</v>
      </c>
      <c r="C76" t="s">
        <v>693</v>
      </c>
      <c r="D76" t="s">
        <v>182</v>
      </c>
      <c r="F76" s="148">
        <v>2000</v>
      </c>
      <c r="G76">
        <v>44</v>
      </c>
      <c r="H76" s="148" t="str">
        <f>IF(E76="K",HLOOKUP(D76,Digita_lähettimet!$H$5:$AS$14,10,FALSE),"")</f>
        <v/>
      </c>
      <c r="I76" s="352">
        <v>0.71</v>
      </c>
      <c r="J76" s="458"/>
      <c r="K76" s="148"/>
      <c r="L76" s="589"/>
      <c r="M76" s="589"/>
      <c r="N76" s="589"/>
      <c r="O76" s="148"/>
      <c r="P76" s="589"/>
      <c r="Q76" s="148"/>
      <c r="R76" s="148"/>
      <c r="S76" s="148"/>
      <c r="T76" s="148"/>
      <c r="U76" s="148"/>
      <c r="V76" s="148"/>
    </row>
    <row r="77" spans="2:27" x14ac:dyDescent="0.2">
      <c r="B77" t="s">
        <v>716</v>
      </c>
      <c r="C77" t="s">
        <v>716</v>
      </c>
      <c r="D77" t="s">
        <v>205</v>
      </c>
      <c r="F77" s="148"/>
      <c r="G77">
        <v>66</v>
      </c>
      <c r="H77" s="148" t="str">
        <f>IF(E77="K",HLOOKUP(D77,Digita_lähettimet!$H$5:$AS$14,10,FALSE),"")</f>
        <v/>
      </c>
      <c r="I77" s="352">
        <v>0.71</v>
      </c>
      <c r="J77" s="458"/>
      <c r="K77" s="148"/>
      <c r="M77" s="589"/>
      <c r="N77" s="589"/>
      <c r="O77" s="148"/>
      <c r="P77" s="589"/>
      <c r="Q77" s="148"/>
      <c r="R77" s="148"/>
      <c r="S77" s="148"/>
      <c r="T77" s="148"/>
      <c r="U77" s="148"/>
      <c r="V77" s="148"/>
    </row>
    <row r="78" spans="2:27" x14ac:dyDescent="0.2">
      <c r="B78" t="s">
        <v>716</v>
      </c>
      <c r="C78" t="s">
        <v>716</v>
      </c>
      <c r="D78" t="s">
        <v>205</v>
      </c>
      <c r="F78" s="148">
        <v>3000</v>
      </c>
      <c r="G78">
        <v>47</v>
      </c>
      <c r="H78" s="148" t="str">
        <f>IF(E78="K",HLOOKUP(D78,Digita_lähettimet!$H$5:$AS$14,10,FALSE),"")</f>
        <v/>
      </c>
      <c r="I78" s="352">
        <v>0.71</v>
      </c>
      <c r="J78" s="458"/>
      <c r="K78" s="148"/>
      <c r="L78" s="589"/>
      <c r="M78" s="589"/>
      <c r="N78" s="589"/>
      <c r="O78" s="148"/>
      <c r="P78" s="589"/>
      <c r="Q78" s="148"/>
      <c r="R78" s="148"/>
      <c r="S78" s="148"/>
      <c r="T78" s="148"/>
      <c r="U78" s="148"/>
      <c r="V78" s="148"/>
    </row>
    <row r="79" spans="2:27" x14ac:dyDescent="0.2">
      <c r="B79" s="149" t="s">
        <v>721</v>
      </c>
      <c r="C79" s="149" t="s">
        <v>721</v>
      </c>
      <c r="D79" s="149" t="s">
        <v>210</v>
      </c>
      <c r="E79" s="166"/>
      <c r="F79" s="341">
        <v>3000</v>
      </c>
      <c r="G79" s="149">
        <v>152</v>
      </c>
      <c r="H79" s="341" t="str">
        <f>IF(E79="K",HLOOKUP(D79,Digita_lähettimet!$H$5:$AS$14,10,FALSE),"")</f>
        <v/>
      </c>
      <c r="I79" s="453">
        <v>0.71</v>
      </c>
      <c r="J79" s="459"/>
      <c r="K79" s="341"/>
      <c r="L79" s="590"/>
      <c r="M79" s="590"/>
      <c r="N79" s="590"/>
      <c r="O79" s="341"/>
      <c r="P79" s="590"/>
      <c r="Q79" s="341"/>
      <c r="R79" s="341"/>
      <c r="S79" s="341"/>
      <c r="T79" s="341"/>
      <c r="U79" s="341"/>
      <c r="V79" s="341"/>
      <c r="W79" s="149"/>
      <c r="X79" s="379"/>
      <c r="Y79" s="379"/>
      <c r="Z79" s="379"/>
      <c r="AA79" s="379"/>
    </row>
    <row r="80" spans="2:27" x14ac:dyDescent="0.2">
      <c r="D80" t="str">
        <f>IFERROR(VLOOKUP(J80,$B$85:$C$153,2,FALSE),"")</f>
        <v/>
      </c>
      <c r="F80" s="148"/>
      <c r="J80" s="460" t="s">
        <v>1044</v>
      </c>
      <c r="K80" s="148"/>
      <c r="L80" s="148"/>
      <c r="M80" s="148"/>
      <c r="N80" s="148"/>
      <c r="O80" s="148"/>
      <c r="P80" s="148"/>
      <c r="Q80" s="148"/>
      <c r="R80" s="148"/>
      <c r="S80" s="148"/>
      <c r="T80" s="148"/>
      <c r="U80" s="148"/>
      <c r="V80" s="148"/>
    </row>
    <row r="81" spans="2:22" x14ac:dyDescent="0.2">
      <c r="D81" t="str">
        <f>IFERROR(VLOOKUP(J81,$B$85:$C$153,2,FALSE),"")</f>
        <v/>
      </c>
      <c r="J81" s="460" t="s">
        <v>1045</v>
      </c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</row>
    <row r="82" spans="2:22" x14ac:dyDescent="0.2">
      <c r="J82" s="460" t="s">
        <v>1063</v>
      </c>
      <c r="K82" s="148"/>
      <c r="L82" s="148"/>
      <c r="O82" s="148"/>
      <c r="P82" s="148"/>
      <c r="Q82" s="148"/>
      <c r="R82" s="148"/>
      <c r="T82" s="148"/>
      <c r="U82" s="148"/>
      <c r="V82" s="148"/>
    </row>
    <row r="83" spans="2:22" x14ac:dyDescent="0.2">
      <c r="K83" s="148"/>
      <c r="L83" s="148"/>
      <c r="U83" s="148"/>
    </row>
    <row r="84" spans="2:22" x14ac:dyDescent="0.2">
      <c r="K84" s="148"/>
      <c r="L84" s="148"/>
      <c r="U84" s="148"/>
    </row>
    <row r="85" spans="2:22" x14ac:dyDescent="0.2">
      <c r="B85" t="s">
        <v>683</v>
      </c>
      <c r="C85" t="s">
        <v>173</v>
      </c>
      <c r="D85" t="str">
        <f t="shared" ref="D85:D139" si="1">IFERROR(VLOOKUP(C85,$AF$18:$AF$62,1,FALSE),"Ei löydy")</f>
        <v>Ei löydy</v>
      </c>
    </row>
    <row r="86" spans="2:22" x14ac:dyDescent="0.2">
      <c r="B86" t="s">
        <v>684</v>
      </c>
      <c r="C86" t="s">
        <v>174</v>
      </c>
      <c r="D86" t="str">
        <f t="shared" si="1"/>
        <v>Ei löydy</v>
      </c>
    </row>
    <row r="87" spans="2:22" x14ac:dyDescent="0.2">
      <c r="B87" t="s">
        <v>685</v>
      </c>
      <c r="C87" t="s">
        <v>175</v>
      </c>
      <c r="D87" t="str">
        <f t="shared" si="1"/>
        <v>Ei löydy</v>
      </c>
    </row>
    <row r="88" spans="2:22" x14ac:dyDescent="0.2">
      <c r="B88" t="s">
        <v>686</v>
      </c>
      <c r="C88" t="s">
        <v>176</v>
      </c>
      <c r="D88" t="str">
        <f t="shared" si="1"/>
        <v>Ei löydy</v>
      </c>
    </row>
    <row r="89" spans="2:22" x14ac:dyDescent="0.2">
      <c r="B89" t="s">
        <v>687</v>
      </c>
      <c r="C89" t="s">
        <v>177</v>
      </c>
      <c r="D89" t="str">
        <f t="shared" si="1"/>
        <v>Ei löydy</v>
      </c>
    </row>
    <row r="90" spans="2:22" x14ac:dyDescent="0.2">
      <c r="B90" t="s">
        <v>688</v>
      </c>
      <c r="C90" t="s">
        <v>178</v>
      </c>
      <c r="D90" t="str">
        <f t="shared" si="1"/>
        <v>Ei löydy</v>
      </c>
    </row>
    <row r="91" spans="2:22" x14ac:dyDescent="0.2">
      <c r="B91" t="s">
        <v>689</v>
      </c>
      <c r="C91" t="s">
        <v>179</v>
      </c>
      <c r="D91" t="str">
        <f t="shared" si="1"/>
        <v>Ei löydy</v>
      </c>
    </row>
    <row r="92" spans="2:22" x14ac:dyDescent="0.2">
      <c r="B92" t="s">
        <v>690</v>
      </c>
      <c r="C92" t="s">
        <v>180</v>
      </c>
      <c r="D92" t="str">
        <f t="shared" si="1"/>
        <v>Ei löydy</v>
      </c>
    </row>
    <row r="93" spans="2:22" x14ac:dyDescent="0.2">
      <c r="B93" t="s">
        <v>691</v>
      </c>
      <c r="C93" t="s">
        <v>181</v>
      </c>
      <c r="D93" t="str">
        <f t="shared" si="1"/>
        <v>Ei löydy</v>
      </c>
    </row>
    <row r="94" spans="2:22" x14ac:dyDescent="0.2">
      <c r="B94" t="s">
        <v>693</v>
      </c>
      <c r="C94" t="s">
        <v>182</v>
      </c>
      <c r="D94" t="str">
        <f t="shared" si="1"/>
        <v>Ei löydy</v>
      </c>
    </row>
    <row r="95" spans="2:22" x14ac:dyDescent="0.2">
      <c r="B95" t="s">
        <v>694</v>
      </c>
      <c r="C95" t="s">
        <v>183</v>
      </c>
      <c r="D95" t="str">
        <f t="shared" si="1"/>
        <v>Ei löydy</v>
      </c>
    </row>
    <row r="96" spans="2:22" x14ac:dyDescent="0.2">
      <c r="B96" t="s">
        <v>695</v>
      </c>
      <c r="C96" t="s">
        <v>184</v>
      </c>
      <c r="D96" t="str">
        <f t="shared" si="1"/>
        <v>Ei löydy</v>
      </c>
    </row>
    <row r="97" spans="2:4" x14ac:dyDescent="0.2">
      <c r="B97" t="s">
        <v>696</v>
      </c>
      <c r="C97" t="s">
        <v>185</v>
      </c>
      <c r="D97" t="str">
        <f t="shared" si="1"/>
        <v>Ei löydy</v>
      </c>
    </row>
    <row r="98" spans="2:4" x14ac:dyDescent="0.2">
      <c r="B98" t="s">
        <v>697</v>
      </c>
      <c r="C98" t="s">
        <v>186</v>
      </c>
      <c r="D98" t="str">
        <f t="shared" si="1"/>
        <v>Ei löydy</v>
      </c>
    </row>
    <row r="99" spans="2:4" x14ac:dyDescent="0.2">
      <c r="B99" t="s">
        <v>698</v>
      </c>
      <c r="C99" t="s">
        <v>187</v>
      </c>
      <c r="D99" t="str">
        <f t="shared" si="1"/>
        <v>Ei löydy</v>
      </c>
    </row>
    <row r="100" spans="2:4" x14ac:dyDescent="0.2">
      <c r="B100" t="s">
        <v>699</v>
      </c>
      <c r="C100" t="s">
        <v>188</v>
      </c>
      <c r="D100" t="str">
        <f t="shared" si="1"/>
        <v>Ei löydy</v>
      </c>
    </row>
    <row r="101" spans="2:4" x14ac:dyDescent="0.2">
      <c r="B101" t="s">
        <v>700</v>
      </c>
      <c r="C101" t="s">
        <v>189</v>
      </c>
      <c r="D101" t="str">
        <f t="shared" si="1"/>
        <v>Ei löydy</v>
      </c>
    </row>
    <row r="102" spans="2:4" x14ac:dyDescent="0.2">
      <c r="B102" t="s">
        <v>701</v>
      </c>
      <c r="C102" t="s">
        <v>190</v>
      </c>
      <c r="D102" t="str">
        <f t="shared" si="1"/>
        <v>Ei löydy</v>
      </c>
    </row>
    <row r="103" spans="2:4" x14ac:dyDescent="0.2">
      <c r="B103" t="s">
        <v>702</v>
      </c>
      <c r="C103" t="s">
        <v>191</v>
      </c>
      <c r="D103" t="str">
        <f t="shared" si="1"/>
        <v>Ei löydy</v>
      </c>
    </row>
    <row r="104" spans="2:4" x14ac:dyDescent="0.2">
      <c r="B104" t="s">
        <v>703</v>
      </c>
      <c r="C104" t="s">
        <v>192</v>
      </c>
      <c r="D104" t="str">
        <f t="shared" si="1"/>
        <v>Ei löydy</v>
      </c>
    </row>
    <row r="105" spans="2:4" x14ac:dyDescent="0.2">
      <c r="B105" t="s">
        <v>704</v>
      </c>
      <c r="C105" t="s">
        <v>193</v>
      </c>
      <c r="D105" t="str">
        <f t="shared" si="1"/>
        <v>Ei löydy</v>
      </c>
    </row>
    <row r="106" spans="2:4" x14ac:dyDescent="0.2">
      <c r="B106" t="s">
        <v>705</v>
      </c>
      <c r="C106" t="s">
        <v>194</v>
      </c>
      <c r="D106" t="str">
        <f t="shared" si="1"/>
        <v>Ei löydy</v>
      </c>
    </row>
    <row r="107" spans="2:4" x14ac:dyDescent="0.2">
      <c r="B107" t="s">
        <v>706</v>
      </c>
      <c r="C107" t="s">
        <v>195</v>
      </c>
      <c r="D107" t="str">
        <f t="shared" si="1"/>
        <v>Ei löydy</v>
      </c>
    </row>
    <row r="108" spans="2:4" x14ac:dyDescent="0.2">
      <c r="B108" t="s">
        <v>707</v>
      </c>
      <c r="C108" t="s">
        <v>196</v>
      </c>
      <c r="D108" t="str">
        <f t="shared" si="1"/>
        <v>Ei löydy</v>
      </c>
    </row>
    <row r="109" spans="2:4" x14ac:dyDescent="0.2">
      <c r="B109" t="s">
        <v>708</v>
      </c>
      <c r="C109" t="s">
        <v>197</v>
      </c>
      <c r="D109" t="str">
        <f t="shared" si="1"/>
        <v>Ei löydy</v>
      </c>
    </row>
    <row r="110" spans="2:4" x14ac:dyDescent="0.2">
      <c r="B110" t="s">
        <v>709</v>
      </c>
      <c r="C110" t="s">
        <v>198</v>
      </c>
      <c r="D110" t="str">
        <f t="shared" si="1"/>
        <v>Ei löydy</v>
      </c>
    </row>
    <row r="111" spans="2:4" x14ac:dyDescent="0.2">
      <c r="B111" t="s">
        <v>710</v>
      </c>
      <c r="C111" t="s">
        <v>199</v>
      </c>
      <c r="D111" t="str">
        <f t="shared" si="1"/>
        <v>Ei löydy</v>
      </c>
    </row>
    <row r="112" spans="2:4" x14ac:dyDescent="0.2">
      <c r="B112" t="s">
        <v>711</v>
      </c>
      <c r="C112" t="s">
        <v>200</v>
      </c>
      <c r="D112" t="str">
        <f t="shared" si="1"/>
        <v>Ei löydy</v>
      </c>
    </row>
    <row r="113" spans="2:4" x14ac:dyDescent="0.2">
      <c r="B113" t="s">
        <v>712</v>
      </c>
      <c r="C113" t="s">
        <v>201</v>
      </c>
      <c r="D113" t="str">
        <f t="shared" si="1"/>
        <v>Ei löydy</v>
      </c>
    </row>
    <row r="114" spans="2:4" x14ac:dyDescent="0.2">
      <c r="B114" t="s">
        <v>713</v>
      </c>
      <c r="C114" t="s">
        <v>202</v>
      </c>
      <c r="D114" t="str">
        <f t="shared" si="1"/>
        <v>Ei löydy</v>
      </c>
    </row>
    <row r="115" spans="2:4" x14ac:dyDescent="0.2">
      <c r="B115" t="s">
        <v>714</v>
      </c>
      <c r="C115" t="s">
        <v>203</v>
      </c>
      <c r="D115" t="str">
        <f t="shared" si="1"/>
        <v>Ei löydy</v>
      </c>
    </row>
    <row r="116" spans="2:4" x14ac:dyDescent="0.2">
      <c r="B116" t="s">
        <v>715</v>
      </c>
      <c r="C116" t="s">
        <v>204</v>
      </c>
      <c r="D116" t="str">
        <f t="shared" si="1"/>
        <v>Ei löydy</v>
      </c>
    </row>
    <row r="117" spans="2:4" x14ac:dyDescent="0.2">
      <c r="B117" t="s">
        <v>716</v>
      </c>
      <c r="C117" t="s">
        <v>205</v>
      </c>
      <c r="D117" t="str">
        <f t="shared" si="1"/>
        <v>Ei löydy</v>
      </c>
    </row>
    <row r="118" spans="2:4" x14ac:dyDescent="0.2">
      <c r="B118" t="s">
        <v>717</v>
      </c>
      <c r="C118" t="s">
        <v>206</v>
      </c>
      <c r="D118" t="str">
        <f t="shared" si="1"/>
        <v>Ei löydy</v>
      </c>
    </row>
    <row r="119" spans="2:4" x14ac:dyDescent="0.2">
      <c r="B119" t="s">
        <v>718</v>
      </c>
      <c r="C119" t="s">
        <v>207</v>
      </c>
      <c r="D119" t="str">
        <f t="shared" si="1"/>
        <v>Ei löydy</v>
      </c>
    </row>
    <row r="120" spans="2:4" x14ac:dyDescent="0.2">
      <c r="B120" t="s">
        <v>719</v>
      </c>
      <c r="C120" t="s">
        <v>208</v>
      </c>
      <c r="D120" t="str">
        <f t="shared" si="1"/>
        <v>Ei löydy</v>
      </c>
    </row>
    <row r="121" spans="2:4" x14ac:dyDescent="0.2">
      <c r="B121" t="s">
        <v>720</v>
      </c>
      <c r="C121" t="s">
        <v>209</v>
      </c>
      <c r="D121" t="str">
        <f t="shared" si="1"/>
        <v>Ei löydy</v>
      </c>
    </row>
    <row r="122" spans="2:4" x14ac:dyDescent="0.2">
      <c r="B122" t="s">
        <v>721</v>
      </c>
      <c r="C122" t="s">
        <v>210</v>
      </c>
      <c r="D122" t="str">
        <f t="shared" si="1"/>
        <v>Ei löydy</v>
      </c>
    </row>
    <row r="123" spans="2:4" x14ac:dyDescent="0.2">
      <c r="B123" t="s">
        <v>1009</v>
      </c>
      <c r="C123" t="s">
        <v>173</v>
      </c>
      <c r="D123" t="str">
        <f t="shared" si="1"/>
        <v>Ei löydy</v>
      </c>
    </row>
    <row r="124" spans="2:4" x14ac:dyDescent="0.2">
      <c r="B124" t="s">
        <v>1012</v>
      </c>
      <c r="C124" t="s">
        <v>180</v>
      </c>
      <c r="D124" t="str">
        <f t="shared" si="1"/>
        <v>Ei löydy</v>
      </c>
    </row>
    <row r="125" spans="2:4" x14ac:dyDescent="0.2">
      <c r="B125" t="s">
        <v>1026</v>
      </c>
      <c r="C125" t="s">
        <v>176</v>
      </c>
      <c r="D125" t="str">
        <f t="shared" si="1"/>
        <v>Ei löydy</v>
      </c>
    </row>
    <row r="126" spans="2:4" x14ac:dyDescent="0.2">
      <c r="B126" t="s">
        <v>1033</v>
      </c>
      <c r="C126" t="s">
        <v>183</v>
      </c>
      <c r="D126" t="str">
        <f t="shared" si="1"/>
        <v>Ei löydy</v>
      </c>
    </row>
    <row r="127" spans="2:4" x14ac:dyDescent="0.2">
      <c r="B127" t="s">
        <v>1003</v>
      </c>
      <c r="C127" t="s">
        <v>184</v>
      </c>
      <c r="D127" t="str">
        <f t="shared" si="1"/>
        <v>Ei löydy</v>
      </c>
    </row>
    <row r="128" spans="2:4" x14ac:dyDescent="0.2">
      <c r="B128" t="s">
        <v>1000</v>
      </c>
      <c r="C128" t="s">
        <v>189</v>
      </c>
      <c r="D128" t="str">
        <f t="shared" si="1"/>
        <v>Ei löydy</v>
      </c>
    </row>
    <row r="129" spans="2:4" x14ac:dyDescent="0.2">
      <c r="B129" t="s">
        <v>1007</v>
      </c>
      <c r="C129" t="s">
        <v>209</v>
      </c>
      <c r="D129" t="str">
        <f t="shared" si="1"/>
        <v>Ei löydy</v>
      </c>
    </row>
    <row r="130" spans="2:4" x14ac:dyDescent="0.2">
      <c r="B130" t="s">
        <v>1020</v>
      </c>
      <c r="C130" t="s">
        <v>196</v>
      </c>
      <c r="D130" t="str">
        <f t="shared" si="1"/>
        <v>Ei löydy</v>
      </c>
    </row>
    <row r="131" spans="2:4" x14ac:dyDescent="0.2">
      <c r="B131" t="s">
        <v>1030</v>
      </c>
      <c r="C131" t="s">
        <v>207</v>
      </c>
      <c r="D131" t="str">
        <f t="shared" si="1"/>
        <v>Ei löydy</v>
      </c>
    </row>
    <row r="132" spans="2:4" x14ac:dyDescent="0.2">
      <c r="B132" t="s">
        <v>1017</v>
      </c>
      <c r="C132" t="s">
        <v>206</v>
      </c>
      <c r="D132" t="str">
        <f t="shared" si="1"/>
        <v>Ei löydy</v>
      </c>
    </row>
    <row r="133" spans="2:4" x14ac:dyDescent="0.2">
      <c r="B133" t="s">
        <v>999</v>
      </c>
      <c r="C133" t="s">
        <v>188</v>
      </c>
      <c r="D133" t="str">
        <f t="shared" si="1"/>
        <v>Ei löydy</v>
      </c>
    </row>
    <row r="134" spans="2:4" x14ac:dyDescent="0.2">
      <c r="B134" t="s">
        <v>1013</v>
      </c>
      <c r="C134" t="s">
        <v>185</v>
      </c>
      <c r="D134" t="str">
        <f t="shared" si="1"/>
        <v>Ei löydy</v>
      </c>
    </row>
    <row r="135" spans="2:4" x14ac:dyDescent="0.2">
      <c r="B135" t="s">
        <v>1015</v>
      </c>
      <c r="C135" t="s">
        <v>193</v>
      </c>
      <c r="D135" t="str">
        <f t="shared" si="1"/>
        <v>Ei löydy</v>
      </c>
    </row>
    <row r="136" spans="2:4" x14ac:dyDescent="0.2">
      <c r="B136" t="s">
        <v>1011</v>
      </c>
      <c r="C136" t="s">
        <v>199</v>
      </c>
      <c r="D136" t="str">
        <f t="shared" si="1"/>
        <v>Ei löydy</v>
      </c>
    </row>
    <row r="137" spans="2:4" x14ac:dyDescent="0.2">
      <c r="B137" t="s">
        <v>1004</v>
      </c>
      <c r="C137" t="s">
        <v>204</v>
      </c>
      <c r="D137" t="str">
        <f t="shared" si="1"/>
        <v>Ei löydy</v>
      </c>
    </row>
    <row r="138" spans="2:4" x14ac:dyDescent="0.2">
      <c r="B138" t="s">
        <v>1029</v>
      </c>
      <c r="C138" t="s">
        <v>208</v>
      </c>
      <c r="D138" t="str">
        <f t="shared" si="1"/>
        <v>Ei löydy</v>
      </c>
    </row>
    <row r="139" spans="2:4" x14ac:dyDescent="0.2">
      <c r="B139" t="s">
        <v>1010</v>
      </c>
      <c r="C139" t="s">
        <v>197</v>
      </c>
      <c r="D139" t="str">
        <f t="shared" si="1"/>
        <v>Ei löydy</v>
      </c>
    </row>
  </sheetData>
  <autoFilter ref="C17:V81" xr:uid="{F27E8F5B-78B5-4CD4-9BAB-755CA0FAB434}"/>
  <mergeCells count="1">
    <mergeCell ref="K15:V15"/>
  </mergeCells>
  <hyperlinks>
    <hyperlink ref="C4" r:id="rId1" xr:uid="{F967B2D3-6A74-4E1E-89CB-FC7CE47E6B8A}"/>
    <hyperlink ref="C5" r:id="rId2" xr:uid="{8F18EB4B-BE9E-4AA1-A230-A21BA8FCBE33}"/>
    <hyperlink ref="X61" r:id="rId3" xr:uid="{903EAAD4-D5F8-45A4-BB03-CF3A0C1F0103}"/>
  </hyperlinks>
  <pageMargins left="0.7" right="0.7" top="0.75" bottom="0.75" header="0.3" footer="0.3"/>
  <pageSetup paperSize="9" orientation="portrait" r:id="rId4"/>
  <drawing r:id="rId5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C3BB5-E611-431D-A6E6-E6527FEF848D}">
  <sheetPr codeName="Sheet23"/>
  <dimension ref="A1:AA139"/>
  <sheetViews>
    <sheetView topLeftCell="A121" workbookViewId="0">
      <selection activeCell="AE10" sqref="AE10"/>
    </sheetView>
  </sheetViews>
  <sheetFormatPr defaultRowHeight="12.75" x14ac:dyDescent="0.2"/>
  <cols>
    <col min="2" max="2" width="16.28515625" bestFit="1" customWidth="1"/>
    <col min="3" max="3" width="16" bestFit="1" customWidth="1"/>
    <col min="4" max="4" width="16" customWidth="1"/>
    <col min="5" max="5" width="16" style="633" bestFit="1" customWidth="1"/>
    <col min="7" max="8" width="11.5703125" customWidth="1"/>
    <col min="9" max="9" width="11.28515625" customWidth="1"/>
    <col min="10" max="10" width="12.5703125" customWidth="1"/>
    <col min="11" max="11" width="26.5703125" customWidth="1"/>
    <col min="12" max="12" width="17.42578125" customWidth="1"/>
    <col min="13" max="13" width="17.7109375" customWidth="1"/>
    <col min="14" max="14" width="15.28515625" customWidth="1"/>
    <col min="15" max="15" width="11.42578125" customWidth="1"/>
    <col min="16" max="16" width="14.5703125" customWidth="1"/>
    <col min="17" max="17" width="13.140625" customWidth="1"/>
    <col min="18" max="18" width="12.5703125" customWidth="1"/>
    <col min="19" max="19" width="10.42578125" customWidth="1"/>
    <col min="21" max="21" width="11.7109375" customWidth="1"/>
    <col min="28" max="28" width="20.140625" bestFit="1" customWidth="1"/>
    <col min="29" max="30" width="20.140625" customWidth="1"/>
    <col min="31" max="31" width="20.5703125" customWidth="1"/>
    <col min="33" max="33" width="27.28515625" bestFit="1" customWidth="1"/>
  </cols>
  <sheetData>
    <row r="1" spans="1:22" x14ac:dyDescent="0.2">
      <c r="A1" s="126" t="s">
        <v>1792</v>
      </c>
    </row>
    <row r="2" spans="1:22" x14ac:dyDescent="0.2">
      <c r="A2" s="124"/>
    </row>
    <row r="3" spans="1:22" x14ac:dyDescent="0.2">
      <c r="A3" s="124"/>
      <c r="B3" t="s">
        <v>1064</v>
      </c>
      <c r="K3" s="126" t="s">
        <v>1692</v>
      </c>
    </row>
    <row r="4" spans="1:22" x14ac:dyDescent="0.2">
      <c r="B4" t="s">
        <v>1059</v>
      </c>
      <c r="C4" s="249" t="s">
        <v>1034</v>
      </c>
      <c r="K4" s="124" t="s">
        <v>1062</v>
      </c>
    </row>
    <row r="5" spans="1:22" x14ac:dyDescent="0.2">
      <c r="C5" s="249" t="s">
        <v>1035</v>
      </c>
      <c r="L5" s="633" t="s">
        <v>1051</v>
      </c>
      <c r="M5" s="633" t="s">
        <v>1052</v>
      </c>
      <c r="N5" s="633" t="s">
        <v>1053</v>
      </c>
      <c r="O5" s="633" t="s">
        <v>1054</v>
      </c>
    </row>
    <row r="6" spans="1:22" x14ac:dyDescent="0.2">
      <c r="D6" s="249"/>
      <c r="K6" t="s">
        <v>1037</v>
      </c>
      <c r="L6" s="148"/>
      <c r="M6" s="148">
        <f>'Costs vs. Price lists Traficom'!E438</f>
        <v>204707.23459430868</v>
      </c>
      <c r="N6" s="148"/>
      <c r="O6" s="339"/>
    </row>
    <row r="7" spans="1:22" x14ac:dyDescent="0.2">
      <c r="K7" s="149" t="s">
        <v>1036</v>
      </c>
      <c r="L7" s="341"/>
      <c r="M7" s="341">
        <f>'Costs vs. Price lists Traficom'!E439</f>
        <v>9739.5044290023998</v>
      </c>
      <c r="N7" s="341"/>
      <c r="O7" s="470"/>
    </row>
    <row r="8" spans="1:22" x14ac:dyDescent="0.2">
      <c r="A8" s="124"/>
      <c r="K8" t="s">
        <v>1140</v>
      </c>
      <c r="L8" s="148"/>
      <c r="M8" s="148">
        <f t="shared" ref="M8" si="0">SUM(M6:M7)</f>
        <v>214446.73902331109</v>
      </c>
      <c r="N8" s="148"/>
      <c r="O8" s="339"/>
    </row>
    <row r="9" spans="1:22" x14ac:dyDescent="0.2">
      <c r="A9" s="124"/>
      <c r="L9" s="148"/>
      <c r="M9" s="148"/>
      <c r="N9" s="148"/>
      <c r="O9" s="339"/>
    </row>
    <row r="10" spans="1:22" x14ac:dyDescent="0.2">
      <c r="A10" s="124"/>
      <c r="K10" t="s">
        <v>1138</v>
      </c>
      <c r="L10" s="148"/>
      <c r="M10" s="148"/>
      <c r="N10" s="148"/>
      <c r="O10" s="339"/>
      <c r="Q10" s="148"/>
    </row>
    <row r="11" spans="1:22" x14ac:dyDescent="0.2">
      <c r="A11" s="124"/>
      <c r="K11" t="s">
        <v>1137</v>
      </c>
      <c r="L11" s="148"/>
      <c r="M11" s="148"/>
      <c r="N11" s="148"/>
      <c r="O11" s="339"/>
    </row>
    <row r="12" spans="1:22" x14ac:dyDescent="0.2">
      <c r="A12" s="124"/>
      <c r="K12" t="s">
        <v>1139</v>
      </c>
      <c r="L12" s="352"/>
      <c r="M12" s="148"/>
      <c r="N12" s="148"/>
      <c r="O12" s="339"/>
    </row>
    <row r="13" spans="1:22" x14ac:dyDescent="0.2">
      <c r="A13" s="124"/>
      <c r="L13" s="352"/>
      <c r="M13" s="148"/>
      <c r="N13" s="148"/>
      <c r="O13" s="339"/>
    </row>
    <row r="14" spans="1:22" x14ac:dyDescent="0.2">
      <c r="K14" s="126" t="s">
        <v>1692</v>
      </c>
      <c r="M14" s="339"/>
    </row>
    <row r="15" spans="1:22" x14ac:dyDescent="0.2">
      <c r="K15" s="1003" t="s">
        <v>1066</v>
      </c>
      <c r="L15" s="1003"/>
      <c r="M15" s="1003"/>
      <c r="N15" s="1003"/>
      <c r="O15" s="1003"/>
      <c r="P15" s="1003"/>
      <c r="Q15" s="1003"/>
      <c r="R15" s="1003"/>
      <c r="S15" s="1003"/>
      <c r="T15" s="1003"/>
      <c r="U15" s="1003"/>
      <c r="V15" s="1003"/>
    </row>
    <row r="16" spans="1:22" x14ac:dyDescent="0.2">
      <c r="B16" t="s">
        <v>994</v>
      </c>
      <c r="C16" s="124" t="s">
        <v>995</v>
      </c>
      <c r="K16" s="466"/>
      <c r="L16" s="467" t="s">
        <v>1048</v>
      </c>
      <c r="M16" s="467"/>
      <c r="N16" s="467"/>
      <c r="O16" s="467"/>
      <c r="P16" s="467"/>
      <c r="Q16" s="468"/>
      <c r="R16" s="467" t="s">
        <v>986</v>
      </c>
      <c r="S16" s="467"/>
      <c r="T16" s="467"/>
      <c r="U16" s="467"/>
      <c r="V16" s="469"/>
    </row>
    <row r="17" spans="2:22" ht="51" x14ac:dyDescent="0.2">
      <c r="B17" t="s">
        <v>996</v>
      </c>
      <c r="C17" t="s">
        <v>1068</v>
      </c>
      <c r="D17" t="s">
        <v>1067</v>
      </c>
      <c r="E17" s="633" t="s">
        <v>1032</v>
      </c>
      <c r="F17" t="s">
        <v>997</v>
      </c>
      <c r="G17" s="207" t="s">
        <v>998</v>
      </c>
      <c r="H17" s="207" t="s">
        <v>1039</v>
      </c>
      <c r="I17" s="207" t="s">
        <v>1038</v>
      </c>
      <c r="J17" s="207" t="s">
        <v>1040</v>
      </c>
      <c r="K17" s="461" t="s">
        <v>1047</v>
      </c>
      <c r="L17" s="645" t="s">
        <v>1049</v>
      </c>
      <c r="M17" s="385" t="s">
        <v>1055</v>
      </c>
      <c r="N17" s="632" t="s">
        <v>1056</v>
      </c>
      <c r="O17" s="462" t="s">
        <v>1043</v>
      </c>
      <c r="P17" s="462" t="s">
        <v>1050</v>
      </c>
      <c r="Q17" s="462" t="s">
        <v>1042</v>
      </c>
      <c r="R17" s="462" t="s">
        <v>1057</v>
      </c>
      <c r="S17" s="632" t="s">
        <v>1210</v>
      </c>
      <c r="T17" s="462" t="s">
        <v>1041</v>
      </c>
      <c r="U17" s="463" t="s">
        <v>1065</v>
      </c>
      <c r="V17" s="464" t="s">
        <v>1046</v>
      </c>
    </row>
    <row r="18" spans="2:22" x14ac:dyDescent="0.2">
      <c r="B18" t="s">
        <v>999</v>
      </c>
      <c r="C18" t="s">
        <v>699</v>
      </c>
      <c r="D18" t="s">
        <v>188</v>
      </c>
      <c r="F18" s="148">
        <v>100</v>
      </c>
      <c r="G18">
        <v>64</v>
      </c>
      <c r="H18" s="148"/>
      <c r="I18" s="352">
        <v>0.71</v>
      </c>
      <c r="J18" s="458"/>
      <c r="K18" s="148"/>
      <c r="L18" s="2"/>
      <c r="M18" s="589"/>
      <c r="N18" s="589"/>
      <c r="O18" s="148"/>
      <c r="P18" s="589"/>
      <c r="Q18" s="148"/>
      <c r="R18" s="148"/>
      <c r="S18" s="148"/>
      <c r="T18" s="148"/>
      <c r="U18" s="148"/>
      <c r="V18" s="148"/>
    </row>
    <row r="19" spans="2:22" x14ac:dyDescent="0.2">
      <c r="B19" t="s">
        <v>999</v>
      </c>
      <c r="C19" t="s">
        <v>699</v>
      </c>
      <c r="D19" t="s">
        <v>188</v>
      </c>
      <c r="F19" s="148">
        <v>3000</v>
      </c>
      <c r="G19">
        <v>68</v>
      </c>
      <c r="H19" s="148"/>
      <c r="I19" s="352">
        <v>0.71</v>
      </c>
      <c r="J19" s="458"/>
      <c r="K19" s="148"/>
      <c r="L19" s="2"/>
      <c r="M19" s="589"/>
      <c r="N19" s="589"/>
      <c r="O19" s="148"/>
      <c r="P19" s="589"/>
      <c r="Q19" s="148"/>
      <c r="R19" s="148"/>
      <c r="S19" s="148"/>
      <c r="T19" s="148"/>
      <c r="U19" s="148"/>
      <c r="V19" s="148"/>
    </row>
    <row r="20" spans="2:22" x14ac:dyDescent="0.2">
      <c r="B20" t="s">
        <v>999</v>
      </c>
      <c r="C20" t="s">
        <v>699</v>
      </c>
      <c r="D20" t="s">
        <v>188</v>
      </c>
      <c r="F20" s="148">
        <v>5000</v>
      </c>
      <c r="G20">
        <v>20</v>
      </c>
      <c r="H20" s="148"/>
      <c r="I20" s="352">
        <v>0.71</v>
      </c>
      <c r="J20" s="458"/>
      <c r="K20" s="148"/>
      <c r="L20" s="27"/>
      <c r="M20" s="589"/>
      <c r="N20" s="589"/>
      <c r="O20" s="148"/>
      <c r="P20" s="589"/>
      <c r="Q20" s="148"/>
      <c r="R20" s="148"/>
      <c r="S20" s="148"/>
      <c r="T20" s="148"/>
      <c r="U20" s="148"/>
      <c r="V20" s="148"/>
    </row>
    <row r="21" spans="2:22" x14ac:dyDescent="0.2">
      <c r="B21" t="s">
        <v>684</v>
      </c>
      <c r="C21" t="s">
        <v>684</v>
      </c>
      <c r="D21" t="s">
        <v>174</v>
      </c>
      <c r="F21" s="148">
        <v>60000</v>
      </c>
      <c r="G21">
        <v>248</v>
      </c>
      <c r="H21" s="148"/>
      <c r="I21" s="352">
        <v>0.71</v>
      </c>
      <c r="J21" s="458"/>
      <c r="K21" s="148"/>
      <c r="L21" s="27"/>
      <c r="M21" s="589"/>
      <c r="N21" s="589"/>
      <c r="O21" s="148"/>
      <c r="P21" s="589"/>
      <c r="Q21" s="148"/>
      <c r="R21" s="148"/>
      <c r="S21" s="148"/>
      <c r="T21" s="148"/>
      <c r="U21" s="148"/>
      <c r="V21" s="148"/>
    </row>
    <row r="22" spans="2:22" x14ac:dyDescent="0.2">
      <c r="B22" t="s">
        <v>685</v>
      </c>
      <c r="C22" t="s">
        <v>685</v>
      </c>
      <c r="D22" t="s">
        <v>175</v>
      </c>
      <c r="F22" s="148">
        <v>30000</v>
      </c>
      <c r="G22">
        <v>250</v>
      </c>
      <c r="H22" s="148"/>
      <c r="I22" s="352">
        <v>0.71</v>
      </c>
      <c r="J22" s="458"/>
      <c r="K22" s="148"/>
      <c r="L22" s="27"/>
      <c r="M22" s="589"/>
      <c r="N22" s="589"/>
      <c r="O22" s="148"/>
      <c r="P22" s="589"/>
      <c r="Q22" s="148"/>
      <c r="R22" s="148"/>
      <c r="S22" s="148"/>
      <c r="T22" s="148"/>
      <c r="U22" s="148"/>
      <c r="V22" s="148"/>
    </row>
    <row r="23" spans="2:22" x14ac:dyDescent="0.2">
      <c r="B23" t="s">
        <v>687</v>
      </c>
      <c r="C23" t="s">
        <v>687</v>
      </c>
      <c r="D23" t="s">
        <v>177</v>
      </c>
      <c r="F23" s="148">
        <v>30000</v>
      </c>
      <c r="G23">
        <v>238</v>
      </c>
      <c r="H23" s="148"/>
      <c r="I23" s="352">
        <v>0.71</v>
      </c>
      <c r="J23" s="458"/>
      <c r="K23" s="148"/>
      <c r="L23" s="27"/>
      <c r="M23" s="589"/>
      <c r="N23" s="589"/>
      <c r="O23" s="148"/>
      <c r="P23" s="589"/>
      <c r="Q23" s="148"/>
      <c r="R23" s="148"/>
      <c r="S23" s="148"/>
      <c r="T23" s="148"/>
      <c r="U23" s="148"/>
      <c r="V23" s="148"/>
    </row>
    <row r="24" spans="2:22" x14ac:dyDescent="0.2">
      <c r="B24" t="s">
        <v>1000</v>
      </c>
      <c r="C24" t="s">
        <v>700</v>
      </c>
      <c r="D24" t="s">
        <v>189</v>
      </c>
      <c r="F24" s="148">
        <v>5000</v>
      </c>
      <c r="G24">
        <v>150</v>
      </c>
      <c r="H24" s="148"/>
      <c r="I24" s="352">
        <v>0.71</v>
      </c>
      <c r="J24" s="458"/>
      <c r="K24" s="148"/>
      <c r="L24" s="27"/>
      <c r="M24" s="589"/>
      <c r="N24" s="589"/>
      <c r="O24" s="148"/>
      <c r="P24" s="589"/>
      <c r="Q24" s="148"/>
      <c r="R24" s="148"/>
      <c r="S24" s="148"/>
      <c r="T24" s="148"/>
      <c r="U24" s="148"/>
      <c r="V24" s="148"/>
    </row>
    <row r="25" spans="2:22" x14ac:dyDescent="0.2">
      <c r="B25" t="s">
        <v>1001</v>
      </c>
      <c r="C25" t="s">
        <v>332</v>
      </c>
      <c r="D25" t="s">
        <v>332</v>
      </c>
      <c r="F25" s="148">
        <v>500</v>
      </c>
      <c r="G25">
        <v>122</v>
      </c>
      <c r="H25" s="148"/>
      <c r="I25" s="352">
        <v>0.71</v>
      </c>
      <c r="J25" s="458"/>
      <c r="K25" s="148"/>
      <c r="L25" s="2"/>
      <c r="M25" s="589"/>
      <c r="N25" s="589"/>
      <c r="O25" s="148"/>
      <c r="P25" s="589"/>
      <c r="Q25" s="148"/>
      <c r="R25" s="148"/>
      <c r="S25" s="148"/>
      <c r="T25" s="148"/>
      <c r="U25" s="148"/>
      <c r="V25" s="148"/>
    </row>
    <row r="26" spans="2:22" x14ac:dyDescent="0.2">
      <c r="B26" t="s">
        <v>688</v>
      </c>
      <c r="C26" t="s">
        <v>688</v>
      </c>
      <c r="D26" t="s">
        <v>178</v>
      </c>
      <c r="F26" s="148">
        <v>2000</v>
      </c>
      <c r="G26">
        <v>75</v>
      </c>
      <c r="H26" s="148"/>
      <c r="I26" s="352">
        <v>0.71</v>
      </c>
      <c r="J26" s="458"/>
      <c r="K26" s="148"/>
      <c r="L26" s="27"/>
      <c r="M26" s="589"/>
      <c r="N26" s="589"/>
      <c r="O26" s="148"/>
      <c r="P26" s="589"/>
      <c r="Q26" s="148"/>
      <c r="R26" s="148"/>
      <c r="S26" s="148"/>
      <c r="T26" s="148"/>
      <c r="U26" s="148"/>
      <c r="V26" s="148"/>
    </row>
    <row r="27" spans="2:22" x14ac:dyDescent="0.2">
      <c r="B27" t="s">
        <v>1002</v>
      </c>
      <c r="C27" t="s">
        <v>332</v>
      </c>
      <c r="D27" t="s">
        <v>332</v>
      </c>
      <c r="F27" s="148">
        <v>1000</v>
      </c>
      <c r="G27">
        <v>91</v>
      </c>
      <c r="H27" s="148"/>
      <c r="I27" s="352">
        <v>0.71</v>
      </c>
      <c r="J27" s="458"/>
      <c r="K27" s="148"/>
      <c r="L27" s="2"/>
      <c r="M27" s="589"/>
      <c r="N27" s="589"/>
      <c r="O27" s="148"/>
      <c r="P27" s="589"/>
      <c r="Q27" s="148"/>
      <c r="R27" s="148"/>
      <c r="S27" s="148"/>
      <c r="T27" s="148"/>
      <c r="U27" s="148"/>
      <c r="V27" s="148"/>
    </row>
    <row r="28" spans="2:22" x14ac:dyDescent="0.2">
      <c r="B28" t="s">
        <v>689</v>
      </c>
      <c r="C28" t="s">
        <v>689</v>
      </c>
      <c r="D28" t="s">
        <v>179</v>
      </c>
      <c r="F28" s="148">
        <v>50</v>
      </c>
      <c r="G28">
        <v>50</v>
      </c>
      <c r="H28" s="148"/>
      <c r="I28" s="352">
        <v>0.71</v>
      </c>
      <c r="J28" s="458"/>
      <c r="K28" s="148"/>
      <c r="L28" s="2"/>
      <c r="M28" s="589"/>
      <c r="N28" s="589"/>
      <c r="O28" s="148"/>
      <c r="P28" s="589"/>
      <c r="Q28" s="148"/>
      <c r="R28" s="148"/>
      <c r="S28" s="148"/>
      <c r="T28" s="148"/>
      <c r="U28" s="148"/>
      <c r="V28" s="148"/>
    </row>
    <row r="29" spans="2:22" x14ac:dyDescent="0.2">
      <c r="B29" t="s">
        <v>689</v>
      </c>
      <c r="C29" t="s">
        <v>689</v>
      </c>
      <c r="D29" t="s">
        <v>179</v>
      </c>
      <c r="F29" s="148">
        <v>1000</v>
      </c>
      <c r="G29">
        <v>80</v>
      </c>
      <c r="H29" s="148"/>
      <c r="I29" s="352">
        <v>0.71</v>
      </c>
      <c r="J29" s="458"/>
      <c r="K29" s="148"/>
      <c r="L29" s="2"/>
      <c r="M29" s="589"/>
      <c r="N29" s="589"/>
      <c r="O29" s="148"/>
      <c r="P29" s="589"/>
      <c r="Q29" s="148"/>
      <c r="R29" s="148"/>
      <c r="S29" s="148"/>
      <c r="T29" s="148"/>
      <c r="U29" s="148"/>
      <c r="V29" s="148"/>
    </row>
    <row r="30" spans="2:22" x14ac:dyDescent="0.2">
      <c r="B30" t="s">
        <v>689</v>
      </c>
      <c r="C30" t="s">
        <v>689</v>
      </c>
      <c r="D30" t="s">
        <v>179</v>
      </c>
      <c r="F30" s="148">
        <v>50000</v>
      </c>
      <c r="G30">
        <v>140</v>
      </c>
      <c r="H30" s="148"/>
      <c r="I30" s="352">
        <v>0.71</v>
      </c>
      <c r="J30" s="458"/>
      <c r="K30" s="148"/>
      <c r="L30" s="27"/>
      <c r="M30" s="589"/>
      <c r="N30" s="589"/>
      <c r="O30" s="148"/>
      <c r="P30" s="589"/>
      <c r="Q30" s="148"/>
      <c r="R30" s="148"/>
      <c r="S30" s="148"/>
      <c r="T30" s="148"/>
      <c r="U30" s="148"/>
      <c r="V30" s="148"/>
    </row>
    <row r="31" spans="2:22" x14ac:dyDescent="0.2">
      <c r="B31" t="s">
        <v>1003</v>
      </c>
      <c r="C31" t="s">
        <v>695</v>
      </c>
      <c r="D31" t="s">
        <v>184</v>
      </c>
      <c r="F31" s="148">
        <v>1000</v>
      </c>
      <c r="G31">
        <v>120</v>
      </c>
      <c r="H31" s="148"/>
      <c r="I31" s="352">
        <v>0.71</v>
      </c>
      <c r="J31" s="458"/>
      <c r="K31" s="148"/>
      <c r="L31" s="2"/>
      <c r="M31" s="589"/>
      <c r="N31" s="589"/>
      <c r="O31" s="148"/>
      <c r="P31" s="589"/>
      <c r="Q31" s="148"/>
      <c r="R31" s="148"/>
      <c r="S31" s="148"/>
      <c r="T31" s="148"/>
      <c r="U31" s="148"/>
      <c r="V31" s="148"/>
    </row>
    <row r="32" spans="2:22" x14ac:dyDescent="0.2">
      <c r="B32" t="s">
        <v>1003</v>
      </c>
      <c r="C32" t="s">
        <v>695</v>
      </c>
      <c r="D32" t="s">
        <v>184</v>
      </c>
      <c r="F32" s="148">
        <v>5000</v>
      </c>
      <c r="G32">
        <v>97</v>
      </c>
      <c r="H32" s="148"/>
      <c r="I32" s="352">
        <v>0.71</v>
      </c>
      <c r="J32" s="458"/>
      <c r="K32" s="148"/>
      <c r="L32" s="27"/>
      <c r="M32" s="589"/>
      <c r="N32" s="589"/>
      <c r="O32" s="148"/>
      <c r="P32" s="589"/>
      <c r="Q32" s="148"/>
      <c r="R32" s="148"/>
      <c r="S32" s="148"/>
      <c r="T32" s="148"/>
      <c r="U32" s="148"/>
      <c r="V32" s="148"/>
    </row>
    <row r="33" spans="2:22" x14ac:dyDescent="0.2">
      <c r="B33" t="s">
        <v>691</v>
      </c>
      <c r="C33" t="s">
        <v>691</v>
      </c>
      <c r="D33" t="s">
        <v>181</v>
      </c>
      <c r="F33" s="148">
        <v>30000</v>
      </c>
      <c r="G33">
        <v>258</v>
      </c>
      <c r="H33" s="148"/>
      <c r="I33" s="352">
        <v>0.71</v>
      </c>
      <c r="J33" s="458"/>
      <c r="K33" s="148"/>
      <c r="L33" s="27"/>
      <c r="M33" s="589"/>
      <c r="N33" s="589"/>
      <c r="O33" s="148"/>
      <c r="P33" s="589"/>
      <c r="Q33" s="148"/>
      <c r="R33" s="148"/>
      <c r="S33" s="148"/>
      <c r="T33" s="148"/>
      <c r="U33" s="148"/>
      <c r="V33" s="148"/>
    </row>
    <row r="34" spans="2:22" x14ac:dyDescent="0.2">
      <c r="B34" t="s">
        <v>1004</v>
      </c>
      <c r="C34" t="s">
        <v>715</v>
      </c>
      <c r="D34" t="s">
        <v>204</v>
      </c>
      <c r="F34" s="148">
        <v>6000</v>
      </c>
      <c r="G34">
        <v>254</v>
      </c>
      <c r="H34" s="148"/>
      <c r="I34" s="352">
        <v>0.71</v>
      </c>
      <c r="J34" s="458"/>
      <c r="K34" s="148"/>
      <c r="L34" s="27"/>
      <c r="M34" s="589"/>
      <c r="N34" s="589"/>
      <c r="O34" s="148"/>
      <c r="P34" s="589"/>
      <c r="Q34" s="148"/>
      <c r="R34" s="148"/>
      <c r="S34" s="148"/>
      <c r="T34" s="148"/>
      <c r="U34" s="148"/>
      <c r="V34" s="148"/>
    </row>
    <row r="35" spans="2:22" x14ac:dyDescent="0.2">
      <c r="B35" t="s">
        <v>1005</v>
      </c>
      <c r="C35" t="s">
        <v>332</v>
      </c>
      <c r="D35" t="s">
        <v>332</v>
      </c>
      <c r="F35" s="148">
        <v>1000</v>
      </c>
      <c r="G35">
        <v>88</v>
      </c>
      <c r="H35" s="148"/>
      <c r="I35" s="352">
        <v>0.71</v>
      </c>
      <c r="J35" s="458"/>
      <c r="K35" s="148"/>
      <c r="L35" s="2"/>
      <c r="M35" s="589"/>
      <c r="N35" s="589"/>
      <c r="O35" s="148"/>
      <c r="P35" s="589"/>
      <c r="Q35" s="148"/>
      <c r="R35" s="148"/>
      <c r="S35" s="148"/>
      <c r="T35" s="148"/>
      <c r="U35" s="148"/>
      <c r="V35" s="148"/>
    </row>
    <row r="36" spans="2:22" x14ac:dyDescent="0.2">
      <c r="B36" t="s">
        <v>1006</v>
      </c>
      <c r="C36" t="s">
        <v>332</v>
      </c>
      <c r="D36" t="s">
        <v>332</v>
      </c>
      <c r="F36" s="148">
        <v>1000</v>
      </c>
      <c r="G36">
        <v>88</v>
      </c>
      <c r="H36" s="148"/>
      <c r="I36" s="352">
        <v>0.71</v>
      </c>
      <c r="J36" s="458"/>
      <c r="K36" s="148"/>
      <c r="L36" s="2"/>
      <c r="M36" s="589"/>
      <c r="N36" s="589"/>
      <c r="O36" s="148"/>
      <c r="P36" s="589"/>
      <c r="Q36" s="148"/>
      <c r="R36" s="148"/>
      <c r="S36" s="148"/>
      <c r="T36" s="148"/>
      <c r="U36" s="148"/>
      <c r="V36" s="148"/>
    </row>
    <row r="37" spans="2:22" x14ac:dyDescent="0.2">
      <c r="B37" t="s">
        <v>1007</v>
      </c>
      <c r="C37" t="s">
        <v>720</v>
      </c>
      <c r="D37" t="s">
        <v>209</v>
      </c>
      <c r="F37" s="148">
        <v>60000</v>
      </c>
      <c r="G37">
        <v>55</v>
      </c>
      <c r="H37" s="148"/>
      <c r="I37" s="352">
        <v>0.71</v>
      </c>
      <c r="J37" s="458"/>
      <c r="K37" s="148"/>
      <c r="L37" s="27"/>
      <c r="M37" s="589"/>
      <c r="N37" s="589"/>
      <c r="O37" s="148"/>
      <c r="P37" s="589"/>
      <c r="Q37" s="148"/>
      <c r="R37" s="148"/>
      <c r="S37" s="148"/>
      <c r="T37" s="148"/>
      <c r="U37" s="148"/>
      <c r="V37" s="148"/>
    </row>
    <row r="38" spans="2:22" x14ac:dyDescent="0.2">
      <c r="B38" t="s">
        <v>1008</v>
      </c>
      <c r="C38" t="s">
        <v>332</v>
      </c>
      <c r="D38" t="s">
        <v>332</v>
      </c>
      <c r="F38" s="148">
        <v>500</v>
      </c>
      <c r="G38">
        <v>81</v>
      </c>
      <c r="H38" s="148"/>
      <c r="I38" s="352">
        <v>0.71</v>
      </c>
      <c r="J38" s="458"/>
      <c r="K38" s="148"/>
      <c r="L38" s="2"/>
      <c r="M38" s="589"/>
      <c r="N38" s="589"/>
      <c r="O38" s="148"/>
      <c r="P38" s="589"/>
      <c r="Q38" s="148"/>
      <c r="R38" s="148"/>
      <c r="S38" s="148"/>
      <c r="T38" s="148"/>
      <c r="U38" s="148"/>
      <c r="V38" s="148"/>
    </row>
    <row r="39" spans="2:22" x14ac:dyDescent="0.2">
      <c r="B39" t="s">
        <v>1009</v>
      </c>
      <c r="C39" t="s">
        <v>683</v>
      </c>
      <c r="D39" t="s">
        <v>173</v>
      </c>
      <c r="F39" s="148">
        <v>30000</v>
      </c>
      <c r="G39">
        <v>206</v>
      </c>
      <c r="H39" s="148"/>
      <c r="I39" s="352">
        <v>0.71</v>
      </c>
      <c r="J39" s="458"/>
      <c r="K39" s="148"/>
      <c r="L39" s="27"/>
      <c r="M39" s="589"/>
      <c r="N39" s="589"/>
      <c r="O39" s="148"/>
      <c r="P39" s="589"/>
      <c r="Q39" s="148"/>
      <c r="R39" s="148"/>
      <c r="S39" s="148"/>
      <c r="T39" s="148"/>
      <c r="U39" s="148"/>
      <c r="V39" s="148"/>
    </row>
    <row r="40" spans="2:22" x14ac:dyDescent="0.2">
      <c r="B40" t="s">
        <v>1010</v>
      </c>
      <c r="C40" t="s">
        <v>708</v>
      </c>
      <c r="D40" t="s">
        <v>197</v>
      </c>
      <c r="F40" s="148">
        <v>2000</v>
      </c>
      <c r="G40">
        <v>145</v>
      </c>
      <c r="H40" s="148"/>
      <c r="I40" s="352">
        <v>0.71</v>
      </c>
      <c r="J40" s="458"/>
      <c r="K40" s="148"/>
      <c r="L40" s="27"/>
      <c r="M40" s="589"/>
      <c r="N40" s="589"/>
      <c r="O40" s="148"/>
      <c r="P40" s="589"/>
      <c r="Q40" s="148"/>
      <c r="R40" s="148"/>
      <c r="S40" s="148"/>
      <c r="T40" s="148"/>
      <c r="U40" s="148"/>
      <c r="V40" s="148"/>
    </row>
    <row r="41" spans="2:22" x14ac:dyDescent="0.2">
      <c r="B41" t="s">
        <v>697</v>
      </c>
      <c r="C41" t="s">
        <v>697</v>
      </c>
      <c r="D41" t="s">
        <v>186</v>
      </c>
      <c r="F41" s="148">
        <v>30000</v>
      </c>
      <c r="G41">
        <v>150</v>
      </c>
      <c r="H41" s="148"/>
      <c r="I41" s="352">
        <v>0.71</v>
      </c>
      <c r="J41" s="458"/>
      <c r="K41" s="148"/>
      <c r="L41" s="27"/>
      <c r="M41" s="589"/>
      <c r="N41" s="589"/>
      <c r="O41" s="148"/>
      <c r="P41" s="589"/>
      <c r="Q41" s="148"/>
      <c r="R41" s="148"/>
      <c r="S41" s="148"/>
      <c r="T41" s="148"/>
      <c r="U41" s="148"/>
      <c r="V41" s="148"/>
    </row>
    <row r="42" spans="2:22" x14ac:dyDescent="0.2">
      <c r="B42" t="s">
        <v>698</v>
      </c>
      <c r="C42" t="s">
        <v>698</v>
      </c>
      <c r="D42" t="s">
        <v>187</v>
      </c>
      <c r="F42" s="148">
        <v>500</v>
      </c>
      <c r="G42">
        <v>70</v>
      </c>
      <c r="H42" s="148"/>
      <c r="I42" s="352">
        <v>0.71</v>
      </c>
      <c r="J42" s="458"/>
      <c r="K42" s="148"/>
      <c r="L42" s="2"/>
      <c r="M42" s="589"/>
      <c r="N42" s="589"/>
      <c r="O42" s="148"/>
      <c r="P42" s="589"/>
      <c r="Q42" s="148"/>
      <c r="R42" s="148"/>
      <c r="S42" s="148"/>
      <c r="T42" s="148"/>
      <c r="U42" s="148"/>
      <c r="V42" s="148"/>
    </row>
    <row r="43" spans="2:22" x14ac:dyDescent="0.2">
      <c r="B43" t="s">
        <v>698</v>
      </c>
      <c r="C43" t="s">
        <v>698</v>
      </c>
      <c r="D43" t="s">
        <v>187</v>
      </c>
      <c r="F43" s="148">
        <v>5000</v>
      </c>
      <c r="G43">
        <v>248</v>
      </c>
      <c r="H43" s="148"/>
      <c r="I43" s="352">
        <v>0.71</v>
      </c>
      <c r="J43" s="458"/>
      <c r="K43" s="148"/>
      <c r="L43" s="27"/>
      <c r="M43" s="589"/>
      <c r="N43" s="589"/>
      <c r="O43" s="148"/>
      <c r="P43" s="589"/>
      <c r="Q43" s="148"/>
      <c r="R43" s="148"/>
      <c r="S43" s="148"/>
      <c r="T43" s="148"/>
      <c r="U43" s="148"/>
      <c r="V43" s="148"/>
    </row>
    <row r="44" spans="2:22" x14ac:dyDescent="0.2">
      <c r="B44" t="s">
        <v>1011</v>
      </c>
      <c r="C44" t="s">
        <v>710</v>
      </c>
      <c r="D44" t="s">
        <v>199</v>
      </c>
      <c r="F44" s="148">
        <v>2000</v>
      </c>
      <c r="G44">
        <v>91</v>
      </c>
      <c r="H44" s="148"/>
      <c r="I44" s="352">
        <v>0.71</v>
      </c>
      <c r="J44" s="458"/>
      <c r="K44" s="148"/>
      <c r="L44" s="27"/>
      <c r="M44" s="589"/>
      <c r="N44" s="589"/>
      <c r="O44" s="148"/>
      <c r="P44" s="589"/>
      <c r="Q44" s="148"/>
      <c r="R44" s="148"/>
      <c r="S44" s="148"/>
      <c r="T44" s="148"/>
      <c r="U44" s="148"/>
      <c r="V44" s="148"/>
    </row>
    <row r="45" spans="2:22" x14ac:dyDescent="0.2">
      <c r="B45" t="s">
        <v>1012</v>
      </c>
      <c r="C45" t="s">
        <v>690</v>
      </c>
      <c r="D45" t="s">
        <v>180</v>
      </c>
      <c r="F45" s="148">
        <v>30000</v>
      </c>
      <c r="G45">
        <v>148</v>
      </c>
      <c r="H45" s="148"/>
      <c r="I45" s="352">
        <v>0.71</v>
      </c>
      <c r="J45" s="458"/>
      <c r="K45" s="148"/>
      <c r="L45" s="27"/>
      <c r="M45" s="589"/>
      <c r="N45" s="589"/>
      <c r="O45" s="148"/>
      <c r="P45" s="589"/>
      <c r="Q45" s="148"/>
      <c r="R45" s="148"/>
      <c r="S45" s="148"/>
      <c r="T45" s="148"/>
      <c r="U45" s="148"/>
      <c r="V45" s="148"/>
    </row>
    <row r="46" spans="2:22" x14ac:dyDescent="0.2">
      <c r="B46" t="s">
        <v>701</v>
      </c>
      <c r="C46" t="s">
        <v>701</v>
      </c>
      <c r="D46" t="s">
        <v>190</v>
      </c>
      <c r="F46" s="148">
        <v>10000</v>
      </c>
      <c r="G46">
        <v>258</v>
      </c>
      <c r="H46" s="148"/>
      <c r="I46" s="352">
        <v>0.71</v>
      </c>
      <c r="J46" s="458"/>
      <c r="K46" s="148"/>
      <c r="L46" s="27"/>
      <c r="M46" s="589"/>
      <c r="N46" s="589"/>
      <c r="O46" s="148"/>
      <c r="P46" s="589"/>
      <c r="Q46" s="148"/>
      <c r="R46" s="148"/>
      <c r="S46" s="148"/>
      <c r="T46" s="148"/>
      <c r="U46" s="148"/>
      <c r="V46" s="148"/>
    </row>
    <row r="47" spans="2:22" x14ac:dyDescent="0.2">
      <c r="B47" t="s">
        <v>1013</v>
      </c>
      <c r="C47" t="s">
        <v>696</v>
      </c>
      <c r="D47" t="s">
        <v>185</v>
      </c>
      <c r="F47" s="148">
        <v>5000</v>
      </c>
      <c r="G47">
        <v>210</v>
      </c>
      <c r="H47" s="148"/>
      <c r="I47" s="352">
        <v>0.71</v>
      </c>
      <c r="J47" s="458"/>
      <c r="K47" s="148"/>
      <c r="L47" s="27"/>
      <c r="M47" s="589"/>
      <c r="N47" s="589"/>
      <c r="O47" s="148"/>
      <c r="P47" s="589"/>
      <c r="Q47" s="148"/>
      <c r="R47" s="148"/>
      <c r="S47" s="148"/>
      <c r="T47" s="148"/>
      <c r="U47" s="148"/>
      <c r="V47" s="148"/>
    </row>
    <row r="48" spans="2:22" x14ac:dyDescent="0.2">
      <c r="B48" t="s">
        <v>1014</v>
      </c>
      <c r="C48" t="s">
        <v>332</v>
      </c>
      <c r="D48" t="s">
        <v>332</v>
      </c>
      <c r="F48" s="148">
        <v>200</v>
      </c>
      <c r="G48">
        <v>110</v>
      </c>
      <c r="H48" s="148"/>
      <c r="I48" s="352">
        <v>0.71</v>
      </c>
      <c r="J48" s="458"/>
      <c r="K48" s="148"/>
      <c r="L48" s="2"/>
      <c r="M48" s="589"/>
      <c r="N48" s="589"/>
      <c r="O48" s="148"/>
      <c r="P48" s="589"/>
      <c r="Q48" s="148"/>
      <c r="R48" s="148"/>
      <c r="S48" s="148"/>
      <c r="T48" s="148"/>
      <c r="U48" s="148"/>
      <c r="V48" s="148"/>
    </row>
    <row r="49" spans="2:24" x14ac:dyDescent="0.2">
      <c r="B49" t="s">
        <v>1015</v>
      </c>
      <c r="C49" t="s">
        <v>704</v>
      </c>
      <c r="D49" t="s">
        <v>193</v>
      </c>
      <c r="F49" s="148">
        <v>1000</v>
      </c>
      <c r="G49">
        <v>140</v>
      </c>
      <c r="H49" s="148"/>
      <c r="I49" s="352">
        <v>0.71</v>
      </c>
      <c r="J49" s="458"/>
      <c r="K49" s="148"/>
      <c r="L49" s="27"/>
      <c r="M49" s="589"/>
      <c r="N49" s="589"/>
      <c r="O49" s="148"/>
      <c r="P49" s="589"/>
      <c r="Q49" s="148"/>
      <c r="R49" s="148"/>
      <c r="S49" s="148"/>
      <c r="T49" s="148"/>
      <c r="U49" s="148"/>
      <c r="V49" s="148"/>
    </row>
    <row r="50" spans="2:24" x14ac:dyDescent="0.2">
      <c r="B50" t="s">
        <v>1016</v>
      </c>
      <c r="C50" t="s">
        <v>332</v>
      </c>
      <c r="D50" t="s">
        <v>332</v>
      </c>
      <c r="F50" s="148">
        <v>200</v>
      </c>
      <c r="G50">
        <v>100</v>
      </c>
      <c r="H50" s="148"/>
      <c r="I50" s="352">
        <v>0.71</v>
      </c>
      <c r="J50" s="458"/>
      <c r="K50" s="148"/>
      <c r="L50" s="2"/>
      <c r="M50" s="589"/>
      <c r="N50" s="589"/>
      <c r="O50" s="148"/>
      <c r="P50" s="589"/>
      <c r="Q50" s="148"/>
      <c r="R50" s="148"/>
      <c r="S50" s="148"/>
      <c r="T50" s="148"/>
      <c r="U50" s="148"/>
      <c r="V50" s="148"/>
    </row>
    <row r="51" spans="2:24" x14ac:dyDescent="0.2">
      <c r="B51" t="s">
        <v>702</v>
      </c>
      <c r="C51" t="s">
        <v>702</v>
      </c>
      <c r="D51" t="s">
        <v>191</v>
      </c>
      <c r="F51" s="148">
        <v>30000</v>
      </c>
      <c r="G51">
        <v>149</v>
      </c>
      <c r="H51" s="148"/>
      <c r="I51" s="352">
        <v>0.71</v>
      </c>
      <c r="J51" s="458"/>
      <c r="K51" s="148"/>
      <c r="L51" s="27"/>
      <c r="M51" s="589"/>
      <c r="N51" s="589"/>
      <c r="O51" s="148"/>
      <c r="P51" s="589"/>
      <c r="Q51" s="148"/>
      <c r="R51" s="148"/>
      <c r="S51" s="148"/>
      <c r="T51" s="148"/>
      <c r="U51" s="148"/>
      <c r="V51" s="148"/>
    </row>
    <row r="52" spans="2:24" x14ac:dyDescent="0.2">
      <c r="B52" t="s">
        <v>1017</v>
      </c>
      <c r="C52" t="s">
        <v>717</v>
      </c>
      <c r="D52" t="s">
        <v>206</v>
      </c>
      <c r="F52" s="148">
        <v>1000</v>
      </c>
      <c r="G52">
        <v>88</v>
      </c>
      <c r="H52" s="148"/>
      <c r="I52" s="352">
        <v>0.71</v>
      </c>
      <c r="J52" s="458"/>
      <c r="K52" s="148"/>
      <c r="L52" s="27"/>
      <c r="M52" s="589"/>
      <c r="N52" s="589"/>
      <c r="O52" s="148"/>
      <c r="P52" s="589"/>
      <c r="Q52" s="148"/>
      <c r="R52" s="148"/>
      <c r="S52" s="148"/>
      <c r="T52" s="148"/>
      <c r="U52" s="148"/>
      <c r="V52" s="148"/>
    </row>
    <row r="53" spans="2:24" x14ac:dyDescent="0.2">
      <c r="B53" t="s">
        <v>703</v>
      </c>
      <c r="C53" t="s">
        <v>703</v>
      </c>
      <c r="D53" t="s">
        <v>192</v>
      </c>
      <c r="F53" s="148">
        <v>5000</v>
      </c>
      <c r="G53">
        <v>247</v>
      </c>
      <c r="H53" s="148"/>
      <c r="I53" s="352">
        <v>0.71</v>
      </c>
      <c r="J53" s="458"/>
      <c r="K53" s="148"/>
      <c r="L53" s="27"/>
      <c r="M53" s="589"/>
      <c r="N53" s="589"/>
      <c r="O53" s="148"/>
      <c r="P53" s="589"/>
      <c r="Q53" s="148"/>
      <c r="R53" s="148"/>
      <c r="S53" s="148"/>
      <c r="T53" s="148"/>
      <c r="U53" s="148"/>
      <c r="V53" s="148"/>
    </row>
    <row r="54" spans="2:24" x14ac:dyDescent="0.2">
      <c r="B54" t="s">
        <v>1018</v>
      </c>
      <c r="C54" t="s">
        <v>332</v>
      </c>
      <c r="D54" t="s">
        <v>332</v>
      </c>
      <c r="F54" s="148">
        <v>1000</v>
      </c>
      <c r="G54">
        <v>99</v>
      </c>
      <c r="H54" s="148"/>
      <c r="I54" s="352">
        <v>0.71</v>
      </c>
      <c r="J54" s="458"/>
      <c r="K54" s="148"/>
      <c r="L54" s="2"/>
      <c r="M54" s="589"/>
      <c r="N54" s="589"/>
      <c r="O54" s="148"/>
      <c r="P54" s="589"/>
      <c r="Q54" s="148"/>
      <c r="R54" s="148"/>
      <c r="S54" s="148"/>
      <c r="T54" s="148"/>
      <c r="U54" s="148"/>
      <c r="V54" s="148"/>
    </row>
    <row r="55" spans="2:24" x14ac:dyDescent="0.2">
      <c r="B55" t="s">
        <v>1019</v>
      </c>
      <c r="C55" t="s">
        <v>332</v>
      </c>
      <c r="D55" t="s">
        <v>332</v>
      </c>
      <c r="F55" s="148">
        <v>500</v>
      </c>
      <c r="G55">
        <v>93</v>
      </c>
      <c r="H55" s="148"/>
      <c r="I55" s="352">
        <v>0.71</v>
      </c>
      <c r="J55" s="458"/>
      <c r="K55" s="148"/>
      <c r="L55" s="2"/>
      <c r="M55" s="589"/>
      <c r="N55" s="589"/>
      <c r="O55" s="148"/>
      <c r="P55" s="589"/>
      <c r="Q55" s="148"/>
      <c r="R55" s="148"/>
      <c r="S55" s="148"/>
      <c r="T55" s="148"/>
      <c r="U55" s="148"/>
      <c r="V55" s="148"/>
    </row>
    <row r="56" spans="2:24" x14ac:dyDescent="0.2">
      <c r="B56" t="s">
        <v>1019</v>
      </c>
      <c r="C56" t="s">
        <v>332</v>
      </c>
      <c r="D56" t="s">
        <v>332</v>
      </c>
      <c r="F56" s="148">
        <v>2000</v>
      </c>
      <c r="G56">
        <v>86</v>
      </c>
      <c r="H56" s="148"/>
      <c r="I56" s="352">
        <v>0.71</v>
      </c>
      <c r="J56" s="458"/>
      <c r="K56" s="148"/>
      <c r="L56" s="2"/>
      <c r="M56" s="589"/>
      <c r="N56" s="589"/>
      <c r="O56" s="148"/>
      <c r="P56" s="589"/>
      <c r="Q56" s="148"/>
      <c r="R56" s="148"/>
      <c r="S56" s="148"/>
      <c r="T56" s="148"/>
      <c r="U56" s="148"/>
      <c r="V56" s="148"/>
    </row>
    <row r="57" spans="2:24" x14ac:dyDescent="0.2">
      <c r="B57" t="s">
        <v>1020</v>
      </c>
      <c r="C57" t="s">
        <v>707</v>
      </c>
      <c r="D57" t="s">
        <v>196</v>
      </c>
      <c r="F57" s="148">
        <v>50000</v>
      </c>
      <c r="G57">
        <v>195</v>
      </c>
      <c r="H57" s="148"/>
      <c r="I57" s="352">
        <v>0.71</v>
      </c>
      <c r="J57" s="458"/>
      <c r="K57" s="148"/>
      <c r="L57" s="27"/>
      <c r="M57" s="589"/>
      <c r="N57" s="589"/>
      <c r="O57" s="148"/>
      <c r="P57" s="589"/>
      <c r="Q57" s="148"/>
      <c r="R57" s="148"/>
      <c r="S57" s="148"/>
      <c r="T57" s="148"/>
      <c r="U57" s="148"/>
      <c r="V57" s="148"/>
    </row>
    <row r="58" spans="2:24" x14ac:dyDescent="0.2">
      <c r="B58" t="s">
        <v>1021</v>
      </c>
      <c r="C58" t="s">
        <v>332</v>
      </c>
      <c r="D58" t="s">
        <v>332</v>
      </c>
      <c r="F58" s="148">
        <v>3000</v>
      </c>
      <c r="G58">
        <v>78</v>
      </c>
      <c r="H58" s="148"/>
      <c r="I58" s="352">
        <v>0.71</v>
      </c>
      <c r="J58" s="458"/>
      <c r="K58" s="148"/>
      <c r="L58" s="2"/>
      <c r="M58" s="589"/>
      <c r="N58" s="589"/>
      <c r="O58" s="148"/>
      <c r="P58" s="589"/>
      <c r="Q58" s="148"/>
      <c r="R58" s="148"/>
      <c r="S58" s="148"/>
      <c r="T58" s="148"/>
      <c r="U58" s="148"/>
      <c r="V58" s="148"/>
    </row>
    <row r="59" spans="2:24" x14ac:dyDescent="0.2">
      <c r="B59" t="s">
        <v>1022</v>
      </c>
      <c r="C59" t="s">
        <v>332</v>
      </c>
      <c r="D59" t="s">
        <v>332</v>
      </c>
      <c r="F59" s="148">
        <v>3000</v>
      </c>
      <c r="G59">
        <v>70</v>
      </c>
      <c r="H59" s="148"/>
      <c r="I59" s="352">
        <v>0.71</v>
      </c>
      <c r="J59" s="458"/>
      <c r="K59" s="148"/>
      <c r="L59" s="2"/>
      <c r="M59" s="589"/>
      <c r="N59" s="589"/>
      <c r="O59" s="148"/>
      <c r="P59" s="589"/>
      <c r="Q59" s="148"/>
      <c r="R59" s="148"/>
      <c r="S59" s="148"/>
      <c r="T59" s="148"/>
      <c r="U59" s="148"/>
      <c r="V59" s="148"/>
      <c r="X59" t="s">
        <v>1060</v>
      </c>
    </row>
    <row r="60" spans="2:24" x14ac:dyDescent="0.2">
      <c r="B60" t="s">
        <v>1023</v>
      </c>
      <c r="C60" t="s">
        <v>332</v>
      </c>
      <c r="D60" t="s">
        <v>332</v>
      </c>
      <c r="F60" s="148">
        <v>2000</v>
      </c>
      <c r="G60">
        <v>120</v>
      </c>
      <c r="H60" s="148"/>
      <c r="I60" s="352">
        <v>0.71</v>
      </c>
      <c r="J60" s="458"/>
      <c r="K60" s="148"/>
      <c r="L60" s="2"/>
      <c r="M60" s="589"/>
      <c r="N60" s="589"/>
      <c r="O60" s="148"/>
      <c r="P60" s="589"/>
      <c r="Q60" s="148"/>
      <c r="R60" s="148"/>
      <c r="S60" s="148"/>
      <c r="T60" s="148"/>
      <c r="U60" s="148"/>
      <c r="V60" s="148"/>
    </row>
    <row r="61" spans="2:24" x14ac:dyDescent="0.2">
      <c r="B61" t="s">
        <v>705</v>
      </c>
      <c r="C61" t="s">
        <v>705</v>
      </c>
      <c r="D61" t="s">
        <v>194</v>
      </c>
      <c r="F61" s="148">
        <v>2500</v>
      </c>
      <c r="G61">
        <v>256</v>
      </c>
      <c r="H61" s="148"/>
      <c r="I61" s="352">
        <v>0.71</v>
      </c>
      <c r="J61" s="458"/>
      <c r="K61" s="148"/>
      <c r="L61" s="27"/>
      <c r="M61" s="589"/>
      <c r="N61" s="589"/>
      <c r="O61" s="148"/>
      <c r="P61" s="589"/>
      <c r="Q61" s="148"/>
      <c r="R61" s="148"/>
      <c r="S61" s="148"/>
      <c r="T61" s="148"/>
      <c r="U61" s="148"/>
      <c r="V61" s="148"/>
      <c r="X61" s="249" t="s">
        <v>1061</v>
      </c>
    </row>
    <row r="62" spans="2:24" x14ac:dyDescent="0.2">
      <c r="B62" t="s">
        <v>706</v>
      </c>
      <c r="C62" t="s">
        <v>706</v>
      </c>
      <c r="D62" t="s">
        <v>195</v>
      </c>
      <c r="F62" s="148">
        <v>30000</v>
      </c>
      <c r="G62">
        <v>168</v>
      </c>
      <c r="H62" s="148"/>
      <c r="I62" s="352">
        <v>0.71</v>
      </c>
      <c r="J62" s="458"/>
      <c r="K62" s="148"/>
      <c r="L62" s="27"/>
      <c r="M62" s="589"/>
      <c r="N62" s="589"/>
      <c r="O62" s="148"/>
      <c r="P62" s="589"/>
      <c r="Q62" s="148"/>
      <c r="R62" s="148"/>
      <c r="S62" s="148"/>
      <c r="T62" s="148"/>
      <c r="U62" s="148"/>
      <c r="V62" s="148"/>
    </row>
    <row r="63" spans="2:24" x14ac:dyDescent="0.2">
      <c r="B63" t="s">
        <v>1024</v>
      </c>
      <c r="C63" t="s">
        <v>332</v>
      </c>
      <c r="D63" t="s">
        <v>332</v>
      </c>
      <c r="F63" s="148">
        <v>500</v>
      </c>
      <c r="G63">
        <v>97</v>
      </c>
      <c r="H63" s="148"/>
      <c r="I63" s="352">
        <v>0.71</v>
      </c>
      <c r="J63" s="458"/>
      <c r="K63" s="148"/>
      <c r="L63" s="2"/>
      <c r="M63" s="589"/>
      <c r="N63" s="589"/>
      <c r="O63" s="148"/>
      <c r="P63" s="589"/>
      <c r="Q63" s="148"/>
      <c r="R63" s="148"/>
      <c r="S63" s="148"/>
      <c r="T63" s="148"/>
      <c r="U63" s="148"/>
      <c r="V63" s="148"/>
    </row>
    <row r="64" spans="2:24" x14ac:dyDescent="0.2">
      <c r="B64" t="s">
        <v>1025</v>
      </c>
      <c r="C64" t="s">
        <v>332</v>
      </c>
      <c r="D64" t="s">
        <v>332</v>
      </c>
      <c r="F64" s="148">
        <v>1000</v>
      </c>
      <c r="G64">
        <v>100</v>
      </c>
      <c r="H64" s="148"/>
      <c r="I64" s="352">
        <v>0.71</v>
      </c>
      <c r="J64" s="458"/>
      <c r="K64" s="148"/>
      <c r="L64" s="2"/>
      <c r="M64" s="589"/>
      <c r="N64" s="589"/>
      <c r="O64" s="148"/>
      <c r="P64" s="589"/>
      <c r="Q64" s="148"/>
      <c r="R64" s="148"/>
      <c r="S64" s="148"/>
      <c r="T64" s="148"/>
      <c r="U64" s="148"/>
      <c r="V64" s="148"/>
    </row>
    <row r="65" spans="2:27" x14ac:dyDescent="0.2">
      <c r="B65" t="s">
        <v>1026</v>
      </c>
      <c r="C65" t="s">
        <v>686</v>
      </c>
      <c r="D65" t="s">
        <v>176</v>
      </c>
      <c r="F65" s="148">
        <v>3000</v>
      </c>
      <c r="G65">
        <v>196</v>
      </c>
      <c r="H65" s="148"/>
      <c r="I65" s="352">
        <v>0.71</v>
      </c>
      <c r="J65" s="458"/>
      <c r="K65" s="148"/>
      <c r="L65" s="27"/>
      <c r="M65" s="589"/>
      <c r="N65" s="589"/>
      <c r="O65" s="148"/>
      <c r="P65" s="589"/>
      <c r="Q65" s="148"/>
      <c r="R65" s="148"/>
      <c r="S65" s="148"/>
      <c r="T65" s="148"/>
      <c r="U65" s="148"/>
      <c r="V65" s="148"/>
    </row>
    <row r="66" spans="2:27" x14ac:dyDescent="0.2">
      <c r="B66" t="s">
        <v>709</v>
      </c>
      <c r="C66" t="s">
        <v>709</v>
      </c>
      <c r="D66" t="s">
        <v>198</v>
      </c>
      <c r="F66" s="148">
        <v>10000</v>
      </c>
      <c r="G66">
        <v>174</v>
      </c>
      <c r="H66" s="148"/>
      <c r="I66" s="352">
        <v>0.71</v>
      </c>
      <c r="J66" s="458"/>
      <c r="K66" s="148"/>
      <c r="L66" s="27"/>
      <c r="M66" s="589"/>
      <c r="N66" s="589"/>
      <c r="O66" s="148"/>
      <c r="P66" s="589"/>
      <c r="Q66" s="148"/>
      <c r="R66" s="148"/>
      <c r="S66" s="148"/>
      <c r="T66" s="148"/>
      <c r="U66" s="148"/>
      <c r="V66" s="148"/>
    </row>
    <row r="67" spans="2:27" x14ac:dyDescent="0.2">
      <c r="B67" t="s">
        <v>1027</v>
      </c>
      <c r="C67" t="s">
        <v>332</v>
      </c>
      <c r="D67" t="s">
        <v>332</v>
      </c>
      <c r="F67" s="148">
        <v>500</v>
      </c>
      <c r="G67">
        <v>120</v>
      </c>
      <c r="H67" s="148"/>
      <c r="I67" s="352">
        <v>0.71</v>
      </c>
      <c r="J67" s="458"/>
      <c r="K67" s="148"/>
      <c r="L67" s="2"/>
      <c r="M67" s="589"/>
      <c r="N67" s="589"/>
      <c r="O67" s="148"/>
      <c r="P67" s="589"/>
      <c r="Q67" s="148"/>
      <c r="R67" s="148"/>
      <c r="S67" s="148"/>
      <c r="T67" s="148"/>
      <c r="U67" s="148"/>
      <c r="V67" s="148"/>
    </row>
    <row r="68" spans="2:27" x14ac:dyDescent="0.2">
      <c r="B68" t="s">
        <v>1028</v>
      </c>
      <c r="C68" t="s">
        <v>694</v>
      </c>
      <c r="D68" t="s">
        <v>183</v>
      </c>
      <c r="F68" s="148">
        <v>30000</v>
      </c>
      <c r="G68">
        <v>260</v>
      </c>
      <c r="H68" s="148"/>
      <c r="I68" s="352">
        <v>0.71</v>
      </c>
      <c r="J68" s="458"/>
      <c r="K68" s="148"/>
      <c r="L68" s="27"/>
      <c r="M68" s="589"/>
      <c r="N68" s="589"/>
      <c r="O68" s="148"/>
      <c r="P68" s="589"/>
      <c r="Q68" s="148"/>
      <c r="R68" s="148"/>
      <c r="S68" s="148"/>
      <c r="T68" s="148"/>
      <c r="U68" s="148"/>
      <c r="V68" s="148"/>
    </row>
    <row r="69" spans="2:27" x14ac:dyDescent="0.2">
      <c r="B69" t="s">
        <v>1029</v>
      </c>
      <c r="C69" t="s">
        <v>719</v>
      </c>
      <c r="D69" t="s">
        <v>208</v>
      </c>
      <c r="F69" s="148">
        <v>3000</v>
      </c>
      <c r="G69">
        <v>61</v>
      </c>
      <c r="H69" s="148"/>
      <c r="I69" s="352">
        <v>0.71</v>
      </c>
      <c r="J69" s="458"/>
      <c r="K69" s="148"/>
      <c r="L69" s="27"/>
      <c r="M69" s="589"/>
      <c r="N69" s="589"/>
      <c r="O69" s="148"/>
      <c r="P69" s="589"/>
      <c r="Q69" s="148"/>
      <c r="R69" s="148"/>
      <c r="S69" s="148"/>
      <c r="T69" s="148"/>
      <c r="U69" s="148"/>
      <c r="V69" s="148"/>
    </row>
    <row r="70" spans="2:27" x14ac:dyDescent="0.2">
      <c r="B70" t="s">
        <v>1030</v>
      </c>
      <c r="C70" t="s">
        <v>718</v>
      </c>
      <c r="D70" t="s">
        <v>207</v>
      </c>
      <c r="F70" s="148">
        <v>60000</v>
      </c>
      <c r="G70">
        <v>242</v>
      </c>
      <c r="H70" s="148"/>
      <c r="I70" s="352">
        <v>0.71</v>
      </c>
      <c r="J70" s="458"/>
      <c r="K70" s="148"/>
      <c r="L70" s="27"/>
      <c r="M70" s="589"/>
      <c r="N70" s="589"/>
      <c r="O70" s="148"/>
      <c r="P70" s="589"/>
      <c r="Q70" s="148"/>
      <c r="R70" s="148"/>
      <c r="S70" s="148"/>
      <c r="T70" s="148"/>
      <c r="U70" s="148"/>
      <c r="V70" s="148"/>
    </row>
    <row r="71" spans="2:27" x14ac:dyDescent="0.2">
      <c r="B71" t="s">
        <v>1031</v>
      </c>
      <c r="C71" t="s">
        <v>332</v>
      </c>
      <c r="D71" t="s">
        <v>332</v>
      </c>
      <c r="F71" s="148">
        <v>500</v>
      </c>
      <c r="G71">
        <v>122</v>
      </c>
      <c r="H71" s="148"/>
      <c r="I71" s="352">
        <v>0.71</v>
      </c>
      <c r="J71" s="458"/>
      <c r="K71" s="148"/>
      <c r="L71" s="2"/>
      <c r="M71" s="589"/>
      <c r="N71" s="589"/>
      <c r="O71" s="148"/>
      <c r="P71" s="589"/>
      <c r="Q71" s="148"/>
      <c r="R71" s="148"/>
      <c r="S71" s="148"/>
      <c r="T71" s="148"/>
      <c r="U71" s="148"/>
      <c r="V71" s="148"/>
    </row>
    <row r="72" spans="2:27" x14ac:dyDescent="0.2">
      <c r="B72" t="s">
        <v>711</v>
      </c>
      <c r="C72" t="s">
        <v>711</v>
      </c>
      <c r="D72" t="s">
        <v>200</v>
      </c>
      <c r="F72" s="148">
        <v>60000</v>
      </c>
      <c r="G72">
        <v>188</v>
      </c>
      <c r="H72" s="148"/>
      <c r="I72" s="352">
        <v>0.71</v>
      </c>
      <c r="J72" s="458"/>
      <c r="K72" s="148"/>
      <c r="L72" s="27"/>
      <c r="M72" s="589"/>
      <c r="N72" s="589"/>
      <c r="O72" s="148"/>
      <c r="P72" s="589"/>
      <c r="Q72" s="148"/>
      <c r="R72" s="148"/>
      <c r="S72" s="148"/>
      <c r="T72" s="148"/>
      <c r="U72" s="148"/>
      <c r="V72" s="148"/>
    </row>
    <row r="73" spans="2:27" x14ac:dyDescent="0.2">
      <c r="B73" t="s">
        <v>712</v>
      </c>
      <c r="C73" t="s">
        <v>712</v>
      </c>
      <c r="D73" t="s">
        <v>201</v>
      </c>
      <c r="F73" s="148">
        <v>5000</v>
      </c>
      <c r="G73">
        <v>140</v>
      </c>
      <c r="H73" s="148"/>
      <c r="I73" s="352">
        <v>0.71</v>
      </c>
      <c r="J73" s="458"/>
      <c r="K73" s="148"/>
      <c r="L73" s="27"/>
      <c r="M73" s="589"/>
      <c r="N73" s="589"/>
      <c r="O73" s="148"/>
      <c r="P73" s="589"/>
      <c r="Q73" s="148"/>
      <c r="R73" s="148"/>
      <c r="S73" s="148"/>
      <c r="T73" s="148"/>
      <c r="U73" s="148"/>
      <c r="V73" s="148"/>
    </row>
    <row r="74" spans="2:27" x14ac:dyDescent="0.2">
      <c r="B74" t="s">
        <v>713</v>
      </c>
      <c r="C74" t="s">
        <v>713</v>
      </c>
      <c r="D74" t="s">
        <v>202</v>
      </c>
      <c r="F74" s="148">
        <v>6000</v>
      </c>
      <c r="G74">
        <v>244</v>
      </c>
      <c r="H74" s="148"/>
      <c r="I74" s="352">
        <v>0.71</v>
      </c>
      <c r="J74" s="458"/>
      <c r="K74" s="148"/>
      <c r="L74" s="27"/>
      <c r="M74" s="589"/>
      <c r="N74" s="589"/>
      <c r="O74" s="148"/>
      <c r="P74" s="589"/>
      <c r="Q74" s="148"/>
      <c r="R74" s="148"/>
      <c r="S74" s="148"/>
      <c r="T74" s="148"/>
      <c r="U74" s="148"/>
      <c r="V74" s="148"/>
    </row>
    <row r="75" spans="2:27" x14ac:dyDescent="0.2">
      <c r="B75" t="s">
        <v>714</v>
      </c>
      <c r="C75" t="s">
        <v>714</v>
      </c>
      <c r="D75" t="s">
        <v>203</v>
      </c>
      <c r="F75" s="148">
        <v>30000</v>
      </c>
      <c r="G75">
        <v>267</v>
      </c>
      <c r="H75" s="148"/>
      <c r="I75" s="352">
        <v>0.71</v>
      </c>
      <c r="J75" s="458"/>
      <c r="K75" s="148"/>
      <c r="L75" s="27"/>
      <c r="M75" s="589"/>
      <c r="N75" s="589"/>
      <c r="O75" s="148"/>
      <c r="P75" s="589"/>
      <c r="Q75" s="148"/>
      <c r="R75" s="148"/>
      <c r="S75" s="148"/>
      <c r="T75" s="148"/>
      <c r="U75" s="148"/>
      <c r="V75" s="148"/>
    </row>
    <row r="76" spans="2:27" x14ac:dyDescent="0.2">
      <c r="B76" t="s">
        <v>716</v>
      </c>
      <c r="C76" t="s">
        <v>693</v>
      </c>
      <c r="D76" t="s">
        <v>182</v>
      </c>
      <c r="F76" s="148">
        <v>2000</v>
      </c>
      <c r="G76">
        <v>44</v>
      </c>
      <c r="H76" s="148"/>
      <c r="I76" s="352">
        <v>0.71</v>
      </c>
      <c r="J76" s="458"/>
      <c r="K76" s="148"/>
      <c r="L76" s="27"/>
      <c r="M76" s="589"/>
      <c r="N76" s="589"/>
      <c r="O76" s="148"/>
      <c r="P76" s="589"/>
      <c r="Q76" s="148"/>
      <c r="R76" s="148"/>
      <c r="S76" s="148"/>
      <c r="T76" s="148"/>
      <c r="U76" s="148"/>
      <c r="V76" s="148"/>
    </row>
    <row r="77" spans="2:27" x14ac:dyDescent="0.2">
      <c r="B77" t="s">
        <v>716</v>
      </c>
      <c r="C77" t="s">
        <v>716</v>
      </c>
      <c r="D77" t="s">
        <v>205</v>
      </c>
      <c r="F77" s="148"/>
      <c r="G77">
        <v>66</v>
      </c>
      <c r="H77" s="148"/>
      <c r="I77" s="352">
        <v>0.71</v>
      </c>
      <c r="J77" s="458"/>
      <c r="K77" s="148"/>
      <c r="L77" s="2"/>
      <c r="M77" s="589"/>
      <c r="N77" s="589"/>
      <c r="O77" s="148"/>
      <c r="P77" s="589"/>
      <c r="Q77" s="148"/>
      <c r="R77" s="148"/>
      <c r="S77" s="148"/>
      <c r="T77" s="148"/>
      <c r="U77" s="148"/>
      <c r="V77" s="148"/>
    </row>
    <row r="78" spans="2:27" x14ac:dyDescent="0.2">
      <c r="B78" t="s">
        <v>716</v>
      </c>
      <c r="C78" t="s">
        <v>716</v>
      </c>
      <c r="D78" t="s">
        <v>205</v>
      </c>
      <c r="F78" s="148">
        <v>3000</v>
      </c>
      <c r="G78">
        <v>47</v>
      </c>
      <c r="H78" s="148"/>
      <c r="I78" s="352">
        <v>0.71</v>
      </c>
      <c r="J78" s="458"/>
      <c r="K78" s="148"/>
      <c r="L78" s="27"/>
      <c r="M78" s="589"/>
      <c r="N78" s="589"/>
      <c r="O78" s="148"/>
      <c r="P78" s="589"/>
      <c r="Q78" s="148"/>
      <c r="R78" s="148"/>
      <c r="S78" s="148"/>
      <c r="T78" s="148"/>
      <c r="U78" s="148"/>
      <c r="V78" s="148"/>
    </row>
    <row r="79" spans="2:27" x14ac:dyDescent="0.2">
      <c r="B79" s="149" t="s">
        <v>721</v>
      </c>
      <c r="C79" s="149" t="s">
        <v>721</v>
      </c>
      <c r="D79" s="149" t="s">
        <v>210</v>
      </c>
      <c r="E79" s="166"/>
      <c r="F79" s="341">
        <v>3000</v>
      </c>
      <c r="G79" s="149">
        <v>152</v>
      </c>
      <c r="H79" s="341"/>
      <c r="I79" s="453">
        <v>0.71</v>
      </c>
      <c r="J79" s="459"/>
      <c r="K79" s="341"/>
      <c r="L79" s="297"/>
      <c r="M79" s="590"/>
      <c r="N79" s="590"/>
      <c r="O79" s="341"/>
      <c r="P79" s="590"/>
      <c r="Q79" s="341"/>
      <c r="R79" s="341"/>
      <c r="S79" s="341"/>
      <c r="T79" s="341"/>
      <c r="U79" s="341"/>
      <c r="V79" s="341"/>
      <c r="W79" s="149"/>
      <c r="X79" s="379"/>
      <c r="Y79" s="379"/>
      <c r="Z79" s="379"/>
      <c r="AA79" s="379"/>
    </row>
    <row r="80" spans="2:27" x14ac:dyDescent="0.2">
      <c r="D80" t="str">
        <f>IFERROR(VLOOKUP(J80,$B$85:$C$153,2,FALSE),"")</f>
        <v/>
      </c>
      <c r="F80" s="148"/>
      <c r="J80" s="460" t="s">
        <v>1044</v>
      </c>
      <c r="K80" s="148"/>
      <c r="L80" s="148"/>
      <c r="M80" s="148"/>
      <c r="N80" s="148"/>
      <c r="O80" s="148"/>
      <c r="P80" s="589"/>
      <c r="Q80" s="148"/>
      <c r="R80" s="148"/>
      <c r="S80" s="148"/>
      <c r="T80" s="148"/>
      <c r="U80" s="148"/>
      <c r="V80" s="148"/>
    </row>
    <row r="81" spans="2:22" x14ac:dyDescent="0.2">
      <c r="D81" t="str">
        <f>IFERROR(VLOOKUP(J81,$B$85:$C$153,2,FALSE),"")</f>
        <v/>
      </c>
      <c r="J81" s="460" t="s">
        <v>1045</v>
      </c>
      <c r="K81" s="148"/>
      <c r="L81" s="148"/>
      <c r="M81" s="148"/>
      <c r="N81" s="148"/>
      <c r="O81" s="148"/>
      <c r="P81" s="589"/>
      <c r="Q81" s="148"/>
      <c r="R81" s="148"/>
      <c r="S81" s="148"/>
      <c r="T81" s="148"/>
      <c r="U81" s="148"/>
      <c r="V81" s="148"/>
    </row>
    <row r="82" spans="2:22" x14ac:dyDescent="0.2">
      <c r="J82" s="460" t="s">
        <v>1063</v>
      </c>
      <c r="K82" s="148"/>
      <c r="L82" s="148"/>
      <c r="O82" s="148"/>
      <c r="P82" s="589"/>
      <c r="Q82" s="148"/>
      <c r="R82" s="148"/>
      <c r="S82" s="148"/>
      <c r="T82" s="148"/>
      <c r="U82" s="148"/>
      <c r="V82" s="148"/>
    </row>
    <row r="83" spans="2:22" x14ac:dyDescent="0.2">
      <c r="K83" s="148"/>
      <c r="L83" s="148"/>
      <c r="U83" s="148"/>
    </row>
    <row r="84" spans="2:22" x14ac:dyDescent="0.2">
      <c r="K84" s="148"/>
      <c r="L84" s="148"/>
      <c r="U84" s="148"/>
    </row>
    <row r="85" spans="2:22" x14ac:dyDescent="0.2">
      <c r="B85" t="s">
        <v>683</v>
      </c>
      <c r="C85" t="s">
        <v>173</v>
      </c>
      <c r="D85" t="str">
        <f t="shared" ref="D85:D139" si="1">IFERROR(VLOOKUP(C85,$AF$18:$AF$62,1,FALSE),"Ei löydy")</f>
        <v>Ei löydy</v>
      </c>
    </row>
    <row r="86" spans="2:22" x14ac:dyDescent="0.2">
      <c r="B86" t="s">
        <v>684</v>
      </c>
      <c r="C86" t="s">
        <v>174</v>
      </c>
      <c r="D86" t="str">
        <f t="shared" si="1"/>
        <v>Ei löydy</v>
      </c>
    </row>
    <row r="87" spans="2:22" x14ac:dyDescent="0.2">
      <c r="B87" t="s">
        <v>685</v>
      </c>
      <c r="C87" t="s">
        <v>175</v>
      </c>
      <c r="D87" t="str">
        <f t="shared" si="1"/>
        <v>Ei löydy</v>
      </c>
    </row>
    <row r="88" spans="2:22" x14ac:dyDescent="0.2">
      <c r="B88" t="s">
        <v>686</v>
      </c>
      <c r="C88" t="s">
        <v>176</v>
      </c>
      <c r="D88" t="str">
        <f t="shared" si="1"/>
        <v>Ei löydy</v>
      </c>
    </row>
    <row r="89" spans="2:22" x14ac:dyDescent="0.2">
      <c r="B89" t="s">
        <v>687</v>
      </c>
      <c r="C89" t="s">
        <v>177</v>
      </c>
      <c r="D89" t="str">
        <f t="shared" si="1"/>
        <v>Ei löydy</v>
      </c>
    </row>
    <row r="90" spans="2:22" x14ac:dyDescent="0.2">
      <c r="B90" t="s">
        <v>688</v>
      </c>
      <c r="C90" t="s">
        <v>178</v>
      </c>
      <c r="D90" t="str">
        <f t="shared" si="1"/>
        <v>Ei löydy</v>
      </c>
    </row>
    <row r="91" spans="2:22" x14ac:dyDescent="0.2">
      <c r="B91" t="s">
        <v>689</v>
      </c>
      <c r="C91" t="s">
        <v>179</v>
      </c>
      <c r="D91" t="str">
        <f t="shared" si="1"/>
        <v>Ei löydy</v>
      </c>
    </row>
    <row r="92" spans="2:22" x14ac:dyDescent="0.2">
      <c r="B92" t="s">
        <v>690</v>
      </c>
      <c r="C92" t="s">
        <v>180</v>
      </c>
      <c r="D92" t="str">
        <f t="shared" si="1"/>
        <v>Ei löydy</v>
      </c>
    </row>
    <row r="93" spans="2:22" x14ac:dyDescent="0.2">
      <c r="B93" t="s">
        <v>691</v>
      </c>
      <c r="C93" t="s">
        <v>181</v>
      </c>
      <c r="D93" t="str">
        <f t="shared" si="1"/>
        <v>Ei löydy</v>
      </c>
    </row>
    <row r="94" spans="2:22" x14ac:dyDescent="0.2">
      <c r="B94" t="s">
        <v>693</v>
      </c>
      <c r="C94" t="s">
        <v>182</v>
      </c>
      <c r="D94" t="str">
        <f t="shared" si="1"/>
        <v>Ei löydy</v>
      </c>
    </row>
    <row r="95" spans="2:22" x14ac:dyDescent="0.2">
      <c r="B95" t="s">
        <v>694</v>
      </c>
      <c r="C95" t="s">
        <v>183</v>
      </c>
      <c r="D95" t="str">
        <f t="shared" si="1"/>
        <v>Ei löydy</v>
      </c>
    </row>
    <row r="96" spans="2:22" x14ac:dyDescent="0.2">
      <c r="B96" t="s">
        <v>695</v>
      </c>
      <c r="C96" t="s">
        <v>184</v>
      </c>
      <c r="D96" t="str">
        <f t="shared" si="1"/>
        <v>Ei löydy</v>
      </c>
    </row>
    <row r="97" spans="2:4" x14ac:dyDescent="0.2">
      <c r="B97" t="s">
        <v>696</v>
      </c>
      <c r="C97" t="s">
        <v>185</v>
      </c>
      <c r="D97" t="str">
        <f t="shared" si="1"/>
        <v>Ei löydy</v>
      </c>
    </row>
    <row r="98" spans="2:4" x14ac:dyDescent="0.2">
      <c r="B98" t="s">
        <v>697</v>
      </c>
      <c r="C98" t="s">
        <v>186</v>
      </c>
      <c r="D98" t="str">
        <f t="shared" si="1"/>
        <v>Ei löydy</v>
      </c>
    </row>
    <row r="99" spans="2:4" x14ac:dyDescent="0.2">
      <c r="B99" t="s">
        <v>698</v>
      </c>
      <c r="C99" t="s">
        <v>187</v>
      </c>
      <c r="D99" t="str">
        <f t="shared" si="1"/>
        <v>Ei löydy</v>
      </c>
    </row>
    <row r="100" spans="2:4" x14ac:dyDescent="0.2">
      <c r="B100" t="s">
        <v>699</v>
      </c>
      <c r="C100" t="s">
        <v>188</v>
      </c>
      <c r="D100" t="str">
        <f t="shared" si="1"/>
        <v>Ei löydy</v>
      </c>
    </row>
    <row r="101" spans="2:4" x14ac:dyDescent="0.2">
      <c r="B101" t="s">
        <v>700</v>
      </c>
      <c r="C101" t="s">
        <v>189</v>
      </c>
      <c r="D101" t="str">
        <f t="shared" si="1"/>
        <v>Ei löydy</v>
      </c>
    </row>
    <row r="102" spans="2:4" x14ac:dyDescent="0.2">
      <c r="B102" t="s">
        <v>701</v>
      </c>
      <c r="C102" t="s">
        <v>190</v>
      </c>
      <c r="D102" t="str">
        <f t="shared" si="1"/>
        <v>Ei löydy</v>
      </c>
    </row>
    <row r="103" spans="2:4" x14ac:dyDescent="0.2">
      <c r="B103" t="s">
        <v>702</v>
      </c>
      <c r="C103" t="s">
        <v>191</v>
      </c>
      <c r="D103" t="str">
        <f t="shared" si="1"/>
        <v>Ei löydy</v>
      </c>
    </row>
    <row r="104" spans="2:4" x14ac:dyDescent="0.2">
      <c r="B104" t="s">
        <v>703</v>
      </c>
      <c r="C104" t="s">
        <v>192</v>
      </c>
      <c r="D104" t="str">
        <f t="shared" si="1"/>
        <v>Ei löydy</v>
      </c>
    </row>
    <row r="105" spans="2:4" x14ac:dyDescent="0.2">
      <c r="B105" t="s">
        <v>704</v>
      </c>
      <c r="C105" t="s">
        <v>193</v>
      </c>
      <c r="D105" t="str">
        <f t="shared" si="1"/>
        <v>Ei löydy</v>
      </c>
    </row>
    <row r="106" spans="2:4" x14ac:dyDescent="0.2">
      <c r="B106" t="s">
        <v>705</v>
      </c>
      <c r="C106" t="s">
        <v>194</v>
      </c>
      <c r="D106" t="str">
        <f t="shared" si="1"/>
        <v>Ei löydy</v>
      </c>
    </row>
    <row r="107" spans="2:4" x14ac:dyDescent="0.2">
      <c r="B107" t="s">
        <v>706</v>
      </c>
      <c r="C107" t="s">
        <v>195</v>
      </c>
      <c r="D107" t="str">
        <f t="shared" si="1"/>
        <v>Ei löydy</v>
      </c>
    </row>
    <row r="108" spans="2:4" x14ac:dyDescent="0.2">
      <c r="B108" t="s">
        <v>707</v>
      </c>
      <c r="C108" t="s">
        <v>196</v>
      </c>
      <c r="D108" t="str">
        <f t="shared" si="1"/>
        <v>Ei löydy</v>
      </c>
    </row>
    <row r="109" spans="2:4" x14ac:dyDescent="0.2">
      <c r="B109" t="s">
        <v>708</v>
      </c>
      <c r="C109" t="s">
        <v>197</v>
      </c>
      <c r="D109" t="str">
        <f t="shared" si="1"/>
        <v>Ei löydy</v>
      </c>
    </row>
    <row r="110" spans="2:4" x14ac:dyDescent="0.2">
      <c r="B110" t="s">
        <v>709</v>
      </c>
      <c r="C110" t="s">
        <v>198</v>
      </c>
      <c r="D110" t="str">
        <f t="shared" si="1"/>
        <v>Ei löydy</v>
      </c>
    </row>
    <row r="111" spans="2:4" x14ac:dyDescent="0.2">
      <c r="B111" t="s">
        <v>710</v>
      </c>
      <c r="C111" t="s">
        <v>199</v>
      </c>
      <c r="D111" t="str">
        <f t="shared" si="1"/>
        <v>Ei löydy</v>
      </c>
    </row>
    <row r="112" spans="2:4" x14ac:dyDescent="0.2">
      <c r="B112" t="s">
        <v>711</v>
      </c>
      <c r="C112" t="s">
        <v>200</v>
      </c>
      <c r="D112" t="str">
        <f t="shared" si="1"/>
        <v>Ei löydy</v>
      </c>
    </row>
    <row r="113" spans="2:4" x14ac:dyDescent="0.2">
      <c r="B113" t="s">
        <v>712</v>
      </c>
      <c r="C113" t="s">
        <v>201</v>
      </c>
      <c r="D113" t="str">
        <f t="shared" si="1"/>
        <v>Ei löydy</v>
      </c>
    </row>
    <row r="114" spans="2:4" x14ac:dyDescent="0.2">
      <c r="B114" t="s">
        <v>713</v>
      </c>
      <c r="C114" t="s">
        <v>202</v>
      </c>
      <c r="D114" t="str">
        <f t="shared" si="1"/>
        <v>Ei löydy</v>
      </c>
    </row>
    <row r="115" spans="2:4" x14ac:dyDescent="0.2">
      <c r="B115" t="s">
        <v>714</v>
      </c>
      <c r="C115" t="s">
        <v>203</v>
      </c>
      <c r="D115" t="str">
        <f t="shared" si="1"/>
        <v>Ei löydy</v>
      </c>
    </row>
    <row r="116" spans="2:4" x14ac:dyDescent="0.2">
      <c r="B116" t="s">
        <v>715</v>
      </c>
      <c r="C116" t="s">
        <v>204</v>
      </c>
      <c r="D116" t="str">
        <f t="shared" si="1"/>
        <v>Ei löydy</v>
      </c>
    </row>
    <row r="117" spans="2:4" x14ac:dyDescent="0.2">
      <c r="B117" t="s">
        <v>716</v>
      </c>
      <c r="C117" t="s">
        <v>205</v>
      </c>
      <c r="D117" t="str">
        <f t="shared" si="1"/>
        <v>Ei löydy</v>
      </c>
    </row>
    <row r="118" spans="2:4" x14ac:dyDescent="0.2">
      <c r="B118" t="s">
        <v>717</v>
      </c>
      <c r="C118" t="s">
        <v>206</v>
      </c>
      <c r="D118" t="str">
        <f t="shared" si="1"/>
        <v>Ei löydy</v>
      </c>
    </row>
    <row r="119" spans="2:4" x14ac:dyDescent="0.2">
      <c r="B119" t="s">
        <v>718</v>
      </c>
      <c r="C119" t="s">
        <v>207</v>
      </c>
      <c r="D119" t="str">
        <f t="shared" si="1"/>
        <v>Ei löydy</v>
      </c>
    </row>
    <row r="120" spans="2:4" x14ac:dyDescent="0.2">
      <c r="B120" t="s">
        <v>719</v>
      </c>
      <c r="C120" t="s">
        <v>208</v>
      </c>
      <c r="D120" t="str">
        <f t="shared" si="1"/>
        <v>Ei löydy</v>
      </c>
    </row>
    <row r="121" spans="2:4" x14ac:dyDescent="0.2">
      <c r="B121" t="s">
        <v>720</v>
      </c>
      <c r="C121" t="s">
        <v>209</v>
      </c>
      <c r="D121" t="str">
        <f t="shared" si="1"/>
        <v>Ei löydy</v>
      </c>
    </row>
    <row r="122" spans="2:4" x14ac:dyDescent="0.2">
      <c r="B122" t="s">
        <v>721</v>
      </c>
      <c r="C122" t="s">
        <v>210</v>
      </c>
      <c r="D122" t="str">
        <f t="shared" si="1"/>
        <v>Ei löydy</v>
      </c>
    </row>
    <row r="123" spans="2:4" x14ac:dyDescent="0.2">
      <c r="B123" t="s">
        <v>1009</v>
      </c>
      <c r="C123" t="s">
        <v>173</v>
      </c>
      <c r="D123" t="str">
        <f t="shared" si="1"/>
        <v>Ei löydy</v>
      </c>
    </row>
    <row r="124" spans="2:4" x14ac:dyDescent="0.2">
      <c r="B124" t="s">
        <v>1012</v>
      </c>
      <c r="C124" t="s">
        <v>180</v>
      </c>
      <c r="D124" t="str">
        <f t="shared" si="1"/>
        <v>Ei löydy</v>
      </c>
    </row>
    <row r="125" spans="2:4" x14ac:dyDescent="0.2">
      <c r="B125" t="s">
        <v>1026</v>
      </c>
      <c r="C125" t="s">
        <v>176</v>
      </c>
      <c r="D125" t="str">
        <f t="shared" si="1"/>
        <v>Ei löydy</v>
      </c>
    </row>
    <row r="126" spans="2:4" x14ac:dyDescent="0.2">
      <c r="B126" t="s">
        <v>1033</v>
      </c>
      <c r="C126" t="s">
        <v>183</v>
      </c>
      <c r="D126" t="str">
        <f t="shared" si="1"/>
        <v>Ei löydy</v>
      </c>
    </row>
    <row r="127" spans="2:4" x14ac:dyDescent="0.2">
      <c r="B127" t="s">
        <v>1003</v>
      </c>
      <c r="C127" t="s">
        <v>184</v>
      </c>
      <c r="D127" t="str">
        <f t="shared" si="1"/>
        <v>Ei löydy</v>
      </c>
    </row>
    <row r="128" spans="2:4" x14ac:dyDescent="0.2">
      <c r="B128" t="s">
        <v>1000</v>
      </c>
      <c r="C128" t="s">
        <v>189</v>
      </c>
      <c r="D128" t="str">
        <f t="shared" si="1"/>
        <v>Ei löydy</v>
      </c>
    </row>
    <row r="129" spans="2:4" x14ac:dyDescent="0.2">
      <c r="B129" t="s">
        <v>1007</v>
      </c>
      <c r="C129" t="s">
        <v>209</v>
      </c>
      <c r="D129" t="str">
        <f t="shared" si="1"/>
        <v>Ei löydy</v>
      </c>
    </row>
    <row r="130" spans="2:4" x14ac:dyDescent="0.2">
      <c r="B130" t="s">
        <v>1020</v>
      </c>
      <c r="C130" t="s">
        <v>196</v>
      </c>
      <c r="D130" t="str">
        <f t="shared" si="1"/>
        <v>Ei löydy</v>
      </c>
    </row>
    <row r="131" spans="2:4" x14ac:dyDescent="0.2">
      <c r="B131" t="s">
        <v>1030</v>
      </c>
      <c r="C131" t="s">
        <v>207</v>
      </c>
      <c r="D131" t="str">
        <f t="shared" si="1"/>
        <v>Ei löydy</v>
      </c>
    </row>
    <row r="132" spans="2:4" x14ac:dyDescent="0.2">
      <c r="B132" t="s">
        <v>1017</v>
      </c>
      <c r="C132" t="s">
        <v>206</v>
      </c>
      <c r="D132" t="str">
        <f t="shared" si="1"/>
        <v>Ei löydy</v>
      </c>
    </row>
    <row r="133" spans="2:4" x14ac:dyDescent="0.2">
      <c r="B133" t="s">
        <v>999</v>
      </c>
      <c r="C133" t="s">
        <v>188</v>
      </c>
      <c r="D133" t="str">
        <f t="shared" si="1"/>
        <v>Ei löydy</v>
      </c>
    </row>
    <row r="134" spans="2:4" x14ac:dyDescent="0.2">
      <c r="B134" t="s">
        <v>1013</v>
      </c>
      <c r="C134" t="s">
        <v>185</v>
      </c>
      <c r="D134" t="str">
        <f t="shared" si="1"/>
        <v>Ei löydy</v>
      </c>
    </row>
    <row r="135" spans="2:4" x14ac:dyDescent="0.2">
      <c r="B135" t="s">
        <v>1015</v>
      </c>
      <c r="C135" t="s">
        <v>193</v>
      </c>
      <c r="D135" t="str">
        <f t="shared" si="1"/>
        <v>Ei löydy</v>
      </c>
    </row>
    <row r="136" spans="2:4" x14ac:dyDescent="0.2">
      <c r="B136" t="s">
        <v>1011</v>
      </c>
      <c r="C136" t="s">
        <v>199</v>
      </c>
      <c r="D136" t="str">
        <f t="shared" si="1"/>
        <v>Ei löydy</v>
      </c>
    </row>
    <row r="137" spans="2:4" x14ac:dyDescent="0.2">
      <c r="B137" t="s">
        <v>1004</v>
      </c>
      <c r="C137" t="s">
        <v>204</v>
      </c>
      <c r="D137" t="str">
        <f t="shared" si="1"/>
        <v>Ei löydy</v>
      </c>
    </row>
    <row r="138" spans="2:4" x14ac:dyDescent="0.2">
      <c r="B138" t="s">
        <v>1029</v>
      </c>
      <c r="C138" t="s">
        <v>208</v>
      </c>
      <c r="D138" t="str">
        <f t="shared" si="1"/>
        <v>Ei löydy</v>
      </c>
    </row>
    <row r="139" spans="2:4" x14ac:dyDescent="0.2">
      <c r="B139" t="s">
        <v>1010</v>
      </c>
      <c r="C139" t="s">
        <v>197</v>
      </c>
      <c r="D139" t="str">
        <f t="shared" si="1"/>
        <v>Ei löydy</v>
      </c>
    </row>
  </sheetData>
  <autoFilter ref="C17:V81" xr:uid="{F27E8F5B-78B5-4CD4-9BAB-755CA0FAB434}"/>
  <mergeCells count="1">
    <mergeCell ref="K15:V15"/>
  </mergeCells>
  <hyperlinks>
    <hyperlink ref="C4" r:id="rId1" xr:uid="{6BBB5C5A-1EFF-499D-A5C1-95FBEEE50A94}"/>
    <hyperlink ref="C5" r:id="rId2" xr:uid="{1991EA57-6D1A-4261-AF85-39B0AABCE1EC}"/>
    <hyperlink ref="X61" r:id="rId3" xr:uid="{20C4D2AF-44F5-4C22-8C2F-B97B12346A82}"/>
  </hyperlinks>
  <pageMargins left="0.7" right="0.7" top="0.75" bottom="0.75" header="0.3" footer="0.3"/>
  <pageSetup paperSize="9" orientation="portrait" r:id="rId4"/>
  <drawing r:id="rId5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CE9B25-8107-43D7-80C4-E729644D686B}">
  <sheetPr codeName="Sheet24"/>
  <dimension ref="A1:AP139"/>
  <sheetViews>
    <sheetView workbookViewId="0">
      <selection activeCell="AD22" sqref="AD22"/>
    </sheetView>
  </sheetViews>
  <sheetFormatPr defaultRowHeight="12.75" x14ac:dyDescent="0.2"/>
  <cols>
    <col min="2" max="2" width="16.28515625" bestFit="1" customWidth="1"/>
    <col min="3" max="3" width="16" bestFit="1" customWidth="1"/>
    <col min="4" max="4" width="16" customWidth="1"/>
    <col min="5" max="5" width="11.140625" style="644" customWidth="1"/>
    <col min="6" max="6" width="11.140625" style="651" customWidth="1"/>
    <col min="8" max="9" width="11.5703125" customWidth="1"/>
    <col min="10" max="10" width="11.28515625" customWidth="1"/>
    <col min="11" max="11" width="12.5703125" customWidth="1"/>
    <col min="12" max="12" width="22.42578125" customWidth="1"/>
    <col min="13" max="13" width="17.42578125" customWidth="1"/>
    <col min="14" max="14" width="17.7109375" customWidth="1"/>
    <col min="15" max="15" width="15.28515625" customWidth="1"/>
    <col min="16" max="16" width="11.42578125" customWidth="1"/>
    <col min="17" max="17" width="14.5703125" customWidth="1"/>
    <col min="18" max="18" width="13.140625" customWidth="1"/>
    <col min="19" max="19" width="12.5703125" customWidth="1"/>
    <col min="20" max="20" width="10.42578125" customWidth="1"/>
    <col min="22" max="22" width="11.7109375" customWidth="1"/>
    <col min="25" max="25" width="17" customWidth="1"/>
    <col min="29" max="29" width="20.140625" bestFit="1" customWidth="1"/>
    <col min="30" max="38" width="20.140625" customWidth="1"/>
    <col min="39" max="39" width="2.28515625" customWidth="1"/>
    <col min="40" max="41" width="20.140625" customWidth="1"/>
  </cols>
  <sheetData>
    <row r="1" spans="1:41" x14ac:dyDescent="0.2">
      <c r="A1" s="126" t="s">
        <v>1793</v>
      </c>
    </row>
    <row r="2" spans="1:41" x14ac:dyDescent="0.2">
      <c r="A2" s="124"/>
    </row>
    <row r="3" spans="1:41" x14ac:dyDescent="0.2">
      <c r="A3" s="124"/>
      <c r="B3" t="s">
        <v>1730</v>
      </c>
      <c r="L3" s="126" t="s">
        <v>1694</v>
      </c>
    </row>
    <row r="4" spans="1:41" x14ac:dyDescent="0.2">
      <c r="B4" t="s">
        <v>1059</v>
      </c>
      <c r="C4" s="249" t="s">
        <v>1034</v>
      </c>
      <c r="L4" s="124" t="s">
        <v>1062</v>
      </c>
    </row>
    <row r="5" spans="1:41" x14ac:dyDescent="0.2">
      <c r="C5" s="249" t="s">
        <v>1035</v>
      </c>
      <c r="M5" s="644" t="s">
        <v>1051</v>
      </c>
      <c r="N5" s="644" t="s">
        <v>1733</v>
      </c>
      <c r="O5" s="644" t="s">
        <v>1053</v>
      </c>
      <c r="P5" s="644" t="s">
        <v>1054</v>
      </c>
    </row>
    <row r="6" spans="1:41" x14ac:dyDescent="0.2">
      <c r="D6" s="249"/>
      <c r="L6" t="s">
        <v>1037</v>
      </c>
      <c r="M6" s="148"/>
      <c r="N6" s="148"/>
      <c r="O6" s="148"/>
      <c r="P6" s="339"/>
    </row>
    <row r="7" spans="1:41" x14ac:dyDescent="0.2">
      <c r="E7"/>
      <c r="F7"/>
      <c r="L7" s="149" t="s">
        <v>1036</v>
      </c>
      <c r="M7" s="341"/>
      <c r="N7" s="341"/>
      <c r="O7" s="341"/>
      <c r="P7" s="470"/>
    </row>
    <row r="8" spans="1:41" x14ac:dyDescent="0.2">
      <c r="A8" s="124"/>
      <c r="B8" s="124"/>
      <c r="C8" s="124"/>
      <c r="D8" s="124"/>
      <c r="E8" s="124"/>
      <c r="F8" s="124"/>
      <c r="G8" s="124"/>
      <c r="H8" s="124"/>
      <c r="I8" s="124"/>
      <c r="L8" t="s">
        <v>1140</v>
      </c>
      <c r="M8" s="148"/>
      <c r="N8" s="148"/>
      <c r="O8" s="148"/>
      <c r="P8" s="339"/>
    </row>
    <row r="9" spans="1:41" x14ac:dyDescent="0.2">
      <c r="A9" s="124"/>
      <c r="B9" s="124"/>
      <c r="C9" s="124"/>
      <c r="D9" s="124"/>
      <c r="E9" s="124"/>
      <c r="F9" s="124"/>
      <c r="G9" s="124"/>
      <c r="H9" s="124"/>
      <c r="I9" s="124"/>
      <c r="M9" s="148"/>
      <c r="N9" s="148"/>
      <c r="O9" s="148"/>
      <c r="P9" s="339"/>
    </row>
    <row r="10" spans="1:41" x14ac:dyDescent="0.2">
      <c r="A10" s="124"/>
      <c r="M10" s="148"/>
      <c r="N10" s="148"/>
      <c r="O10" s="148"/>
      <c r="P10" s="339"/>
      <c r="R10" s="148"/>
    </row>
    <row r="11" spans="1:41" x14ac:dyDescent="0.2">
      <c r="A11" s="124"/>
      <c r="M11" s="148"/>
      <c r="N11" s="148"/>
      <c r="O11" s="148"/>
      <c r="P11" s="339"/>
    </row>
    <row r="12" spans="1:41" x14ac:dyDescent="0.2">
      <c r="A12" s="124"/>
      <c r="L12" s="148"/>
      <c r="M12" s="148"/>
      <c r="N12" s="148"/>
      <c r="O12" s="148"/>
      <c r="P12" s="339"/>
    </row>
    <row r="13" spans="1:41" x14ac:dyDescent="0.2">
      <c r="A13" s="124"/>
      <c r="M13" s="148"/>
      <c r="N13" s="653"/>
      <c r="O13" s="148"/>
      <c r="P13" s="339"/>
    </row>
    <row r="14" spans="1:41" x14ac:dyDescent="0.2">
      <c r="L14" s="126" t="str">
        <f>L3</f>
        <v>Vertailu viraston arvioimat kustannukset vs. Radio Nova</v>
      </c>
      <c r="N14" s="339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</row>
    <row r="15" spans="1:41" x14ac:dyDescent="0.2">
      <c r="L15" s="1003" t="s">
        <v>1066</v>
      </c>
      <c r="M15" s="1003"/>
      <c r="N15" s="1003"/>
      <c r="O15" s="1003"/>
      <c r="P15" s="1003"/>
      <c r="Q15" s="1003"/>
      <c r="R15" s="1003"/>
      <c r="S15" s="1003"/>
      <c r="T15" s="1003"/>
      <c r="U15" s="1003"/>
      <c r="V15" s="1003"/>
      <c r="W15" s="1003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</row>
    <row r="16" spans="1:41" x14ac:dyDescent="0.2">
      <c r="B16" t="s">
        <v>994</v>
      </c>
      <c r="C16" s="124" t="s">
        <v>954</v>
      </c>
      <c r="D16" t="s">
        <v>1731</v>
      </c>
      <c r="L16" s="466"/>
      <c r="M16" s="467" t="s">
        <v>1048</v>
      </c>
      <c r="N16" s="467"/>
      <c r="O16" s="467"/>
      <c r="P16" s="467"/>
      <c r="Q16" s="467"/>
      <c r="R16" s="468"/>
      <c r="S16" s="467" t="s">
        <v>986</v>
      </c>
      <c r="T16" s="467"/>
      <c r="U16" s="467"/>
      <c r="V16" s="467"/>
      <c r="W16" s="469"/>
      <c r="AF16" s="873"/>
      <c r="AG16" s="575"/>
      <c r="AH16" s="575"/>
      <c r="AI16" s="575"/>
      <c r="AJ16" s="575"/>
      <c r="AK16" s="575"/>
      <c r="AL16" s="575"/>
      <c r="AM16" s="575"/>
      <c r="AN16" s="575"/>
      <c r="AO16" s="575"/>
    </row>
    <row r="17" spans="2:41" ht="51" x14ac:dyDescent="0.2">
      <c r="B17" t="s">
        <v>996</v>
      </c>
      <c r="C17" t="s">
        <v>1068</v>
      </c>
      <c r="D17" t="s">
        <v>1067</v>
      </c>
      <c r="E17" s="644" t="s">
        <v>1732</v>
      </c>
      <c r="F17" s="207" t="s">
        <v>1746</v>
      </c>
      <c r="G17" t="s">
        <v>997</v>
      </c>
      <c r="H17" s="207" t="s">
        <v>998</v>
      </c>
      <c r="I17" s="207" t="s">
        <v>1039</v>
      </c>
      <c r="J17" s="207" t="s">
        <v>1038</v>
      </c>
      <c r="K17" s="207" t="s">
        <v>1040</v>
      </c>
      <c r="L17" s="461" t="s">
        <v>1047</v>
      </c>
      <c r="M17" s="645" t="s">
        <v>1049</v>
      </c>
      <c r="N17" s="385" t="s">
        <v>1055</v>
      </c>
      <c r="O17" s="643" t="s">
        <v>1056</v>
      </c>
      <c r="P17" s="462" t="s">
        <v>1043</v>
      </c>
      <c r="Q17" s="462" t="s">
        <v>1050</v>
      </c>
      <c r="R17" s="462" t="s">
        <v>1042</v>
      </c>
      <c r="S17" s="462" t="s">
        <v>1057</v>
      </c>
      <c r="T17" s="643" t="s">
        <v>1210</v>
      </c>
      <c r="U17" s="462" t="s">
        <v>1041</v>
      </c>
      <c r="V17" s="463" t="s">
        <v>1065</v>
      </c>
      <c r="W17" s="464" t="s">
        <v>1046</v>
      </c>
      <c r="AF17" s="889"/>
      <c r="AG17" s="889"/>
      <c r="AH17" s="878"/>
      <c r="AI17" s="878"/>
      <c r="AJ17" s="878"/>
      <c r="AK17" s="878"/>
      <c r="AL17" s="878"/>
      <c r="AM17" s="878"/>
      <c r="AN17" s="878"/>
      <c r="AO17" s="575"/>
    </row>
    <row r="18" spans="2:41" x14ac:dyDescent="0.2">
      <c r="B18" t="s">
        <v>1695</v>
      </c>
      <c r="C18" t="s">
        <v>683</v>
      </c>
      <c r="D18" t="s">
        <v>173</v>
      </c>
      <c r="G18" s="148">
        <v>30000</v>
      </c>
      <c r="H18" t="str">
        <f t="shared" ref="H18:H52" si="0">IFERROR(VLOOKUP(D18,$Z$20:$AA$54,2,FALSE),"")</f>
        <v/>
      </c>
      <c r="I18" s="148"/>
      <c r="J18" s="352">
        <v>0.71</v>
      </c>
      <c r="K18" s="458"/>
      <c r="L18" s="148"/>
      <c r="M18" s="27"/>
      <c r="N18" s="589"/>
      <c r="O18" s="589"/>
      <c r="P18" s="148"/>
      <c r="Q18" s="589"/>
      <c r="R18" s="148"/>
      <c r="S18" s="148"/>
      <c r="T18" s="148"/>
      <c r="U18" s="148"/>
      <c r="V18" s="148"/>
      <c r="W18" s="148"/>
      <c r="AF18" s="575"/>
      <c r="AG18" s="575"/>
      <c r="AH18" s="575"/>
      <c r="AI18" s="575"/>
      <c r="AJ18" s="575"/>
      <c r="AK18" s="575"/>
      <c r="AL18" s="575"/>
      <c r="AM18" s="575"/>
      <c r="AN18" s="889"/>
      <c r="AO18" s="575"/>
    </row>
    <row r="19" spans="2:41" x14ac:dyDescent="0.2">
      <c r="B19" t="s">
        <v>684</v>
      </c>
      <c r="C19" t="s">
        <v>684</v>
      </c>
      <c r="D19" t="s">
        <v>174</v>
      </c>
      <c r="G19" s="148">
        <v>58000</v>
      </c>
      <c r="H19" t="str">
        <f t="shared" si="0"/>
        <v/>
      </c>
      <c r="I19" s="148"/>
      <c r="J19" s="352">
        <v>0.71</v>
      </c>
      <c r="K19" s="458"/>
      <c r="L19" s="148"/>
      <c r="M19" s="27"/>
      <c r="N19" s="589"/>
      <c r="O19" s="589"/>
      <c r="P19" s="148"/>
      <c r="Q19" s="589"/>
      <c r="R19" s="148"/>
      <c r="S19" s="148"/>
      <c r="T19" s="148"/>
      <c r="U19" s="148"/>
      <c r="V19" s="148"/>
      <c r="W19" s="148"/>
      <c r="AF19" s="575"/>
      <c r="AG19" s="575"/>
      <c r="AH19" s="575"/>
      <c r="AI19" s="575"/>
      <c r="AJ19" s="575"/>
      <c r="AK19" s="575"/>
      <c r="AL19" s="575"/>
      <c r="AM19" s="575"/>
      <c r="AN19" s="889"/>
      <c r="AO19" s="575"/>
    </row>
    <row r="20" spans="2:41" x14ac:dyDescent="0.2">
      <c r="B20" t="s">
        <v>685</v>
      </c>
      <c r="C20" t="s">
        <v>685</v>
      </c>
      <c r="D20" t="s">
        <v>175</v>
      </c>
      <c r="G20" s="148">
        <v>3000</v>
      </c>
      <c r="H20" t="str">
        <f t="shared" si="0"/>
        <v/>
      </c>
      <c r="I20" s="148"/>
      <c r="J20" s="352">
        <v>0.71</v>
      </c>
      <c r="K20" s="458"/>
      <c r="L20" s="148"/>
      <c r="M20" s="27"/>
      <c r="N20" s="589"/>
      <c r="O20" s="589"/>
      <c r="P20" s="148"/>
      <c r="Q20" s="589"/>
      <c r="R20" s="148"/>
      <c r="S20" s="148"/>
      <c r="T20" s="148"/>
      <c r="U20" s="148"/>
      <c r="V20" s="148"/>
      <c r="W20" s="148"/>
      <c r="AF20" s="575"/>
      <c r="AG20" s="575"/>
      <c r="AH20" s="575"/>
      <c r="AI20" s="575"/>
      <c r="AJ20" s="575"/>
      <c r="AK20" s="575"/>
      <c r="AL20" s="575"/>
      <c r="AM20" s="575"/>
      <c r="AN20" s="889"/>
      <c r="AO20" s="575"/>
    </row>
    <row r="21" spans="2:41" x14ac:dyDescent="0.2">
      <c r="B21" t="s">
        <v>1696</v>
      </c>
      <c r="C21" t="s">
        <v>687</v>
      </c>
      <c r="D21" t="s">
        <v>177</v>
      </c>
      <c r="G21" s="148">
        <v>30000</v>
      </c>
      <c r="H21" t="str">
        <f t="shared" si="0"/>
        <v/>
      </c>
      <c r="I21" s="148"/>
      <c r="J21" s="352">
        <v>0.71</v>
      </c>
      <c r="K21" s="458"/>
      <c r="L21" s="148"/>
      <c r="M21" s="27"/>
      <c r="N21" s="589"/>
      <c r="O21" s="589"/>
      <c r="P21" s="148"/>
      <c r="Q21" s="589"/>
      <c r="R21" s="148"/>
      <c r="S21" s="148"/>
      <c r="T21" s="148"/>
      <c r="U21" s="148"/>
      <c r="V21" s="148"/>
      <c r="W21" s="148"/>
      <c r="AF21" s="575"/>
      <c r="AG21" s="575"/>
      <c r="AH21" s="575"/>
      <c r="AI21" s="575"/>
      <c r="AJ21" s="575"/>
      <c r="AK21" s="575"/>
      <c r="AL21" s="575"/>
      <c r="AM21" s="575"/>
      <c r="AN21" s="889"/>
      <c r="AO21" s="575"/>
    </row>
    <row r="22" spans="2:41" x14ac:dyDescent="0.2">
      <c r="B22" t="s">
        <v>1001</v>
      </c>
      <c r="C22" t="s">
        <v>332</v>
      </c>
      <c r="D22" t="s">
        <v>1720</v>
      </c>
      <c r="G22" s="148">
        <v>2000</v>
      </c>
      <c r="H22" t="str">
        <f t="shared" si="0"/>
        <v/>
      </c>
      <c r="I22" s="148"/>
      <c r="J22" s="352">
        <v>0.71</v>
      </c>
      <c r="K22" s="458"/>
      <c r="L22" s="148"/>
      <c r="M22" s="27"/>
      <c r="N22" s="589"/>
      <c r="O22" s="589"/>
      <c r="P22" s="148"/>
      <c r="Q22" s="589"/>
      <c r="R22" s="148"/>
      <c r="S22" s="148"/>
      <c r="T22" s="148"/>
      <c r="U22" s="148"/>
      <c r="V22" s="148"/>
      <c r="W22" s="148"/>
      <c r="AF22" s="575"/>
      <c r="AG22" s="575"/>
      <c r="AH22" s="890"/>
      <c r="AI22" s="575"/>
      <c r="AJ22" s="575"/>
      <c r="AK22" s="575"/>
      <c r="AL22" s="575"/>
      <c r="AM22" s="575"/>
      <c r="AN22" s="889"/>
      <c r="AO22" s="575"/>
    </row>
    <row r="23" spans="2:41" x14ac:dyDescent="0.2">
      <c r="B23" t="s">
        <v>1697</v>
      </c>
      <c r="C23" t="s">
        <v>332</v>
      </c>
      <c r="D23" t="s">
        <v>1721</v>
      </c>
      <c r="G23" s="148">
        <v>500</v>
      </c>
      <c r="H23" t="str">
        <f t="shared" si="0"/>
        <v/>
      </c>
      <c r="I23" s="148"/>
      <c r="J23" s="352">
        <v>0.71</v>
      </c>
      <c r="K23" s="458"/>
      <c r="L23" s="148"/>
      <c r="M23" s="27"/>
      <c r="N23" s="589"/>
      <c r="O23" s="589"/>
      <c r="P23" s="148"/>
      <c r="Q23" s="589"/>
      <c r="R23" s="148"/>
      <c r="S23" s="148"/>
      <c r="T23" s="148"/>
      <c r="U23" s="148"/>
      <c r="V23" s="148"/>
      <c r="W23" s="148"/>
      <c r="AF23" s="575"/>
      <c r="AG23" s="575"/>
      <c r="AH23" s="890"/>
      <c r="AI23" s="575"/>
      <c r="AJ23" s="575"/>
      <c r="AK23" s="575"/>
      <c r="AL23" s="575"/>
      <c r="AM23" s="575"/>
      <c r="AN23" s="889"/>
      <c r="AO23" s="575"/>
    </row>
    <row r="24" spans="2:41" x14ac:dyDescent="0.2">
      <c r="B24" t="s">
        <v>1698</v>
      </c>
      <c r="C24" t="s">
        <v>690</v>
      </c>
      <c r="D24" t="s">
        <v>180</v>
      </c>
      <c r="G24" s="148">
        <v>30000</v>
      </c>
      <c r="H24" t="str">
        <f t="shared" si="0"/>
        <v/>
      </c>
      <c r="I24" s="148"/>
      <c r="J24" s="352">
        <v>0.71</v>
      </c>
      <c r="K24" s="458"/>
      <c r="L24" s="148"/>
      <c r="M24" s="27"/>
      <c r="N24" s="589"/>
      <c r="O24" s="589"/>
      <c r="P24" s="148"/>
      <c r="Q24" s="589"/>
      <c r="R24" s="148"/>
      <c r="S24" s="148"/>
      <c r="T24" s="148"/>
      <c r="U24" s="148"/>
      <c r="V24" s="148"/>
      <c r="W24" s="148"/>
      <c r="AF24" s="575"/>
      <c r="AG24" s="575"/>
      <c r="AH24" s="890"/>
      <c r="AI24" s="575"/>
      <c r="AJ24" s="575"/>
      <c r="AK24" s="575"/>
      <c r="AL24" s="575"/>
      <c r="AM24" s="575"/>
      <c r="AN24" s="889"/>
      <c r="AO24" s="575"/>
    </row>
    <row r="25" spans="2:41" x14ac:dyDescent="0.2">
      <c r="B25" t="s">
        <v>1003</v>
      </c>
      <c r="C25" t="s">
        <v>332</v>
      </c>
      <c r="D25" t="s">
        <v>1722</v>
      </c>
      <c r="G25" s="148">
        <v>1000</v>
      </c>
      <c r="H25" t="str">
        <f t="shared" si="0"/>
        <v/>
      </c>
      <c r="I25" s="148"/>
      <c r="J25" s="352">
        <v>0.71</v>
      </c>
      <c r="K25" s="458"/>
      <c r="L25" s="148"/>
      <c r="M25" s="27"/>
      <c r="N25" s="589"/>
      <c r="O25" s="589"/>
      <c r="P25" s="148"/>
      <c r="Q25" s="589"/>
      <c r="R25" s="148"/>
      <c r="S25" s="148"/>
      <c r="T25" s="148"/>
      <c r="U25" s="148"/>
      <c r="V25" s="148"/>
      <c r="W25" s="148"/>
      <c r="AF25" s="575"/>
      <c r="AG25" s="575"/>
      <c r="AH25" s="890"/>
      <c r="AI25" s="575"/>
      <c r="AJ25" s="575"/>
      <c r="AK25" s="575"/>
      <c r="AL25" s="575"/>
      <c r="AM25" s="575"/>
      <c r="AN25" s="889"/>
      <c r="AO25" s="575"/>
    </row>
    <row r="26" spans="2:41" x14ac:dyDescent="0.2">
      <c r="B26" t="s">
        <v>691</v>
      </c>
      <c r="C26" t="s">
        <v>691</v>
      </c>
      <c r="D26" t="s">
        <v>181</v>
      </c>
      <c r="G26" s="148">
        <v>30000</v>
      </c>
      <c r="H26" t="str">
        <f t="shared" si="0"/>
        <v/>
      </c>
      <c r="I26" s="148"/>
      <c r="J26" s="352">
        <v>0.71</v>
      </c>
      <c r="K26" s="458"/>
      <c r="L26" s="148"/>
      <c r="M26" s="27"/>
      <c r="N26" s="589"/>
      <c r="O26" s="589"/>
      <c r="P26" s="148"/>
      <c r="Q26" s="589"/>
      <c r="R26" s="148"/>
      <c r="S26" s="148"/>
      <c r="T26" s="148"/>
      <c r="U26" s="148"/>
      <c r="V26" s="148"/>
      <c r="W26" s="148"/>
      <c r="AF26" s="575"/>
      <c r="AG26" s="575"/>
      <c r="AH26" s="890"/>
      <c r="AI26" s="575"/>
      <c r="AJ26" s="575"/>
      <c r="AK26" s="575"/>
      <c r="AL26" s="575"/>
      <c r="AM26" s="575"/>
      <c r="AN26" s="889"/>
      <c r="AO26" s="575"/>
    </row>
    <row r="27" spans="2:41" x14ac:dyDescent="0.2">
      <c r="B27" t="s">
        <v>1699</v>
      </c>
      <c r="C27" t="s">
        <v>332</v>
      </c>
      <c r="D27" t="s">
        <v>1723</v>
      </c>
      <c r="G27" s="148">
        <v>1000</v>
      </c>
      <c r="H27" t="str">
        <f t="shared" si="0"/>
        <v/>
      </c>
      <c r="I27" s="148"/>
      <c r="J27" s="352">
        <v>0.71</v>
      </c>
      <c r="K27" s="458"/>
      <c r="L27" s="148"/>
      <c r="M27" s="27"/>
      <c r="N27" s="589"/>
      <c r="O27" s="589"/>
      <c r="P27" s="148"/>
      <c r="Q27" s="589"/>
      <c r="R27" s="148"/>
      <c r="S27" s="148"/>
      <c r="T27" s="148"/>
      <c r="U27" s="148"/>
      <c r="V27" s="148"/>
      <c r="W27" s="148"/>
      <c r="AF27" s="575"/>
      <c r="AG27" s="575"/>
      <c r="AH27" s="890"/>
      <c r="AI27" s="575"/>
      <c r="AJ27" s="575"/>
      <c r="AK27" s="575"/>
      <c r="AL27" s="575"/>
      <c r="AM27" s="575"/>
      <c r="AN27" s="889"/>
      <c r="AO27" s="575"/>
    </row>
    <row r="28" spans="2:41" x14ac:dyDescent="0.2">
      <c r="B28" t="s">
        <v>1700</v>
      </c>
      <c r="C28" t="s">
        <v>694</v>
      </c>
      <c r="D28" t="s">
        <v>183</v>
      </c>
      <c r="G28" s="148">
        <v>25000</v>
      </c>
      <c r="H28" t="str">
        <f t="shared" si="0"/>
        <v/>
      </c>
      <c r="I28" s="148"/>
      <c r="J28" s="352">
        <v>0.71</v>
      </c>
      <c r="K28" s="458"/>
      <c r="L28" s="148"/>
      <c r="M28" s="27"/>
      <c r="N28" s="589"/>
      <c r="O28" s="589"/>
      <c r="P28" s="148"/>
      <c r="Q28" s="589"/>
      <c r="R28" s="148"/>
      <c r="S28" s="148"/>
      <c r="T28" s="148"/>
      <c r="U28" s="148"/>
      <c r="V28" s="148"/>
      <c r="W28" s="148"/>
      <c r="AF28" s="575"/>
      <c r="AG28" s="575"/>
      <c r="AH28" s="890"/>
      <c r="AI28" s="575"/>
      <c r="AJ28" s="575"/>
      <c r="AK28" s="575"/>
      <c r="AL28" s="575"/>
      <c r="AM28" s="575"/>
      <c r="AN28" s="889"/>
      <c r="AO28" s="575"/>
    </row>
    <row r="29" spans="2:41" x14ac:dyDescent="0.2">
      <c r="B29" t="s">
        <v>1701</v>
      </c>
      <c r="C29" t="s">
        <v>696</v>
      </c>
      <c r="D29" t="s">
        <v>185</v>
      </c>
      <c r="G29" s="148">
        <v>28000</v>
      </c>
      <c r="H29" t="str">
        <f t="shared" si="0"/>
        <v/>
      </c>
      <c r="I29" s="148"/>
      <c r="J29" s="352">
        <v>0.71</v>
      </c>
      <c r="K29" s="458"/>
      <c r="L29" s="148"/>
      <c r="M29" s="27"/>
      <c r="N29" s="589"/>
      <c r="O29" s="589"/>
      <c r="P29" s="148"/>
      <c r="Q29" s="589"/>
      <c r="R29" s="148"/>
      <c r="S29" s="148"/>
      <c r="T29" s="148"/>
      <c r="U29" s="148"/>
      <c r="V29" s="148"/>
      <c r="W29" s="148"/>
      <c r="AF29" s="575"/>
      <c r="AG29" s="575"/>
      <c r="AH29" s="890"/>
      <c r="AI29" s="575"/>
      <c r="AJ29" s="575"/>
      <c r="AK29" s="575"/>
      <c r="AL29" s="575"/>
      <c r="AM29" s="575"/>
      <c r="AN29" s="889"/>
      <c r="AO29" s="575"/>
    </row>
    <row r="30" spans="2:41" x14ac:dyDescent="0.2">
      <c r="B30" t="s">
        <v>1702</v>
      </c>
      <c r="C30" t="s">
        <v>332</v>
      </c>
      <c r="D30" t="s">
        <v>1724</v>
      </c>
      <c r="G30" s="148">
        <v>200</v>
      </c>
      <c r="H30" t="str">
        <f t="shared" si="0"/>
        <v/>
      </c>
      <c r="I30" s="148"/>
      <c r="J30" s="352">
        <v>0.71</v>
      </c>
      <c r="K30" s="458"/>
      <c r="L30" s="148"/>
      <c r="M30" s="27"/>
      <c r="N30" s="589"/>
      <c r="O30" s="589"/>
      <c r="P30" s="148"/>
      <c r="Q30" s="589"/>
      <c r="R30" s="148"/>
      <c r="S30" s="148"/>
      <c r="T30" s="148"/>
      <c r="U30" s="148"/>
      <c r="V30" s="148"/>
      <c r="W30" s="148"/>
      <c r="AF30" s="575"/>
      <c r="AG30" s="575"/>
      <c r="AH30" s="890"/>
      <c r="AI30" s="890"/>
      <c r="AJ30" s="890"/>
      <c r="AK30" s="890"/>
      <c r="AL30" s="575"/>
      <c r="AM30" s="575"/>
      <c r="AN30" s="889"/>
      <c r="AO30" s="575"/>
    </row>
    <row r="31" spans="2:41" x14ac:dyDescent="0.2">
      <c r="B31" t="s">
        <v>1703</v>
      </c>
      <c r="C31" t="s">
        <v>332</v>
      </c>
      <c r="D31" t="s">
        <v>1725</v>
      </c>
      <c r="G31" s="148">
        <v>800</v>
      </c>
      <c r="H31" t="str">
        <f t="shared" si="0"/>
        <v/>
      </c>
      <c r="I31" s="148"/>
      <c r="J31" s="352">
        <v>0.71</v>
      </c>
      <c r="K31" s="458"/>
      <c r="L31" s="148"/>
      <c r="M31" s="27"/>
      <c r="N31" s="589"/>
      <c r="O31" s="589"/>
      <c r="P31" s="148"/>
      <c r="Q31" s="589"/>
      <c r="R31" s="148"/>
      <c r="S31" s="148"/>
      <c r="T31" s="148"/>
      <c r="U31" s="148"/>
      <c r="V31" s="148"/>
      <c r="W31" s="148"/>
      <c r="AF31" s="575"/>
      <c r="AG31" s="575"/>
      <c r="AH31" s="890"/>
      <c r="AI31" s="890"/>
      <c r="AJ31" s="890"/>
      <c r="AK31" s="890"/>
      <c r="AL31" s="575"/>
      <c r="AM31" s="575"/>
      <c r="AN31" s="889"/>
      <c r="AO31" s="575"/>
    </row>
    <row r="32" spans="2:41" x14ac:dyDescent="0.2">
      <c r="B32" t="s">
        <v>697</v>
      </c>
      <c r="C32" t="s">
        <v>697</v>
      </c>
      <c r="D32" t="s">
        <v>186</v>
      </c>
      <c r="G32" s="148">
        <v>2000</v>
      </c>
      <c r="H32" t="str">
        <f t="shared" si="0"/>
        <v/>
      </c>
      <c r="I32" s="148"/>
      <c r="J32" s="352">
        <v>0.71</v>
      </c>
      <c r="K32" s="458"/>
      <c r="L32" s="148"/>
      <c r="M32" s="27"/>
      <c r="N32" s="589"/>
      <c r="O32" s="589"/>
      <c r="P32" s="148"/>
      <c r="Q32" s="589"/>
      <c r="R32" s="148"/>
      <c r="S32" s="148"/>
      <c r="T32" s="148"/>
      <c r="U32" s="148"/>
      <c r="V32" s="148"/>
      <c r="W32" s="148"/>
      <c r="AF32" s="575"/>
      <c r="AG32" s="575"/>
      <c r="AH32" s="890"/>
      <c r="AI32" s="890"/>
      <c r="AJ32" s="890"/>
      <c r="AK32" s="890"/>
      <c r="AL32" s="575"/>
      <c r="AM32" s="575"/>
      <c r="AN32" s="889"/>
      <c r="AO32" s="575"/>
    </row>
    <row r="33" spans="2:42" x14ac:dyDescent="0.2">
      <c r="B33" t="s">
        <v>1704</v>
      </c>
      <c r="C33" t="s">
        <v>698</v>
      </c>
      <c r="D33" t="s">
        <v>187</v>
      </c>
      <c r="G33" s="148">
        <v>50000</v>
      </c>
      <c r="H33" t="str">
        <f t="shared" si="0"/>
        <v/>
      </c>
      <c r="I33" s="148"/>
      <c r="J33" s="352">
        <v>0.71</v>
      </c>
      <c r="K33" s="458"/>
      <c r="L33" s="148"/>
      <c r="M33" s="27"/>
      <c r="N33" s="589"/>
      <c r="O33" s="589"/>
      <c r="P33" s="148"/>
      <c r="Q33" s="589"/>
      <c r="R33" s="148"/>
      <c r="S33" s="148"/>
      <c r="T33" s="148"/>
      <c r="U33" s="148"/>
      <c r="V33" s="148"/>
      <c r="W33" s="148"/>
      <c r="AF33" s="575"/>
      <c r="AG33" s="575"/>
      <c r="AH33" s="890"/>
      <c r="AI33" s="890"/>
      <c r="AJ33" s="890"/>
      <c r="AK33" s="890"/>
      <c r="AL33" s="575"/>
      <c r="AM33" s="575"/>
      <c r="AN33" s="889"/>
      <c r="AO33" s="575"/>
    </row>
    <row r="34" spans="2:42" x14ac:dyDescent="0.2">
      <c r="B34" t="s">
        <v>1705</v>
      </c>
      <c r="C34" t="s">
        <v>700</v>
      </c>
      <c r="D34" t="s">
        <v>189</v>
      </c>
      <c r="G34" s="148">
        <v>1000</v>
      </c>
      <c r="H34" t="str">
        <f t="shared" si="0"/>
        <v/>
      </c>
      <c r="I34" s="148"/>
      <c r="J34" s="352">
        <v>0.71</v>
      </c>
      <c r="K34" s="458"/>
      <c r="L34" s="148"/>
      <c r="M34" s="27"/>
      <c r="N34" s="589"/>
      <c r="O34" s="589"/>
      <c r="P34" s="148"/>
      <c r="Q34" s="589"/>
      <c r="R34" s="148"/>
      <c r="S34" s="148"/>
      <c r="T34" s="148"/>
      <c r="U34" s="148"/>
      <c r="V34" s="148"/>
      <c r="W34" s="148"/>
      <c r="AF34" s="575"/>
      <c r="AG34" s="575"/>
      <c r="AH34" s="890"/>
      <c r="AI34" s="890"/>
      <c r="AJ34" s="890"/>
      <c r="AK34" s="890"/>
      <c r="AL34" s="575"/>
      <c r="AM34" s="575"/>
      <c r="AN34" s="889"/>
      <c r="AO34" s="575"/>
    </row>
    <row r="35" spans="2:42" x14ac:dyDescent="0.2">
      <c r="B35" t="s">
        <v>1706</v>
      </c>
      <c r="C35" t="s">
        <v>701</v>
      </c>
      <c r="D35" t="s">
        <v>190</v>
      </c>
      <c r="G35" s="148">
        <v>49000</v>
      </c>
      <c r="H35" t="str">
        <f t="shared" si="0"/>
        <v/>
      </c>
      <c r="I35" s="148"/>
      <c r="J35" s="352">
        <v>0.71</v>
      </c>
      <c r="K35" s="458"/>
      <c r="L35" s="148"/>
      <c r="M35" s="27"/>
      <c r="N35" s="589"/>
      <c r="O35" s="589"/>
      <c r="P35" s="148"/>
      <c r="Q35" s="589"/>
      <c r="R35" s="148"/>
      <c r="S35" s="148"/>
      <c r="T35" s="148"/>
      <c r="U35" s="148"/>
      <c r="V35" s="148"/>
      <c r="W35" s="148"/>
      <c r="AF35" s="575"/>
      <c r="AG35" s="575"/>
      <c r="AH35" s="890"/>
      <c r="AI35" s="890"/>
      <c r="AJ35" s="890"/>
      <c r="AK35" s="890"/>
      <c r="AL35" s="575"/>
      <c r="AM35" s="575"/>
      <c r="AN35" s="889"/>
      <c r="AO35" s="575"/>
      <c r="AP35" t="s">
        <v>1747</v>
      </c>
    </row>
    <row r="36" spans="2:42" x14ac:dyDescent="0.2">
      <c r="B36" t="s">
        <v>1707</v>
      </c>
      <c r="C36" t="s">
        <v>702</v>
      </c>
      <c r="D36" t="s">
        <v>191</v>
      </c>
      <c r="G36" s="148">
        <v>3000</v>
      </c>
      <c r="H36" t="str">
        <f t="shared" si="0"/>
        <v/>
      </c>
      <c r="I36" s="148"/>
      <c r="J36" s="352">
        <v>0.71</v>
      </c>
      <c r="K36" s="458"/>
      <c r="L36" s="148"/>
      <c r="M36" s="27"/>
      <c r="N36" s="589"/>
      <c r="O36" s="589"/>
      <c r="P36" s="148"/>
      <c r="Q36" s="589"/>
      <c r="R36" s="148"/>
      <c r="S36" s="148"/>
      <c r="T36" s="148"/>
      <c r="U36" s="148"/>
      <c r="V36" s="148"/>
      <c r="W36" s="148"/>
      <c r="AF36" s="575"/>
      <c r="AG36" s="575"/>
      <c r="AH36" s="890"/>
      <c r="AI36" s="890"/>
      <c r="AJ36" s="890"/>
      <c r="AK36" s="890"/>
      <c r="AL36" s="575"/>
      <c r="AM36" s="575"/>
      <c r="AN36" s="889"/>
      <c r="AO36" s="575"/>
    </row>
    <row r="37" spans="2:42" x14ac:dyDescent="0.2">
      <c r="B37" t="s">
        <v>1708</v>
      </c>
      <c r="C37" t="s">
        <v>703</v>
      </c>
      <c r="D37" t="s">
        <v>192</v>
      </c>
      <c r="G37" s="148">
        <v>50000</v>
      </c>
      <c r="H37" t="str">
        <f t="shared" si="0"/>
        <v/>
      </c>
      <c r="I37" s="148"/>
      <c r="J37" s="352">
        <v>0.71</v>
      </c>
      <c r="K37" s="458"/>
      <c r="L37" s="148"/>
      <c r="M37" s="27"/>
      <c r="N37" s="589"/>
      <c r="O37" s="589"/>
      <c r="P37" s="148"/>
      <c r="Q37" s="589"/>
      <c r="R37" s="148"/>
      <c r="S37" s="148"/>
      <c r="T37" s="148"/>
      <c r="U37" s="148"/>
      <c r="V37" s="148"/>
      <c r="W37" s="148"/>
      <c r="AF37" s="575"/>
      <c r="AG37" s="575"/>
      <c r="AH37" s="890"/>
      <c r="AI37" s="890"/>
      <c r="AJ37" s="890"/>
      <c r="AK37" s="890"/>
      <c r="AL37" s="575"/>
      <c r="AM37" s="575"/>
      <c r="AN37" s="889"/>
      <c r="AO37" s="575"/>
    </row>
    <row r="38" spans="2:42" x14ac:dyDescent="0.2">
      <c r="B38" t="s">
        <v>1018</v>
      </c>
      <c r="C38" t="s">
        <v>332</v>
      </c>
      <c r="D38" t="s">
        <v>1726</v>
      </c>
      <c r="G38" s="148">
        <v>1000</v>
      </c>
      <c r="H38" t="str">
        <f t="shared" si="0"/>
        <v/>
      </c>
      <c r="I38" s="148"/>
      <c r="J38" s="352">
        <v>0.71</v>
      </c>
      <c r="K38" s="458"/>
      <c r="L38" s="148"/>
      <c r="M38" s="27"/>
      <c r="N38" s="589"/>
      <c r="O38" s="589"/>
      <c r="P38" s="148"/>
      <c r="Q38" s="589"/>
      <c r="R38" s="148"/>
      <c r="S38" s="148"/>
      <c r="T38" s="148"/>
      <c r="U38" s="148"/>
      <c r="V38" s="148"/>
      <c r="W38" s="148"/>
      <c r="AF38" s="575"/>
      <c r="AG38" s="575"/>
      <c r="AH38" s="890"/>
      <c r="AI38" s="890"/>
      <c r="AJ38" s="890"/>
      <c r="AK38" s="890"/>
      <c r="AL38" s="575"/>
      <c r="AM38" s="575"/>
      <c r="AN38" s="889"/>
      <c r="AO38" s="575"/>
    </row>
    <row r="39" spans="2:42" x14ac:dyDescent="0.2">
      <c r="B39" t="s">
        <v>1709</v>
      </c>
      <c r="C39" t="s">
        <v>332</v>
      </c>
      <c r="D39" t="s">
        <v>1727</v>
      </c>
      <c r="G39" s="148">
        <v>200</v>
      </c>
      <c r="H39" t="str">
        <f t="shared" si="0"/>
        <v/>
      </c>
      <c r="I39" s="148"/>
      <c r="J39" s="352">
        <v>0.71</v>
      </c>
      <c r="K39" s="458"/>
      <c r="L39" s="148"/>
      <c r="M39" s="27"/>
      <c r="N39" s="589"/>
      <c r="O39" s="589"/>
      <c r="P39" s="148"/>
      <c r="Q39" s="589"/>
      <c r="R39" s="148"/>
      <c r="S39" s="148"/>
      <c r="T39" s="148"/>
      <c r="U39" s="148"/>
      <c r="V39" s="148"/>
      <c r="W39" s="148"/>
      <c r="AF39" s="575"/>
      <c r="AG39" s="575"/>
      <c r="AH39" s="890"/>
      <c r="AI39" s="890"/>
      <c r="AJ39" s="890"/>
      <c r="AK39" s="890"/>
      <c r="AL39" s="575"/>
      <c r="AM39" s="575"/>
      <c r="AN39" s="889"/>
      <c r="AO39" s="575"/>
    </row>
    <row r="40" spans="2:42" x14ac:dyDescent="0.2">
      <c r="B40" t="s">
        <v>705</v>
      </c>
      <c r="C40" t="s">
        <v>705</v>
      </c>
      <c r="D40" t="s">
        <v>194</v>
      </c>
      <c r="G40" s="148">
        <v>42000</v>
      </c>
      <c r="H40" t="str">
        <f t="shared" si="0"/>
        <v/>
      </c>
      <c r="I40" s="148"/>
      <c r="J40" s="352">
        <v>0.71</v>
      </c>
      <c r="K40" s="458"/>
      <c r="L40" s="148"/>
      <c r="M40" s="27"/>
      <c r="N40" s="589"/>
      <c r="O40" s="589"/>
      <c r="P40" s="148"/>
      <c r="Q40" s="589"/>
      <c r="R40" s="148"/>
      <c r="S40" s="148"/>
      <c r="T40" s="148"/>
      <c r="U40" s="148"/>
      <c r="V40" s="148"/>
      <c r="W40" s="148"/>
      <c r="AF40" s="575"/>
      <c r="AG40" s="575"/>
      <c r="AH40" s="890"/>
      <c r="AI40" s="890"/>
      <c r="AJ40" s="890"/>
      <c r="AK40" s="890"/>
      <c r="AL40" s="575"/>
      <c r="AM40" s="575"/>
      <c r="AN40" s="889"/>
      <c r="AO40" s="575"/>
    </row>
    <row r="41" spans="2:42" x14ac:dyDescent="0.2">
      <c r="B41" t="s">
        <v>1710</v>
      </c>
      <c r="C41" t="s">
        <v>332</v>
      </c>
      <c r="D41" t="s">
        <v>1728</v>
      </c>
      <c r="G41" s="148">
        <v>50</v>
      </c>
      <c r="H41" t="str">
        <f t="shared" si="0"/>
        <v/>
      </c>
      <c r="I41" s="148"/>
      <c r="J41" s="352">
        <v>0.71</v>
      </c>
      <c r="K41" s="458"/>
      <c r="L41" s="148"/>
      <c r="M41" s="27"/>
      <c r="N41" s="589"/>
      <c r="O41" s="589"/>
      <c r="P41" s="148"/>
      <c r="Q41" s="589"/>
      <c r="R41" s="148"/>
      <c r="S41" s="148"/>
      <c r="T41" s="148"/>
      <c r="U41" s="148"/>
      <c r="V41" s="148"/>
      <c r="W41" s="148"/>
      <c r="AF41" s="575"/>
      <c r="AG41" s="575"/>
      <c r="AH41" s="890"/>
      <c r="AI41" s="890"/>
      <c r="AJ41" s="890"/>
      <c r="AK41" s="890"/>
      <c r="AL41" s="575"/>
      <c r="AM41" s="575"/>
      <c r="AN41" s="889"/>
      <c r="AO41" s="575"/>
    </row>
    <row r="42" spans="2:42" x14ac:dyDescent="0.2">
      <c r="B42" t="s">
        <v>1711</v>
      </c>
      <c r="C42" t="s">
        <v>707</v>
      </c>
      <c r="D42" t="s">
        <v>196</v>
      </c>
      <c r="G42" s="148">
        <v>1000</v>
      </c>
      <c r="H42" t="str">
        <f t="shared" si="0"/>
        <v/>
      </c>
      <c r="I42" s="148"/>
      <c r="J42" s="352">
        <v>0.71</v>
      </c>
      <c r="K42" s="458"/>
      <c r="L42" s="148"/>
      <c r="M42" s="27"/>
      <c r="N42" s="589"/>
      <c r="O42" s="589"/>
      <c r="P42" s="148"/>
      <c r="Q42" s="589"/>
      <c r="R42" s="148"/>
      <c r="S42" s="148"/>
      <c r="T42" s="148"/>
      <c r="U42" s="148"/>
      <c r="V42" s="148"/>
      <c r="W42" s="148"/>
      <c r="AF42" s="575"/>
      <c r="AG42" s="575"/>
      <c r="AH42" s="890"/>
      <c r="AI42" s="890"/>
      <c r="AJ42" s="890"/>
      <c r="AK42" s="890"/>
      <c r="AL42" s="575"/>
      <c r="AM42" s="575"/>
      <c r="AN42" s="889"/>
      <c r="AO42" s="575"/>
    </row>
    <row r="43" spans="2:42" x14ac:dyDescent="0.2">
      <c r="B43" t="s">
        <v>1712</v>
      </c>
      <c r="C43" t="s">
        <v>708</v>
      </c>
      <c r="D43" t="s">
        <v>197</v>
      </c>
      <c r="G43" s="148">
        <v>30000</v>
      </c>
      <c r="H43" t="str">
        <f t="shared" si="0"/>
        <v/>
      </c>
      <c r="I43" s="148"/>
      <c r="J43" s="352">
        <v>0.71</v>
      </c>
      <c r="K43" s="458"/>
      <c r="L43" s="148"/>
      <c r="M43" s="27"/>
      <c r="N43" s="589"/>
      <c r="O43" s="589"/>
      <c r="P43" s="148"/>
      <c r="Q43" s="589"/>
      <c r="R43" s="148"/>
      <c r="S43" s="148"/>
      <c r="T43" s="148"/>
      <c r="U43" s="148"/>
      <c r="V43" s="148"/>
      <c r="W43" s="148"/>
      <c r="AF43" s="575"/>
      <c r="AG43" s="575"/>
      <c r="AH43" s="575"/>
      <c r="AI43" s="890"/>
      <c r="AJ43" s="890"/>
      <c r="AK43" s="890"/>
      <c r="AL43" s="575"/>
      <c r="AM43" s="575"/>
      <c r="AN43" s="889"/>
      <c r="AO43" s="575"/>
    </row>
    <row r="44" spans="2:42" x14ac:dyDescent="0.2">
      <c r="B44" t="s">
        <v>1713</v>
      </c>
      <c r="C44" t="s">
        <v>709</v>
      </c>
      <c r="D44" t="s">
        <v>198</v>
      </c>
      <c r="G44" s="148">
        <v>30000</v>
      </c>
      <c r="H44" t="str">
        <f t="shared" si="0"/>
        <v/>
      </c>
      <c r="I44" s="148"/>
      <c r="J44" s="352">
        <v>0.71</v>
      </c>
      <c r="K44" s="458"/>
      <c r="L44" s="148"/>
      <c r="M44" s="27"/>
      <c r="N44" s="589"/>
      <c r="O44" s="589"/>
      <c r="P44" s="148"/>
      <c r="Q44" s="589"/>
      <c r="R44" s="148"/>
      <c r="S44" s="148"/>
      <c r="T44" s="148"/>
      <c r="U44" s="148"/>
      <c r="V44" s="148"/>
      <c r="W44" s="148"/>
      <c r="AF44" s="575"/>
      <c r="AG44" s="575"/>
      <c r="AH44" s="575"/>
      <c r="AI44" s="890"/>
      <c r="AJ44" s="890"/>
      <c r="AK44" s="890"/>
      <c r="AL44" s="575"/>
      <c r="AM44" s="575"/>
      <c r="AN44" s="889"/>
      <c r="AO44" s="575"/>
    </row>
    <row r="45" spans="2:42" x14ac:dyDescent="0.2">
      <c r="B45" t="s">
        <v>1714</v>
      </c>
      <c r="C45" t="s">
        <v>710</v>
      </c>
      <c r="D45" t="s">
        <v>199</v>
      </c>
      <c r="G45" s="148">
        <v>3000</v>
      </c>
      <c r="H45" t="str">
        <f t="shared" si="0"/>
        <v/>
      </c>
      <c r="I45" s="148"/>
      <c r="J45" s="352">
        <v>0.71</v>
      </c>
      <c r="K45" s="458"/>
      <c r="L45" s="148"/>
      <c r="M45" s="27"/>
      <c r="N45" s="589"/>
      <c r="O45" s="589"/>
      <c r="P45" s="148"/>
      <c r="Q45" s="589"/>
      <c r="R45" s="148"/>
      <c r="S45" s="148"/>
      <c r="T45" s="148"/>
      <c r="U45" s="148"/>
      <c r="V45" s="148"/>
      <c r="W45" s="148"/>
      <c r="AF45" s="575"/>
      <c r="AG45" s="575"/>
      <c r="AH45" s="575"/>
      <c r="AI45" s="890"/>
      <c r="AJ45" s="890"/>
      <c r="AK45" s="890"/>
      <c r="AL45" s="575"/>
      <c r="AM45" s="575"/>
      <c r="AN45" s="889"/>
      <c r="AO45" s="575"/>
    </row>
    <row r="46" spans="2:42" x14ac:dyDescent="0.2">
      <c r="B46" t="s">
        <v>1031</v>
      </c>
      <c r="C46" t="s">
        <v>332</v>
      </c>
      <c r="D46" t="s">
        <v>1729</v>
      </c>
      <c r="G46" s="148">
        <v>2400</v>
      </c>
      <c r="H46" t="str">
        <f t="shared" si="0"/>
        <v/>
      </c>
      <c r="I46" s="148"/>
      <c r="J46" s="352">
        <v>0.71</v>
      </c>
      <c r="K46" s="458"/>
      <c r="L46" s="148"/>
      <c r="M46" s="27"/>
      <c r="N46" s="589"/>
      <c r="O46" s="589"/>
      <c r="P46" s="148"/>
      <c r="Q46" s="589"/>
      <c r="R46" s="148"/>
      <c r="S46" s="148"/>
      <c r="T46" s="148"/>
      <c r="U46" s="148"/>
      <c r="V46" s="148"/>
      <c r="W46" s="148"/>
      <c r="AF46" s="575"/>
      <c r="AG46" s="575"/>
      <c r="AH46" s="575"/>
      <c r="AI46" s="890"/>
      <c r="AJ46" s="890"/>
      <c r="AK46" s="890"/>
      <c r="AL46" s="575"/>
      <c r="AM46" s="575"/>
      <c r="AN46" s="889"/>
      <c r="AO46" s="575"/>
    </row>
    <row r="47" spans="2:42" x14ac:dyDescent="0.2">
      <c r="B47" t="s">
        <v>711</v>
      </c>
      <c r="C47" t="s">
        <v>711</v>
      </c>
      <c r="D47" t="s">
        <v>200</v>
      </c>
      <c r="G47" s="148">
        <v>1000</v>
      </c>
      <c r="H47" t="str">
        <f t="shared" si="0"/>
        <v/>
      </c>
      <c r="I47" s="148"/>
      <c r="J47" s="352">
        <v>0.71</v>
      </c>
      <c r="K47" s="458"/>
      <c r="L47" s="148"/>
      <c r="M47" s="27"/>
      <c r="N47" s="589"/>
      <c r="O47" s="589"/>
      <c r="P47" s="148"/>
      <c r="Q47" s="589"/>
      <c r="R47" s="148"/>
      <c r="S47" s="148"/>
      <c r="T47" s="148"/>
      <c r="U47" s="148"/>
      <c r="V47" s="148"/>
      <c r="W47" s="148"/>
      <c r="AF47" s="575"/>
      <c r="AG47" s="575"/>
      <c r="AH47" s="575"/>
      <c r="AI47" s="890"/>
      <c r="AJ47" s="890"/>
      <c r="AK47" s="890"/>
      <c r="AL47" s="575"/>
      <c r="AM47" s="575"/>
      <c r="AN47" s="889"/>
      <c r="AO47" s="575"/>
    </row>
    <row r="48" spans="2:42" x14ac:dyDescent="0.2">
      <c r="B48" t="s">
        <v>1715</v>
      </c>
      <c r="C48" t="s">
        <v>713</v>
      </c>
      <c r="D48" t="s">
        <v>202</v>
      </c>
      <c r="G48" s="148">
        <v>58000</v>
      </c>
      <c r="H48" t="str">
        <f t="shared" si="0"/>
        <v/>
      </c>
      <c r="I48" s="148"/>
      <c r="J48" s="352">
        <v>0.71</v>
      </c>
      <c r="K48" s="458"/>
      <c r="L48" s="148"/>
      <c r="M48" s="27"/>
      <c r="N48" s="589"/>
      <c r="O48" s="589"/>
      <c r="P48" s="148"/>
      <c r="Q48" s="589"/>
      <c r="R48" s="148"/>
      <c r="S48" s="148"/>
      <c r="T48" s="148"/>
      <c r="U48" s="148"/>
      <c r="V48" s="148"/>
      <c r="W48" s="148"/>
      <c r="AF48" s="575"/>
      <c r="AG48" s="575"/>
      <c r="AH48" s="575"/>
      <c r="AI48" s="890"/>
      <c r="AJ48" s="890"/>
      <c r="AK48" s="890"/>
      <c r="AL48" s="575"/>
      <c r="AM48" s="575"/>
      <c r="AN48" s="889"/>
      <c r="AO48" s="575"/>
    </row>
    <row r="49" spans="2:41" x14ac:dyDescent="0.2">
      <c r="B49" t="s">
        <v>1716</v>
      </c>
      <c r="C49" t="s">
        <v>714</v>
      </c>
      <c r="D49" t="s">
        <v>203</v>
      </c>
      <c r="G49" s="148">
        <v>28000</v>
      </c>
      <c r="H49" t="str">
        <f t="shared" si="0"/>
        <v/>
      </c>
      <c r="I49" s="148"/>
      <c r="J49" s="352">
        <v>0.71</v>
      </c>
      <c r="K49" s="458"/>
      <c r="L49" s="148"/>
      <c r="M49" s="27"/>
      <c r="N49" s="589"/>
      <c r="O49" s="589"/>
      <c r="P49" s="148"/>
      <c r="Q49" s="589"/>
      <c r="R49" s="148"/>
      <c r="S49" s="148"/>
      <c r="T49" s="148"/>
      <c r="U49" s="148"/>
      <c r="V49" s="148"/>
      <c r="W49" s="148"/>
      <c r="AF49" s="575"/>
      <c r="AG49" s="575"/>
      <c r="AH49" s="575"/>
      <c r="AI49" s="890"/>
      <c r="AJ49" s="890"/>
      <c r="AK49" s="890"/>
      <c r="AL49" s="575"/>
      <c r="AM49" s="575"/>
      <c r="AN49" s="889"/>
      <c r="AO49" s="575"/>
    </row>
    <row r="50" spans="2:41" x14ac:dyDescent="0.2">
      <c r="B50" t="s">
        <v>1717</v>
      </c>
      <c r="C50" t="s">
        <v>715</v>
      </c>
      <c r="D50" t="s">
        <v>204</v>
      </c>
      <c r="G50" s="148">
        <v>43000</v>
      </c>
      <c r="H50" t="str">
        <f t="shared" si="0"/>
        <v/>
      </c>
      <c r="I50" s="148"/>
      <c r="J50" s="352">
        <v>0.71</v>
      </c>
      <c r="K50" s="458"/>
      <c r="L50" s="148"/>
      <c r="M50" s="27"/>
      <c r="N50" s="589"/>
      <c r="O50" s="589"/>
      <c r="P50" s="148"/>
      <c r="Q50" s="589"/>
      <c r="R50" s="148"/>
      <c r="S50" s="148"/>
      <c r="T50" s="148"/>
      <c r="U50" s="148"/>
      <c r="V50" s="148"/>
      <c r="W50" s="148"/>
      <c r="AF50" s="575"/>
      <c r="AG50" s="575"/>
      <c r="AH50" s="575"/>
      <c r="AI50" s="890"/>
      <c r="AJ50" s="890"/>
      <c r="AK50" s="890"/>
      <c r="AL50" s="575"/>
      <c r="AM50" s="575"/>
      <c r="AN50" s="889"/>
      <c r="AO50" s="575"/>
    </row>
    <row r="51" spans="2:41" x14ac:dyDescent="0.2">
      <c r="B51" t="s">
        <v>1718</v>
      </c>
      <c r="C51" t="s">
        <v>718</v>
      </c>
      <c r="D51" t="s">
        <v>207</v>
      </c>
      <c r="G51" s="148">
        <v>58000</v>
      </c>
      <c r="H51" t="str">
        <f t="shared" si="0"/>
        <v/>
      </c>
      <c r="I51" s="148"/>
      <c r="J51" s="352">
        <v>0.71</v>
      </c>
      <c r="K51" s="458"/>
      <c r="L51" s="148"/>
      <c r="M51" s="27"/>
      <c r="N51" s="589"/>
      <c r="O51" s="589"/>
      <c r="P51" s="148"/>
      <c r="Q51" s="589"/>
      <c r="R51" s="148"/>
      <c r="S51" s="148"/>
      <c r="T51" s="148"/>
      <c r="U51" s="148"/>
      <c r="V51" s="148"/>
      <c r="W51" s="148"/>
      <c r="AF51" s="575"/>
      <c r="AG51" s="575"/>
      <c r="AH51" s="575"/>
      <c r="AI51" s="890"/>
      <c r="AJ51" s="890"/>
      <c r="AK51" s="890"/>
      <c r="AL51" s="575"/>
      <c r="AM51" s="575"/>
      <c r="AN51" s="889"/>
      <c r="AO51" s="575"/>
    </row>
    <row r="52" spans="2:41" x14ac:dyDescent="0.2">
      <c r="B52" s="149" t="s">
        <v>1719</v>
      </c>
      <c r="C52" s="149" t="s">
        <v>720</v>
      </c>
      <c r="D52" s="149" t="s">
        <v>209</v>
      </c>
      <c r="E52" s="166"/>
      <c r="F52" s="166"/>
      <c r="G52" s="341">
        <v>1000</v>
      </c>
      <c r="H52" s="149" t="str">
        <f t="shared" si="0"/>
        <v/>
      </c>
      <c r="I52" s="341"/>
      <c r="J52" s="453">
        <v>0.71</v>
      </c>
      <c r="K52" s="459"/>
      <c r="L52" s="341"/>
      <c r="M52" s="297"/>
      <c r="N52" s="590"/>
      <c r="O52" s="590"/>
      <c r="P52" s="341"/>
      <c r="Q52" s="590"/>
      <c r="R52" s="341"/>
      <c r="S52" s="341"/>
      <c r="T52" s="341"/>
      <c r="U52" s="341"/>
      <c r="V52" s="341"/>
      <c r="W52" s="341"/>
      <c r="AF52" s="575"/>
      <c r="AG52" s="575"/>
      <c r="AH52" s="575"/>
      <c r="AI52" s="890"/>
      <c r="AJ52" s="890"/>
      <c r="AK52" s="890"/>
      <c r="AL52" s="575"/>
      <c r="AM52" s="575"/>
      <c r="AN52" s="889"/>
      <c r="AO52" s="575"/>
    </row>
    <row r="53" spans="2:41" x14ac:dyDescent="0.2">
      <c r="D53" t="str">
        <f>IFERROR(VLOOKUP(K53,$B$85:$C$153,2,FALSE),"")</f>
        <v/>
      </c>
      <c r="G53" s="148"/>
      <c r="K53" s="460" t="s">
        <v>1044</v>
      </c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AF53" s="575"/>
      <c r="AG53" s="575"/>
      <c r="AH53" s="575"/>
      <c r="AI53" s="575"/>
      <c r="AJ53" s="575"/>
      <c r="AK53" s="575"/>
      <c r="AL53" s="575"/>
      <c r="AM53" s="575"/>
      <c r="AN53" s="889"/>
      <c r="AO53" s="575"/>
    </row>
    <row r="54" spans="2:41" x14ac:dyDescent="0.2">
      <c r="D54" t="str">
        <f>IFERROR(VLOOKUP(K54,$B$85:$C$153,2,FALSE),"")</f>
        <v/>
      </c>
      <c r="K54" s="460" t="s">
        <v>1045</v>
      </c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</row>
    <row r="55" spans="2:41" x14ac:dyDescent="0.2">
      <c r="K55" s="460" t="s">
        <v>1063</v>
      </c>
      <c r="L55" s="148"/>
      <c r="M55" s="148"/>
      <c r="P55" s="148"/>
      <c r="Q55" s="148"/>
      <c r="R55" s="148"/>
      <c r="S55" s="148"/>
      <c r="T55" s="148"/>
      <c r="U55" s="148"/>
      <c r="V55" s="148"/>
      <c r="W55" s="148"/>
    </row>
    <row r="56" spans="2:41" x14ac:dyDescent="0.2">
      <c r="G56" s="148"/>
      <c r="I56" s="148"/>
      <c r="J56" s="352"/>
      <c r="K56" s="458"/>
      <c r="L56" s="148"/>
      <c r="M56" s="2"/>
      <c r="N56" s="589"/>
      <c r="O56" s="589"/>
      <c r="P56" s="148"/>
      <c r="Q56" s="589"/>
      <c r="R56" s="148"/>
      <c r="S56" s="148"/>
      <c r="T56" s="148"/>
      <c r="U56" s="148"/>
      <c r="V56" s="148"/>
      <c r="W56" s="148"/>
    </row>
    <row r="57" spans="2:41" x14ac:dyDescent="0.2">
      <c r="G57" s="148"/>
      <c r="I57" s="148"/>
      <c r="J57" s="352"/>
      <c r="K57" s="458"/>
      <c r="L57" s="148"/>
      <c r="M57" s="27"/>
      <c r="N57" s="589"/>
      <c r="O57" s="589"/>
      <c r="P57" s="148"/>
      <c r="Q57" s="589"/>
      <c r="R57" s="148"/>
      <c r="S57" s="148"/>
      <c r="T57" s="148"/>
      <c r="U57" s="148"/>
      <c r="V57" s="148"/>
      <c r="W57" s="148"/>
    </row>
    <row r="58" spans="2:41" x14ac:dyDescent="0.2">
      <c r="G58" s="148"/>
      <c r="I58" s="148"/>
      <c r="J58" s="352"/>
      <c r="K58" s="458"/>
      <c r="L58" s="148"/>
      <c r="M58" s="2"/>
      <c r="N58" s="589"/>
      <c r="O58" s="589"/>
      <c r="P58" s="148"/>
      <c r="Q58" s="589"/>
      <c r="R58" s="148"/>
      <c r="S58" s="148"/>
      <c r="T58" s="148"/>
      <c r="U58" s="148"/>
      <c r="V58" s="148"/>
      <c r="W58" s="148"/>
    </row>
    <row r="59" spans="2:41" x14ac:dyDescent="0.2">
      <c r="G59" s="148"/>
      <c r="I59" s="148"/>
      <c r="J59" s="352"/>
      <c r="K59" s="458"/>
      <c r="L59" s="148"/>
      <c r="M59" s="2"/>
      <c r="N59" s="589"/>
      <c r="O59" s="589"/>
      <c r="P59" s="148"/>
      <c r="Q59" s="589"/>
      <c r="R59" s="148"/>
      <c r="S59" s="148"/>
      <c r="T59" s="148"/>
      <c r="U59" s="148"/>
      <c r="V59" s="148"/>
      <c r="W59" s="148"/>
      <c r="Y59" t="s">
        <v>1060</v>
      </c>
    </row>
    <row r="60" spans="2:41" x14ac:dyDescent="0.2">
      <c r="G60" s="148"/>
      <c r="I60" s="148"/>
      <c r="J60" s="352"/>
      <c r="K60" s="458"/>
      <c r="L60" s="148"/>
      <c r="M60" s="2"/>
      <c r="N60" s="589"/>
      <c r="O60" s="589"/>
      <c r="P60" s="148"/>
      <c r="Q60" s="589"/>
      <c r="R60" s="148"/>
      <c r="S60" s="148"/>
      <c r="T60" s="148"/>
      <c r="U60" s="148"/>
      <c r="V60" s="148"/>
      <c r="W60" s="148"/>
    </row>
    <row r="61" spans="2:41" x14ac:dyDescent="0.2">
      <c r="G61" s="148"/>
      <c r="I61" s="148"/>
      <c r="J61" s="352"/>
      <c r="K61" s="458"/>
      <c r="L61" s="148"/>
      <c r="M61" s="27"/>
      <c r="N61" s="589"/>
      <c r="O61" s="589"/>
      <c r="P61" s="148"/>
      <c r="Q61" s="589"/>
      <c r="R61" s="148"/>
      <c r="S61" s="148"/>
      <c r="T61" s="148"/>
      <c r="U61" s="148"/>
      <c r="V61" s="148"/>
      <c r="W61" s="148"/>
      <c r="Y61" s="249" t="s">
        <v>1061</v>
      </c>
    </row>
    <row r="62" spans="2:41" x14ac:dyDescent="0.2">
      <c r="G62" s="148"/>
      <c r="I62" s="148"/>
      <c r="J62" s="352"/>
      <c r="K62" s="458"/>
      <c r="L62" s="148"/>
      <c r="M62" s="27"/>
      <c r="N62" s="589"/>
      <c r="O62" s="589"/>
      <c r="P62" s="148"/>
      <c r="Q62" s="589"/>
      <c r="R62" s="148"/>
      <c r="S62" s="148"/>
      <c r="T62" s="148"/>
      <c r="U62" s="148"/>
      <c r="V62" s="148"/>
      <c r="W62" s="148"/>
    </row>
    <row r="63" spans="2:41" x14ac:dyDescent="0.2">
      <c r="G63" s="148"/>
      <c r="I63" s="148"/>
      <c r="J63" s="352"/>
      <c r="K63" s="458"/>
      <c r="L63" s="148"/>
      <c r="M63" s="2"/>
      <c r="N63" s="589"/>
      <c r="O63" s="589"/>
      <c r="P63" s="148"/>
      <c r="Q63" s="589"/>
      <c r="R63" s="148"/>
      <c r="S63" s="148"/>
      <c r="T63" s="148"/>
      <c r="U63" s="148"/>
      <c r="V63" s="148"/>
      <c r="W63" s="148"/>
    </row>
    <row r="64" spans="2:41" x14ac:dyDescent="0.2">
      <c r="G64" s="148"/>
      <c r="I64" s="148"/>
      <c r="J64" s="352"/>
      <c r="K64" s="458"/>
      <c r="L64" s="148"/>
      <c r="M64" s="2"/>
      <c r="N64" s="589"/>
      <c r="O64" s="589"/>
      <c r="P64" s="148"/>
      <c r="Q64" s="589"/>
      <c r="R64" s="148"/>
      <c r="S64" s="148"/>
      <c r="T64" s="148"/>
      <c r="U64" s="148"/>
      <c r="V64" s="148"/>
      <c r="W64" s="148"/>
    </row>
    <row r="65" spans="1:28" x14ac:dyDescent="0.2">
      <c r="G65" s="148"/>
      <c r="I65" s="148"/>
      <c r="J65" s="352"/>
      <c r="K65" s="458"/>
      <c r="L65" s="148"/>
      <c r="M65" s="27"/>
      <c r="N65" s="589"/>
      <c r="O65" s="589"/>
      <c r="P65" s="148"/>
      <c r="Q65" s="589"/>
      <c r="R65" s="148"/>
      <c r="S65" s="148"/>
      <c r="T65" s="148"/>
      <c r="U65" s="148"/>
      <c r="V65" s="148"/>
      <c r="W65" s="148"/>
    </row>
    <row r="66" spans="1:28" x14ac:dyDescent="0.2">
      <c r="G66" s="148"/>
      <c r="I66" s="148"/>
      <c r="J66" s="352"/>
      <c r="K66" s="458"/>
      <c r="L66" s="148"/>
      <c r="M66" s="27"/>
      <c r="N66" s="589"/>
      <c r="O66" s="589"/>
      <c r="P66" s="148"/>
      <c r="Q66" s="589"/>
      <c r="R66" s="148"/>
      <c r="S66" s="148"/>
      <c r="T66" s="148"/>
      <c r="U66" s="148"/>
      <c r="V66" s="148"/>
      <c r="W66" s="148"/>
    </row>
    <row r="67" spans="1:28" x14ac:dyDescent="0.2">
      <c r="G67" s="148"/>
      <c r="I67" s="148"/>
      <c r="J67" s="352"/>
      <c r="K67" s="458"/>
      <c r="L67" s="148"/>
      <c r="M67" s="2"/>
      <c r="N67" s="589"/>
      <c r="O67" s="589"/>
      <c r="P67" s="148"/>
      <c r="Q67" s="589"/>
      <c r="R67" s="148"/>
      <c r="S67" s="148"/>
      <c r="T67" s="148"/>
      <c r="U67" s="148"/>
      <c r="V67" s="148"/>
      <c r="W67" s="148"/>
    </row>
    <row r="68" spans="1:28" x14ac:dyDescent="0.2">
      <c r="G68" s="148"/>
      <c r="I68" s="148"/>
      <c r="J68" s="352"/>
      <c r="K68" s="458"/>
      <c r="L68" s="148"/>
      <c r="M68" s="27"/>
      <c r="N68" s="589"/>
      <c r="O68" s="589"/>
      <c r="P68" s="148"/>
      <c r="Q68" s="589"/>
      <c r="R68" s="148"/>
      <c r="S68" s="148"/>
      <c r="T68" s="148"/>
      <c r="U68" s="148"/>
      <c r="V68" s="148"/>
      <c r="W68" s="148"/>
    </row>
    <row r="69" spans="1:28" x14ac:dyDescent="0.2">
      <c r="G69" s="148"/>
      <c r="I69" s="148"/>
      <c r="J69" s="352"/>
      <c r="K69" s="458"/>
      <c r="L69" s="148"/>
      <c r="M69" s="27"/>
      <c r="N69" s="589"/>
      <c r="O69" s="589"/>
      <c r="P69" s="148"/>
      <c r="Q69" s="589"/>
      <c r="R69" s="148"/>
      <c r="S69" s="148"/>
      <c r="T69" s="148"/>
      <c r="U69" s="148"/>
      <c r="V69" s="148"/>
      <c r="W69" s="148"/>
    </row>
    <row r="70" spans="1:28" x14ac:dyDescent="0.2">
      <c r="G70" s="148"/>
      <c r="I70" s="148"/>
      <c r="J70" s="352"/>
      <c r="K70" s="458"/>
      <c r="L70" s="148"/>
      <c r="M70" s="27"/>
      <c r="N70" s="589"/>
      <c r="O70" s="589"/>
      <c r="P70" s="148"/>
      <c r="Q70" s="589"/>
      <c r="R70" s="148"/>
      <c r="S70" s="148"/>
      <c r="T70" s="148"/>
      <c r="U70" s="148"/>
      <c r="V70" s="148"/>
      <c r="W70" s="148"/>
    </row>
    <row r="71" spans="1:28" x14ac:dyDescent="0.2">
      <c r="G71" s="148"/>
      <c r="I71" s="148"/>
      <c r="J71" s="352"/>
      <c r="K71" s="458"/>
      <c r="L71" s="148"/>
      <c r="M71" s="2"/>
      <c r="N71" s="589"/>
      <c r="O71" s="589"/>
      <c r="P71" s="148"/>
      <c r="Q71" s="589"/>
      <c r="R71" s="148"/>
      <c r="S71" s="148"/>
      <c r="T71" s="148"/>
      <c r="U71" s="148"/>
      <c r="V71" s="148"/>
      <c r="W71" s="148"/>
    </row>
    <row r="72" spans="1:28" x14ac:dyDescent="0.2">
      <c r="G72" s="148"/>
      <c r="I72" s="148"/>
      <c r="J72" s="352"/>
      <c r="K72" s="458"/>
      <c r="L72" s="148"/>
      <c r="M72" s="27"/>
      <c r="N72" s="589"/>
      <c r="O72" s="589"/>
      <c r="P72" s="148"/>
      <c r="Q72" s="589"/>
      <c r="R72" s="148"/>
      <c r="S72" s="148"/>
      <c r="T72" s="148"/>
      <c r="U72" s="148"/>
      <c r="V72" s="148"/>
      <c r="W72" s="148"/>
    </row>
    <row r="73" spans="1:28" x14ac:dyDescent="0.2">
      <c r="G73" s="148"/>
      <c r="I73" s="148"/>
      <c r="J73" s="352"/>
      <c r="K73" s="458"/>
      <c r="L73" s="148"/>
      <c r="M73" s="27"/>
      <c r="N73" s="589"/>
      <c r="O73" s="589"/>
      <c r="P73" s="148"/>
      <c r="Q73" s="589"/>
      <c r="R73" s="148"/>
      <c r="S73" s="148"/>
      <c r="T73" s="148"/>
      <c r="U73" s="148"/>
      <c r="V73" s="148"/>
      <c r="W73" s="148"/>
    </row>
    <row r="74" spans="1:28" x14ac:dyDescent="0.2">
      <c r="G74" s="148"/>
      <c r="I74" s="148"/>
      <c r="J74" s="352"/>
      <c r="K74" s="458"/>
      <c r="L74" s="148"/>
      <c r="M74" s="27"/>
      <c r="N74" s="589"/>
      <c r="O74" s="589"/>
      <c r="P74" s="148"/>
      <c r="Q74" s="589"/>
      <c r="R74" s="148"/>
      <c r="S74" s="148"/>
      <c r="T74" s="148"/>
      <c r="U74" s="148"/>
      <c r="V74" s="148"/>
      <c r="W74" s="148"/>
    </row>
    <row r="75" spans="1:28" x14ac:dyDescent="0.2">
      <c r="G75" s="148"/>
      <c r="I75" s="148"/>
      <c r="J75" s="352"/>
      <c r="K75" s="458"/>
      <c r="L75" s="148"/>
      <c r="M75" s="27"/>
      <c r="N75" s="589"/>
      <c r="O75" s="589"/>
      <c r="P75" s="148"/>
      <c r="Q75" s="589"/>
      <c r="R75" s="148"/>
      <c r="S75" s="148"/>
      <c r="T75" s="148"/>
      <c r="U75" s="148"/>
      <c r="V75" s="148"/>
      <c r="W75" s="148"/>
    </row>
    <row r="76" spans="1:28" x14ac:dyDescent="0.2">
      <c r="G76" s="148"/>
      <c r="I76" s="148"/>
      <c r="J76" s="352"/>
      <c r="K76" s="458"/>
      <c r="L76" s="148"/>
      <c r="M76" s="27"/>
      <c r="N76" s="589"/>
      <c r="O76" s="589"/>
      <c r="P76" s="148"/>
      <c r="Q76" s="589"/>
      <c r="R76" s="148"/>
      <c r="S76" s="148"/>
      <c r="T76" s="148"/>
      <c r="U76" s="148"/>
      <c r="V76" s="148"/>
      <c r="W76" s="148"/>
    </row>
    <row r="77" spans="1:28" x14ac:dyDescent="0.2">
      <c r="G77" s="148"/>
      <c r="I77" s="148"/>
      <c r="J77" s="352"/>
      <c r="K77" s="458"/>
      <c r="L77" s="148"/>
      <c r="M77" s="2"/>
      <c r="N77" s="589"/>
      <c r="O77" s="589"/>
      <c r="P77" s="148"/>
      <c r="Q77" s="589"/>
      <c r="R77" s="148"/>
      <c r="S77" s="148"/>
      <c r="T77" s="148"/>
      <c r="U77" s="148"/>
      <c r="V77" s="148"/>
      <c r="W77" s="148"/>
    </row>
    <row r="78" spans="1:28" x14ac:dyDescent="0.2">
      <c r="G78" s="148"/>
      <c r="I78" s="148"/>
      <c r="J78" s="352"/>
      <c r="K78" s="458"/>
      <c r="L78" s="148"/>
      <c r="M78" s="27"/>
      <c r="N78" s="589"/>
      <c r="O78" s="589"/>
      <c r="P78" s="148"/>
      <c r="Q78" s="589"/>
      <c r="R78" s="148"/>
      <c r="S78" s="148"/>
      <c r="T78" s="148"/>
      <c r="U78" s="148"/>
      <c r="V78" s="148"/>
      <c r="W78" s="148"/>
    </row>
    <row r="79" spans="1:28" x14ac:dyDescent="0.2">
      <c r="A79" s="379"/>
      <c r="B79" s="379"/>
      <c r="C79" s="379"/>
      <c r="D79" s="379"/>
      <c r="E79" s="472"/>
      <c r="F79" s="472"/>
      <c r="G79" s="380"/>
      <c r="H79" s="379"/>
      <c r="I79" s="380"/>
      <c r="J79" s="647"/>
      <c r="K79" s="618"/>
      <c r="L79" s="380"/>
      <c r="M79" s="648"/>
      <c r="N79" s="649"/>
      <c r="O79" s="649"/>
      <c r="P79" s="380"/>
      <c r="Q79" s="649"/>
      <c r="R79" s="380"/>
      <c r="S79" s="380"/>
      <c r="T79" s="380"/>
      <c r="U79" s="380"/>
      <c r="V79" s="380"/>
      <c r="W79" s="380"/>
      <c r="X79" s="379"/>
      <c r="Y79" s="379"/>
      <c r="Z79" s="379"/>
      <c r="AA79" s="379"/>
      <c r="AB79" s="379"/>
    </row>
    <row r="80" spans="1:28" x14ac:dyDescent="0.2">
      <c r="A80" s="379"/>
      <c r="B80" s="379"/>
      <c r="C80" s="379"/>
      <c r="D80" s="379"/>
      <c r="E80" s="472"/>
      <c r="F80" s="472"/>
      <c r="G80" s="379"/>
      <c r="H80" s="379"/>
      <c r="I80" s="379"/>
      <c r="J80" s="379"/>
      <c r="K80" s="379"/>
      <c r="L80" s="379"/>
      <c r="M80" s="379"/>
      <c r="N80" s="379"/>
      <c r="O80" s="379"/>
      <c r="P80" s="379"/>
      <c r="Q80" s="379"/>
      <c r="R80" s="379"/>
      <c r="S80" s="379"/>
      <c r="T80" s="379"/>
      <c r="U80" s="379"/>
      <c r="V80" s="379"/>
      <c r="W80" s="379"/>
      <c r="X80" s="379"/>
    </row>
    <row r="83" spans="2:22" x14ac:dyDescent="0.2">
      <c r="L83" s="148"/>
      <c r="M83" s="148"/>
      <c r="V83" s="148"/>
    </row>
    <row r="84" spans="2:22" x14ac:dyDescent="0.2">
      <c r="L84" s="148"/>
      <c r="M84" s="148"/>
      <c r="V84" s="148"/>
    </row>
    <row r="85" spans="2:22" x14ac:dyDescent="0.2">
      <c r="B85" t="s">
        <v>683</v>
      </c>
      <c r="C85" t="s">
        <v>173</v>
      </c>
      <c r="D85" t="str">
        <f>IFERROR(VLOOKUP(C85,#REF!,1,FALSE),"Ei löydy")</f>
        <v>Ei löydy</v>
      </c>
    </row>
    <row r="86" spans="2:22" x14ac:dyDescent="0.2">
      <c r="B86" t="s">
        <v>684</v>
      </c>
      <c r="C86" t="s">
        <v>174</v>
      </c>
      <c r="D86" t="str">
        <f>IFERROR(VLOOKUP(C86,#REF!,1,FALSE),"Ei löydy")</f>
        <v>Ei löydy</v>
      </c>
    </row>
    <row r="87" spans="2:22" x14ac:dyDescent="0.2">
      <c r="B87" t="s">
        <v>685</v>
      </c>
      <c r="C87" t="s">
        <v>175</v>
      </c>
      <c r="D87" t="str">
        <f>IFERROR(VLOOKUP(C87,#REF!,1,FALSE),"Ei löydy")</f>
        <v>Ei löydy</v>
      </c>
    </row>
    <row r="88" spans="2:22" x14ac:dyDescent="0.2">
      <c r="B88" t="s">
        <v>686</v>
      </c>
      <c r="C88" t="s">
        <v>176</v>
      </c>
      <c r="D88" t="str">
        <f>IFERROR(VLOOKUP(C88,#REF!,1,FALSE),"Ei löydy")</f>
        <v>Ei löydy</v>
      </c>
    </row>
    <row r="89" spans="2:22" x14ac:dyDescent="0.2">
      <c r="B89" t="s">
        <v>687</v>
      </c>
      <c r="C89" t="s">
        <v>177</v>
      </c>
      <c r="D89" t="str">
        <f>IFERROR(VLOOKUP(C89,#REF!,1,FALSE),"Ei löydy")</f>
        <v>Ei löydy</v>
      </c>
    </row>
    <row r="90" spans="2:22" x14ac:dyDescent="0.2">
      <c r="B90" t="s">
        <v>688</v>
      </c>
      <c r="C90" t="s">
        <v>178</v>
      </c>
      <c r="D90" t="str">
        <f>IFERROR(VLOOKUP(C90,#REF!,1,FALSE),"Ei löydy")</f>
        <v>Ei löydy</v>
      </c>
    </row>
    <row r="91" spans="2:22" x14ac:dyDescent="0.2">
      <c r="B91" t="s">
        <v>689</v>
      </c>
      <c r="C91" t="s">
        <v>179</v>
      </c>
      <c r="D91" t="str">
        <f>IFERROR(VLOOKUP(C91,#REF!,1,FALSE),"Ei löydy")</f>
        <v>Ei löydy</v>
      </c>
    </row>
    <row r="92" spans="2:22" x14ac:dyDescent="0.2">
      <c r="B92" t="s">
        <v>690</v>
      </c>
      <c r="C92" t="s">
        <v>180</v>
      </c>
      <c r="D92" t="str">
        <f>IFERROR(VLOOKUP(C92,#REF!,1,FALSE),"Ei löydy")</f>
        <v>Ei löydy</v>
      </c>
    </row>
    <row r="93" spans="2:22" x14ac:dyDescent="0.2">
      <c r="B93" t="s">
        <v>691</v>
      </c>
      <c r="C93" t="s">
        <v>181</v>
      </c>
      <c r="D93" t="str">
        <f>IFERROR(VLOOKUP(C93,#REF!,1,FALSE),"Ei löydy")</f>
        <v>Ei löydy</v>
      </c>
    </row>
    <row r="94" spans="2:22" x14ac:dyDescent="0.2">
      <c r="B94" t="s">
        <v>693</v>
      </c>
      <c r="C94" t="s">
        <v>182</v>
      </c>
      <c r="D94" t="str">
        <f>IFERROR(VLOOKUP(C94,#REF!,1,FALSE),"Ei löydy")</f>
        <v>Ei löydy</v>
      </c>
    </row>
    <row r="95" spans="2:22" x14ac:dyDescent="0.2">
      <c r="B95" t="s">
        <v>694</v>
      </c>
      <c r="C95" t="s">
        <v>183</v>
      </c>
      <c r="D95" t="str">
        <f>IFERROR(VLOOKUP(C95,#REF!,1,FALSE),"Ei löydy")</f>
        <v>Ei löydy</v>
      </c>
    </row>
    <row r="96" spans="2:22" x14ac:dyDescent="0.2">
      <c r="B96" t="s">
        <v>695</v>
      </c>
      <c r="C96" t="s">
        <v>184</v>
      </c>
      <c r="D96" t="str">
        <f>IFERROR(VLOOKUP(C96,#REF!,1,FALSE),"Ei löydy")</f>
        <v>Ei löydy</v>
      </c>
    </row>
    <row r="97" spans="2:4" x14ac:dyDescent="0.2">
      <c r="B97" t="s">
        <v>696</v>
      </c>
      <c r="C97" t="s">
        <v>185</v>
      </c>
      <c r="D97" t="str">
        <f>IFERROR(VLOOKUP(C97,#REF!,1,FALSE),"Ei löydy")</f>
        <v>Ei löydy</v>
      </c>
    </row>
    <row r="98" spans="2:4" x14ac:dyDescent="0.2">
      <c r="B98" t="s">
        <v>697</v>
      </c>
      <c r="C98" t="s">
        <v>186</v>
      </c>
      <c r="D98" t="str">
        <f>IFERROR(VLOOKUP(C98,#REF!,1,FALSE),"Ei löydy")</f>
        <v>Ei löydy</v>
      </c>
    </row>
    <row r="99" spans="2:4" x14ac:dyDescent="0.2">
      <c r="B99" t="s">
        <v>698</v>
      </c>
      <c r="C99" t="s">
        <v>187</v>
      </c>
      <c r="D99" t="str">
        <f>IFERROR(VLOOKUP(C99,#REF!,1,FALSE),"Ei löydy")</f>
        <v>Ei löydy</v>
      </c>
    </row>
    <row r="100" spans="2:4" x14ac:dyDescent="0.2">
      <c r="B100" t="s">
        <v>699</v>
      </c>
      <c r="C100" t="s">
        <v>188</v>
      </c>
      <c r="D100" t="str">
        <f>IFERROR(VLOOKUP(C100,#REF!,1,FALSE),"Ei löydy")</f>
        <v>Ei löydy</v>
      </c>
    </row>
    <row r="101" spans="2:4" x14ac:dyDescent="0.2">
      <c r="B101" t="s">
        <v>700</v>
      </c>
      <c r="C101" t="s">
        <v>189</v>
      </c>
      <c r="D101" t="str">
        <f>IFERROR(VLOOKUP(C101,#REF!,1,FALSE),"Ei löydy")</f>
        <v>Ei löydy</v>
      </c>
    </row>
    <row r="102" spans="2:4" x14ac:dyDescent="0.2">
      <c r="B102" t="s">
        <v>701</v>
      </c>
      <c r="C102" t="s">
        <v>190</v>
      </c>
      <c r="D102" t="str">
        <f>IFERROR(VLOOKUP(C102,#REF!,1,FALSE),"Ei löydy")</f>
        <v>Ei löydy</v>
      </c>
    </row>
    <row r="103" spans="2:4" x14ac:dyDescent="0.2">
      <c r="B103" t="s">
        <v>702</v>
      </c>
      <c r="C103" t="s">
        <v>191</v>
      </c>
      <c r="D103" t="str">
        <f>IFERROR(VLOOKUP(C103,#REF!,1,FALSE),"Ei löydy")</f>
        <v>Ei löydy</v>
      </c>
    </row>
    <row r="104" spans="2:4" x14ac:dyDescent="0.2">
      <c r="B104" t="s">
        <v>703</v>
      </c>
      <c r="C104" t="s">
        <v>192</v>
      </c>
      <c r="D104" t="str">
        <f>IFERROR(VLOOKUP(C104,#REF!,1,FALSE),"Ei löydy")</f>
        <v>Ei löydy</v>
      </c>
    </row>
    <row r="105" spans="2:4" x14ac:dyDescent="0.2">
      <c r="B105" t="s">
        <v>704</v>
      </c>
      <c r="C105" t="s">
        <v>193</v>
      </c>
      <c r="D105" t="str">
        <f>IFERROR(VLOOKUP(C105,#REF!,1,FALSE),"Ei löydy")</f>
        <v>Ei löydy</v>
      </c>
    </row>
    <row r="106" spans="2:4" x14ac:dyDescent="0.2">
      <c r="B106" t="s">
        <v>705</v>
      </c>
      <c r="C106" t="s">
        <v>194</v>
      </c>
      <c r="D106" t="str">
        <f>IFERROR(VLOOKUP(C106,#REF!,1,FALSE),"Ei löydy")</f>
        <v>Ei löydy</v>
      </c>
    </row>
    <row r="107" spans="2:4" x14ac:dyDescent="0.2">
      <c r="B107" t="s">
        <v>706</v>
      </c>
      <c r="C107" t="s">
        <v>195</v>
      </c>
      <c r="D107" t="str">
        <f>IFERROR(VLOOKUP(C107,#REF!,1,FALSE),"Ei löydy")</f>
        <v>Ei löydy</v>
      </c>
    </row>
    <row r="108" spans="2:4" x14ac:dyDescent="0.2">
      <c r="B108" t="s">
        <v>707</v>
      </c>
      <c r="C108" t="s">
        <v>196</v>
      </c>
      <c r="D108" t="str">
        <f>IFERROR(VLOOKUP(C108,#REF!,1,FALSE),"Ei löydy")</f>
        <v>Ei löydy</v>
      </c>
    </row>
    <row r="109" spans="2:4" x14ac:dyDescent="0.2">
      <c r="B109" t="s">
        <v>708</v>
      </c>
      <c r="C109" t="s">
        <v>197</v>
      </c>
      <c r="D109" t="str">
        <f>IFERROR(VLOOKUP(C109,#REF!,1,FALSE),"Ei löydy")</f>
        <v>Ei löydy</v>
      </c>
    </row>
    <row r="110" spans="2:4" x14ac:dyDescent="0.2">
      <c r="B110" t="s">
        <v>709</v>
      </c>
      <c r="C110" t="s">
        <v>198</v>
      </c>
      <c r="D110" t="str">
        <f>IFERROR(VLOOKUP(C110,#REF!,1,FALSE),"Ei löydy")</f>
        <v>Ei löydy</v>
      </c>
    </row>
    <row r="111" spans="2:4" x14ac:dyDescent="0.2">
      <c r="B111" t="s">
        <v>710</v>
      </c>
      <c r="C111" t="s">
        <v>199</v>
      </c>
      <c r="D111" t="str">
        <f>IFERROR(VLOOKUP(C111,#REF!,1,FALSE),"Ei löydy")</f>
        <v>Ei löydy</v>
      </c>
    </row>
    <row r="112" spans="2:4" x14ac:dyDescent="0.2">
      <c r="B112" t="s">
        <v>711</v>
      </c>
      <c r="C112" t="s">
        <v>200</v>
      </c>
      <c r="D112" t="str">
        <f>IFERROR(VLOOKUP(C112,#REF!,1,FALSE),"Ei löydy")</f>
        <v>Ei löydy</v>
      </c>
    </row>
    <row r="113" spans="2:4" x14ac:dyDescent="0.2">
      <c r="B113" t="s">
        <v>712</v>
      </c>
      <c r="C113" t="s">
        <v>201</v>
      </c>
      <c r="D113" t="str">
        <f>IFERROR(VLOOKUP(C113,#REF!,1,FALSE),"Ei löydy")</f>
        <v>Ei löydy</v>
      </c>
    </row>
    <row r="114" spans="2:4" x14ac:dyDescent="0.2">
      <c r="B114" t="s">
        <v>713</v>
      </c>
      <c r="C114" t="s">
        <v>202</v>
      </c>
      <c r="D114" t="str">
        <f>IFERROR(VLOOKUP(C114,#REF!,1,FALSE),"Ei löydy")</f>
        <v>Ei löydy</v>
      </c>
    </row>
    <row r="115" spans="2:4" x14ac:dyDescent="0.2">
      <c r="B115" t="s">
        <v>714</v>
      </c>
      <c r="C115" t="s">
        <v>203</v>
      </c>
      <c r="D115" t="str">
        <f>IFERROR(VLOOKUP(C115,#REF!,1,FALSE),"Ei löydy")</f>
        <v>Ei löydy</v>
      </c>
    </row>
    <row r="116" spans="2:4" x14ac:dyDescent="0.2">
      <c r="B116" t="s">
        <v>715</v>
      </c>
      <c r="C116" t="s">
        <v>204</v>
      </c>
      <c r="D116" t="str">
        <f>IFERROR(VLOOKUP(C116,#REF!,1,FALSE),"Ei löydy")</f>
        <v>Ei löydy</v>
      </c>
    </row>
    <row r="117" spans="2:4" x14ac:dyDescent="0.2">
      <c r="B117" t="s">
        <v>716</v>
      </c>
      <c r="C117" t="s">
        <v>205</v>
      </c>
      <c r="D117" t="str">
        <f>IFERROR(VLOOKUP(C117,#REF!,1,FALSE),"Ei löydy")</f>
        <v>Ei löydy</v>
      </c>
    </row>
    <row r="118" spans="2:4" x14ac:dyDescent="0.2">
      <c r="B118" t="s">
        <v>717</v>
      </c>
      <c r="C118" t="s">
        <v>206</v>
      </c>
      <c r="D118" t="str">
        <f>IFERROR(VLOOKUP(C118,#REF!,1,FALSE),"Ei löydy")</f>
        <v>Ei löydy</v>
      </c>
    </row>
    <row r="119" spans="2:4" x14ac:dyDescent="0.2">
      <c r="B119" t="s">
        <v>718</v>
      </c>
      <c r="C119" t="s">
        <v>207</v>
      </c>
      <c r="D119" t="str">
        <f>IFERROR(VLOOKUP(C119,#REF!,1,FALSE),"Ei löydy")</f>
        <v>Ei löydy</v>
      </c>
    </row>
    <row r="120" spans="2:4" x14ac:dyDescent="0.2">
      <c r="B120" t="s">
        <v>719</v>
      </c>
      <c r="C120" t="s">
        <v>208</v>
      </c>
      <c r="D120" t="str">
        <f>IFERROR(VLOOKUP(C120,#REF!,1,FALSE),"Ei löydy")</f>
        <v>Ei löydy</v>
      </c>
    </row>
    <row r="121" spans="2:4" x14ac:dyDescent="0.2">
      <c r="B121" t="s">
        <v>720</v>
      </c>
      <c r="C121" t="s">
        <v>209</v>
      </c>
      <c r="D121" t="str">
        <f>IFERROR(VLOOKUP(C121,#REF!,1,FALSE),"Ei löydy")</f>
        <v>Ei löydy</v>
      </c>
    </row>
    <row r="122" spans="2:4" x14ac:dyDescent="0.2">
      <c r="B122" t="s">
        <v>721</v>
      </c>
      <c r="C122" t="s">
        <v>210</v>
      </c>
      <c r="D122" t="str">
        <f>IFERROR(VLOOKUP(C122,#REF!,1,FALSE),"Ei löydy")</f>
        <v>Ei löydy</v>
      </c>
    </row>
    <row r="123" spans="2:4" x14ac:dyDescent="0.2">
      <c r="B123" t="s">
        <v>1009</v>
      </c>
      <c r="C123" t="s">
        <v>173</v>
      </c>
      <c r="D123" t="str">
        <f>IFERROR(VLOOKUP(C123,#REF!,1,FALSE),"Ei löydy")</f>
        <v>Ei löydy</v>
      </c>
    </row>
    <row r="124" spans="2:4" x14ac:dyDescent="0.2">
      <c r="B124" t="s">
        <v>1012</v>
      </c>
      <c r="C124" t="s">
        <v>180</v>
      </c>
      <c r="D124" t="str">
        <f>IFERROR(VLOOKUP(C124,#REF!,1,FALSE),"Ei löydy")</f>
        <v>Ei löydy</v>
      </c>
    </row>
    <row r="125" spans="2:4" x14ac:dyDescent="0.2">
      <c r="B125" t="s">
        <v>1026</v>
      </c>
      <c r="C125" t="s">
        <v>176</v>
      </c>
      <c r="D125" t="str">
        <f>IFERROR(VLOOKUP(C125,#REF!,1,FALSE),"Ei löydy")</f>
        <v>Ei löydy</v>
      </c>
    </row>
    <row r="126" spans="2:4" x14ac:dyDescent="0.2">
      <c r="B126" t="s">
        <v>1033</v>
      </c>
      <c r="C126" t="s">
        <v>183</v>
      </c>
      <c r="D126" t="str">
        <f>IFERROR(VLOOKUP(C126,#REF!,1,FALSE),"Ei löydy")</f>
        <v>Ei löydy</v>
      </c>
    </row>
    <row r="127" spans="2:4" x14ac:dyDescent="0.2">
      <c r="B127" t="s">
        <v>1003</v>
      </c>
      <c r="C127" t="s">
        <v>184</v>
      </c>
      <c r="D127" t="str">
        <f>IFERROR(VLOOKUP(C127,#REF!,1,FALSE),"Ei löydy")</f>
        <v>Ei löydy</v>
      </c>
    </row>
    <row r="128" spans="2:4" x14ac:dyDescent="0.2">
      <c r="B128" t="s">
        <v>1000</v>
      </c>
      <c r="C128" t="s">
        <v>189</v>
      </c>
      <c r="D128" t="str">
        <f>IFERROR(VLOOKUP(C128,#REF!,1,FALSE),"Ei löydy")</f>
        <v>Ei löydy</v>
      </c>
    </row>
    <row r="129" spans="2:4" x14ac:dyDescent="0.2">
      <c r="B129" t="s">
        <v>1007</v>
      </c>
      <c r="C129" t="s">
        <v>209</v>
      </c>
      <c r="D129" t="str">
        <f>IFERROR(VLOOKUP(C129,#REF!,1,FALSE),"Ei löydy")</f>
        <v>Ei löydy</v>
      </c>
    </row>
    <row r="130" spans="2:4" x14ac:dyDescent="0.2">
      <c r="B130" t="s">
        <v>1020</v>
      </c>
      <c r="C130" t="s">
        <v>196</v>
      </c>
      <c r="D130" t="str">
        <f>IFERROR(VLOOKUP(C130,#REF!,1,FALSE),"Ei löydy")</f>
        <v>Ei löydy</v>
      </c>
    </row>
    <row r="131" spans="2:4" x14ac:dyDescent="0.2">
      <c r="B131" t="s">
        <v>1030</v>
      </c>
      <c r="C131" t="s">
        <v>207</v>
      </c>
      <c r="D131" t="str">
        <f>IFERROR(VLOOKUP(C131,#REF!,1,FALSE),"Ei löydy")</f>
        <v>Ei löydy</v>
      </c>
    </row>
    <row r="132" spans="2:4" x14ac:dyDescent="0.2">
      <c r="B132" t="s">
        <v>1017</v>
      </c>
      <c r="C132" t="s">
        <v>206</v>
      </c>
      <c r="D132" t="str">
        <f>IFERROR(VLOOKUP(C132,#REF!,1,FALSE),"Ei löydy")</f>
        <v>Ei löydy</v>
      </c>
    </row>
    <row r="133" spans="2:4" x14ac:dyDescent="0.2">
      <c r="B133" t="s">
        <v>999</v>
      </c>
      <c r="C133" t="s">
        <v>188</v>
      </c>
      <c r="D133" t="str">
        <f>IFERROR(VLOOKUP(C133,#REF!,1,FALSE),"Ei löydy")</f>
        <v>Ei löydy</v>
      </c>
    </row>
    <row r="134" spans="2:4" x14ac:dyDescent="0.2">
      <c r="B134" t="s">
        <v>1013</v>
      </c>
      <c r="C134" t="s">
        <v>185</v>
      </c>
      <c r="D134" t="str">
        <f>IFERROR(VLOOKUP(C134,#REF!,1,FALSE),"Ei löydy")</f>
        <v>Ei löydy</v>
      </c>
    </row>
    <row r="135" spans="2:4" x14ac:dyDescent="0.2">
      <c r="B135" t="s">
        <v>1015</v>
      </c>
      <c r="C135" t="s">
        <v>193</v>
      </c>
      <c r="D135" t="str">
        <f>IFERROR(VLOOKUP(C135,#REF!,1,FALSE),"Ei löydy")</f>
        <v>Ei löydy</v>
      </c>
    </row>
    <row r="136" spans="2:4" x14ac:dyDescent="0.2">
      <c r="B136" t="s">
        <v>1011</v>
      </c>
      <c r="C136" t="s">
        <v>199</v>
      </c>
      <c r="D136" t="str">
        <f>IFERROR(VLOOKUP(C136,#REF!,1,FALSE),"Ei löydy")</f>
        <v>Ei löydy</v>
      </c>
    </row>
    <row r="137" spans="2:4" x14ac:dyDescent="0.2">
      <c r="B137" t="s">
        <v>1004</v>
      </c>
      <c r="C137" t="s">
        <v>204</v>
      </c>
      <c r="D137" t="str">
        <f>IFERROR(VLOOKUP(C137,#REF!,1,FALSE),"Ei löydy")</f>
        <v>Ei löydy</v>
      </c>
    </row>
    <row r="138" spans="2:4" x14ac:dyDescent="0.2">
      <c r="B138" t="s">
        <v>1029</v>
      </c>
      <c r="C138" t="s">
        <v>208</v>
      </c>
      <c r="D138" t="str">
        <f>IFERROR(VLOOKUP(C138,#REF!,1,FALSE),"Ei löydy")</f>
        <v>Ei löydy</v>
      </c>
    </row>
    <row r="139" spans="2:4" x14ac:dyDescent="0.2">
      <c r="B139" t="s">
        <v>1010</v>
      </c>
      <c r="C139" t="s">
        <v>197</v>
      </c>
      <c r="D139" t="str">
        <f>IFERROR(VLOOKUP(C139,#REF!,1,FALSE),"Ei löydy")</f>
        <v>Ei löydy</v>
      </c>
    </row>
  </sheetData>
  <autoFilter ref="C17:W81" xr:uid="{F27E8F5B-78B5-4CD4-9BAB-755CA0FAB434}"/>
  <mergeCells count="1">
    <mergeCell ref="L15:W15"/>
  </mergeCells>
  <hyperlinks>
    <hyperlink ref="C4" r:id="rId1" xr:uid="{F946D8E9-585A-40FF-B059-D901581293A3}"/>
    <hyperlink ref="C5" r:id="rId2" xr:uid="{74DF8EC1-CF5E-439B-A1FC-F70B8992CCEE}"/>
    <hyperlink ref="Y61" r:id="rId3" xr:uid="{7A0DD613-05FD-4E78-8E4F-E3EB7F104F33}"/>
  </hyperlinks>
  <pageMargins left="0.7" right="0.7" top="0.75" bottom="0.75" header="0.3" footer="0.3"/>
  <pageSetup paperSize="9" orientation="portrait" r:id="rId4"/>
  <drawing r:id="rId5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084FB7-9539-4DD6-B9E2-48B3DFDCB55F}">
  <sheetPr codeName="Sheet25"/>
  <dimension ref="A1:AP112"/>
  <sheetViews>
    <sheetView topLeftCell="A40" workbookViewId="0">
      <selection activeCell="B2" sqref="B2"/>
    </sheetView>
  </sheetViews>
  <sheetFormatPr defaultRowHeight="12.75" outlineLevelRow="1" x14ac:dyDescent="0.2"/>
  <cols>
    <col min="2" max="2" width="33.7109375" customWidth="1"/>
    <col min="3" max="3" width="12.140625" customWidth="1"/>
    <col min="4" max="4" width="12" bestFit="1" customWidth="1"/>
    <col min="5" max="38" width="11.7109375" bestFit="1" customWidth="1"/>
    <col min="39" max="39" width="10.140625" bestFit="1" customWidth="1"/>
    <col min="40" max="41" width="11.7109375" bestFit="1" customWidth="1"/>
  </cols>
  <sheetData>
    <row r="1" spans="1:41" x14ac:dyDescent="0.2">
      <c r="A1" s="124" t="s">
        <v>934</v>
      </c>
    </row>
    <row r="3" spans="1:41" x14ac:dyDescent="0.2">
      <c r="A3" s="124" t="s">
        <v>935</v>
      </c>
    </row>
    <row r="4" spans="1:41" x14ac:dyDescent="0.2">
      <c r="C4" s="210" t="s">
        <v>27</v>
      </c>
      <c r="D4" s="210" t="s">
        <v>173</v>
      </c>
      <c r="E4" s="210" t="s">
        <v>174</v>
      </c>
      <c r="F4" s="210" t="s">
        <v>175</v>
      </c>
      <c r="G4" s="210" t="s">
        <v>176</v>
      </c>
      <c r="H4" s="210" t="s">
        <v>177</v>
      </c>
      <c r="I4" s="210" t="s">
        <v>178</v>
      </c>
      <c r="J4" s="210" t="s">
        <v>179</v>
      </c>
      <c r="K4" s="210" t="s">
        <v>180</v>
      </c>
      <c r="L4" s="210" t="s">
        <v>181</v>
      </c>
      <c r="M4" s="210" t="s">
        <v>182</v>
      </c>
      <c r="N4" s="210" t="s">
        <v>183</v>
      </c>
      <c r="O4" s="210" t="s">
        <v>184</v>
      </c>
      <c r="P4" s="210" t="s">
        <v>185</v>
      </c>
      <c r="Q4" s="210" t="s">
        <v>186</v>
      </c>
      <c r="R4" s="210" t="s">
        <v>187</v>
      </c>
      <c r="S4" s="210" t="s">
        <v>188</v>
      </c>
      <c r="T4" s="210" t="s">
        <v>189</v>
      </c>
      <c r="U4" s="210" t="s">
        <v>190</v>
      </c>
      <c r="V4" s="210" t="s">
        <v>191</v>
      </c>
      <c r="W4" s="210" t="s">
        <v>192</v>
      </c>
      <c r="X4" s="210" t="s">
        <v>193</v>
      </c>
      <c r="Y4" s="210" t="s">
        <v>194</v>
      </c>
      <c r="Z4" s="210" t="s">
        <v>195</v>
      </c>
      <c r="AA4" s="210" t="s">
        <v>196</v>
      </c>
      <c r="AB4" s="210" t="s">
        <v>197</v>
      </c>
      <c r="AC4" s="210" t="s">
        <v>198</v>
      </c>
      <c r="AD4" s="210" t="s">
        <v>199</v>
      </c>
      <c r="AE4" s="210" t="s">
        <v>200</v>
      </c>
      <c r="AF4" s="210" t="s">
        <v>201</v>
      </c>
      <c r="AG4" s="210" t="s">
        <v>202</v>
      </c>
      <c r="AH4" s="210" t="s">
        <v>203</v>
      </c>
      <c r="AI4" s="210" t="s">
        <v>204</v>
      </c>
      <c r="AJ4" s="210" t="s">
        <v>205</v>
      </c>
      <c r="AK4" s="210" t="s">
        <v>206</v>
      </c>
      <c r="AL4" s="210" t="s">
        <v>207</v>
      </c>
      <c r="AM4" s="210" t="s">
        <v>208</v>
      </c>
      <c r="AN4" s="210" t="s">
        <v>209</v>
      </c>
      <c r="AO4" s="210" t="s">
        <v>210</v>
      </c>
    </row>
    <row r="5" spans="1:41" x14ac:dyDescent="0.2">
      <c r="B5" s="124" t="s">
        <v>268</v>
      </c>
      <c r="C5" s="379"/>
    </row>
    <row r="6" spans="1:41" x14ac:dyDescent="0.2">
      <c r="B6" s="251" t="s">
        <v>936</v>
      </c>
      <c r="C6" s="380"/>
      <c r="D6" s="380"/>
      <c r="E6" s="380"/>
      <c r="F6" s="380"/>
      <c r="G6" s="380"/>
      <c r="H6" s="380"/>
      <c r="I6" s="380"/>
      <c r="J6" s="380"/>
      <c r="K6" s="380"/>
      <c r="L6" s="380"/>
      <c r="M6" s="380"/>
      <c r="N6" s="380"/>
      <c r="O6" s="380"/>
      <c r="P6" s="380"/>
      <c r="Q6" s="380"/>
      <c r="R6" s="380"/>
      <c r="S6" s="380"/>
      <c r="T6" s="380"/>
      <c r="U6" s="380"/>
      <c r="V6" s="380"/>
      <c r="W6" s="380"/>
      <c r="X6" s="380"/>
      <c r="Y6" s="380"/>
      <c r="Z6" s="380"/>
      <c r="AA6" s="380"/>
      <c r="AB6" s="380"/>
      <c r="AC6" s="380"/>
      <c r="AD6" s="380"/>
      <c r="AE6" s="380"/>
      <c r="AF6" s="380"/>
      <c r="AG6" s="380"/>
      <c r="AH6" s="380"/>
      <c r="AI6" s="380"/>
      <c r="AJ6" s="380"/>
      <c r="AK6" s="380"/>
      <c r="AL6" s="380"/>
      <c r="AM6" s="380"/>
      <c r="AN6" s="380"/>
      <c r="AO6" s="380"/>
    </row>
    <row r="7" spans="1:41" x14ac:dyDescent="0.2">
      <c r="B7" s="350" t="s">
        <v>937</v>
      </c>
      <c r="C7" s="341"/>
      <c r="D7" s="341"/>
      <c r="E7" s="341"/>
      <c r="F7" s="341"/>
      <c r="G7" s="341"/>
      <c r="H7" s="341"/>
      <c r="I7" s="341"/>
      <c r="J7" s="341"/>
      <c r="K7" s="341"/>
      <c r="L7" s="341"/>
      <c r="M7" s="341"/>
      <c r="N7" s="341"/>
      <c r="O7" s="341"/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</row>
    <row r="8" spans="1:41" x14ac:dyDescent="0.2">
      <c r="B8" s="251" t="s">
        <v>779</v>
      </c>
      <c r="C8" s="618"/>
      <c r="D8" s="380"/>
      <c r="E8" s="380"/>
      <c r="F8" s="380"/>
      <c r="G8" s="380"/>
      <c r="H8" s="380"/>
      <c r="I8" s="380"/>
      <c r="J8" s="380"/>
      <c r="K8" s="380"/>
      <c r="L8" s="380"/>
      <c r="M8" s="380"/>
      <c r="N8" s="380"/>
      <c r="O8" s="380"/>
      <c r="P8" s="380"/>
      <c r="Q8" s="380"/>
      <c r="R8" s="380"/>
      <c r="S8" s="380"/>
      <c r="T8" s="380"/>
      <c r="U8" s="380"/>
      <c r="V8" s="380"/>
      <c r="W8" s="380"/>
      <c r="X8" s="380"/>
      <c r="Y8" s="382"/>
      <c r="Z8" s="380"/>
      <c r="AA8" s="380"/>
      <c r="AB8" s="380"/>
      <c r="AC8" s="380"/>
      <c r="AD8" s="380"/>
      <c r="AE8" s="380"/>
      <c r="AF8" s="380"/>
      <c r="AG8" s="380"/>
      <c r="AH8" s="380"/>
      <c r="AI8" s="380"/>
      <c r="AJ8" s="380"/>
      <c r="AK8" s="380"/>
      <c r="AL8" s="380"/>
      <c r="AM8" s="380"/>
      <c r="AN8" s="380"/>
      <c r="AO8" s="380"/>
    </row>
    <row r="9" spans="1:41" x14ac:dyDescent="0.2">
      <c r="B9" s="620"/>
      <c r="C9" s="379"/>
    </row>
    <row r="10" spans="1:41" x14ac:dyDescent="0.2">
      <c r="B10" s="124" t="s">
        <v>270</v>
      </c>
      <c r="C10" s="379"/>
    </row>
    <row r="11" spans="1:41" x14ac:dyDescent="0.2">
      <c r="B11" s="251" t="s">
        <v>936</v>
      </c>
      <c r="C11" s="621"/>
      <c r="D11" s="381"/>
      <c r="E11" s="381"/>
      <c r="F11" s="381"/>
      <c r="G11" s="381"/>
      <c r="H11" s="381"/>
      <c r="I11" s="381"/>
      <c r="J11" s="381"/>
      <c r="K11" s="381"/>
      <c r="L11" s="381"/>
      <c r="M11" s="381"/>
      <c r="N11" s="381"/>
      <c r="O11" s="381"/>
      <c r="P11" s="381"/>
      <c r="Q11" s="381"/>
      <c r="R11" s="381"/>
      <c r="S11" s="381"/>
      <c r="T11" s="381"/>
      <c r="U11" s="381"/>
      <c r="V11" s="381"/>
      <c r="W11" s="381"/>
      <c r="X11" s="381"/>
      <c r="Y11" s="381"/>
      <c r="Z11" s="381"/>
      <c r="AA11" s="381"/>
      <c r="AB11" s="381"/>
      <c r="AC11" s="381"/>
      <c r="AD11" s="381"/>
      <c r="AE11" s="381"/>
      <c r="AF11" s="381"/>
      <c r="AG11" s="381"/>
      <c r="AH11" s="381"/>
      <c r="AI11" s="381"/>
      <c r="AJ11" s="381"/>
      <c r="AK11" s="381"/>
      <c r="AL11" s="381"/>
      <c r="AM11" s="381"/>
      <c r="AN11" s="381"/>
      <c r="AO11" s="381"/>
    </row>
    <row r="12" spans="1:41" x14ac:dyDescent="0.2">
      <c r="B12" s="350" t="s">
        <v>937</v>
      </c>
      <c r="C12" s="459"/>
      <c r="D12" s="341"/>
      <c r="E12" s="341"/>
      <c r="F12" s="341"/>
      <c r="G12" s="341"/>
      <c r="H12" s="341"/>
      <c r="I12" s="341"/>
      <c r="J12" s="341"/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</row>
    <row r="13" spans="1:41" x14ac:dyDescent="0.2">
      <c r="B13" s="251" t="s">
        <v>779</v>
      </c>
      <c r="C13" s="618"/>
      <c r="D13" s="380"/>
      <c r="E13" s="380"/>
      <c r="F13" s="380"/>
      <c r="G13" s="380"/>
      <c r="H13" s="380"/>
      <c r="I13" s="380"/>
      <c r="J13" s="380"/>
      <c r="K13" s="380"/>
      <c r="L13" s="380"/>
      <c r="M13" s="380"/>
      <c r="N13" s="380"/>
      <c r="O13" s="380"/>
      <c r="P13" s="380"/>
      <c r="Q13" s="380"/>
      <c r="R13" s="380"/>
      <c r="S13" s="380"/>
      <c r="T13" s="380"/>
      <c r="U13" s="380"/>
      <c r="V13" s="380"/>
      <c r="W13" s="380"/>
      <c r="X13" s="380"/>
      <c r="Y13" s="382"/>
      <c r="Z13" s="380"/>
      <c r="AA13" s="380"/>
      <c r="AB13" s="380"/>
      <c r="AC13" s="380"/>
      <c r="AD13" s="380"/>
      <c r="AE13" s="380"/>
      <c r="AF13" s="380"/>
      <c r="AG13" s="380"/>
      <c r="AH13" s="380"/>
      <c r="AI13" s="380"/>
      <c r="AJ13" s="380"/>
      <c r="AK13" s="380"/>
      <c r="AL13" s="380"/>
      <c r="AM13" s="380"/>
      <c r="AN13" s="380"/>
      <c r="AO13" s="380"/>
    </row>
    <row r="14" spans="1:41" x14ac:dyDescent="0.2">
      <c r="B14" s="620"/>
      <c r="C14" s="618"/>
      <c r="D14" s="380"/>
      <c r="E14" s="380"/>
      <c r="F14" s="380"/>
      <c r="G14" s="380"/>
      <c r="H14" s="380"/>
      <c r="I14" s="380"/>
      <c r="J14" s="380"/>
      <c r="K14" s="380"/>
      <c r="L14" s="380"/>
      <c r="M14" s="380"/>
      <c r="N14" s="380"/>
      <c r="O14" s="380"/>
      <c r="P14" s="380"/>
      <c r="Q14" s="380"/>
      <c r="R14" s="380"/>
      <c r="S14" s="380"/>
      <c r="T14" s="380"/>
      <c r="U14" s="380"/>
      <c r="V14" s="380"/>
      <c r="W14" s="380"/>
      <c r="X14" s="380"/>
      <c r="Y14" s="382"/>
      <c r="Z14" s="380"/>
      <c r="AA14" s="380"/>
      <c r="AB14" s="380"/>
      <c r="AC14" s="380"/>
      <c r="AD14" s="380"/>
      <c r="AE14" s="380"/>
      <c r="AF14" s="380"/>
      <c r="AG14" s="380"/>
      <c r="AH14" s="380"/>
      <c r="AI14" s="380"/>
      <c r="AJ14" s="380"/>
      <c r="AK14" s="380"/>
      <c r="AL14" s="380"/>
      <c r="AM14" s="380"/>
      <c r="AN14" s="380"/>
      <c r="AO14" s="380"/>
    </row>
    <row r="15" spans="1:41" x14ac:dyDescent="0.2">
      <c r="B15" s="620"/>
      <c r="C15" s="618"/>
      <c r="D15" s="380"/>
      <c r="E15" s="380"/>
      <c r="F15" s="380"/>
      <c r="G15" s="380"/>
      <c r="H15" s="380"/>
      <c r="I15" s="380"/>
      <c r="J15" s="380"/>
      <c r="K15" s="380"/>
      <c r="L15" s="380"/>
      <c r="M15" s="380"/>
      <c r="N15" s="380"/>
      <c r="O15" s="380"/>
      <c r="P15" s="380"/>
      <c r="Q15" s="380"/>
      <c r="R15" s="380"/>
      <c r="S15" s="380"/>
      <c r="T15" s="380"/>
      <c r="U15" s="380"/>
      <c r="V15" s="380"/>
      <c r="W15" s="380"/>
      <c r="X15" s="380"/>
      <c r="Y15" s="382"/>
      <c r="Z15" s="380"/>
      <c r="AA15" s="380"/>
      <c r="AB15" s="380"/>
      <c r="AC15" s="380"/>
      <c r="AD15" s="380"/>
      <c r="AE15" s="380"/>
      <c r="AF15" s="380"/>
      <c r="AG15" s="380"/>
      <c r="AH15" s="380"/>
      <c r="AI15" s="380"/>
      <c r="AJ15" s="380"/>
      <c r="AK15" s="380"/>
      <c r="AL15" s="380"/>
      <c r="AM15" s="380"/>
      <c r="AN15" s="380"/>
      <c r="AO15" s="380"/>
    </row>
    <row r="16" spans="1:41" x14ac:dyDescent="0.2">
      <c r="B16" s="30" t="s">
        <v>1677</v>
      </c>
      <c r="C16" s="380"/>
      <c r="D16" s="380"/>
      <c r="E16" s="380"/>
      <c r="F16" s="380"/>
      <c r="G16" s="380"/>
      <c r="H16" s="380"/>
      <c r="I16" s="380"/>
      <c r="J16" s="380"/>
      <c r="K16" s="380"/>
      <c r="L16" s="380"/>
      <c r="M16" s="380"/>
      <c r="N16" s="380"/>
      <c r="O16" s="380"/>
      <c r="P16" s="380"/>
      <c r="Q16" s="380"/>
      <c r="R16" s="380"/>
      <c r="S16" s="380"/>
      <c r="T16" s="380"/>
      <c r="U16" s="380"/>
      <c r="V16" s="380"/>
      <c r="W16" s="380"/>
      <c r="X16" s="380"/>
      <c r="Y16" s="380"/>
      <c r="Z16" s="380"/>
      <c r="AA16" s="380"/>
      <c r="AB16" s="380"/>
      <c r="AC16" s="380"/>
      <c r="AD16" s="380"/>
      <c r="AE16" s="380"/>
      <c r="AF16" s="380"/>
      <c r="AG16" s="380"/>
      <c r="AH16" s="380"/>
      <c r="AI16" s="380"/>
      <c r="AJ16" s="380"/>
      <c r="AK16" s="380"/>
      <c r="AL16" s="380"/>
      <c r="AM16" s="380"/>
      <c r="AN16" s="380"/>
      <c r="AO16" s="380"/>
    </row>
    <row r="17" spans="1:41" x14ac:dyDescent="0.2">
      <c r="C17" s="352"/>
      <c r="D17" s="352"/>
      <c r="E17" s="352"/>
      <c r="F17" s="352"/>
      <c r="G17" s="352"/>
      <c r="H17" s="352"/>
      <c r="I17" s="352"/>
      <c r="J17" s="352"/>
      <c r="K17" s="352"/>
      <c r="L17" s="352"/>
      <c r="M17" s="352"/>
      <c r="N17" s="352"/>
      <c r="O17" s="352"/>
      <c r="P17" s="352"/>
      <c r="Q17" s="352"/>
      <c r="R17" s="352"/>
      <c r="S17" s="352"/>
      <c r="T17" s="352"/>
      <c r="U17" s="352"/>
      <c r="V17" s="352"/>
      <c r="W17" s="352"/>
      <c r="X17" s="352"/>
      <c r="Y17" s="352"/>
      <c r="Z17" s="352"/>
      <c r="AA17" s="352"/>
      <c r="AB17" s="352"/>
      <c r="AC17" s="352"/>
      <c r="AD17" s="352"/>
      <c r="AE17" s="352"/>
      <c r="AF17" s="352"/>
      <c r="AG17" s="352"/>
      <c r="AH17" s="352"/>
      <c r="AI17" s="352"/>
      <c r="AJ17" s="352"/>
      <c r="AK17" s="352"/>
      <c r="AL17" s="352"/>
      <c r="AM17" s="352"/>
      <c r="AN17" s="352"/>
      <c r="AO17" s="352"/>
    </row>
    <row r="18" spans="1:41" x14ac:dyDescent="0.2">
      <c r="C18" s="352"/>
      <c r="D18" s="352"/>
      <c r="E18" s="352"/>
      <c r="F18" s="352"/>
      <c r="G18" s="352"/>
      <c r="H18" s="352"/>
      <c r="I18" s="352"/>
      <c r="J18" s="352"/>
      <c r="K18" s="352"/>
      <c r="L18" s="352"/>
      <c r="M18" s="352"/>
      <c r="N18" s="352"/>
      <c r="O18" s="352"/>
      <c r="P18" s="352"/>
      <c r="Q18" s="352"/>
      <c r="R18" s="352"/>
      <c r="S18" s="352"/>
      <c r="T18" s="352"/>
      <c r="U18" s="352"/>
      <c r="V18" s="352"/>
      <c r="W18" s="352"/>
      <c r="X18" s="352"/>
      <c r="Y18" s="352"/>
      <c r="Z18" s="352"/>
      <c r="AA18" s="352"/>
      <c r="AB18" s="352"/>
      <c r="AC18" s="352"/>
      <c r="AD18" s="352"/>
      <c r="AE18" s="352"/>
      <c r="AF18" s="352"/>
      <c r="AG18" s="352"/>
      <c r="AH18" s="352"/>
      <c r="AI18" s="352"/>
      <c r="AJ18" s="352"/>
      <c r="AK18" s="352"/>
      <c r="AL18" s="352"/>
      <c r="AM18" s="352"/>
      <c r="AN18" s="352"/>
      <c r="AO18" s="352"/>
    </row>
    <row r="19" spans="1:41" x14ac:dyDescent="0.2">
      <c r="B19" t="s">
        <v>1679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</row>
    <row r="20" spans="1:41" x14ac:dyDescent="0.2">
      <c r="B20" s="337" t="s">
        <v>1680</v>
      </c>
      <c r="C20" s="341"/>
      <c r="D20" s="341"/>
      <c r="E20" s="341"/>
      <c r="F20" s="341"/>
      <c r="G20" s="341"/>
      <c r="H20" s="341"/>
      <c r="I20" s="341"/>
      <c r="J20" s="341"/>
      <c r="K20" s="341"/>
      <c r="L20" s="341"/>
      <c r="M20" s="341"/>
      <c r="N20" s="341"/>
      <c r="O20" s="341"/>
      <c r="P20" s="341"/>
      <c r="Q20" s="341"/>
      <c r="R20" s="341"/>
      <c r="S20" s="341"/>
      <c r="T20" s="341"/>
      <c r="U20" s="341"/>
      <c r="V20" s="341"/>
      <c r="W20" s="341"/>
      <c r="X20" s="341"/>
      <c r="Y20" s="341"/>
      <c r="Z20" s="341"/>
      <c r="AA20" s="341"/>
      <c r="AB20" s="341"/>
      <c r="AC20" s="341"/>
      <c r="AD20" s="341"/>
      <c r="AE20" s="341"/>
      <c r="AF20" s="341"/>
      <c r="AG20" s="341"/>
      <c r="AH20" s="341"/>
      <c r="AI20" s="341"/>
      <c r="AJ20" s="341"/>
      <c r="AK20" s="341"/>
      <c r="AL20" s="341"/>
      <c r="AM20" s="341"/>
      <c r="AN20" s="341"/>
      <c r="AO20" s="341"/>
    </row>
    <row r="21" spans="1:41" x14ac:dyDescent="0.2">
      <c r="B21" t="s">
        <v>1679</v>
      </c>
      <c r="C21" s="148"/>
      <c r="D21" s="148"/>
      <c r="E21" s="148"/>
      <c r="F21" s="148"/>
      <c r="G21" s="148"/>
      <c r="H21" s="148"/>
      <c r="I21" s="148"/>
      <c r="J21" s="148"/>
      <c r="K21" s="148"/>
      <c r="L21" s="148"/>
      <c r="M21" s="148"/>
      <c r="N21" s="148"/>
      <c r="O21" s="148"/>
      <c r="P21" s="148"/>
      <c r="Q21" s="148"/>
      <c r="R21" s="148"/>
      <c r="S21" s="148"/>
      <c r="T21" s="148"/>
      <c r="U21" s="148"/>
      <c r="V21" s="148"/>
      <c r="W21" s="148"/>
      <c r="X21" s="148"/>
      <c r="Y21" s="148"/>
      <c r="Z21" s="148"/>
      <c r="AA21" s="148"/>
      <c r="AB21" s="148"/>
      <c r="AC21" s="148"/>
      <c r="AD21" s="148"/>
      <c r="AE21" s="148"/>
      <c r="AF21" s="148"/>
      <c r="AG21" s="148"/>
      <c r="AH21" s="148"/>
      <c r="AI21" s="148"/>
      <c r="AJ21" s="148"/>
      <c r="AK21" s="148"/>
      <c r="AL21" s="148"/>
      <c r="AM21" s="148"/>
      <c r="AN21" s="148"/>
      <c r="AO21" s="148"/>
    </row>
    <row r="22" spans="1:41" x14ac:dyDescent="0.2">
      <c r="C22" s="352"/>
      <c r="D22" s="352"/>
      <c r="E22" s="352"/>
      <c r="F22" s="352"/>
      <c r="G22" s="352"/>
      <c r="H22" s="352"/>
      <c r="I22" s="352"/>
      <c r="J22" s="352"/>
      <c r="K22" s="352"/>
      <c r="L22" s="352"/>
      <c r="M22" s="352"/>
      <c r="N22" s="352"/>
      <c r="O22" s="352"/>
      <c r="P22" s="352"/>
      <c r="Q22" s="352"/>
      <c r="R22" s="352"/>
      <c r="S22" s="352"/>
      <c r="T22" s="352"/>
      <c r="U22" s="352"/>
      <c r="V22" s="352"/>
      <c r="W22" s="352"/>
      <c r="X22" s="352"/>
      <c r="Y22" s="352"/>
      <c r="Z22" s="352"/>
      <c r="AA22" s="352"/>
      <c r="AB22" s="352"/>
      <c r="AC22" s="352"/>
      <c r="AD22" s="352"/>
      <c r="AE22" s="352"/>
      <c r="AF22" s="352"/>
      <c r="AG22" s="352"/>
      <c r="AH22" s="352"/>
      <c r="AI22" s="352"/>
      <c r="AJ22" s="352"/>
      <c r="AK22" s="352"/>
      <c r="AL22" s="352"/>
      <c r="AM22" s="352"/>
      <c r="AN22" s="352"/>
      <c r="AO22" s="352"/>
    </row>
    <row r="23" spans="1:41" x14ac:dyDescent="0.2">
      <c r="C23" s="352"/>
      <c r="D23" s="352"/>
      <c r="E23" s="352"/>
      <c r="F23" s="352"/>
      <c r="G23" s="352"/>
      <c r="H23" s="352"/>
      <c r="I23" s="352"/>
      <c r="J23" s="352"/>
      <c r="K23" s="352"/>
      <c r="L23" s="352"/>
      <c r="M23" s="352"/>
      <c r="N23" s="352"/>
      <c r="O23" s="352"/>
      <c r="P23" s="352"/>
      <c r="Q23" s="352"/>
      <c r="R23" s="352"/>
      <c r="S23" s="352"/>
      <c r="T23" s="352"/>
      <c r="U23" s="352"/>
      <c r="V23" s="352"/>
      <c r="W23" s="352"/>
      <c r="X23" s="352"/>
      <c r="Y23" s="352"/>
      <c r="Z23" s="352"/>
      <c r="AA23" s="352"/>
      <c r="AB23" s="352"/>
      <c r="AC23" s="352"/>
      <c r="AD23" s="352"/>
      <c r="AE23" s="352"/>
      <c r="AF23" s="352"/>
      <c r="AG23" s="352"/>
      <c r="AH23" s="352"/>
      <c r="AI23" s="352"/>
      <c r="AJ23" s="352"/>
      <c r="AK23" s="352"/>
      <c r="AL23" s="352"/>
      <c r="AM23" s="352"/>
      <c r="AN23" s="352"/>
      <c r="AO23" s="352"/>
    </row>
    <row r="24" spans="1:41" x14ac:dyDescent="0.2">
      <c r="B24" t="s">
        <v>1676</v>
      </c>
      <c r="C24" s="458"/>
      <c r="D24" s="601"/>
      <c r="E24" s="352"/>
      <c r="F24" s="352"/>
      <c r="G24" s="352"/>
      <c r="H24" s="352"/>
      <c r="I24" s="352"/>
      <c r="J24" s="352"/>
      <c r="K24" s="352"/>
      <c r="L24" s="352"/>
      <c r="M24" s="352"/>
      <c r="N24" s="352"/>
      <c r="O24" s="352"/>
      <c r="P24" s="352"/>
      <c r="Q24" s="352"/>
      <c r="R24" s="352"/>
      <c r="S24" s="352"/>
      <c r="T24" s="352"/>
      <c r="U24" s="352"/>
      <c r="V24" s="352"/>
      <c r="W24" s="352"/>
      <c r="X24" s="352"/>
      <c r="Y24" s="352"/>
      <c r="Z24" s="352"/>
      <c r="AA24" s="352"/>
      <c r="AB24" s="352"/>
      <c r="AC24" s="352"/>
      <c r="AD24" s="352"/>
      <c r="AE24" s="352"/>
      <c r="AF24" s="352"/>
      <c r="AG24" s="352"/>
      <c r="AH24" s="352"/>
      <c r="AI24" s="352"/>
      <c r="AJ24" s="352"/>
      <c r="AK24" s="352"/>
      <c r="AL24" s="352"/>
      <c r="AM24" s="352"/>
      <c r="AN24" s="352"/>
      <c r="AO24" s="352"/>
    </row>
    <row r="25" spans="1:41" x14ac:dyDescent="0.2">
      <c r="B25" t="s">
        <v>1678</v>
      </c>
      <c r="C25" s="458"/>
      <c r="D25" s="601"/>
      <c r="E25" s="352"/>
      <c r="F25" s="352"/>
      <c r="G25" s="352"/>
      <c r="H25" s="352"/>
      <c r="I25" s="352"/>
      <c r="J25" s="352"/>
      <c r="K25" s="352"/>
      <c r="L25" s="352"/>
      <c r="M25" s="352"/>
      <c r="N25" s="352"/>
      <c r="O25" s="352"/>
      <c r="P25" s="352"/>
      <c r="Q25" s="352"/>
      <c r="R25" s="352"/>
      <c r="S25" s="352"/>
      <c r="T25" s="352"/>
      <c r="U25" s="352"/>
      <c r="V25" s="352"/>
      <c r="W25" s="352"/>
      <c r="X25" s="352"/>
      <c r="Y25" s="352"/>
      <c r="Z25" s="352"/>
      <c r="AA25" s="352"/>
      <c r="AB25" s="352"/>
      <c r="AC25" s="352"/>
      <c r="AD25" s="352"/>
      <c r="AE25" s="352"/>
      <c r="AF25" s="352"/>
      <c r="AG25" s="352"/>
      <c r="AH25" s="352"/>
      <c r="AI25" s="352"/>
      <c r="AJ25" s="352"/>
      <c r="AK25" s="352"/>
      <c r="AL25" s="352"/>
      <c r="AM25" s="352"/>
      <c r="AN25" s="352"/>
      <c r="AO25" s="352"/>
    </row>
    <row r="27" spans="1:41" x14ac:dyDescent="0.2">
      <c r="B27" s="351"/>
    </row>
    <row r="30" spans="1:41" x14ac:dyDescent="0.2">
      <c r="A30" s="124" t="s">
        <v>1108</v>
      </c>
    </row>
    <row r="31" spans="1:41" x14ac:dyDescent="0.2">
      <c r="A31" s="124"/>
      <c r="B31" s="351"/>
    </row>
    <row r="32" spans="1:41" x14ac:dyDescent="0.2">
      <c r="C32" s="210" t="s">
        <v>27</v>
      </c>
      <c r="D32" s="210" t="s">
        <v>173</v>
      </c>
      <c r="E32" s="210" t="s">
        <v>174</v>
      </c>
      <c r="F32" s="210" t="s">
        <v>175</v>
      </c>
      <c r="G32" s="210" t="s">
        <v>176</v>
      </c>
      <c r="H32" s="210" t="s">
        <v>177</v>
      </c>
      <c r="I32" s="210" t="s">
        <v>178</v>
      </c>
      <c r="J32" s="210" t="s">
        <v>179</v>
      </c>
      <c r="K32" s="210" t="s">
        <v>180</v>
      </c>
      <c r="L32" s="210" t="s">
        <v>181</v>
      </c>
      <c r="M32" s="210" t="s">
        <v>182</v>
      </c>
      <c r="N32" s="210" t="s">
        <v>183</v>
      </c>
      <c r="O32" s="210" t="s">
        <v>184</v>
      </c>
      <c r="P32" s="210" t="s">
        <v>185</v>
      </c>
      <c r="Q32" s="210" t="s">
        <v>186</v>
      </c>
      <c r="R32" s="210" t="s">
        <v>187</v>
      </c>
      <c r="S32" s="210" t="s">
        <v>188</v>
      </c>
      <c r="T32" s="210" t="s">
        <v>189</v>
      </c>
      <c r="U32" s="210" t="s">
        <v>190</v>
      </c>
      <c r="V32" s="210" t="s">
        <v>191</v>
      </c>
      <c r="W32" s="210" t="s">
        <v>192</v>
      </c>
      <c r="X32" s="210" t="s">
        <v>193</v>
      </c>
      <c r="Y32" s="210" t="s">
        <v>194</v>
      </c>
      <c r="Z32" s="210" t="s">
        <v>195</v>
      </c>
      <c r="AA32" s="210" t="s">
        <v>196</v>
      </c>
      <c r="AB32" s="210" t="s">
        <v>197</v>
      </c>
      <c r="AC32" s="210" t="s">
        <v>198</v>
      </c>
      <c r="AD32" s="210" t="s">
        <v>199</v>
      </c>
      <c r="AE32" s="210" t="s">
        <v>200</v>
      </c>
      <c r="AF32" s="210" t="s">
        <v>201</v>
      </c>
      <c r="AG32" s="210" t="s">
        <v>202</v>
      </c>
      <c r="AH32" s="210" t="s">
        <v>203</v>
      </c>
      <c r="AI32" s="210" t="s">
        <v>204</v>
      </c>
      <c r="AJ32" s="210" t="s">
        <v>205</v>
      </c>
      <c r="AK32" s="210" t="s">
        <v>206</v>
      </c>
      <c r="AL32" s="210" t="s">
        <v>207</v>
      </c>
      <c r="AM32" s="210" t="s">
        <v>208</v>
      </c>
      <c r="AN32" s="210" t="s">
        <v>209</v>
      </c>
      <c r="AO32" s="210" t="s">
        <v>210</v>
      </c>
    </row>
    <row r="33" spans="2:42" x14ac:dyDescent="0.2">
      <c r="B33" s="124" t="s">
        <v>268</v>
      </c>
    </row>
    <row r="34" spans="2:42" x14ac:dyDescent="0.2">
      <c r="B34" s="251" t="s">
        <v>936</v>
      </c>
      <c r="C34" s="458"/>
      <c r="D34" s="148"/>
      <c r="E34" s="148"/>
      <c r="F34" s="148"/>
      <c r="G34" s="148"/>
      <c r="H34" s="148"/>
      <c r="I34" s="148"/>
      <c r="J34" s="148"/>
      <c r="K34" s="148"/>
      <c r="L34" s="148"/>
      <c r="M34" s="148"/>
      <c r="N34" s="148"/>
      <c r="O34" s="148"/>
      <c r="P34" s="148"/>
      <c r="Q34" s="148"/>
      <c r="R34" s="148"/>
      <c r="S34" s="148"/>
      <c r="T34" s="148"/>
      <c r="U34" s="148"/>
      <c r="V34" s="148"/>
      <c r="W34" s="148"/>
      <c r="X34" s="148"/>
      <c r="Y34" s="148"/>
      <c r="Z34" s="148"/>
      <c r="AA34" s="148"/>
      <c r="AB34" s="148"/>
      <c r="AC34" s="148"/>
      <c r="AD34" s="148"/>
      <c r="AE34" s="148"/>
      <c r="AF34" s="148"/>
      <c r="AG34" s="148"/>
      <c r="AH34" s="148"/>
      <c r="AI34" s="148"/>
      <c r="AJ34" s="148"/>
      <c r="AK34" s="148"/>
      <c r="AL34" s="148"/>
      <c r="AM34" s="148"/>
      <c r="AN34" s="148"/>
      <c r="AO34" s="148"/>
    </row>
    <row r="35" spans="2:42" x14ac:dyDescent="0.2">
      <c r="B35" s="350" t="s">
        <v>937</v>
      </c>
      <c r="C35" s="459"/>
      <c r="D35" s="341"/>
      <c r="E35" s="341"/>
      <c r="F35" s="341"/>
      <c r="G35" s="341"/>
      <c r="H35" s="341"/>
      <c r="I35" s="341"/>
      <c r="J35" s="341"/>
      <c r="K35" s="341"/>
      <c r="L35" s="341"/>
      <c r="M35" s="341"/>
      <c r="N35" s="341"/>
      <c r="O35" s="341"/>
      <c r="P35" s="341"/>
      <c r="Q35" s="341"/>
      <c r="R35" s="341"/>
      <c r="S35" s="341"/>
      <c r="T35" s="341"/>
      <c r="U35" s="341"/>
      <c r="V35" s="341"/>
      <c r="W35" s="341"/>
      <c r="X35" s="341"/>
      <c r="Y35" s="341"/>
      <c r="Z35" s="341"/>
      <c r="AA35" s="341"/>
      <c r="AB35" s="341"/>
      <c r="AC35" s="341"/>
      <c r="AD35" s="341"/>
      <c r="AE35" s="341"/>
      <c r="AF35" s="341"/>
      <c r="AG35" s="341"/>
      <c r="AH35" s="341"/>
      <c r="AI35" s="341"/>
      <c r="AJ35" s="341"/>
      <c r="AK35" s="341"/>
      <c r="AL35" s="341"/>
      <c r="AM35" s="341"/>
      <c r="AN35" s="341"/>
      <c r="AO35" s="341"/>
    </row>
    <row r="36" spans="2:42" x14ac:dyDescent="0.2">
      <c r="B36" s="251" t="s">
        <v>779</v>
      </c>
      <c r="C36" s="458"/>
      <c r="D36" s="148"/>
      <c r="E36" s="148"/>
      <c r="F36" s="148"/>
      <c r="G36" s="148"/>
      <c r="H36" s="148"/>
      <c r="I36" s="148"/>
      <c r="J36" s="148"/>
      <c r="K36" s="148"/>
      <c r="L36" s="148"/>
      <c r="M36" s="148"/>
      <c r="N36" s="148"/>
      <c r="O36" s="148"/>
      <c r="P36" s="148"/>
      <c r="Q36" s="148"/>
      <c r="R36" s="148"/>
      <c r="S36" s="148"/>
      <c r="T36" s="148"/>
      <c r="U36" s="148"/>
      <c r="V36" s="148"/>
      <c r="W36" s="148"/>
      <c r="X36" s="148"/>
      <c r="Y36" s="148"/>
      <c r="Z36" s="148"/>
      <c r="AA36" s="148"/>
      <c r="AB36" s="148"/>
      <c r="AC36" s="148"/>
      <c r="AD36" s="148"/>
      <c r="AE36" s="148"/>
      <c r="AF36" s="148"/>
      <c r="AG36" s="148"/>
      <c r="AH36" s="148"/>
      <c r="AI36" s="148"/>
      <c r="AJ36" s="148"/>
      <c r="AK36" s="148"/>
      <c r="AL36" s="148"/>
      <c r="AM36" s="148"/>
      <c r="AN36" s="148"/>
      <c r="AO36" s="148"/>
    </row>
    <row r="37" spans="2:42" x14ac:dyDescent="0.2">
      <c r="B37" s="623"/>
      <c r="C37" s="458"/>
    </row>
    <row r="38" spans="2:42" x14ac:dyDescent="0.2">
      <c r="B38" s="623"/>
      <c r="C38" s="458"/>
    </row>
    <row r="39" spans="2:42" x14ac:dyDescent="0.2">
      <c r="B39" s="124" t="s">
        <v>270</v>
      </c>
      <c r="C39" s="458"/>
    </row>
    <row r="40" spans="2:42" x14ac:dyDescent="0.2">
      <c r="B40" s="251" t="s">
        <v>936</v>
      </c>
      <c r="C40" s="458"/>
      <c r="D40" s="148"/>
      <c r="E40" s="148"/>
      <c r="F40" s="148"/>
      <c r="G40" s="148"/>
      <c r="H40" s="148"/>
      <c r="I40" s="148"/>
      <c r="J40" s="148"/>
      <c r="K40" s="148"/>
      <c r="L40" s="148"/>
      <c r="M40" s="148"/>
      <c r="N40" s="148"/>
      <c r="O40" s="148"/>
      <c r="P40" s="148"/>
      <c r="Q40" s="148"/>
      <c r="R40" s="148"/>
      <c r="S40" s="148"/>
      <c r="T40" s="148"/>
      <c r="U40" s="148"/>
      <c r="V40" s="148"/>
      <c r="W40" s="148"/>
      <c r="X40" s="148"/>
      <c r="Y40" s="148"/>
      <c r="Z40" s="148"/>
      <c r="AA40" s="148"/>
      <c r="AB40" s="148"/>
      <c r="AC40" s="148"/>
      <c r="AD40" s="148"/>
      <c r="AE40" s="148"/>
      <c r="AF40" s="148"/>
      <c r="AG40" s="148"/>
      <c r="AH40" s="148"/>
      <c r="AI40" s="148"/>
      <c r="AJ40" s="148"/>
      <c r="AK40" s="148"/>
      <c r="AL40" s="148"/>
      <c r="AM40" s="148"/>
      <c r="AN40" s="148"/>
      <c r="AO40" s="148"/>
    </row>
    <row r="41" spans="2:42" x14ac:dyDescent="0.2">
      <c r="B41" s="350" t="s">
        <v>937</v>
      </c>
      <c r="C41" s="459"/>
      <c r="D41" s="341"/>
      <c r="E41" s="341"/>
      <c r="F41" s="341"/>
      <c r="G41" s="341"/>
      <c r="H41" s="341"/>
      <c r="I41" s="341"/>
      <c r="J41" s="341"/>
      <c r="K41" s="341"/>
      <c r="L41" s="341"/>
      <c r="M41" s="341"/>
      <c r="N41" s="341"/>
      <c r="O41" s="341"/>
      <c r="P41" s="341"/>
      <c r="Q41" s="341"/>
      <c r="R41" s="341"/>
      <c r="S41" s="341"/>
      <c r="T41" s="341"/>
      <c r="U41" s="341"/>
      <c r="V41" s="341"/>
      <c r="W41" s="341"/>
      <c r="X41" s="341"/>
      <c r="Y41" s="341"/>
      <c r="Z41" s="341"/>
      <c r="AA41" s="341"/>
      <c r="AB41" s="341"/>
      <c r="AC41" s="341"/>
      <c r="AD41" s="341"/>
      <c r="AE41" s="341"/>
      <c r="AF41" s="341"/>
      <c r="AG41" s="341"/>
      <c r="AH41" s="341"/>
      <c r="AI41" s="341"/>
      <c r="AJ41" s="341"/>
      <c r="AK41" s="341"/>
      <c r="AL41" s="341"/>
      <c r="AM41" s="341"/>
      <c r="AN41" s="341"/>
      <c r="AO41" s="341"/>
    </row>
    <row r="42" spans="2:42" x14ac:dyDescent="0.2">
      <c r="B42" s="251" t="s">
        <v>779</v>
      </c>
      <c r="C42" s="458"/>
      <c r="D42" s="148"/>
      <c r="E42" s="148"/>
      <c r="F42" s="148"/>
      <c r="G42" s="148"/>
      <c r="H42" s="148"/>
      <c r="I42" s="148"/>
      <c r="J42" s="148"/>
      <c r="K42" s="148"/>
      <c r="L42" s="148"/>
      <c r="M42" s="148"/>
      <c r="N42" s="148"/>
      <c r="O42" s="148"/>
      <c r="P42" s="148"/>
      <c r="Q42" s="148"/>
      <c r="R42" s="148"/>
      <c r="S42" s="148"/>
      <c r="T42" s="148"/>
      <c r="U42" s="148"/>
      <c r="V42" s="148"/>
      <c r="W42" s="148"/>
      <c r="X42" s="148"/>
      <c r="Y42" s="148"/>
      <c r="Z42" s="148"/>
      <c r="AA42" s="148"/>
      <c r="AB42" s="148"/>
      <c r="AC42" s="148"/>
      <c r="AD42" s="148"/>
      <c r="AE42" s="148"/>
      <c r="AF42" s="148"/>
      <c r="AG42" s="148"/>
      <c r="AH42" s="148"/>
      <c r="AI42" s="148"/>
      <c r="AJ42" s="148"/>
      <c r="AK42" s="148"/>
      <c r="AL42" s="148"/>
      <c r="AM42" s="148"/>
      <c r="AN42" s="148"/>
      <c r="AO42" s="148"/>
    </row>
    <row r="43" spans="2:42" x14ac:dyDescent="0.2">
      <c r="B43" s="623"/>
      <c r="C43" s="458"/>
      <c r="D43" s="148"/>
      <c r="E43" s="148"/>
      <c r="F43" s="148"/>
      <c r="G43" s="148"/>
      <c r="H43" s="148"/>
      <c r="I43" s="148"/>
      <c r="J43" s="148"/>
      <c r="K43" s="148"/>
      <c r="L43" s="148"/>
      <c r="M43" s="148"/>
      <c r="N43" s="148"/>
      <c r="O43" s="148"/>
      <c r="P43" s="148"/>
      <c r="Q43" s="148"/>
      <c r="R43" s="148"/>
      <c r="S43" s="148"/>
      <c r="T43" s="148"/>
      <c r="U43" s="148"/>
      <c r="V43" s="148"/>
      <c r="W43" s="148"/>
      <c r="X43" s="148"/>
      <c r="Y43" s="148"/>
      <c r="Z43" s="148"/>
      <c r="AA43" s="148"/>
      <c r="AB43" s="148"/>
      <c r="AC43" s="148"/>
      <c r="AD43" s="148"/>
      <c r="AE43" s="148"/>
      <c r="AF43" s="148"/>
      <c r="AG43" s="148"/>
      <c r="AH43" s="148"/>
      <c r="AI43" s="148"/>
      <c r="AJ43" s="148"/>
      <c r="AK43" s="148"/>
      <c r="AL43" s="148"/>
      <c r="AM43" s="148"/>
      <c r="AN43" s="148"/>
      <c r="AO43" s="148"/>
    </row>
    <row r="45" spans="2:42" x14ac:dyDescent="0.2">
      <c r="B45" s="124" t="s">
        <v>937</v>
      </c>
    </row>
    <row r="46" spans="2:42" x14ac:dyDescent="0.2">
      <c r="B46" s="251" t="s">
        <v>972</v>
      </c>
      <c r="C46" s="339"/>
    </row>
    <row r="47" spans="2:42" x14ac:dyDescent="0.2">
      <c r="B47" s="619" t="s">
        <v>464</v>
      </c>
      <c r="C47" s="610"/>
      <c r="D47" s="538"/>
      <c r="E47" s="538"/>
      <c r="F47" s="538"/>
      <c r="G47" s="538"/>
      <c r="H47" s="538"/>
      <c r="I47" s="538"/>
      <c r="J47" s="538"/>
      <c r="K47" s="538"/>
      <c r="L47" s="538"/>
      <c r="M47" s="538"/>
      <c r="N47" s="538"/>
      <c r="O47" s="538"/>
      <c r="P47" s="538"/>
      <c r="Q47" s="538"/>
      <c r="R47" s="538"/>
      <c r="S47" s="538"/>
      <c r="T47" s="538"/>
      <c r="U47" s="538"/>
      <c r="V47" s="538"/>
      <c r="W47" s="538"/>
      <c r="X47" s="538"/>
      <c r="Y47" s="538"/>
      <c r="Z47" s="538"/>
      <c r="AA47" s="538"/>
      <c r="AB47" s="538"/>
      <c r="AC47" s="538"/>
      <c r="AD47" s="538"/>
      <c r="AE47" s="538"/>
      <c r="AF47" s="538"/>
      <c r="AG47" s="538"/>
      <c r="AH47" s="538"/>
      <c r="AI47" s="538"/>
      <c r="AJ47" s="538"/>
      <c r="AK47" s="538"/>
      <c r="AL47" s="538"/>
      <c r="AM47" s="538"/>
      <c r="AN47" s="538"/>
      <c r="AO47" s="538"/>
      <c r="AP47" s="2"/>
    </row>
    <row r="48" spans="2:42" x14ac:dyDescent="0.2">
      <c r="B48" s="15" t="s">
        <v>465</v>
      </c>
      <c r="C48" s="125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2"/>
    </row>
    <row r="49" spans="2:42" x14ac:dyDescent="0.2">
      <c r="B49" s="136" t="s">
        <v>975</v>
      </c>
      <c r="C49" s="607"/>
      <c r="D49" s="139"/>
      <c r="E49" s="139"/>
      <c r="F49" s="139"/>
      <c r="G49" s="139"/>
      <c r="H49" s="139"/>
      <c r="I49" s="139"/>
      <c r="J49" s="139"/>
      <c r="K49" s="139"/>
      <c r="L49" s="139"/>
      <c r="M49" s="139"/>
      <c r="N49" s="139"/>
      <c r="O49" s="139"/>
      <c r="P49" s="139"/>
      <c r="Q49" s="139"/>
      <c r="R49" s="139"/>
      <c r="S49" s="139"/>
      <c r="T49" s="139"/>
      <c r="U49" s="139"/>
      <c r="V49" s="139"/>
      <c r="W49" s="139"/>
      <c r="X49" s="139"/>
      <c r="Y49" s="139"/>
      <c r="Z49" s="139"/>
      <c r="AA49" s="139"/>
      <c r="AB49" s="139"/>
      <c r="AC49" s="139"/>
      <c r="AD49" s="139"/>
      <c r="AE49" s="139"/>
      <c r="AF49" s="139"/>
      <c r="AG49" s="139"/>
      <c r="AH49" s="139"/>
      <c r="AI49" s="139"/>
      <c r="AJ49" s="139"/>
      <c r="AK49" s="139"/>
      <c r="AL49" s="139"/>
      <c r="AM49" s="139"/>
      <c r="AN49" s="139"/>
      <c r="AO49" s="139"/>
      <c r="AP49" s="2"/>
    </row>
    <row r="50" spans="2:42" x14ac:dyDescent="0.2">
      <c r="B50" s="15" t="s">
        <v>41</v>
      </c>
      <c r="C50" s="125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  <c r="O50" s="62"/>
      <c r="P50" s="62"/>
      <c r="Q50" s="62"/>
      <c r="R50" s="62"/>
      <c r="S50" s="62"/>
      <c r="T50" s="62"/>
      <c r="U50" s="62"/>
      <c r="V50" s="62"/>
      <c r="W50" s="62"/>
      <c r="X50" s="62"/>
      <c r="Y50" s="62"/>
      <c r="Z50" s="62"/>
      <c r="AA50" s="62"/>
      <c r="AB50" s="62"/>
      <c r="AC50" s="62"/>
      <c r="AD50" s="62"/>
      <c r="AE50" s="62"/>
      <c r="AF50" s="62"/>
      <c r="AG50" s="62"/>
      <c r="AH50" s="62"/>
      <c r="AI50" s="62"/>
      <c r="AJ50" s="62"/>
      <c r="AK50" s="62"/>
      <c r="AL50" s="62"/>
      <c r="AM50" s="62"/>
      <c r="AN50" s="62"/>
      <c r="AO50" s="62"/>
      <c r="AP50" s="2"/>
    </row>
    <row r="51" spans="2:42" x14ac:dyDescent="0.2">
      <c r="B51" s="15" t="s">
        <v>38</v>
      </c>
      <c r="C51" s="125"/>
      <c r="D51" s="62"/>
      <c r="E51" s="62"/>
      <c r="F51" s="62"/>
      <c r="G51" s="62"/>
      <c r="H51" s="62"/>
      <c r="I51" s="62"/>
      <c r="J51" s="62"/>
      <c r="K51" s="62"/>
      <c r="L51" s="62"/>
      <c r="M51" s="62"/>
      <c r="N51" s="62"/>
      <c r="O51" s="62"/>
      <c r="P51" s="62"/>
      <c r="Q51" s="62"/>
      <c r="R51" s="62"/>
      <c r="S51" s="62"/>
      <c r="T51" s="62"/>
      <c r="U51" s="62"/>
      <c r="V51" s="62"/>
      <c r="W51" s="62"/>
      <c r="X51" s="62"/>
      <c r="Y51" s="62"/>
      <c r="Z51" s="62"/>
      <c r="AA51" s="62"/>
      <c r="AB51" s="62"/>
      <c r="AC51" s="62"/>
      <c r="AD51" s="62"/>
      <c r="AE51" s="62"/>
      <c r="AF51" s="62"/>
      <c r="AG51" s="62"/>
      <c r="AH51" s="62"/>
      <c r="AI51" s="62"/>
      <c r="AJ51" s="62"/>
      <c r="AK51" s="62"/>
      <c r="AL51" s="62"/>
      <c r="AM51" s="62"/>
      <c r="AN51" s="62"/>
      <c r="AO51" s="62"/>
      <c r="AP51" s="2"/>
    </row>
    <row r="53" spans="2:42" x14ac:dyDescent="0.2">
      <c r="B53" s="608" t="s">
        <v>1134</v>
      </c>
      <c r="C53" s="148"/>
      <c r="D53" s="148"/>
      <c r="E53" s="148"/>
      <c r="F53" s="148"/>
      <c r="G53" s="148"/>
      <c r="H53" s="148"/>
      <c r="I53" s="148"/>
      <c r="J53" s="148"/>
      <c r="K53" s="148"/>
      <c r="L53" s="148"/>
      <c r="M53" s="148"/>
      <c r="N53" s="148"/>
      <c r="O53" s="148"/>
      <c r="P53" s="148"/>
      <c r="Q53" s="148"/>
      <c r="R53" s="148"/>
      <c r="S53" s="148"/>
      <c r="T53" s="148"/>
      <c r="U53" s="148"/>
      <c r="V53" s="148"/>
      <c r="W53" s="148"/>
      <c r="X53" s="148"/>
      <c r="Y53" s="148"/>
      <c r="Z53" s="148"/>
      <c r="AA53" s="148"/>
      <c r="AB53" s="148"/>
      <c r="AC53" s="148"/>
      <c r="AD53" s="148"/>
      <c r="AE53" s="148"/>
      <c r="AF53" s="148"/>
      <c r="AG53" s="148"/>
      <c r="AH53" s="148"/>
      <c r="AI53" s="148"/>
      <c r="AJ53" s="148"/>
      <c r="AK53" s="148"/>
      <c r="AL53" s="148"/>
      <c r="AM53" s="148"/>
      <c r="AN53" s="148"/>
      <c r="AO53" s="148"/>
    </row>
    <row r="54" spans="2:42" x14ac:dyDescent="0.2">
      <c r="B54" s="608" t="s">
        <v>1662</v>
      </c>
      <c r="C54" s="458"/>
      <c r="D54" s="148"/>
      <c r="E54" s="148"/>
      <c r="F54" s="148"/>
      <c r="G54" s="148"/>
      <c r="H54" s="148"/>
      <c r="I54" s="148"/>
      <c r="J54" s="148"/>
      <c r="K54" s="148"/>
      <c r="L54" s="148"/>
      <c r="M54" s="148"/>
      <c r="N54" s="148"/>
      <c r="O54" s="148"/>
      <c r="P54" s="148"/>
      <c r="Q54" s="148"/>
      <c r="R54" s="148"/>
      <c r="S54" s="148"/>
      <c r="T54" s="148"/>
      <c r="U54" s="148"/>
      <c r="V54" s="148"/>
      <c r="W54" s="148"/>
      <c r="X54" s="148"/>
      <c r="Y54" s="148"/>
      <c r="Z54" s="148"/>
      <c r="AA54" s="148"/>
      <c r="AB54" s="148"/>
      <c r="AC54" s="148"/>
      <c r="AD54" s="148"/>
      <c r="AE54" s="148"/>
      <c r="AF54" s="148"/>
      <c r="AG54" s="148"/>
      <c r="AH54" s="148"/>
      <c r="AI54" s="148"/>
      <c r="AJ54" s="148"/>
      <c r="AK54" s="148"/>
      <c r="AL54" s="148"/>
      <c r="AM54" s="148"/>
      <c r="AN54" s="148"/>
      <c r="AO54" s="148"/>
    </row>
    <row r="55" spans="2:42" x14ac:dyDescent="0.2">
      <c r="B55" s="609" t="s">
        <v>1663</v>
      </c>
    </row>
    <row r="56" spans="2:42" x14ac:dyDescent="0.2">
      <c r="B56" s="611" t="s">
        <v>1664</v>
      </c>
      <c r="C56" s="610"/>
      <c r="D56" s="148"/>
      <c r="E56" s="148"/>
      <c r="F56" s="148"/>
      <c r="G56" s="148"/>
      <c r="H56" s="148"/>
      <c r="I56" s="148"/>
      <c r="J56" s="148"/>
      <c r="K56" s="148"/>
      <c r="L56" s="148"/>
      <c r="M56" s="148"/>
      <c r="N56" s="148"/>
      <c r="O56" s="148"/>
      <c r="P56" s="148"/>
      <c r="Q56" s="148"/>
      <c r="R56" s="148"/>
      <c r="S56" s="148"/>
      <c r="T56" s="148"/>
      <c r="U56" s="148"/>
      <c r="V56" s="148"/>
      <c r="W56" s="148"/>
      <c r="X56" s="148"/>
      <c r="Y56" s="148"/>
      <c r="Z56" s="148"/>
      <c r="AA56" s="148"/>
      <c r="AB56" s="148"/>
      <c r="AC56" s="148"/>
      <c r="AD56" s="148"/>
      <c r="AE56" s="148"/>
      <c r="AF56" s="148"/>
      <c r="AG56" s="148"/>
      <c r="AH56" s="148"/>
      <c r="AI56" s="148"/>
      <c r="AJ56" s="148"/>
      <c r="AK56" s="148"/>
      <c r="AL56" s="148"/>
      <c r="AM56" s="148"/>
      <c r="AN56" s="148"/>
      <c r="AO56" s="148"/>
    </row>
    <row r="59" spans="2:42" x14ac:dyDescent="0.2">
      <c r="B59" s="216" t="s">
        <v>936</v>
      </c>
    </row>
    <row r="61" spans="2:42" x14ac:dyDescent="0.2">
      <c r="B61" s="53" t="str">
        <f>'Ancillary services SMP (TC)'!B11</f>
        <v>Main buildings</v>
      </c>
      <c r="C61" s="62"/>
      <c r="D61" s="62"/>
      <c r="E61" s="62"/>
      <c r="F61" s="62"/>
      <c r="G61" s="62"/>
      <c r="H61" s="62"/>
      <c r="I61" s="62"/>
      <c r="J61" s="62"/>
      <c r="K61" s="62"/>
      <c r="L61" s="62"/>
      <c r="M61" s="62"/>
      <c r="N61" s="62"/>
      <c r="O61" s="62"/>
      <c r="P61" s="62"/>
      <c r="Q61" s="62"/>
      <c r="R61" s="62"/>
      <c r="S61" s="62"/>
      <c r="T61" s="62"/>
      <c r="U61" s="62"/>
      <c r="V61" s="62"/>
      <c r="W61" s="62"/>
      <c r="X61" s="62"/>
      <c r="Y61" s="62"/>
      <c r="Z61" s="62"/>
      <c r="AA61" s="62"/>
      <c r="AB61" s="62"/>
      <c r="AC61" s="62"/>
      <c r="AD61" s="62"/>
      <c r="AE61" s="62"/>
      <c r="AF61" s="62"/>
      <c r="AG61" s="62"/>
      <c r="AH61" s="62"/>
      <c r="AI61" s="62"/>
      <c r="AJ61" s="62"/>
      <c r="AK61" s="62"/>
      <c r="AL61" s="62"/>
      <c r="AM61" s="62"/>
      <c r="AN61" s="62"/>
      <c r="AO61" s="62"/>
    </row>
    <row r="62" spans="2:42" x14ac:dyDescent="0.2">
      <c r="B62" s="141" t="str">
        <f>'Ancillary services SMP (TC)'!B12</f>
        <v>Building areas for TV and national radio broadcasting (m²)</v>
      </c>
      <c r="C62" s="62"/>
      <c r="D62" s="62"/>
      <c r="E62" s="62"/>
      <c r="F62" s="62"/>
      <c r="G62" s="62"/>
      <c r="H62" s="62"/>
      <c r="I62" s="62"/>
      <c r="J62" s="62"/>
      <c r="K62" s="62"/>
      <c r="L62" s="62"/>
      <c r="M62" s="62"/>
      <c r="N62" s="62"/>
      <c r="O62" s="62"/>
      <c r="P62" s="62"/>
      <c r="Q62" s="62"/>
      <c r="R62" s="62"/>
      <c r="S62" s="62"/>
      <c r="T62" s="62"/>
      <c r="U62" s="62"/>
      <c r="V62" s="62"/>
      <c r="W62" s="62"/>
      <c r="X62" s="62"/>
      <c r="Y62" s="62"/>
      <c r="Z62" s="62"/>
      <c r="AA62" s="62"/>
      <c r="AB62" s="62"/>
      <c r="AC62" s="62"/>
      <c r="AD62" s="62"/>
      <c r="AE62" s="62"/>
      <c r="AF62" s="62"/>
      <c r="AG62" s="62"/>
      <c r="AH62" s="62"/>
      <c r="AI62" s="62"/>
      <c r="AJ62" s="62"/>
      <c r="AK62" s="62"/>
      <c r="AL62" s="62"/>
      <c r="AM62" s="62"/>
      <c r="AN62" s="62"/>
      <c r="AO62" s="62"/>
    </row>
    <row r="63" spans="2:42" x14ac:dyDescent="0.2">
      <c r="B63" s="141" t="str">
        <f>'Ancillary services SMP (TC)'!B13</f>
        <v>Building cost (eur/m²)</v>
      </c>
      <c r="C63" s="62"/>
      <c r="D63" s="62"/>
      <c r="E63" s="62"/>
      <c r="F63" s="62"/>
      <c r="G63" s="62"/>
      <c r="H63" s="62"/>
      <c r="I63" s="62"/>
      <c r="J63" s="62"/>
      <c r="K63" s="62"/>
      <c r="L63" s="62"/>
      <c r="M63" s="62"/>
      <c r="N63" s="62"/>
      <c r="O63" s="62"/>
      <c r="P63" s="62"/>
      <c r="Q63" s="62"/>
      <c r="R63" s="62"/>
      <c r="S63" s="62"/>
      <c r="T63" s="62"/>
      <c r="U63" s="62"/>
      <c r="V63" s="62"/>
      <c r="W63" s="62"/>
      <c r="X63" s="62"/>
      <c r="Y63" s="62"/>
      <c r="Z63" s="62"/>
      <c r="AA63" s="62"/>
      <c r="AB63" s="62"/>
      <c r="AC63" s="62"/>
      <c r="AD63" s="62"/>
      <c r="AE63" s="62"/>
      <c r="AF63" s="62"/>
      <c r="AG63" s="62"/>
      <c r="AH63" s="62"/>
      <c r="AI63" s="62"/>
      <c r="AJ63" s="62"/>
      <c r="AK63" s="62"/>
      <c r="AL63" s="62"/>
      <c r="AM63" s="62"/>
      <c r="AN63" s="62"/>
      <c r="AO63" s="62"/>
    </row>
    <row r="64" spans="2:42" x14ac:dyDescent="0.2">
      <c r="B64" s="141" t="str">
        <f>'Ancillary services SMP (TC)'!B14</f>
        <v>Buildings replacement cost (eur)</v>
      </c>
      <c r="C64" s="62"/>
      <c r="D64" s="62"/>
      <c r="E64" s="62"/>
      <c r="F64" s="62"/>
      <c r="G64" s="62"/>
      <c r="H64" s="62"/>
      <c r="I64" s="62"/>
      <c r="J64" s="62"/>
      <c r="K64" s="62"/>
      <c r="L64" s="62"/>
      <c r="M64" s="62"/>
      <c r="N64" s="62"/>
      <c r="O64" s="62"/>
      <c r="P64" s="62"/>
      <c r="Q64" s="62"/>
      <c r="R64" s="62"/>
      <c r="S64" s="62"/>
      <c r="T64" s="62"/>
      <c r="U64" s="62"/>
      <c r="V64" s="62"/>
      <c r="W64" s="62"/>
      <c r="X64" s="62"/>
      <c r="Y64" s="62"/>
      <c r="Z64" s="62"/>
      <c r="AA64" s="62"/>
      <c r="AB64" s="62"/>
      <c r="AC64" s="62"/>
      <c r="AD64" s="62"/>
      <c r="AE64" s="62"/>
      <c r="AF64" s="62"/>
      <c r="AG64" s="62"/>
      <c r="AH64" s="62"/>
      <c r="AI64" s="62"/>
      <c r="AJ64" s="62"/>
      <c r="AK64" s="62"/>
      <c r="AL64" s="62"/>
      <c r="AM64" s="62"/>
      <c r="AN64" s="62"/>
      <c r="AO64" s="62"/>
    </row>
    <row r="65" spans="2:41" x14ac:dyDescent="0.2">
      <c r="B65" s="15" t="str">
        <f>'Ancillary services SMP (TC)'!B15</f>
        <v>Replacement cost for TV and national radio broadcasting</v>
      </c>
      <c r="C65" s="62"/>
      <c r="D65" s="62"/>
      <c r="E65" s="62"/>
      <c r="F65" s="62"/>
      <c r="G65" s="62"/>
      <c r="H65" s="62"/>
      <c r="I65" s="62"/>
      <c r="J65" s="62"/>
      <c r="K65" s="62"/>
      <c r="L65" s="62"/>
      <c r="M65" s="62"/>
      <c r="N65" s="62"/>
      <c r="O65" s="62"/>
      <c r="P65" s="62"/>
      <c r="Q65" s="62"/>
      <c r="R65" s="62"/>
      <c r="S65" s="62"/>
      <c r="T65" s="62"/>
      <c r="U65" s="62"/>
      <c r="V65" s="62"/>
      <c r="W65" s="62"/>
      <c r="X65" s="62"/>
      <c r="Y65" s="62"/>
      <c r="Z65" s="62"/>
      <c r="AA65" s="62"/>
      <c r="AB65" s="62"/>
      <c r="AC65" s="62"/>
      <c r="AD65" s="62"/>
      <c r="AE65" s="62"/>
      <c r="AF65" s="62"/>
      <c r="AG65" s="62"/>
      <c r="AH65" s="62"/>
      <c r="AI65" s="62"/>
      <c r="AJ65" s="62"/>
      <c r="AK65" s="62"/>
      <c r="AL65" s="62"/>
      <c r="AM65" s="62"/>
      <c r="AN65" s="62"/>
      <c r="AO65" s="62"/>
    </row>
    <row r="66" spans="2:41" x14ac:dyDescent="0.2">
      <c r="B66" s="15" t="str">
        <f>'Ancillary services SMP (TC)'!B16</f>
        <v>Average techno-economic lifetime</v>
      </c>
      <c r="C66" s="287"/>
      <c r="D66" s="287"/>
      <c r="E66" s="287"/>
      <c r="F66" s="287"/>
      <c r="G66" s="287"/>
      <c r="H66" s="287"/>
      <c r="I66" s="287"/>
      <c r="J66" s="287"/>
      <c r="K66" s="287"/>
      <c r="L66" s="287"/>
      <c r="M66" s="287"/>
      <c r="N66" s="287"/>
      <c r="O66" s="287"/>
      <c r="P66" s="287"/>
      <c r="Q66" s="287"/>
      <c r="R66" s="287"/>
      <c r="S66" s="287"/>
      <c r="T66" s="287"/>
      <c r="U66" s="287"/>
      <c r="V66" s="287"/>
      <c r="W66" s="287"/>
      <c r="X66" s="287"/>
      <c r="Y66" s="287"/>
      <c r="Z66" s="287"/>
      <c r="AA66" s="287"/>
      <c r="AB66" s="287"/>
      <c r="AC66" s="287"/>
      <c r="AD66" s="287"/>
      <c r="AE66" s="287"/>
      <c r="AF66" s="287"/>
      <c r="AG66" s="287"/>
      <c r="AH66" s="287"/>
      <c r="AI66" s="287"/>
      <c r="AJ66" s="287"/>
      <c r="AK66" s="287"/>
      <c r="AL66" s="287"/>
      <c r="AM66" s="287"/>
      <c r="AN66" s="287"/>
      <c r="AO66" s="287"/>
    </row>
    <row r="67" spans="2:41" x14ac:dyDescent="0.2">
      <c r="B67" s="179" t="str">
        <f>'Ancillary services SMP (TC)'!B17</f>
        <v>Average age</v>
      </c>
      <c r="C67" s="309"/>
      <c r="D67" s="309"/>
      <c r="E67" s="309"/>
      <c r="F67" s="309"/>
      <c r="G67" s="309"/>
      <c r="H67" s="309"/>
      <c r="I67" s="309"/>
      <c r="J67" s="309"/>
      <c r="K67" s="309"/>
      <c r="L67" s="309"/>
      <c r="M67" s="309"/>
      <c r="N67" s="309"/>
      <c r="O67" s="309"/>
      <c r="P67" s="309"/>
      <c r="Q67" s="309"/>
      <c r="R67" s="309"/>
      <c r="S67" s="309"/>
      <c r="T67" s="309"/>
      <c r="U67" s="309"/>
      <c r="V67" s="309"/>
      <c r="W67" s="309"/>
      <c r="X67" s="309"/>
      <c r="Y67" s="309"/>
      <c r="Z67" s="309"/>
      <c r="AA67" s="309"/>
      <c r="AB67" s="309"/>
      <c r="AC67" s="309"/>
      <c r="AD67" s="309"/>
      <c r="AE67" s="309"/>
      <c r="AF67" s="309"/>
      <c r="AG67" s="309"/>
      <c r="AH67" s="309"/>
      <c r="AI67" s="309"/>
      <c r="AJ67" s="309"/>
      <c r="AK67" s="309"/>
      <c r="AL67" s="309"/>
      <c r="AM67" s="309"/>
      <c r="AN67" s="309"/>
      <c r="AO67" s="309"/>
    </row>
    <row r="68" spans="2:41" x14ac:dyDescent="0.2">
      <c r="B68" s="15"/>
      <c r="C68" s="287"/>
      <c r="D68" s="287"/>
      <c r="E68" s="287"/>
      <c r="F68" s="287"/>
      <c r="G68" s="287"/>
      <c r="H68" s="287"/>
      <c r="I68" s="287"/>
      <c r="J68" s="287"/>
      <c r="K68" s="287"/>
      <c r="L68" s="287"/>
      <c r="M68" s="287"/>
      <c r="N68" s="287"/>
      <c r="O68" s="287"/>
      <c r="P68" s="287"/>
      <c r="Q68" s="287"/>
      <c r="R68" s="287"/>
      <c r="S68" s="287"/>
      <c r="T68" s="287"/>
      <c r="U68" s="287"/>
      <c r="V68" s="287"/>
      <c r="W68" s="287"/>
      <c r="X68" s="287"/>
      <c r="Y68" s="287"/>
      <c r="Z68" s="287"/>
      <c r="AA68" s="287"/>
      <c r="AB68" s="287"/>
      <c r="AC68" s="287"/>
      <c r="AD68" s="287"/>
      <c r="AE68" s="287"/>
      <c r="AF68" s="287"/>
      <c r="AG68" s="287"/>
      <c r="AH68" s="287"/>
      <c r="AI68" s="287"/>
      <c r="AJ68" s="287"/>
      <c r="AK68" s="287"/>
      <c r="AL68" s="287"/>
      <c r="AM68" s="287"/>
      <c r="AN68" s="287"/>
      <c r="AO68" s="287"/>
    </row>
    <row r="69" spans="2:41" x14ac:dyDescent="0.2">
      <c r="B69" s="53" t="str">
        <f>'Ancillary services SMP (TC)'!B19</f>
        <v>Other buildings (approach roof)</v>
      </c>
      <c r="C69" s="62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</row>
    <row r="70" spans="2:41" x14ac:dyDescent="0.2">
      <c r="B70" s="15" t="str">
        <f>'Ancillary services SMP (TC)'!B20</f>
        <v>Replacement cost for TV and national radio broadcasting</v>
      </c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</row>
    <row r="71" spans="2:41" x14ac:dyDescent="0.2">
      <c r="B71" s="15" t="str">
        <f>'Ancillary services SMP (TC)'!B21</f>
        <v>Average techno-economic lifetime</v>
      </c>
      <c r="C71" s="287"/>
      <c r="D71" s="287"/>
      <c r="E71" s="287"/>
      <c r="F71" s="287"/>
      <c r="G71" s="287"/>
      <c r="H71" s="287"/>
      <c r="I71" s="287"/>
      <c r="J71" s="287"/>
      <c r="K71" s="287"/>
      <c r="L71" s="287"/>
      <c r="M71" s="287"/>
      <c r="N71" s="287"/>
      <c r="O71" s="287"/>
      <c r="P71" s="287"/>
      <c r="Q71" s="287"/>
      <c r="R71" s="287"/>
      <c r="S71" s="287"/>
      <c r="T71" s="287"/>
      <c r="U71" s="287"/>
      <c r="V71" s="287"/>
      <c r="W71" s="287"/>
      <c r="X71" s="287"/>
      <c r="Y71" s="287"/>
      <c r="Z71" s="287"/>
      <c r="AA71" s="287"/>
      <c r="AB71" s="287"/>
      <c r="AC71" s="287"/>
      <c r="AD71" s="287"/>
      <c r="AE71" s="287"/>
      <c r="AF71" s="287"/>
      <c r="AG71" s="287"/>
      <c r="AH71" s="287"/>
      <c r="AI71" s="287"/>
      <c r="AJ71" s="287"/>
      <c r="AK71" s="287"/>
      <c r="AL71" s="287"/>
      <c r="AM71" s="287"/>
      <c r="AN71" s="287"/>
      <c r="AO71" s="287"/>
    </row>
    <row r="72" spans="2:41" x14ac:dyDescent="0.2">
      <c r="B72" s="179" t="str">
        <f>'Ancillary services SMP (TC)'!B22</f>
        <v>Average age</v>
      </c>
      <c r="C72" s="309"/>
      <c r="D72" s="309"/>
      <c r="E72" s="309"/>
      <c r="F72" s="309"/>
      <c r="G72" s="309"/>
      <c r="H72" s="309"/>
      <c r="I72" s="309"/>
      <c r="J72" s="309"/>
      <c r="K72" s="309"/>
      <c r="L72" s="309"/>
      <c r="M72" s="309"/>
      <c r="N72" s="309"/>
      <c r="O72" s="309"/>
      <c r="P72" s="309"/>
      <c r="Q72" s="309"/>
      <c r="R72" s="309"/>
      <c r="S72" s="309"/>
      <c r="T72" s="309"/>
      <c r="U72" s="309"/>
      <c r="V72" s="309"/>
      <c r="W72" s="309"/>
      <c r="X72" s="309"/>
      <c r="Y72" s="309"/>
      <c r="Z72" s="309"/>
      <c r="AA72" s="309"/>
      <c r="AB72" s="309"/>
      <c r="AC72" s="309"/>
      <c r="AD72" s="309"/>
      <c r="AE72" s="309"/>
      <c r="AF72" s="309"/>
      <c r="AG72" s="309"/>
      <c r="AH72" s="309"/>
      <c r="AI72" s="309"/>
      <c r="AJ72" s="309"/>
      <c r="AK72" s="309"/>
      <c r="AL72" s="309"/>
      <c r="AM72" s="309"/>
      <c r="AN72" s="309"/>
      <c r="AO72" s="309"/>
    </row>
    <row r="73" spans="2:41" x14ac:dyDescent="0.2">
      <c r="B73" s="15"/>
      <c r="C73" s="287"/>
      <c r="D73" s="287"/>
      <c r="E73" s="287"/>
      <c r="F73" s="287"/>
      <c r="G73" s="287"/>
      <c r="H73" s="287"/>
      <c r="I73" s="287"/>
      <c r="J73" s="287"/>
      <c r="K73" s="287"/>
      <c r="L73" s="287"/>
      <c r="M73" s="287"/>
      <c r="N73" s="287"/>
      <c r="O73" s="287"/>
      <c r="P73" s="287"/>
      <c r="Q73" s="287"/>
      <c r="R73" s="287"/>
      <c r="S73" s="287"/>
      <c r="T73" s="287"/>
      <c r="U73" s="287"/>
      <c r="V73" s="287"/>
      <c r="W73" s="287"/>
      <c r="X73" s="287"/>
      <c r="Y73" s="287"/>
      <c r="Z73" s="287"/>
      <c r="AA73" s="287"/>
      <c r="AB73" s="287"/>
      <c r="AC73" s="287"/>
      <c r="AD73" s="287"/>
      <c r="AE73" s="287"/>
      <c r="AF73" s="287"/>
      <c r="AG73" s="287"/>
      <c r="AH73" s="287"/>
      <c r="AI73" s="287"/>
      <c r="AJ73" s="287"/>
      <c r="AK73" s="287"/>
      <c r="AL73" s="287"/>
      <c r="AM73" s="287"/>
      <c r="AN73" s="287"/>
      <c r="AO73" s="287"/>
    </row>
    <row r="74" spans="2:41" x14ac:dyDescent="0.2">
      <c r="B74" s="53" t="str">
        <f>'Ancillary services SMP (TC)'!B24</f>
        <v>Other building-related fixed assets</v>
      </c>
      <c r="C74" s="287"/>
      <c r="D74" s="287"/>
      <c r="E74" s="287"/>
      <c r="F74" s="287"/>
      <c r="G74" s="287"/>
      <c r="H74" s="287"/>
      <c r="I74" s="287"/>
      <c r="J74" s="287"/>
      <c r="K74" s="287"/>
      <c r="L74" s="287"/>
      <c r="M74" s="287"/>
      <c r="N74" s="287"/>
      <c r="O74" s="287"/>
      <c r="P74" s="287"/>
      <c r="Q74" s="287"/>
      <c r="R74" s="287"/>
      <c r="S74" s="287"/>
      <c r="T74" s="287"/>
      <c r="U74" s="287"/>
      <c r="V74" s="287"/>
      <c r="W74" s="287"/>
      <c r="X74" s="287"/>
      <c r="Y74" s="287"/>
      <c r="Z74" s="287"/>
      <c r="AA74" s="287"/>
      <c r="AB74" s="287"/>
      <c r="AC74" s="287"/>
      <c r="AD74" s="287"/>
      <c r="AE74" s="287"/>
      <c r="AF74" s="287"/>
      <c r="AG74" s="287"/>
      <c r="AH74" s="287"/>
      <c r="AI74" s="287"/>
      <c r="AJ74" s="287"/>
      <c r="AK74" s="287"/>
      <c r="AL74" s="287"/>
      <c r="AM74" s="287"/>
      <c r="AN74" s="287"/>
      <c r="AO74" s="287"/>
    </row>
    <row r="75" spans="2:41" x14ac:dyDescent="0.2">
      <c r="B75" s="15" t="str">
        <f>'Ancillary services SMP (TC)'!B25</f>
        <v>Replacement cost for TV and national radio broadcasting</v>
      </c>
      <c r="C75" s="62"/>
      <c r="D75" s="62"/>
      <c r="E75" s="62"/>
      <c r="F75" s="62"/>
      <c r="G75" s="62"/>
      <c r="H75" s="62"/>
      <c r="I75" s="62"/>
      <c r="J75" s="62"/>
      <c r="K75" s="62"/>
      <c r="L75" s="62"/>
      <c r="M75" s="62"/>
      <c r="N75" s="62"/>
      <c r="O75" s="62"/>
      <c r="P75" s="62"/>
      <c r="Q75" s="62"/>
      <c r="R75" s="62"/>
      <c r="S75" s="62"/>
      <c r="T75" s="62"/>
      <c r="U75" s="62"/>
      <c r="V75" s="62"/>
      <c r="W75" s="62"/>
      <c r="X75" s="62"/>
      <c r="Y75" s="62"/>
      <c r="Z75" s="62"/>
      <c r="AA75" s="62"/>
      <c r="AB75" s="62"/>
      <c r="AC75" s="62"/>
      <c r="AD75" s="62"/>
      <c r="AE75" s="62"/>
      <c r="AF75" s="62"/>
      <c r="AG75" s="62"/>
      <c r="AH75" s="62"/>
      <c r="AI75" s="62"/>
      <c r="AJ75" s="62"/>
      <c r="AK75" s="62"/>
      <c r="AL75" s="62"/>
      <c r="AM75" s="62"/>
      <c r="AN75" s="62"/>
      <c r="AO75" s="62"/>
    </row>
    <row r="76" spans="2:41" x14ac:dyDescent="0.2">
      <c r="B76" s="15" t="str">
        <f>'Ancillary services SMP (TC)'!B26</f>
        <v>Average techno-economic lifetime</v>
      </c>
      <c r="C76" s="287"/>
      <c r="D76" s="287"/>
      <c r="E76" s="287"/>
      <c r="F76" s="287"/>
      <c r="G76" s="287"/>
      <c r="H76" s="287"/>
      <c r="I76" s="287"/>
      <c r="J76" s="287"/>
      <c r="K76" s="287"/>
      <c r="L76" s="287"/>
      <c r="M76" s="287"/>
      <c r="N76" s="287"/>
      <c r="O76" s="287"/>
      <c r="P76" s="287"/>
      <c r="Q76" s="287"/>
      <c r="R76" s="287"/>
      <c r="S76" s="287"/>
      <c r="T76" s="287"/>
      <c r="U76" s="287"/>
      <c r="V76" s="287"/>
      <c r="W76" s="287"/>
      <c r="X76" s="287"/>
      <c r="Y76" s="287"/>
      <c r="Z76" s="287"/>
      <c r="AA76" s="287"/>
      <c r="AB76" s="287"/>
      <c r="AC76" s="287"/>
      <c r="AD76" s="287"/>
      <c r="AE76" s="287"/>
      <c r="AF76" s="287"/>
      <c r="AG76" s="287"/>
      <c r="AH76" s="287"/>
      <c r="AI76" s="287"/>
      <c r="AJ76" s="287"/>
      <c r="AK76" s="287"/>
      <c r="AL76" s="287"/>
      <c r="AM76" s="287"/>
      <c r="AN76" s="287"/>
      <c r="AO76" s="287"/>
    </row>
    <row r="77" spans="2:41" x14ac:dyDescent="0.2">
      <c r="B77" s="15" t="str">
        <f>'Ancillary services SMP (TC)'!B27</f>
        <v>Average age</v>
      </c>
      <c r="C77" s="287"/>
      <c r="D77" s="287"/>
      <c r="E77" s="287"/>
      <c r="F77" s="287"/>
      <c r="G77" s="287"/>
      <c r="H77" s="287"/>
      <c r="I77" s="287"/>
      <c r="J77" s="287"/>
      <c r="K77" s="287"/>
      <c r="L77" s="287"/>
      <c r="M77" s="287"/>
      <c r="N77" s="287"/>
      <c r="O77" s="287"/>
      <c r="P77" s="287"/>
      <c r="Q77" s="287"/>
      <c r="R77" s="287"/>
      <c r="S77" s="287"/>
      <c r="T77" s="287"/>
      <c r="U77" s="287"/>
      <c r="V77" s="287"/>
      <c r="W77" s="287"/>
      <c r="X77" s="287"/>
      <c r="Y77" s="287"/>
      <c r="Z77" s="287"/>
      <c r="AA77" s="287"/>
      <c r="AB77" s="287"/>
      <c r="AC77" s="287"/>
      <c r="AD77" s="287"/>
      <c r="AE77" s="287"/>
      <c r="AF77" s="287"/>
      <c r="AG77" s="287"/>
      <c r="AH77" s="287"/>
      <c r="AI77" s="287"/>
      <c r="AJ77" s="287"/>
      <c r="AK77" s="287"/>
      <c r="AL77" s="287"/>
      <c r="AM77" s="287"/>
      <c r="AN77" s="287"/>
      <c r="AO77" s="287"/>
    </row>
    <row r="79" spans="2:41" x14ac:dyDescent="0.2">
      <c r="B79" t="s">
        <v>1665</v>
      </c>
    </row>
    <row r="80" spans="2:41" x14ac:dyDescent="0.2">
      <c r="B80" t="s">
        <v>1666</v>
      </c>
    </row>
    <row r="81" spans="1:41" x14ac:dyDescent="0.2">
      <c r="B81" s="251" t="s">
        <v>443</v>
      </c>
      <c r="C81" s="148"/>
      <c r="D81" s="148"/>
      <c r="E81" s="148"/>
      <c r="F81" s="148"/>
      <c r="G81" s="148"/>
      <c r="H81" s="148"/>
      <c r="I81" s="148"/>
      <c r="J81" s="148"/>
      <c r="K81" s="148"/>
      <c r="L81" s="148"/>
      <c r="M81" s="148"/>
      <c r="N81" s="148"/>
      <c r="O81" s="148"/>
      <c r="P81" s="148"/>
      <c r="Q81" s="148"/>
      <c r="R81" s="148"/>
      <c r="S81" s="148"/>
      <c r="T81" s="148"/>
      <c r="U81" s="148"/>
      <c r="V81" s="148"/>
      <c r="W81" s="148"/>
      <c r="X81" s="148"/>
      <c r="Y81" s="148"/>
      <c r="Z81" s="148"/>
      <c r="AA81" s="148"/>
      <c r="AB81" s="148"/>
      <c r="AC81" s="148"/>
      <c r="AD81" s="148"/>
      <c r="AE81" s="148"/>
      <c r="AF81" s="148"/>
      <c r="AG81" s="148"/>
      <c r="AH81" s="148"/>
      <c r="AI81" s="148"/>
      <c r="AJ81" s="148"/>
      <c r="AK81" s="148"/>
      <c r="AL81" s="148"/>
      <c r="AM81" s="148"/>
      <c r="AN81" s="148"/>
      <c r="AO81" s="148"/>
    </row>
    <row r="82" spans="1:41" x14ac:dyDescent="0.2">
      <c r="B82" s="251" t="s">
        <v>448</v>
      </c>
      <c r="C82" s="148"/>
      <c r="D82" s="148"/>
      <c r="E82" s="148"/>
      <c r="F82" s="148"/>
      <c r="G82" s="148"/>
      <c r="H82" s="148"/>
      <c r="I82" s="148"/>
      <c r="J82" s="148"/>
      <c r="K82" s="148"/>
      <c r="L82" s="148"/>
      <c r="M82" s="148"/>
      <c r="N82" s="148"/>
      <c r="O82" s="148"/>
      <c r="P82" s="148"/>
      <c r="Q82" s="148"/>
      <c r="R82" s="148"/>
      <c r="S82" s="148"/>
      <c r="T82" s="148"/>
      <c r="U82" s="148"/>
      <c r="V82" s="148"/>
      <c r="W82" s="148"/>
      <c r="X82" s="148"/>
      <c r="Y82" s="148"/>
      <c r="Z82" s="148"/>
      <c r="AA82" s="148"/>
      <c r="AB82" s="148"/>
      <c r="AC82" s="148"/>
      <c r="AD82" s="148"/>
      <c r="AE82" s="148"/>
      <c r="AF82" s="148"/>
      <c r="AG82" s="148"/>
      <c r="AH82" s="148"/>
      <c r="AI82" s="148"/>
      <c r="AJ82" s="148"/>
      <c r="AK82" s="148"/>
      <c r="AL82" s="148"/>
      <c r="AM82" s="148"/>
      <c r="AN82" s="148"/>
      <c r="AO82" s="148"/>
    </row>
    <row r="83" spans="1:41" x14ac:dyDescent="0.2">
      <c r="B83" s="350" t="s">
        <v>449</v>
      </c>
      <c r="C83" s="341"/>
      <c r="D83" s="341"/>
      <c r="E83" s="341"/>
      <c r="F83" s="341"/>
      <c r="G83" s="341"/>
      <c r="H83" s="341"/>
      <c r="I83" s="341"/>
      <c r="J83" s="341"/>
      <c r="K83" s="341"/>
      <c r="L83" s="341"/>
      <c r="M83" s="341"/>
      <c r="N83" s="341"/>
      <c r="O83" s="341"/>
      <c r="P83" s="341"/>
      <c r="Q83" s="341"/>
      <c r="R83" s="341"/>
      <c r="S83" s="341"/>
      <c r="T83" s="341"/>
      <c r="U83" s="341"/>
      <c r="V83" s="341"/>
      <c r="W83" s="341"/>
      <c r="X83" s="341"/>
      <c r="Y83" s="341"/>
      <c r="Z83" s="341"/>
      <c r="AA83" s="341"/>
      <c r="AB83" s="341"/>
      <c r="AC83" s="341"/>
      <c r="AD83" s="341"/>
      <c r="AE83" s="341"/>
      <c r="AF83" s="341"/>
      <c r="AG83" s="341"/>
      <c r="AH83" s="341"/>
      <c r="AI83" s="341"/>
      <c r="AJ83" s="341"/>
      <c r="AK83" s="341"/>
      <c r="AL83" s="341"/>
      <c r="AM83" s="341"/>
      <c r="AN83" s="341"/>
      <c r="AO83" s="341"/>
    </row>
    <row r="84" spans="1:41" x14ac:dyDescent="0.2">
      <c r="B84" s="251" t="s">
        <v>1141</v>
      </c>
      <c r="C84" s="148"/>
      <c r="D84" s="148"/>
      <c r="E84" s="148"/>
      <c r="F84" s="148"/>
      <c r="G84" s="148"/>
      <c r="H84" s="148"/>
      <c r="I84" s="148"/>
      <c r="J84" s="148"/>
      <c r="K84" s="148"/>
      <c r="L84" s="148"/>
      <c r="M84" s="148"/>
      <c r="N84" s="148"/>
      <c r="O84" s="148"/>
      <c r="P84" s="148"/>
      <c r="Q84" s="148"/>
      <c r="R84" s="148"/>
      <c r="S84" s="148"/>
      <c r="T84" s="148"/>
      <c r="U84" s="148"/>
      <c r="V84" s="148"/>
      <c r="W84" s="148"/>
      <c r="X84" s="148"/>
      <c r="Y84" s="148"/>
      <c r="Z84" s="148"/>
      <c r="AA84" s="148"/>
      <c r="AB84" s="148"/>
      <c r="AC84" s="148"/>
      <c r="AD84" s="148"/>
      <c r="AE84" s="148"/>
      <c r="AF84" s="148"/>
      <c r="AG84" s="148"/>
      <c r="AH84" s="148"/>
      <c r="AI84" s="148"/>
      <c r="AJ84" s="148"/>
      <c r="AK84" s="148"/>
      <c r="AL84" s="148"/>
      <c r="AM84" s="148"/>
      <c r="AN84" s="148"/>
      <c r="AO84" s="148"/>
    </row>
    <row r="85" spans="1:41" x14ac:dyDescent="0.2">
      <c r="B85" s="251"/>
      <c r="C85" s="148"/>
      <c r="D85" s="148"/>
      <c r="E85" s="148"/>
      <c r="F85" s="148"/>
      <c r="G85" s="148"/>
      <c r="H85" s="148"/>
      <c r="I85" s="148"/>
      <c r="J85" s="148"/>
      <c r="K85" s="148"/>
      <c r="L85" s="148"/>
      <c r="M85" s="148"/>
      <c r="N85" s="148"/>
      <c r="O85" s="148"/>
      <c r="P85" s="148"/>
      <c r="Q85" s="148"/>
      <c r="R85" s="148"/>
      <c r="S85" s="148"/>
      <c r="T85" s="148"/>
      <c r="U85" s="148"/>
      <c r="V85" s="148"/>
      <c r="W85" s="148"/>
      <c r="X85" s="148"/>
      <c r="Y85" s="148"/>
      <c r="Z85" s="148"/>
      <c r="AA85" s="148"/>
      <c r="AB85" s="148"/>
      <c r="AC85" s="148"/>
      <c r="AD85" s="148"/>
      <c r="AE85" s="148"/>
      <c r="AF85" s="148"/>
      <c r="AG85" s="148"/>
      <c r="AH85" s="148"/>
      <c r="AI85" s="148"/>
      <c r="AJ85" s="148"/>
      <c r="AK85" s="148"/>
      <c r="AL85" s="148"/>
      <c r="AM85" s="148"/>
      <c r="AN85" s="148"/>
      <c r="AO85" s="148"/>
    </row>
    <row r="86" spans="1:41" s="612" customFormat="1" hidden="1" outlineLevel="1" x14ac:dyDescent="0.2">
      <c r="A86" s="612" t="s">
        <v>1675</v>
      </c>
      <c r="B86" s="613" t="s">
        <v>1672</v>
      </c>
      <c r="C86" s="614"/>
      <c r="D86" s="614"/>
      <c r="E86" s="614"/>
      <c r="F86" s="614"/>
      <c r="G86" s="614"/>
      <c r="H86" s="614"/>
      <c r="I86" s="614"/>
      <c r="J86" s="614"/>
      <c r="K86" s="614"/>
      <c r="L86" s="614"/>
      <c r="M86" s="614"/>
      <c r="N86" s="614"/>
      <c r="O86" s="614"/>
      <c r="P86" s="614"/>
      <c r="Q86" s="614"/>
      <c r="R86" s="614"/>
      <c r="S86" s="614"/>
      <c r="T86" s="614"/>
      <c r="U86" s="614"/>
      <c r="V86" s="614"/>
      <c r="W86" s="614"/>
      <c r="X86" s="614"/>
      <c r="Y86" s="614"/>
      <c r="Z86" s="614"/>
      <c r="AA86" s="614"/>
      <c r="AB86" s="614"/>
      <c r="AC86" s="614"/>
      <c r="AD86" s="614"/>
      <c r="AE86" s="614"/>
      <c r="AF86" s="614"/>
      <c r="AG86" s="614"/>
      <c r="AH86" s="614"/>
      <c r="AI86" s="614"/>
      <c r="AJ86" s="614"/>
      <c r="AK86" s="614"/>
      <c r="AL86" s="614"/>
      <c r="AM86" s="614"/>
      <c r="AN86" s="614"/>
      <c r="AO86" s="614"/>
    </row>
    <row r="87" spans="1:41" s="612" customFormat="1" hidden="1" outlineLevel="1" x14ac:dyDescent="0.2">
      <c r="A87" s="612" t="s">
        <v>1675</v>
      </c>
      <c r="B87" s="613" t="s">
        <v>1673</v>
      </c>
      <c r="C87" s="614"/>
      <c r="D87" s="614"/>
      <c r="E87" s="614"/>
      <c r="F87" s="614"/>
      <c r="G87" s="614"/>
      <c r="H87" s="614"/>
      <c r="I87" s="614"/>
      <c r="J87" s="614"/>
      <c r="K87" s="614"/>
      <c r="L87" s="614"/>
      <c r="M87" s="614"/>
      <c r="N87" s="614"/>
      <c r="O87" s="614"/>
      <c r="P87" s="614"/>
      <c r="Q87" s="614"/>
      <c r="R87" s="614"/>
      <c r="S87" s="614"/>
      <c r="T87" s="614"/>
      <c r="U87" s="614"/>
      <c r="V87" s="614"/>
      <c r="W87" s="614"/>
      <c r="X87" s="614"/>
      <c r="Y87" s="614"/>
      <c r="Z87" s="614"/>
      <c r="AA87" s="614"/>
      <c r="AB87" s="614"/>
      <c r="AC87" s="614"/>
      <c r="AD87" s="614"/>
      <c r="AE87" s="614"/>
      <c r="AF87" s="614"/>
      <c r="AG87" s="614"/>
      <c r="AH87" s="614"/>
      <c r="AI87" s="614"/>
      <c r="AJ87" s="614"/>
      <c r="AK87" s="614"/>
      <c r="AL87" s="614"/>
      <c r="AM87" s="614"/>
      <c r="AN87" s="614"/>
      <c r="AO87" s="614"/>
    </row>
    <row r="88" spans="1:41" s="612" customFormat="1" hidden="1" outlineLevel="1" x14ac:dyDescent="0.2">
      <c r="A88" s="612" t="s">
        <v>1675</v>
      </c>
      <c r="B88" s="615" t="s">
        <v>1668</v>
      </c>
      <c r="C88" s="614"/>
      <c r="D88" s="614"/>
      <c r="E88" s="614"/>
      <c r="F88" s="614"/>
      <c r="G88" s="614"/>
      <c r="H88" s="614"/>
      <c r="I88" s="614"/>
      <c r="J88" s="614"/>
      <c r="K88" s="614"/>
      <c r="L88" s="614"/>
      <c r="M88" s="614"/>
      <c r="N88" s="614"/>
      <c r="O88" s="614"/>
      <c r="P88" s="614"/>
      <c r="Q88" s="614"/>
      <c r="R88" s="614"/>
      <c r="S88" s="614"/>
      <c r="T88" s="614"/>
      <c r="U88" s="614"/>
      <c r="V88" s="614"/>
      <c r="W88" s="614"/>
      <c r="X88" s="614"/>
      <c r="Y88" s="614"/>
      <c r="Z88" s="614"/>
      <c r="AA88" s="614"/>
      <c r="AB88" s="614"/>
      <c r="AC88" s="614"/>
      <c r="AD88" s="614"/>
      <c r="AE88" s="614"/>
      <c r="AF88" s="614"/>
      <c r="AG88" s="614"/>
      <c r="AH88" s="614"/>
      <c r="AI88" s="614"/>
      <c r="AJ88" s="614"/>
      <c r="AK88" s="614"/>
      <c r="AL88" s="614"/>
      <c r="AM88" s="614"/>
      <c r="AN88" s="614"/>
      <c r="AO88" s="614"/>
    </row>
    <row r="89" spans="1:41" s="612" customFormat="1" hidden="1" outlineLevel="1" x14ac:dyDescent="0.2">
      <c r="A89" s="612" t="s">
        <v>1675</v>
      </c>
      <c r="B89" s="616">
        <v>8.5099999999999995E-2</v>
      </c>
      <c r="C89" s="614"/>
      <c r="E89" s="614"/>
      <c r="F89" s="614"/>
      <c r="G89" s="614"/>
      <c r="H89" s="614"/>
      <c r="I89" s="614"/>
      <c r="J89" s="614"/>
      <c r="K89" s="614"/>
      <c r="L89" s="614"/>
      <c r="M89" s="614"/>
      <c r="N89" s="614"/>
      <c r="O89" s="614"/>
      <c r="P89" s="614"/>
      <c r="Q89" s="614"/>
      <c r="R89" s="614"/>
      <c r="S89" s="614"/>
      <c r="T89" s="614"/>
      <c r="U89" s="614"/>
      <c r="V89" s="614"/>
      <c r="W89" s="614"/>
      <c r="X89" s="614"/>
      <c r="Y89" s="614"/>
      <c r="Z89" s="614"/>
      <c r="AA89" s="614"/>
      <c r="AB89" s="614"/>
      <c r="AC89" s="614"/>
      <c r="AD89" s="614"/>
      <c r="AE89" s="614"/>
      <c r="AF89" s="614"/>
      <c r="AG89" s="614"/>
      <c r="AH89" s="614"/>
      <c r="AI89" s="614"/>
      <c r="AJ89" s="614"/>
      <c r="AK89" s="614"/>
      <c r="AL89" s="614"/>
      <c r="AM89" s="614"/>
      <c r="AN89" s="614"/>
      <c r="AO89" s="614"/>
    </row>
    <row r="90" spans="1:41" s="612" customFormat="1" hidden="1" outlineLevel="1" x14ac:dyDescent="0.2">
      <c r="A90" s="612" t="s">
        <v>1675</v>
      </c>
      <c r="B90" s="615" t="s">
        <v>1669</v>
      </c>
      <c r="C90" s="614"/>
      <c r="D90" s="614"/>
      <c r="E90" s="614"/>
      <c r="F90" s="614"/>
      <c r="G90" s="614"/>
      <c r="H90" s="614"/>
      <c r="I90" s="614"/>
      <c r="J90" s="614"/>
      <c r="K90" s="614"/>
      <c r="L90" s="614"/>
      <c r="M90" s="614"/>
      <c r="N90" s="614"/>
      <c r="O90" s="614"/>
      <c r="P90" s="614"/>
      <c r="Q90" s="614"/>
      <c r="R90" s="614"/>
      <c r="S90" s="614"/>
      <c r="T90" s="614"/>
      <c r="U90" s="614"/>
      <c r="V90" s="614"/>
      <c r="W90" s="614"/>
      <c r="X90" s="614"/>
      <c r="Y90" s="614"/>
      <c r="Z90" s="614"/>
      <c r="AA90" s="614"/>
      <c r="AB90" s="614"/>
      <c r="AC90" s="614"/>
      <c r="AD90" s="614"/>
      <c r="AE90" s="614"/>
      <c r="AF90" s="614"/>
      <c r="AG90" s="614"/>
      <c r="AH90" s="614"/>
      <c r="AI90" s="614"/>
      <c r="AJ90" s="614"/>
      <c r="AK90" s="614"/>
      <c r="AL90" s="614"/>
      <c r="AM90" s="614"/>
      <c r="AN90" s="614"/>
      <c r="AO90" s="614"/>
    </row>
    <row r="91" spans="1:41" s="612" customFormat="1" hidden="1" outlineLevel="1" x14ac:dyDescent="0.2">
      <c r="A91" s="612" t="s">
        <v>1675</v>
      </c>
      <c r="B91" s="615" t="s">
        <v>1670</v>
      </c>
      <c r="C91" s="614"/>
      <c r="D91" s="614"/>
      <c r="E91" s="614"/>
      <c r="F91" s="614"/>
      <c r="G91" s="614"/>
      <c r="H91" s="614"/>
      <c r="I91" s="614"/>
      <c r="J91" s="614"/>
      <c r="K91" s="614"/>
      <c r="L91" s="614"/>
      <c r="M91" s="614"/>
      <c r="N91" s="614"/>
      <c r="O91" s="614"/>
      <c r="P91" s="614"/>
      <c r="Q91" s="614"/>
      <c r="R91" s="614"/>
      <c r="S91" s="614"/>
      <c r="T91" s="614"/>
      <c r="U91" s="614"/>
      <c r="V91" s="614"/>
      <c r="W91" s="614"/>
      <c r="X91" s="614"/>
      <c r="Y91" s="614"/>
      <c r="Z91" s="614"/>
      <c r="AA91" s="614"/>
      <c r="AB91" s="614"/>
      <c r="AC91" s="614"/>
      <c r="AD91" s="614"/>
      <c r="AE91" s="614"/>
      <c r="AF91" s="614"/>
      <c r="AG91" s="614"/>
      <c r="AH91" s="614"/>
      <c r="AI91" s="614"/>
      <c r="AJ91" s="614"/>
      <c r="AK91" s="614"/>
      <c r="AL91" s="614"/>
      <c r="AM91" s="614"/>
      <c r="AN91" s="614"/>
      <c r="AO91" s="614"/>
    </row>
    <row r="92" spans="1:41" s="612" customFormat="1" hidden="1" outlineLevel="1" x14ac:dyDescent="0.2">
      <c r="A92" s="612" t="s">
        <v>1675</v>
      </c>
      <c r="B92" s="615" t="s">
        <v>1671</v>
      </c>
      <c r="C92" s="617"/>
      <c r="D92" s="617"/>
      <c r="E92" s="617"/>
      <c r="F92" s="617"/>
      <c r="G92" s="617"/>
      <c r="H92" s="617"/>
      <c r="I92" s="617"/>
      <c r="J92" s="617"/>
      <c r="K92" s="617"/>
      <c r="L92" s="617"/>
      <c r="M92" s="617"/>
      <c r="N92" s="617"/>
      <c r="O92" s="617"/>
      <c r="P92" s="617"/>
      <c r="Q92" s="617"/>
      <c r="R92" s="617"/>
      <c r="S92" s="617"/>
      <c r="T92" s="617"/>
      <c r="U92" s="617"/>
      <c r="V92" s="617"/>
      <c r="W92" s="617"/>
      <c r="X92" s="617"/>
      <c r="Y92" s="617"/>
      <c r="Z92" s="617"/>
      <c r="AA92" s="617"/>
      <c r="AB92" s="617"/>
      <c r="AC92" s="617"/>
      <c r="AD92" s="617"/>
      <c r="AE92" s="617"/>
      <c r="AF92" s="617"/>
      <c r="AG92" s="617"/>
      <c r="AH92" s="617"/>
      <c r="AI92" s="617"/>
      <c r="AJ92" s="617"/>
      <c r="AK92" s="617"/>
      <c r="AL92" s="617"/>
      <c r="AM92" s="617"/>
      <c r="AN92" s="617"/>
      <c r="AO92" s="617"/>
    </row>
    <row r="93" spans="1:41" s="612" customFormat="1" hidden="1" outlineLevel="1" x14ac:dyDescent="0.2">
      <c r="A93" s="612" t="s">
        <v>1675</v>
      </c>
      <c r="B93" s="615"/>
      <c r="C93" s="614"/>
      <c r="D93" s="614"/>
      <c r="E93" s="614"/>
      <c r="F93" s="614"/>
      <c r="G93" s="614"/>
      <c r="H93" s="614"/>
      <c r="I93" s="614"/>
      <c r="J93" s="614"/>
      <c r="K93" s="614"/>
      <c r="L93" s="614"/>
      <c r="M93" s="614"/>
      <c r="N93" s="614"/>
      <c r="O93" s="614"/>
      <c r="P93" s="614"/>
      <c r="Q93" s="614"/>
      <c r="R93" s="614"/>
      <c r="S93" s="614"/>
      <c r="T93" s="614"/>
      <c r="U93" s="614"/>
      <c r="V93" s="614"/>
      <c r="W93" s="614"/>
      <c r="X93" s="614"/>
      <c r="Y93" s="614"/>
      <c r="Z93" s="614"/>
      <c r="AA93" s="614"/>
      <c r="AB93" s="614"/>
      <c r="AC93" s="614"/>
      <c r="AD93" s="614"/>
      <c r="AE93" s="614"/>
      <c r="AF93" s="614"/>
      <c r="AG93" s="614"/>
      <c r="AH93" s="614"/>
      <c r="AI93" s="614"/>
      <c r="AJ93" s="614"/>
      <c r="AK93" s="614"/>
      <c r="AL93" s="614"/>
      <c r="AM93" s="614"/>
      <c r="AN93" s="614"/>
      <c r="AO93" s="614"/>
    </row>
    <row r="94" spans="1:41" s="612" customFormat="1" hidden="1" outlineLevel="1" x14ac:dyDescent="0.2">
      <c r="A94" s="612" t="s">
        <v>1675</v>
      </c>
      <c r="B94" s="615" t="s">
        <v>1674</v>
      </c>
      <c r="C94" s="614"/>
      <c r="D94" s="614"/>
      <c r="E94" s="614"/>
      <c r="F94" s="614"/>
      <c r="G94" s="614"/>
      <c r="H94" s="614"/>
      <c r="I94" s="614"/>
      <c r="J94" s="614"/>
      <c r="K94" s="614"/>
      <c r="L94" s="614"/>
      <c r="M94" s="614"/>
      <c r="N94" s="614"/>
      <c r="O94" s="614"/>
      <c r="P94" s="614"/>
      <c r="Q94" s="614"/>
      <c r="R94" s="614"/>
      <c r="S94" s="614"/>
      <c r="T94" s="614"/>
      <c r="U94" s="614"/>
      <c r="V94" s="614"/>
      <c r="W94" s="614"/>
      <c r="X94" s="614"/>
      <c r="Y94" s="614"/>
      <c r="Z94" s="614"/>
      <c r="AA94" s="614"/>
      <c r="AB94" s="614"/>
      <c r="AC94" s="614"/>
      <c r="AD94" s="614"/>
      <c r="AE94" s="614"/>
      <c r="AF94" s="614"/>
      <c r="AG94" s="614"/>
      <c r="AH94" s="614"/>
      <c r="AI94" s="614"/>
      <c r="AJ94" s="614"/>
      <c r="AK94" s="614"/>
      <c r="AL94" s="614"/>
      <c r="AM94" s="614"/>
      <c r="AN94" s="614"/>
      <c r="AO94" s="614"/>
    </row>
    <row r="95" spans="1:41" hidden="1" outlineLevel="1" x14ac:dyDescent="0.2">
      <c r="B95" s="251"/>
      <c r="C95" s="148"/>
      <c r="D95" s="148"/>
      <c r="E95" s="148"/>
      <c r="F95" s="148"/>
      <c r="G95" s="148"/>
      <c r="H95" s="148"/>
      <c r="I95" s="148"/>
      <c r="J95" s="148"/>
      <c r="K95" s="148"/>
      <c r="L95" s="148"/>
      <c r="M95" s="148"/>
      <c r="N95" s="148"/>
      <c r="O95" s="148"/>
      <c r="P95" s="148"/>
      <c r="Q95" s="148"/>
      <c r="R95" s="148"/>
      <c r="S95" s="148"/>
      <c r="T95" s="148"/>
      <c r="U95" s="148"/>
      <c r="V95" s="148"/>
      <c r="W95" s="148"/>
      <c r="X95" s="148"/>
      <c r="Y95" s="148"/>
      <c r="Z95" s="148"/>
      <c r="AA95" s="148"/>
      <c r="AB95" s="148"/>
      <c r="AC95" s="148"/>
      <c r="AD95" s="148"/>
      <c r="AE95" s="148"/>
      <c r="AF95" s="148"/>
      <c r="AG95" s="148"/>
      <c r="AH95" s="148"/>
      <c r="AI95" s="148"/>
      <c r="AJ95" s="148"/>
      <c r="AK95" s="148"/>
      <c r="AL95" s="148"/>
      <c r="AM95" s="148"/>
      <c r="AN95" s="148"/>
      <c r="AO95" s="148"/>
    </row>
    <row r="96" spans="1:41" collapsed="1" x14ac:dyDescent="0.2">
      <c r="B96" s="251" t="s">
        <v>443</v>
      </c>
      <c r="C96" s="352"/>
      <c r="D96" s="352"/>
      <c r="E96" s="352"/>
      <c r="F96" s="352"/>
      <c r="G96" s="352"/>
      <c r="H96" s="352"/>
      <c r="I96" s="352"/>
      <c r="J96" s="352"/>
      <c r="K96" s="352"/>
      <c r="L96" s="352"/>
      <c r="M96" s="352"/>
      <c r="N96" s="352"/>
      <c r="O96" s="352"/>
      <c r="P96" s="352"/>
      <c r="Q96" s="352"/>
      <c r="R96" s="352"/>
      <c r="S96" s="352"/>
      <c r="T96" s="352"/>
      <c r="U96" s="352"/>
      <c r="V96" s="352"/>
      <c r="W96" s="352"/>
      <c r="X96" s="352"/>
      <c r="Y96" s="352"/>
      <c r="Z96" s="352"/>
      <c r="AA96" s="352"/>
      <c r="AB96" s="352"/>
      <c r="AC96" s="352"/>
      <c r="AD96" s="352"/>
      <c r="AE96" s="352"/>
      <c r="AF96" s="352"/>
      <c r="AG96" s="352"/>
      <c r="AH96" s="352"/>
      <c r="AI96" s="352"/>
      <c r="AJ96" s="352"/>
      <c r="AK96" s="352"/>
      <c r="AL96" s="352"/>
      <c r="AM96" s="352"/>
      <c r="AN96" s="352"/>
      <c r="AO96" s="352"/>
    </row>
    <row r="97" spans="2:41" x14ac:dyDescent="0.2">
      <c r="B97" s="251" t="s">
        <v>448</v>
      </c>
      <c r="C97" s="352"/>
      <c r="D97" s="352"/>
      <c r="E97" s="352"/>
      <c r="F97" s="352"/>
      <c r="G97" s="352"/>
      <c r="H97" s="352"/>
      <c r="I97" s="352"/>
      <c r="J97" s="352"/>
      <c r="K97" s="352"/>
      <c r="L97" s="352"/>
      <c r="M97" s="352"/>
      <c r="N97" s="352"/>
      <c r="O97" s="352"/>
      <c r="P97" s="352"/>
      <c r="Q97" s="352"/>
      <c r="R97" s="352"/>
      <c r="S97" s="352"/>
      <c r="T97" s="352"/>
      <c r="U97" s="352"/>
      <c r="V97" s="352"/>
      <c r="W97" s="352"/>
      <c r="X97" s="352"/>
      <c r="Y97" s="352"/>
      <c r="Z97" s="352"/>
      <c r="AA97" s="352"/>
      <c r="AB97" s="352"/>
      <c r="AC97" s="352"/>
      <c r="AD97" s="352"/>
      <c r="AE97" s="352"/>
      <c r="AF97" s="352"/>
      <c r="AG97" s="352"/>
      <c r="AH97" s="352"/>
      <c r="AI97" s="352"/>
      <c r="AJ97" s="352"/>
      <c r="AK97" s="352"/>
      <c r="AL97" s="352"/>
      <c r="AM97" s="352"/>
      <c r="AN97" s="352"/>
      <c r="AO97" s="352"/>
    </row>
    <row r="98" spans="2:41" x14ac:dyDescent="0.2">
      <c r="B98" s="350" t="s">
        <v>449</v>
      </c>
      <c r="C98" s="453"/>
      <c r="D98" s="453"/>
      <c r="E98" s="453"/>
      <c r="F98" s="453"/>
      <c r="G98" s="453"/>
      <c r="H98" s="453"/>
      <c r="I98" s="453"/>
      <c r="J98" s="453"/>
      <c r="K98" s="453"/>
      <c r="L98" s="453"/>
      <c r="M98" s="453"/>
      <c r="N98" s="453"/>
      <c r="O98" s="453"/>
      <c r="P98" s="453"/>
      <c r="Q98" s="453"/>
      <c r="R98" s="453"/>
      <c r="S98" s="453"/>
      <c r="T98" s="453"/>
      <c r="U98" s="453"/>
      <c r="V98" s="453"/>
      <c r="W98" s="453"/>
      <c r="X98" s="453"/>
      <c r="Y98" s="453"/>
      <c r="Z98" s="453"/>
      <c r="AA98" s="453"/>
      <c r="AB98" s="453"/>
      <c r="AC98" s="453"/>
      <c r="AD98" s="453"/>
      <c r="AE98" s="453"/>
      <c r="AF98" s="453"/>
      <c r="AG98" s="453"/>
      <c r="AH98" s="453"/>
      <c r="AI98" s="453"/>
      <c r="AJ98" s="453"/>
      <c r="AK98" s="453"/>
      <c r="AL98" s="453"/>
      <c r="AM98" s="453"/>
      <c r="AN98" s="453"/>
      <c r="AO98" s="453"/>
    </row>
    <row r="99" spans="2:41" x14ac:dyDescent="0.2">
      <c r="B99" s="251" t="s">
        <v>1141</v>
      </c>
      <c r="C99" s="352"/>
      <c r="D99" s="352"/>
      <c r="E99" s="352"/>
      <c r="F99" s="352"/>
      <c r="G99" s="352"/>
      <c r="H99" s="352"/>
      <c r="I99" s="352"/>
      <c r="J99" s="352"/>
      <c r="K99" s="352"/>
      <c r="L99" s="352"/>
      <c r="M99" s="352"/>
      <c r="N99" s="352"/>
      <c r="O99" s="352"/>
      <c r="P99" s="352"/>
      <c r="Q99" s="352"/>
      <c r="R99" s="352"/>
      <c r="S99" s="352"/>
      <c r="T99" s="352"/>
      <c r="U99" s="352"/>
      <c r="V99" s="352"/>
      <c r="W99" s="352"/>
      <c r="X99" s="352"/>
      <c r="Y99" s="352"/>
      <c r="Z99" s="352"/>
      <c r="AA99" s="352"/>
      <c r="AB99" s="352"/>
      <c r="AC99" s="352"/>
      <c r="AD99" s="352"/>
      <c r="AE99" s="352"/>
      <c r="AF99" s="352"/>
      <c r="AG99" s="352"/>
      <c r="AH99" s="352"/>
      <c r="AI99" s="352"/>
      <c r="AJ99" s="352"/>
      <c r="AK99" s="352"/>
      <c r="AL99" s="352"/>
      <c r="AM99" s="352"/>
      <c r="AN99" s="352"/>
      <c r="AO99" s="352"/>
    </row>
    <row r="100" spans="2:41" x14ac:dyDescent="0.2">
      <c r="B100" s="251"/>
      <c r="C100" s="352"/>
      <c r="D100" s="352"/>
      <c r="E100" s="352"/>
      <c r="F100" s="352"/>
      <c r="G100" s="352"/>
      <c r="H100" s="352"/>
      <c r="I100" s="352"/>
      <c r="J100" s="352"/>
      <c r="K100" s="352"/>
      <c r="L100" s="352"/>
      <c r="M100" s="352"/>
      <c r="N100" s="352"/>
      <c r="O100" s="352"/>
      <c r="P100" s="352"/>
      <c r="Q100" s="352"/>
      <c r="R100" s="352"/>
      <c r="S100" s="352"/>
      <c r="T100" s="352"/>
      <c r="U100" s="352"/>
      <c r="V100" s="352"/>
      <c r="W100" s="352"/>
      <c r="X100" s="352"/>
      <c r="Y100" s="352"/>
      <c r="Z100" s="352"/>
      <c r="AA100" s="352"/>
      <c r="AB100" s="352"/>
      <c r="AC100" s="352"/>
      <c r="AD100" s="352"/>
      <c r="AE100" s="352"/>
      <c r="AF100" s="352"/>
      <c r="AG100" s="352"/>
      <c r="AH100" s="352"/>
      <c r="AI100" s="352"/>
      <c r="AJ100" s="352"/>
      <c r="AK100" s="352"/>
      <c r="AL100" s="352"/>
      <c r="AM100" s="352"/>
      <c r="AN100" s="352"/>
      <c r="AO100" s="352"/>
    </row>
    <row r="101" spans="2:41" x14ac:dyDescent="0.2">
      <c r="B101" s="216" t="s">
        <v>1667</v>
      </c>
    </row>
    <row r="102" spans="2:41" x14ac:dyDescent="0.2">
      <c r="B102" t="s">
        <v>37</v>
      </c>
    </row>
    <row r="103" spans="2:41" x14ac:dyDescent="0.2">
      <c r="B103" s="251" t="s">
        <v>443</v>
      </c>
      <c r="C103" s="458"/>
      <c r="D103" s="458"/>
      <c r="E103" s="458"/>
      <c r="F103" s="458"/>
      <c r="G103" s="458"/>
      <c r="H103" s="458"/>
      <c r="I103" s="458"/>
      <c r="J103" s="458"/>
      <c r="K103" s="458"/>
      <c r="L103" s="458"/>
      <c r="M103" s="458"/>
      <c r="N103" s="458"/>
      <c r="O103" s="458"/>
      <c r="P103" s="458"/>
      <c r="Q103" s="458"/>
      <c r="R103" s="458"/>
      <c r="S103" s="458"/>
      <c r="T103" s="458"/>
      <c r="U103" s="458"/>
      <c r="V103" s="458"/>
      <c r="W103" s="458"/>
      <c r="X103" s="458"/>
      <c r="Y103" s="458"/>
      <c r="Z103" s="458"/>
      <c r="AA103" s="458"/>
      <c r="AB103" s="458"/>
      <c r="AC103" s="458"/>
      <c r="AD103" s="458"/>
      <c r="AE103" s="458"/>
      <c r="AF103" s="458"/>
      <c r="AG103" s="458"/>
      <c r="AH103" s="458"/>
      <c r="AI103" s="458"/>
      <c r="AJ103" s="458"/>
      <c r="AK103" s="458"/>
      <c r="AL103" s="458"/>
      <c r="AM103" s="458"/>
      <c r="AN103" s="458"/>
      <c r="AO103" s="458"/>
    </row>
    <row r="104" spans="2:41" x14ac:dyDescent="0.2">
      <c r="B104" s="251" t="s">
        <v>448</v>
      </c>
      <c r="C104" s="458"/>
      <c r="D104" s="458"/>
      <c r="E104" s="458"/>
      <c r="F104" s="458"/>
      <c r="G104" s="458"/>
      <c r="H104" s="458"/>
      <c r="I104" s="458"/>
      <c r="J104" s="458"/>
      <c r="K104" s="458"/>
      <c r="L104" s="458"/>
      <c r="M104" s="458"/>
      <c r="N104" s="458"/>
      <c r="O104" s="458"/>
      <c r="P104" s="458"/>
      <c r="Q104" s="458"/>
      <c r="R104" s="458"/>
      <c r="S104" s="458"/>
      <c r="T104" s="458"/>
      <c r="U104" s="458"/>
      <c r="V104" s="458"/>
      <c r="W104" s="458"/>
      <c r="X104" s="458"/>
      <c r="Y104" s="458"/>
      <c r="Z104" s="458"/>
      <c r="AA104" s="458"/>
      <c r="AB104" s="458"/>
      <c r="AC104" s="458"/>
      <c r="AD104" s="458"/>
      <c r="AE104" s="458"/>
      <c r="AF104" s="458"/>
      <c r="AG104" s="458"/>
      <c r="AH104" s="458"/>
      <c r="AI104" s="458"/>
      <c r="AJ104" s="458"/>
      <c r="AK104" s="458"/>
      <c r="AL104" s="458"/>
      <c r="AM104" s="458"/>
      <c r="AN104" s="458"/>
      <c r="AO104" s="458"/>
    </row>
    <row r="105" spans="2:41" x14ac:dyDescent="0.2">
      <c r="B105" s="350" t="s">
        <v>449</v>
      </c>
      <c r="C105" s="459"/>
      <c r="D105" s="459"/>
      <c r="E105" s="459"/>
      <c r="F105" s="459"/>
      <c r="G105" s="459"/>
      <c r="H105" s="459"/>
      <c r="I105" s="459"/>
      <c r="J105" s="459"/>
      <c r="K105" s="459"/>
      <c r="L105" s="459"/>
      <c r="M105" s="459"/>
      <c r="N105" s="459"/>
      <c r="O105" s="459"/>
      <c r="P105" s="459"/>
      <c r="Q105" s="459"/>
      <c r="R105" s="459"/>
      <c r="S105" s="459"/>
      <c r="T105" s="459"/>
      <c r="U105" s="459"/>
      <c r="V105" s="459"/>
      <c r="W105" s="459"/>
      <c r="X105" s="459"/>
      <c r="Y105" s="459"/>
      <c r="Z105" s="459"/>
      <c r="AA105" s="459"/>
      <c r="AB105" s="459"/>
      <c r="AC105" s="459"/>
      <c r="AD105" s="459"/>
      <c r="AE105" s="459"/>
      <c r="AF105" s="459"/>
      <c r="AG105" s="459"/>
      <c r="AH105" s="459"/>
      <c r="AI105" s="459"/>
      <c r="AJ105" s="459"/>
      <c r="AK105" s="459"/>
      <c r="AL105" s="459"/>
      <c r="AM105" s="459"/>
      <c r="AN105" s="459"/>
      <c r="AO105" s="459"/>
    </row>
    <row r="106" spans="2:41" x14ac:dyDescent="0.2">
      <c r="B106" s="622" t="s">
        <v>1681</v>
      </c>
      <c r="C106" s="458"/>
      <c r="D106" s="458"/>
      <c r="E106" s="458"/>
      <c r="F106" s="458"/>
      <c r="G106" s="458"/>
      <c r="H106" s="458"/>
      <c r="I106" s="458"/>
      <c r="J106" s="458"/>
      <c r="K106" s="458"/>
      <c r="L106" s="458"/>
      <c r="M106" s="458"/>
      <c r="N106" s="458"/>
      <c r="O106" s="458"/>
      <c r="P106" s="458"/>
      <c r="Q106" s="458"/>
      <c r="R106" s="458"/>
      <c r="S106" s="458"/>
      <c r="T106" s="458"/>
      <c r="U106" s="458"/>
      <c r="V106" s="458"/>
      <c r="W106" s="458"/>
      <c r="X106" s="458"/>
      <c r="Y106" s="458"/>
      <c r="Z106" s="458"/>
      <c r="AA106" s="458"/>
      <c r="AB106" s="458"/>
      <c r="AC106" s="458"/>
      <c r="AD106" s="458"/>
      <c r="AE106" s="458"/>
      <c r="AF106" s="458"/>
      <c r="AG106" s="458"/>
      <c r="AH106" s="458"/>
      <c r="AI106" s="458"/>
      <c r="AJ106" s="458"/>
      <c r="AK106" s="458"/>
      <c r="AL106" s="458"/>
      <c r="AM106" s="458"/>
      <c r="AN106" s="458"/>
      <c r="AO106" s="458"/>
    </row>
    <row r="108" spans="2:41" x14ac:dyDescent="0.2">
      <c r="B108" t="s">
        <v>86</v>
      </c>
    </row>
    <row r="109" spans="2:41" x14ac:dyDescent="0.2">
      <c r="B109" s="251" t="s">
        <v>443</v>
      </c>
      <c r="C109" s="458"/>
      <c r="D109" s="458"/>
      <c r="E109" s="458"/>
      <c r="F109" s="458"/>
      <c r="G109" s="458"/>
      <c r="H109" s="458"/>
      <c r="I109" s="458"/>
      <c r="J109" s="458"/>
      <c r="K109" s="458"/>
      <c r="L109" s="458"/>
      <c r="M109" s="458"/>
      <c r="N109" s="458"/>
      <c r="O109" s="458"/>
      <c r="P109" s="458"/>
      <c r="Q109" s="458"/>
      <c r="R109" s="458"/>
      <c r="S109" s="458"/>
      <c r="T109" s="458"/>
      <c r="U109" s="458"/>
      <c r="V109" s="458"/>
      <c r="W109" s="458"/>
      <c r="X109" s="458"/>
      <c r="Y109" s="458"/>
      <c r="Z109" s="458"/>
      <c r="AA109" s="458"/>
      <c r="AB109" s="458"/>
      <c r="AC109" s="458"/>
      <c r="AD109" s="458"/>
      <c r="AE109" s="458"/>
      <c r="AF109" s="458"/>
      <c r="AG109" s="458"/>
      <c r="AH109" s="458"/>
      <c r="AI109" s="458"/>
      <c r="AJ109" s="458"/>
      <c r="AK109" s="458"/>
      <c r="AL109" s="458"/>
      <c r="AM109" s="458"/>
      <c r="AN109" s="458"/>
      <c r="AO109" s="458"/>
    </row>
    <row r="110" spans="2:41" x14ac:dyDescent="0.2">
      <c r="B110" s="251" t="s">
        <v>448</v>
      </c>
      <c r="C110" s="458"/>
      <c r="D110" s="458"/>
      <c r="E110" s="458"/>
      <c r="F110" s="458"/>
      <c r="G110" s="458"/>
      <c r="H110" s="458"/>
      <c r="I110" s="458"/>
      <c r="J110" s="458"/>
      <c r="K110" s="458"/>
      <c r="L110" s="458"/>
      <c r="M110" s="458"/>
      <c r="N110" s="458"/>
      <c r="O110" s="458"/>
      <c r="P110" s="458"/>
      <c r="Q110" s="458"/>
      <c r="R110" s="458"/>
      <c r="S110" s="458"/>
      <c r="T110" s="458"/>
      <c r="U110" s="458"/>
      <c r="V110" s="458"/>
      <c r="W110" s="458"/>
      <c r="X110" s="458"/>
      <c r="Y110" s="458"/>
      <c r="Z110" s="458"/>
      <c r="AA110" s="458"/>
      <c r="AB110" s="458"/>
      <c r="AC110" s="458"/>
      <c r="AD110" s="458"/>
      <c r="AE110" s="458"/>
      <c r="AF110" s="458"/>
      <c r="AG110" s="458"/>
      <c r="AH110" s="458"/>
      <c r="AI110" s="458"/>
      <c r="AJ110" s="458"/>
      <c r="AK110" s="458"/>
      <c r="AL110" s="458"/>
      <c r="AM110" s="458"/>
      <c r="AN110" s="458"/>
      <c r="AO110" s="458"/>
    </row>
    <row r="111" spans="2:41" x14ac:dyDescent="0.2">
      <c r="B111" s="350" t="s">
        <v>449</v>
      </c>
      <c r="C111" s="459"/>
      <c r="D111" s="459"/>
      <c r="E111" s="459"/>
      <c r="F111" s="459"/>
      <c r="G111" s="459"/>
      <c r="H111" s="459"/>
      <c r="I111" s="459"/>
      <c r="J111" s="459"/>
      <c r="K111" s="459"/>
      <c r="L111" s="459"/>
      <c r="M111" s="459"/>
      <c r="N111" s="459"/>
      <c r="O111" s="459"/>
      <c r="P111" s="459"/>
      <c r="Q111" s="459"/>
      <c r="R111" s="459"/>
      <c r="S111" s="459"/>
      <c r="T111" s="459"/>
      <c r="U111" s="459"/>
      <c r="V111" s="459"/>
      <c r="W111" s="459"/>
      <c r="X111" s="459"/>
      <c r="Y111" s="459"/>
      <c r="Z111" s="459"/>
      <c r="AA111" s="459"/>
      <c r="AB111" s="459"/>
      <c r="AC111" s="459"/>
      <c r="AD111" s="459"/>
      <c r="AE111" s="459"/>
      <c r="AF111" s="459"/>
      <c r="AG111" s="459"/>
      <c r="AH111" s="459"/>
      <c r="AI111" s="459"/>
      <c r="AJ111" s="459"/>
      <c r="AK111" s="459"/>
      <c r="AL111" s="459"/>
      <c r="AM111" s="459"/>
      <c r="AN111" s="459"/>
      <c r="AO111" s="459"/>
    </row>
    <row r="112" spans="2:41" x14ac:dyDescent="0.2">
      <c r="B112" s="622" t="s">
        <v>1682</v>
      </c>
      <c r="C112" s="458"/>
      <c r="D112" s="458"/>
      <c r="E112" s="458"/>
      <c r="F112" s="458"/>
      <c r="G112" s="458"/>
      <c r="H112" s="458"/>
      <c r="I112" s="458"/>
      <c r="J112" s="458"/>
      <c r="K112" s="458"/>
      <c r="L112" s="458"/>
      <c r="M112" s="458"/>
      <c r="N112" s="458"/>
      <c r="O112" s="458"/>
      <c r="P112" s="458"/>
      <c r="Q112" s="458"/>
      <c r="R112" s="458"/>
      <c r="S112" s="458"/>
      <c r="T112" s="458"/>
      <c r="U112" s="458"/>
      <c r="V112" s="458"/>
      <c r="W112" s="458"/>
      <c r="X112" s="458"/>
      <c r="Y112" s="458"/>
      <c r="Z112" s="458"/>
      <c r="AA112" s="458"/>
      <c r="AB112" s="458"/>
      <c r="AC112" s="458"/>
      <c r="AD112" s="458"/>
      <c r="AE112" s="458"/>
      <c r="AF112" s="458"/>
      <c r="AG112" s="458"/>
      <c r="AH112" s="458"/>
      <c r="AI112" s="458"/>
      <c r="AJ112" s="458"/>
      <c r="AK112" s="458"/>
      <c r="AL112" s="458"/>
      <c r="AM112" s="458"/>
      <c r="AN112" s="458"/>
      <c r="AO112" s="458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FCBFE-C560-4CE5-BB79-22F3F88829DE}">
  <sheetPr codeName="Sheet26"/>
  <dimension ref="A1:AO61"/>
  <sheetViews>
    <sheetView topLeftCell="A7" workbookViewId="0">
      <selection activeCell="D41" sqref="D41"/>
    </sheetView>
  </sheetViews>
  <sheetFormatPr defaultRowHeight="12.75" x14ac:dyDescent="0.2"/>
  <cols>
    <col min="2" max="2" width="48.28515625" bestFit="1" customWidth="1"/>
    <col min="3" max="5" width="12.28515625" customWidth="1"/>
    <col min="6" max="6" width="13.85546875" customWidth="1"/>
    <col min="7" max="7" width="9.85546875" bestFit="1" customWidth="1"/>
    <col min="8" max="8" width="13.28515625" bestFit="1" customWidth="1"/>
    <col min="9" max="9" width="10.140625" bestFit="1" customWidth="1"/>
    <col min="10" max="10" width="9.7109375" bestFit="1" customWidth="1"/>
    <col min="11" max="11" width="9" bestFit="1" customWidth="1"/>
    <col min="12" max="12" width="9.140625" bestFit="1" customWidth="1"/>
    <col min="13" max="13" width="9" bestFit="1" customWidth="1"/>
    <col min="14" max="14" width="9.140625" bestFit="1" customWidth="1"/>
    <col min="15" max="17" width="9" bestFit="1" customWidth="1"/>
    <col min="18" max="18" width="9.140625" bestFit="1" customWidth="1"/>
    <col min="19" max="19" width="9" bestFit="1" customWidth="1"/>
    <col min="20" max="21" width="9.140625" bestFit="1" customWidth="1"/>
    <col min="22" max="22" width="9" bestFit="1" customWidth="1"/>
    <col min="23" max="23" width="9.140625" bestFit="1" customWidth="1"/>
    <col min="24" max="26" width="9" bestFit="1" customWidth="1"/>
    <col min="27" max="27" width="9.140625" bestFit="1" customWidth="1"/>
    <col min="28" max="33" width="9" bestFit="1" customWidth="1"/>
    <col min="34" max="35" width="9.140625" bestFit="1" customWidth="1"/>
    <col min="36" max="41" width="9" bestFit="1" customWidth="1"/>
  </cols>
  <sheetData>
    <row r="1" spans="1:41" x14ac:dyDescent="0.2">
      <c r="A1" s="124" t="s">
        <v>1169</v>
      </c>
    </row>
    <row r="2" spans="1:41" x14ac:dyDescent="0.2">
      <c r="A2" s="124"/>
    </row>
    <row r="3" spans="1:41" x14ac:dyDescent="0.2">
      <c r="A3" s="124" t="s">
        <v>931</v>
      </c>
    </row>
    <row r="4" spans="1:41" x14ac:dyDescent="0.2">
      <c r="C4" s="572" t="s">
        <v>27</v>
      </c>
      <c r="D4" s="572" t="s">
        <v>173</v>
      </c>
      <c r="E4" s="572" t="s">
        <v>174</v>
      </c>
      <c r="F4" s="572" t="s">
        <v>175</v>
      </c>
      <c r="G4" s="572" t="s">
        <v>176</v>
      </c>
      <c r="H4" s="572" t="s">
        <v>177</v>
      </c>
      <c r="I4" s="572" t="s">
        <v>178</v>
      </c>
      <c r="J4" s="572" t="s">
        <v>179</v>
      </c>
      <c r="K4" s="572" t="s">
        <v>180</v>
      </c>
      <c r="L4" s="572" t="s">
        <v>181</v>
      </c>
      <c r="M4" s="572" t="s">
        <v>182</v>
      </c>
      <c r="N4" s="572" t="s">
        <v>183</v>
      </c>
      <c r="O4" s="572" t="s">
        <v>184</v>
      </c>
      <c r="P4" s="572" t="s">
        <v>185</v>
      </c>
      <c r="Q4" s="572" t="s">
        <v>186</v>
      </c>
      <c r="R4" s="572" t="s">
        <v>187</v>
      </c>
      <c r="S4" s="572" t="s">
        <v>188</v>
      </c>
      <c r="T4" s="572" t="s">
        <v>189</v>
      </c>
      <c r="U4" s="572" t="s">
        <v>190</v>
      </c>
      <c r="V4" s="572" t="s">
        <v>191</v>
      </c>
      <c r="W4" s="572" t="s">
        <v>192</v>
      </c>
      <c r="X4" s="572" t="s">
        <v>193</v>
      </c>
      <c r="Y4" s="572" t="s">
        <v>194</v>
      </c>
      <c r="Z4" s="572" t="s">
        <v>195</v>
      </c>
      <c r="AA4" s="572" t="s">
        <v>196</v>
      </c>
      <c r="AB4" s="572" t="s">
        <v>197</v>
      </c>
      <c r="AC4" s="572" t="s">
        <v>198</v>
      </c>
      <c r="AD4" s="572" t="s">
        <v>199</v>
      </c>
      <c r="AE4" s="572" t="s">
        <v>200</v>
      </c>
      <c r="AF4" s="572" t="s">
        <v>201</v>
      </c>
      <c r="AG4" s="572" t="s">
        <v>202</v>
      </c>
      <c r="AH4" s="572" t="s">
        <v>203</v>
      </c>
      <c r="AI4" s="572" t="s">
        <v>204</v>
      </c>
      <c r="AJ4" s="572" t="s">
        <v>205</v>
      </c>
      <c r="AK4" s="572" t="s">
        <v>206</v>
      </c>
      <c r="AL4" s="572" t="s">
        <v>207</v>
      </c>
      <c r="AM4" s="572" t="s">
        <v>208</v>
      </c>
      <c r="AN4" s="572" t="s">
        <v>209</v>
      </c>
      <c r="AO4" s="572" t="s">
        <v>210</v>
      </c>
    </row>
    <row r="5" spans="1:41" x14ac:dyDescent="0.2">
      <c r="B5" s="127" t="s">
        <v>931</v>
      </c>
      <c r="C5" s="232"/>
      <c r="D5" s="232"/>
      <c r="E5" s="232"/>
      <c r="F5" s="232"/>
      <c r="G5" s="232"/>
      <c r="H5" s="232"/>
      <c r="I5" s="232"/>
      <c r="J5" s="232"/>
      <c r="K5" s="232"/>
      <c r="L5" s="232"/>
      <c r="M5" s="232"/>
      <c r="N5" s="232"/>
      <c r="O5" s="232"/>
      <c r="P5" s="232"/>
      <c r="Q5" s="232"/>
      <c r="R5" s="232"/>
      <c r="S5" s="232"/>
      <c r="T5" s="232"/>
      <c r="U5" s="232"/>
      <c r="V5" s="232"/>
      <c r="W5" s="232"/>
      <c r="X5" s="232"/>
      <c r="Y5" s="232"/>
      <c r="Z5" s="232"/>
      <c r="AA5" s="232"/>
      <c r="AB5" s="232"/>
      <c r="AC5" s="232"/>
      <c r="AD5" s="232"/>
      <c r="AE5" s="232"/>
      <c r="AF5" s="232"/>
      <c r="AG5" s="232"/>
      <c r="AH5" s="232"/>
      <c r="AI5" s="232"/>
      <c r="AJ5" s="232"/>
      <c r="AK5" s="232"/>
      <c r="AL5" s="232"/>
      <c r="AM5" s="232"/>
      <c r="AN5" s="232"/>
      <c r="AO5" s="232"/>
    </row>
    <row r="6" spans="1:41" x14ac:dyDescent="0.2">
      <c r="B6" s="53" t="str">
        <f>'Antenna location (TC)'!B13</f>
        <v>Techno-economic lifetime of masts</v>
      </c>
      <c r="C6" s="62"/>
      <c r="D6" s="288"/>
      <c r="E6" s="288"/>
      <c r="F6" s="288"/>
      <c r="G6" s="288"/>
      <c r="H6" s="288"/>
      <c r="I6" s="288"/>
      <c r="J6" s="288"/>
      <c r="K6" s="288"/>
      <c r="L6" s="288"/>
      <c r="M6" s="288"/>
      <c r="N6" s="288"/>
      <c r="O6" s="288"/>
      <c r="P6" s="288"/>
      <c r="Q6" s="288"/>
      <c r="R6" s="288"/>
      <c r="S6" s="288"/>
      <c r="T6" s="288"/>
      <c r="U6" s="288"/>
      <c r="V6" s="288"/>
      <c r="W6" s="288"/>
      <c r="X6" s="288"/>
      <c r="Y6" s="288"/>
      <c r="Z6" s="288"/>
      <c r="AA6" s="288"/>
      <c r="AB6" s="288"/>
      <c r="AC6" s="288"/>
      <c r="AD6" s="288"/>
      <c r="AE6" s="288"/>
      <c r="AF6" s="288"/>
      <c r="AG6" s="288"/>
      <c r="AH6" s="288"/>
      <c r="AI6" s="288"/>
      <c r="AJ6" s="288"/>
      <c r="AK6" s="288"/>
      <c r="AL6" s="288"/>
      <c r="AM6" s="288"/>
      <c r="AN6" s="288"/>
      <c r="AO6" s="288"/>
    </row>
    <row r="7" spans="1:41" x14ac:dyDescent="0.2">
      <c r="B7" s="53" t="str">
        <f>'Antenna location (TC)'!B14</f>
        <v>Average age of masts</v>
      </c>
      <c r="C7" s="62"/>
      <c r="D7" s="140"/>
      <c r="E7" s="140"/>
      <c r="F7" s="140"/>
      <c r="G7" s="140"/>
      <c r="H7" s="140"/>
      <c r="I7" s="140"/>
      <c r="J7" s="140"/>
      <c r="K7" s="140"/>
      <c r="L7" s="140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  <c r="Y7" s="140"/>
      <c r="Z7" s="140"/>
      <c r="AA7" s="140"/>
      <c r="AB7" s="140"/>
      <c r="AC7" s="140"/>
      <c r="AD7" s="140"/>
      <c r="AE7" s="140"/>
      <c r="AF7" s="140"/>
      <c r="AG7" s="140"/>
      <c r="AH7" s="140"/>
      <c r="AI7" s="140"/>
      <c r="AJ7" s="140"/>
      <c r="AK7" s="140"/>
      <c r="AL7" s="140"/>
      <c r="AM7" s="140"/>
      <c r="AN7" s="140"/>
      <c r="AO7" s="140"/>
    </row>
    <row r="9" spans="1:41" x14ac:dyDescent="0.2">
      <c r="B9" t="s">
        <v>1170</v>
      </c>
      <c r="C9" s="148"/>
      <c r="D9" s="148"/>
      <c r="E9" s="148"/>
      <c r="F9" s="148"/>
      <c r="G9" s="148"/>
      <c r="H9" s="148"/>
      <c r="I9" s="148"/>
      <c r="J9" s="148"/>
      <c r="K9" s="148"/>
      <c r="L9" s="148"/>
      <c r="M9" s="148"/>
      <c r="N9" s="148"/>
      <c r="O9" s="148"/>
      <c r="P9" s="148"/>
      <c r="Q9" s="148"/>
      <c r="R9" s="148"/>
      <c r="S9" s="148"/>
      <c r="T9" s="148"/>
      <c r="U9" s="148"/>
      <c r="V9" s="148"/>
      <c r="W9" s="148"/>
      <c r="X9" s="148"/>
      <c r="Y9" s="148"/>
      <c r="Z9" s="148"/>
      <c r="AA9" s="148"/>
      <c r="AB9" s="148"/>
      <c r="AC9" s="148"/>
      <c r="AD9" s="148"/>
      <c r="AE9" s="148"/>
      <c r="AF9" s="148"/>
      <c r="AG9" s="148"/>
      <c r="AH9" s="148"/>
      <c r="AI9" s="148"/>
      <c r="AJ9" s="148"/>
      <c r="AK9" s="148"/>
      <c r="AL9" s="148"/>
      <c r="AM9" s="148"/>
      <c r="AN9" s="148"/>
      <c r="AO9" s="148"/>
    </row>
    <row r="10" spans="1:41" x14ac:dyDescent="0.2">
      <c r="C10" s="148"/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</row>
    <row r="11" spans="1:41" x14ac:dyDescent="0.2">
      <c r="B11" t="s">
        <v>973</v>
      </c>
      <c r="C11" s="148"/>
      <c r="D11" s="148"/>
      <c r="E11" s="148"/>
      <c r="F11" s="148"/>
      <c r="G11" s="148"/>
      <c r="H11" s="148"/>
      <c r="I11" s="148"/>
      <c r="J11" s="148"/>
      <c r="K11" s="148"/>
      <c r="L11" s="148"/>
      <c r="M11" s="148"/>
      <c r="N11" s="148"/>
      <c r="O11" s="148"/>
      <c r="P11" s="148"/>
      <c r="Q11" s="148"/>
      <c r="R11" s="148"/>
      <c r="S11" s="148"/>
      <c r="T11" s="148"/>
      <c r="U11" s="148"/>
      <c r="V11" s="148"/>
      <c r="W11" s="148"/>
      <c r="X11" s="148"/>
      <c r="Y11" s="148"/>
      <c r="Z11" s="148"/>
      <c r="AA11" s="148"/>
      <c r="AB11" s="148"/>
      <c r="AC11" s="148"/>
      <c r="AD11" s="148"/>
      <c r="AE11" s="148"/>
      <c r="AF11" s="148"/>
      <c r="AG11" s="148"/>
      <c r="AH11" s="148"/>
      <c r="AI11" s="148"/>
      <c r="AJ11" s="148"/>
      <c r="AK11" s="148"/>
      <c r="AL11" s="148"/>
      <c r="AM11" s="148"/>
      <c r="AN11" s="148"/>
      <c r="AO11" s="148"/>
    </row>
    <row r="12" spans="1:41" x14ac:dyDescent="0.2">
      <c r="B12" s="149" t="s">
        <v>974</v>
      </c>
      <c r="C12" s="341"/>
      <c r="D12" s="341"/>
      <c r="E12" s="341"/>
      <c r="F12" s="341"/>
      <c r="G12" s="341"/>
      <c r="H12" s="341"/>
      <c r="I12" s="341"/>
      <c r="J12" s="341"/>
      <c r="K12" s="341"/>
      <c r="L12" s="341"/>
      <c r="M12" s="341"/>
      <c r="N12" s="341"/>
      <c r="O12" s="341"/>
      <c r="P12" s="341"/>
      <c r="Q12" s="341"/>
      <c r="R12" s="341"/>
      <c r="S12" s="341"/>
      <c r="T12" s="341"/>
      <c r="U12" s="341"/>
      <c r="V12" s="341"/>
      <c r="W12" s="341"/>
      <c r="X12" s="341"/>
      <c r="Y12" s="341"/>
      <c r="Z12" s="341"/>
      <c r="AA12" s="341"/>
      <c r="AB12" s="341"/>
      <c r="AC12" s="341"/>
      <c r="AD12" s="341"/>
      <c r="AE12" s="341"/>
      <c r="AF12" s="341"/>
      <c r="AG12" s="341"/>
      <c r="AH12" s="341"/>
      <c r="AI12" s="341"/>
      <c r="AJ12" s="341"/>
      <c r="AK12" s="341"/>
      <c r="AL12" s="341"/>
      <c r="AM12" s="341"/>
      <c r="AN12" s="341"/>
      <c r="AO12" s="341"/>
    </row>
    <row r="13" spans="1:41" x14ac:dyDescent="0.2">
      <c r="B13" s="124" t="s">
        <v>1172</v>
      </c>
      <c r="C13" s="552"/>
      <c r="D13" s="552"/>
      <c r="E13" s="552"/>
      <c r="F13" s="552"/>
      <c r="G13" s="552"/>
      <c r="H13" s="552"/>
      <c r="I13" s="552"/>
      <c r="J13" s="552"/>
      <c r="K13" s="552"/>
      <c r="L13" s="552"/>
      <c r="M13" s="552"/>
      <c r="N13" s="552"/>
      <c r="O13" s="552"/>
      <c r="P13" s="552"/>
      <c r="Q13" s="552"/>
      <c r="R13" s="552"/>
      <c r="S13" s="552"/>
      <c r="T13" s="552"/>
      <c r="U13" s="552"/>
      <c r="V13" s="552"/>
      <c r="W13" s="552"/>
      <c r="X13" s="552"/>
      <c r="Y13" s="552"/>
      <c r="Z13" s="552"/>
      <c r="AA13" s="552"/>
      <c r="AB13" s="552"/>
      <c r="AC13" s="552"/>
      <c r="AD13" s="552"/>
      <c r="AE13" s="552"/>
      <c r="AF13" s="552"/>
      <c r="AG13" s="552"/>
      <c r="AH13" s="552"/>
      <c r="AI13" s="552"/>
      <c r="AJ13" s="552"/>
      <c r="AK13" s="552"/>
      <c r="AL13" s="552"/>
      <c r="AM13" s="552"/>
      <c r="AN13" s="552"/>
      <c r="AO13" s="552"/>
    </row>
    <row r="14" spans="1:41" x14ac:dyDescent="0.2">
      <c r="C14" s="148"/>
      <c r="D14" s="148"/>
      <c r="E14" s="148"/>
      <c r="F14" s="148"/>
      <c r="G14" s="148"/>
      <c r="H14" s="148"/>
      <c r="I14" s="148"/>
      <c r="J14" s="148"/>
      <c r="K14" s="148"/>
      <c r="L14" s="148"/>
      <c r="M14" s="148"/>
      <c r="N14" s="148"/>
      <c r="O14" s="148"/>
      <c r="P14" s="148"/>
      <c r="Q14" s="148"/>
      <c r="R14" s="148"/>
      <c r="S14" s="148"/>
      <c r="T14" s="148"/>
      <c r="U14" s="148"/>
      <c r="V14" s="148"/>
      <c r="W14" s="148"/>
      <c r="X14" s="148"/>
      <c r="Y14" s="148"/>
      <c r="Z14" s="148"/>
      <c r="AA14" s="148"/>
      <c r="AB14" s="148"/>
      <c r="AC14" s="148"/>
      <c r="AD14" s="148"/>
      <c r="AE14" s="148"/>
      <c r="AF14" s="148"/>
      <c r="AG14" s="148"/>
      <c r="AH14" s="148"/>
      <c r="AI14" s="148"/>
      <c r="AJ14" s="148"/>
      <c r="AK14" s="148"/>
      <c r="AL14" s="148"/>
      <c r="AM14" s="148"/>
      <c r="AN14" s="148"/>
      <c r="AO14" s="148"/>
    </row>
    <row r="15" spans="1:41" x14ac:dyDescent="0.2">
      <c r="A15" s="124" t="s">
        <v>1171</v>
      </c>
    </row>
    <row r="16" spans="1:41" x14ac:dyDescent="0.2">
      <c r="B16" t="s">
        <v>1171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</row>
    <row r="17" spans="2:41" x14ac:dyDescent="0.2">
      <c r="B17" t="s">
        <v>266</v>
      </c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</row>
    <row r="18" spans="2:41" x14ac:dyDescent="0.2">
      <c r="B18" t="s">
        <v>1174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</row>
    <row r="20" spans="2:41" x14ac:dyDescent="0.2">
      <c r="B20" t="s">
        <v>973</v>
      </c>
      <c r="C20" s="148"/>
      <c r="D20" s="148"/>
      <c r="E20" s="148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</row>
    <row r="21" spans="2:41" x14ac:dyDescent="0.2">
      <c r="B21" s="149" t="s">
        <v>1175</v>
      </c>
      <c r="C21" s="341"/>
      <c r="D21" s="341"/>
      <c r="E21" s="341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341"/>
      <c r="Q21" s="341"/>
      <c r="R21" s="341"/>
      <c r="S21" s="341"/>
      <c r="T21" s="341"/>
      <c r="U21" s="341"/>
      <c r="V21" s="341"/>
      <c r="W21" s="341"/>
      <c r="X21" s="341"/>
      <c r="Y21" s="341"/>
      <c r="Z21" s="341"/>
      <c r="AA21" s="341"/>
      <c r="AB21" s="341"/>
      <c r="AC21" s="341"/>
      <c r="AD21" s="341"/>
      <c r="AE21" s="341"/>
      <c r="AF21" s="341"/>
      <c r="AG21" s="341"/>
      <c r="AH21" s="341"/>
      <c r="AI21" s="341"/>
      <c r="AJ21" s="341"/>
      <c r="AK21" s="341"/>
      <c r="AL21" s="341"/>
      <c r="AM21" s="341"/>
      <c r="AN21" s="341"/>
      <c r="AO21" s="341"/>
    </row>
    <row r="22" spans="2:41" x14ac:dyDescent="0.2">
      <c r="B22" s="124" t="s">
        <v>1173</v>
      </c>
      <c r="C22" s="552"/>
      <c r="D22" s="552"/>
      <c r="E22" s="552"/>
      <c r="F22" s="552"/>
      <c r="G22" s="552"/>
      <c r="H22" s="552"/>
      <c r="I22" s="552"/>
      <c r="J22" s="552"/>
      <c r="K22" s="552"/>
      <c r="L22" s="552"/>
      <c r="M22" s="552"/>
      <c r="N22" s="552"/>
      <c r="O22" s="552"/>
      <c r="P22" s="552"/>
      <c r="Q22" s="552"/>
      <c r="R22" s="552"/>
      <c r="S22" s="552"/>
      <c r="T22" s="552"/>
      <c r="U22" s="552"/>
      <c r="V22" s="552"/>
      <c r="W22" s="552"/>
      <c r="X22" s="552"/>
      <c r="Y22" s="552"/>
      <c r="Z22" s="552"/>
      <c r="AA22" s="552"/>
      <c r="AB22" s="552"/>
      <c r="AC22" s="552"/>
      <c r="AD22" s="552"/>
      <c r="AE22" s="552"/>
      <c r="AF22" s="552"/>
      <c r="AG22" s="552"/>
      <c r="AH22" s="552"/>
      <c r="AI22" s="552"/>
      <c r="AJ22" s="552"/>
      <c r="AK22" s="552"/>
      <c r="AL22" s="552"/>
      <c r="AM22" s="552"/>
      <c r="AN22" s="552"/>
      <c r="AO22" s="552"/>
    </row>
    <row r="24" spans="2:41" ht="38.25" x14ac:dyDescent="0.2">
      <c r="C24" s="207" t="s">
        <v>1136</v>
      </c>
      <c r="D24" s="207" t="s">
        <v>973</v>
      </c>
      <c r="E24" s="207" t="s">
        <v>1159</v>
      </c>
      <c r="F24" s="207" t="s">
        <v>1178</v>
      </c>
    </row>
    <row r="25" spans="2:41" x14ac:dyDescent="0.2">
      <c r="B25" t="s">
        <v>1176</v>
      </c>
      <c r="C25" s="148"/>
      <c r="D25" s="148"/>
      <c r="E25" s="148"/>
      <c r="F25" s="148"/>
    </row>
    <row r="26" spans="2:41" x14ac:dyDescent="0.2">
      <c r="B26" s="149" t="s">
        <v>1177</v>
      </c>
      <c r="C26" s="341"/>
      <c r="D26" s="341"/>
      <c r="E26" s="341"/>
      <c r="F26" s="341"/>
    </row>
    <row r="27" spans="2:41" x14ac:dyDescent="0.2">
      <c r="B27" t="s">
        <v>780</v>
      </c>
      <c r="C27" s="148"/>
      <c r="D27" s="148"/>
      <c r="E27" s="148"/>
      <c r="F27" s="148"/>
    </row>
    <row r="28" spans="2:41" x14ac:dyDescent="0.2">
      <c r="B28" t="s">
        <v>1179</v>
      </c>
      <c r="C28" s="352"/>
      <c r="D28" s="352"/>
      <c r="E28" s="352"/>
      <c r="F28" s="352"/>
    </row>
    <row r="32" spans="2:41" x14ac:dyDescent="0.2">
      <c r="H32" s="1004" t="str">
        <f>"WACC "&amp;FIXED(WACC_uusi*100,1)&amp;" %"</f>
        <v>WACC 6,3 %</v>
      </c>
      <c r="I32" s="1004"/>
    </row>
    <row r="33" spans="1:10" ht="21" customHeight="1" x14ac:dyDescent="0.2">
      <c r="A33" t="s">
        <v>1196</v>
      </c>
      <c r="D33" s="576" t="s">
        <v>1191</v>
      </c>
      <c r="H33" s="1005" t="str">
        <f>"virtuaalimastovähennys = "&amp;virtuaalimastovähennys</f>
        <v>virtuaalimastovähennys = kyllä</v>
      </c>
      <c r="I33" s="1005"/>
    </row>
    <row r="34" spans="1:10" ht="51" x14ac:dyDescent="0.2">
      <c r="C34" s="210" t="s">
        <v>1193</v>
      </c>
      <c r="D34" s="210" t="s">
        <v>1194</v>
      </c>
      <c r="E34" s="210" t="s">
        <v>1195</v>
      </c>
      <c r="F34" s="210" t="s">
        <v>1192</v>
      </c>
      <c r="H34" s="577" t="s">
        <v>1197</v>
      </c>
      <c r="I34" s="577" t="s">
        <v>1198</v>
      </c>
    </row>
    <row r="35" spans="1:10" x14ac:dyDescent="0.2">
      <c r="B35" t="s">
        <v>1187</v>
      </c>
      <c r="C35" s="148"/>
      <c r="D35" s="148"/>
      <c r="E35" s="148"/>
      <c r="H35" s="148"/>
    </row>
    <row r="36" spans="1:10" x14ac:dyDescent="0.2">
      <c r="B36" t="s">
        <v>1151</v>
      </c>
      <c r="C36" s="148"/>
      <c r="D36" s="148"/>
      <c r="E36" s="148"/>
      <c r="H36" s="148"/>
    </row>
    <row r="37" spans="1:10" x14ac:dyDescent="0.2">
      <c r="B37" t="s">
        <v>1134</v>
      </c>
      <c r="D37" s="148"/>
      <c r="E37" s="148"/>
      <c r="H37" s="148"/>
    </row>
    <row r="38" spans="1:10" x14ac:dyDescent="0.2">
      <c r="B38" t="s">
        <v>1135</v>
      </c>
      <c r="D38" s="148"/>
      <c r="E38" s="148"/>
      <c r="H38" s="148"/>
    </row>
    <row r="39" spans="1:10" x14ac:dyDescent="0.2">
      <c r="C39" s="148"/>
    </row>
    <row r="40" spans="1:10" x14ac:dyDescent="0.2">
      <c r="B40" t="s">
        <v>1188</v>
      </c>
      <c r="C40" s="148"/>
      <c r="D40" s="148"/>
      <c r="E40" s="148"/>
      <c r="F40" s="148"/>
      <c r="H40" s="148"/>
      <c r="I40" s="148"/>
    </row>
    <row r="41" spans="1:10" x14ac:dyDescent="0.2">
      <c r="B41" t="s">
        <v>972</v>
      </c>
      <c r="D41" s="339"/>
      <c r="E41" s="339">
        <f>'Antenna location (TC)'!C24</f>
        <v>5.3999999999999999E-2</v>
      </c>
      <c r="F41" s="339">
        <f>E41</f>
        <v>5.3999999999999999E-2</v>
      </c>
      <c r="H41" s="339">
        <f>'Antenna location Traficom'!C24</f>
        <v>6.3E-2</v>
      </c>
      <c r="I41" s="339">
        <f>'Antenna capacity SMP Traficom'!C51</f>
        <v>6.3E-2</v>
      </c>
    </row>
    <row r="42" spans="1:10" x14ac:dyDescent="0.2">
      <c r="D42" s="339"/>
    </row>
    <row r="43" spans="1:10" x14ac:dyDescent="0.2">
      <c r="B43" t="s">
        <v>1189</v>
      </c>
      <c r="D43" s="148"/>
      <c r="E43" s="148"/>
      <c r="F43" s="148"/>
      <c r="H43" s="148"/>
      <c r="I43" s="148"/>
    </row>
    <row r="44" spans="1:10" x14ac:dyDescent="0.2">
      <c r="B44" s="149" t="s">
        <v>1159</v>
      </c>
      <c r="C44" s="149"/>
      <c r="D44" s="341"/>
      <c r="E44" s="341"/>
      <c r="F44" s="341"/>
      <c r="H44" s="341"/>
      <c r="I44" s="341"/>
    </row>
    <row r="45" spans="1:10" x14ac:dyDescent="0.2">
      <c r="B45" s="575" t="s">
        <v>1190</v>
      </c>
      <c r="C45" s="124"/>
      <c r="D45" s="552"/>
      <c r="E45" s="552"/>
      <c r="F45" s="552"/>
      <c r="G45" s="148"/>
      <c r="H45" s="705"/>
      <c r="I45" s="705"/>
      <c r="J45" s="528"/>
    </row>
    <row r="46" spans="1:10" x14ac:dyDescent="0.2">
      <c r="E46" s="148"/>
      <c r="G46" s="352"/>
      <c r="H46" s="529"/>
      <c r="I46" s="529"/>
      <c r="J46" s="703"/>
    </row>
    <row r="47" spans="1:10" x14ac:dyDescent="0.2">
      <c r="E47" s="352"/>
      <c r="H47" s="529"/>
      <c r="I47" s="529"/>
      <c r="J47" s="529"/>
    </row>
    <row r="49" spans="4:5" x14ac:dyDescent="0.2">
      <c r="D49" s="148"/>
      <c r="E49" s="148"/>
    </row>
    <row r="50" spans="4:5" x14ac:dyDescent="0.2">
      <c r="D50" s="352"/>
      <c r="E50" s="352"/>
    </row>
    <row r="54" spans="4:5" x14ac:dyDescent="0.2">
      <c r="D54" s="460"/>
      <c r="E54" s="148"/>
    </row>
    <row r="55" spans="4:5" x14ac:dyDescent="0.2">
      <c r="E55" s="352"/>
    </row>
    <row r="56" spans="4:5" x14ac:dyDescent="0.2">
      <c r="E56" s="352"/>
    </row>
    <row r="57" spans="4:5" x14ac:dyDescent="0.2">
      <c r="D57" s="460"/>
      <c r="E57" s="148"/>
    </row>
    <row r="58" spans="4:5" x14ac:dyDescent="0.2">
      <c r="E58" s="352"/>
    </row>
    <row r="60" spans="4:5" x14ac:dyDescent="0.2">
      <c r="D60" s="460"/>
      <c r="E60" s="148"/>
    </row>
    <row r="61" spans="4:5" x14ac:dyDescent="0.2">
      <c r="E61" s="352"/>
    </row>
  </sheetData>
  <mergeCells count="2">
    <mergeCell ref="H32:I32"/>
    <mergeCell ref="H33:I33"/>
  </mergeCells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3BF04D-F00C-40F7-92D3-B107FCA8C498}">
  <sheetPr codeName="Sheet27"/>
  <dimension ref="A1:AP77"/>
  <sheetViews>
    <sheetView workbookViewId="0">
      <selection activeCell="C69" sqref="C69:AO77"/>
    </sheetView>
  </sheetViews>
  <sheetFormatPr defaultRowHeight="12.75" x14ac:dyDescent="0.2"/>
  <cols>
    <col min="2" max="2" width="64.140625" bestFit="1" customWidth="1"/>
    <col min="3" max="6" width="12.7109375" customWidth="1"/>
  </cols>
  <sheetData>
    <row r="1" spans="1:41" x14ac:dyDescent="0.2">
      <c r="A1" s="124" t="s">
        <v>1180</v>
      </c>
    </row>
    <row r="6" spans="1:41" x14ac:dyDescent="0.2">
      <c r="A6" s="124" t="s">
        <v>1181</v>
      </c>
    </row>
    <row r="7" spans="1:41" x14ac:dyDescent="0.2">
      <c r="A7" s="124"/>
    </row>
    <row r="8" spans="1:41" x14ac:dyDescent="0.2">
      <c r="C8" s="572" t="s">
        <v>27</v>
      </c>
      <c r="D8" s="572" t="s">
        <v>173</v>
      </c>
      <c r="E8" s="572" t="s">
        <v>174</v>
      </c>
      <c r="F8" s="572" t="s">
        <v>175</v>
      </c>
      <c r="G8" s="572" t="s">
        <v>176</v>
      </c>
      <c r="H8" s="572" t="s">
        <v>177</v>
      </c>
      <c r="I8" s="572" t="s">
        <v>178</v>
      </c>
      <c r="J8" s="572" t="s">
        <v>179</v>
      </c>
      <c r="K8" s="572" t="s">
        <v>180</v>
      </c>
      <c r="L8" s="572" t="s">
        <v>181</v>
      </c>
      <c r="M8" s="572" t="s">
        <v>182</v>
      </c>
      <c r="N8" s="572" t="s">
        <v>183</v>
      </c>
      <c r="O8" s="572" t="s">
        <v>184</v>
      </c>
      <c r="P8" s="572" t="s">
        <v>185</v>
      </c>
      <c r="Q8" s="572" t="s">
        <v>186</v>
      </c>
      <c r="R8" s="572" t="s">
        <v>187</v>
      </c>
      <c r="S8" s="572" t="s">
        <v>188</v>
      </c>
      <c r="T8" s="572" t="s">
        <v>189</v>
      </c>
      <c r="U8" s="572" t="s">
        <v>190</v>
      </c>
      <c r="V8" s="572" t="s">
        <v>191</v>
      </c>
      <c r="W8" s="572" t="s">
        <v>192</v>
      </c>
      <c r="X8" s="572" t="s">
        <v>193</v>
      </c>
      <c r="Y8" s="572" t="s">
        <v>194</v>
      </c>
      <c r="Z8" s="572" t="s">
        <v>195</v>
      </c>
      <c r="AA8" s="572" t="s">
        <v>196</v>
      </c>
      <c r="AB8" s="572" t="s">
        <v>197</v>
      </c>
      <c r="AC8" s="572" t="s">
        <v>198</v>
      </c>
      <c r="AD8" s="572" t="s">
        <v>199</v>
      </c>
      <c r="AE8" s="572" t="s">
        <v>200</v>
      </c>
      <c r="AF8" s="572" t="s">
        <v>201</v>
      </c>
      <c r="AG8" s="572" t="s">
        <v>202</v>
      </c>
      <c r="AH8" s="572" t="s">
        <v>203</v>
      </c>
      <c r="AI8" s="572" t="s">
        <v>204</v>
      </c>
      <c r="AJ8" s="572" t="s">
        <v>205</v>
      </c>
      <c r="AK8" s="572" t="s">
        <v>206</v>
      </c>
      <c r="AL8" s="572" t="s">
        <v>207</v>
      </c>
      <c r="AM8" s="572" t="s">
        <v>208</v>
      </c>
      <c r="AN8" s="572" t="s">
        <v>209</v>
      </c>
      <c r="AO8" s="572" t="s">
        <v>210</v>
      </c>
    </row>
    <row r="9" spans="1:41" x14ac:dyDescent="0.2">
      <c r="B9" s="127" t="s">
        <v>443</v>
      </c>
      <c r="C9" s="888"/>
      <c r="D9" s="888"/>
      <c r="E9" s="888"/>
      <c r="F9" s="888"/>
      <c r="G9" s="888"/>
      <c r="H9" s="888"/>
      <c r="I9" s="888"/>
      <c r="J9" s="888"/>
      <c r="K9" s="888"/>
      <c r="L9" s="888"/>
      <c r="M9" s="888"/>
      <c r="N9" s="888"/>
      <c r="O9" s="888"/>
      <c r="P9" s="888"/>
      <c r="Q9" s="888"/>
      <c r="R9" s="888"/>
      <c r="S9" s="888"/>
      <c r="T9" s="888"/>
      <c r="U9" s="888"/>
      <c r="V9" s="888"/>
      <c r="W9" s="888"/>
      <c r="X9" s="888"/>
      <c r="Y9" s="888"/>
      <c r="Z9" s="888"/>
      <c r="AA9" s="888"/>
      <c r="AB9" s="888"/>
      <c r="AC9" s="888"/>
      <c r="AD9" s="888"/>
      <c r="AE9" s="888"/>
      <c r="AF9" s="888"/>
      <c r="AG9" s="888"/>
      <c r="AH9" s="888"/>
      <c r="AI9" s="888"/>
      <c r="AJ9" s="888"/>
      <c r="AK9" s="888"/>
      <c r="AL9" s="888"/>
      <c r="AM9" s="888"/>
      <c r="AN9" s="888"/>
      <c r="AO9" s="888"/>
    </row>
    <row r="10" spans="1:41" x14ac:dyDescent="0.2">
      <c r="B10" s="127" t="s">
        <v>448</v>
      </c>
      <c r="C10" s="888"/>
      <c r="D10" s="888"/>
      <c r="E10" s="888"/>
      <c r="F10" s="888"/>
      <c r="G10" s="888"/>
      <c r="H10" s="888"/>
      <c r="I10" s="888"/>
      <c r="J10" s="888"/>
      <c r="K10" s="888"/>
      <c r="L10" s="888"/>
      <c r="M10" s="888"/>
      <c r="N10" s="888"/>
      <c r="O10" s="888"/>
      <c r="P10" s="888"/>
      <c r="Q10" s="888"/>
      <c r="R10" s="888"/>
      <c r="S10" s="888"/>
      <c r="T10" s="888"/>
      <c r="U10" s="888"/>
      <c r="V10" s="888"/>
      <c r="W10" s="888"/>
      <c r="X10" s="888"/>
      <c r="Y10" s="888"/>
      <c r="Z10" s="888"/>
      <c r="AA10" s="888"/>
      <c r="AB10" s="888"/>
      <c r="AC10" s="888"/>
      <c r="AD10" s="888"/>
      <c r="AE10" s="888"/>
      <c r="AF10" s="888"/>
      <c r="AG10" s="888"/>
      <c r="AH10" s="888"/>
      <c r="AI10" s="888"/>
      <c r="AJ10" s="888"/>
      <c r="AK10" s="888"/>
      <c r="AL10" s="888"/>
      <c r="AM10" s="888"/>
      <c r="AN10" s="888"/>
      <c r="AO10" s="888"/>
    </row>
    <row r="11" spans="1:41" x14ac:dyDescent="0.2">
      <c r="B11" s="127" t="s">
        <v>449</v>
      </c>
      <c r="C11" s="888"/>
      <c r="D11" s="888"/>
      <c r="E11" s="888"/>
      <c r="F11" s="888"/>
      <c r="G11" s="888"/>
      <c r="H11" s="888"/>
      <c r="I11" s="888"/>
      <c r="J11" s="888"/>
      <c r="K11" s="888"/>
      <c r="L11" s="888"/>
      <c r="M11" s="888"/>
      <c r="N11" s="888"/>
      <c r="O11" s="888"/>
      <c r="P11" s="888"/>
      <c r="Q11" s="888"/>
      <c r="R11" s="888"/>
      <c r="S11" s="888"/>
      <c r="T11" s="888"/>
      <c r="U11" s="888"/>
      <c r="V11" s="888"/>
      <c r="W11" s="888"/>
      <c r="X11" s="888"/>
      <c r="Y11" s="888"/>
      <c r="Z11" s="888"/>
      <c r="AA11" s="888"/>
      <c r="AB11" s="888"/>
      <c r="AC11" s="888"/>
      <c r="AD11" s="888"/>
      <c r="AE11" s="888"/>
      <c r="AF11" s="888"/>
      <c r="AG11" s="888"/>
      <c r="AH11" s="888"/>
      <c r="AI11" s="888"/>
      <c r="AJ11" s="888"/>
      <c r="AK11" s="888"/>
      <c r="AL11" s="888"/>
      <c r="AM11" s="888"/>
      <c r="AN11" s="888"/>
      <c r="AO11" s="888"/>
    </row>
    <row r="12" spans="1:41" x14ac:dyDescent="0.2">
      <c r="C12" s="528"/>
      <c r="D12" s="528"/>
      <c r="E12" s="528"/>
      <c r="F12" s="528"/>
      <c r="G12" s="528"/>
      <c r="H12" s="528"/>
      <c r="I12" s="528"/>
      <c r="J12" s="528"/>
      <c r="K12" s="528"/>
      <c r="L12" s="528"/>
      <c r="M12" s="528"/>
      <c r="N12" s="528"/>
      <c r="O12" s="528"/>
      <c r="P12" s="528"/>
      <c r="Q12" s="528"/>
      <c r="R12" s="528"/>
      <c r="S12" s="528"/>
      <c r="T12" s="528"/>
      <c r="U12" s="528"/>
      <c r="V12" s="528"/>
      <c r="W12" s="528"/>
      <c r="X12" s="528"/>
      <c r="Y12" s="528"/>
      <c r="Z12" s="528"/>
      <c r="AA12" s="528"/>
      <c r="AB12" s="528"/>
      <c r="AC12" s="528"/>
      <c r="AD12" s="528"/>
      <c r="AE12" s="528"/>
      <c r="AF12" s="528"/>
      <c r="AG12" s="528"/>
      <c r="AH12" s="528"/>
      <c r="AI12" s="528"/>
      <c r="AJ12" s="528"/>
      <c r="AK12" s="528"/>
      <c r="AL12" s="528"/>
      <c r="AM12" s="528"/>
      <c r="AN12" s="528"/>
      <c r="AO12" s="528"/>
    </row>
    <row r="13" spans="1:41" x14ac:dyDescent="0.2">
      <c r="C13" s="529"/>
      <c r="D13" s="529"/>
      <c r="E13" s="529"/>
      <c r="F13" s="529"/>
      <c r="G13" s="529"/>
      <c r="H13" s="529"/>
      <c r="I13" s="529"/>
      <c r="J13" s="529"/>
      <c r="K13" s="529"/>
      <c r="L13" s="529"/>
      <c r="M13" s="529"/>
      <c r="N13" s="529"/>
      <c r="O13" s="529"/>
      <c r="P13" s="529"/>
      <c r="Q13" s="529"/>
      <c r="R13" s="529"/>
      <c r="S13" s="529"/>
      <c r="T13" s="529"/>
      <c r="U13" s="529"/>
      <c r="V13" s="529"/>
      <c r="W13" s="529"/>
      <c r="X13" s="529"/>
      <c r="Y13" s="529"/>
      <c r="Z13" s="529"/>
      <c r="AA13" s="529"/>
      <c r="AB13" s="529"/>
      <c r="AC13" s="529"/>
      <c r="AD13" s="529"/>
      <c r="AE13" s="529"/>
      <c r="AF13" s="529"/>
      <c r="AG13" s="529"/>
      <c r="AH13" s="529"/>
      <c r="AI13" s="529"/>
      <c r="AJ13" s="529"/>
      <c r="AK13" s="529"/>
      <c r="AL13" s="529"/>
      <c r="AM13" s="529"/>
      <c r="AN13" s="529"/>
      <c r="AO13" s="529"/>
    </row>
    <row r="14" spans="1:41" x14ac:dyDescent="0.2">
      <c r="B14" t="s">
        <v>1174</v>
      </c>
      <c r="C14" s="528"/>
      <c r="D14" s="528"/>
      <c r="E14" s="528"/>
      <c r="F14" s="528"/>
      <c r="G14" s="528"/>
      <c r="H14" s="528"/>
      <c r="I14" s="528"/>
      <c r="J14" s="528"/>
      <c r="K14" s="528"/>
      <c r="L14" s="528"/>
      <c r="M14" s="528"/>
      <c r="N14" s="528"/>
      <c r="O14" s="528"/>
      <c r="P14" s="528"/>
      <c r="Q14" s="528"/>
      <c r="R14" s="528"/>
      <c r="S14" s="528"/>
      <c r="T14" s="528"/>
      <c r="U14" s="528"/>
      <c r="V14" s="528"/>
      <c r="W14" s="528"/>
      <c r="X14" s="528"/>
      <c r="Y14" s="528"/>
      <c r="Z14" s="528"/>
      <c r="AA14" s="528"/>
      <c r="AB14" s="528"/>
      <c r="AC14" s="528"/>
      <c r="AD14" s="528"/>
      <c r="AE14" s="528"/>
      <c r="AF14" s="528"/>
      <c r="AG14" s="528"/>
      <c r="AH14" s="528"/>
      <c r="AI14" s="528"/>
      <c r="AJ14" s="528"/>
      <c r="AK14" s="528"/>
      <c r="AL14" s="528"/>
      <c r="AM14" s="528"/>
      <c r="AN14" s="528"/>
      <c r="AO14" s="528"/>
    </row>
    <row r="15" spans="1:41" x14ac:dyDescent="0.2">
      <c r="C15" s="529"/>
      <c r="D15" s="529"/>
      <c r="E15" s="529"/>
      <c r="F15" s="529"/>
      <c r="G15" s="529"/>
      <c r="H15" s="529"/>
      <c r="I15" s="529"/>
      <c r="J15" s="529"/>
      <c r="K15" s="529"/>
      <c r="L15" s="529"/>
      <c r="M15" s="529"/>
      <c r="N15" s="529"/>
      <c r="O15" s="529"/>
      <c r="P15" s="529"/>
      <c r="Q15" s="529"/>
      <c r="R15" s="529"/>
      <c r="S15" s="529"/>
      <c r="T15" s="529"/>
      <c r="U15" s="529"/>
      <c r="V15" s="529"/>
      <c r="W15" s="529"/>
      <c r="X15" s="529"/>
      <c r="Y15" s="529"/>
      <c r="Z15" s="529"/>
      <c r="AA15" s="529"/>
      <c r="AB15" s="529"/>
      <c r="AC15" s="529"/>
      <c r="AD15" s="529"/>
      <c r="AE15" s="529"/>
      <c r="AF15" s="529"/>
      <c r="AG15" s="529"/>
      <c r="AH15" s="529"/>
      <c r="AI15" s="529"/>
      <c r="AJ15" s="529"/>
      <c r="AK15" s="529"/>
      <c r="AL15" s="529"/>
      <c r="AM15" s="529"/>
      <c r="AN15" s="529"/>
      <c r="AO15" s="529"/>
    </row>
    <row r="16" spans="1:41" x14ac:dyDescent="0.2">
      <c r="B16" t="s">
        <v>973</v>
      </c>
      <c r="C16" s="528"/>
      <c r="D16" s="528"/>
      <c r="E16" s="528"/>
      <c r="F16" s="528"/>
      <c r="G16" s="528"/>
      <c r="H16" s="528"/>
      <c r="I16" s="528"/>
      <c r="J16" s="528"/>
      <c r="K16" s="528"/>
      <c r="L16" s="528"/>
      <c r="M16" s="528"/>
      <c r="N16" s="528"/>
      <c r="O16" s="528"/>
      <c r="P16" s="528"/>
      <c r="Q16" s="528"/>
      <c r="R16" s="528"/>
      <c r="S16" s="528"/>
      <c r="T16" s="528"/>
      <c r="U16" s="528"/>
      <c r="V16" s="528"/>
      <c r="W16" s="528"/>
      <c r="X16" s="528"/>
      <c r="Y16" s="528"/>
      <c r="Z16" s="528"/>
      <c r="AA16" s="528"/>
      <c r="AB16" s="528"/>
      <c r="AC16" s="528"/>
      <c r="AD16" s="528"/>
      <c r="AE16" s="528"/>
      <c r="AF16" s="528"/>
      <c r="AG16" s="528"/>
      <c r="AH16" s="528"/>
      <c r="AI16" s="528"/>
      <c r="AJ16" s="528"/>
      <c r="AK16" s="528"/>
      <c r="AL16" s="528"/>
      <c r="AM16" s="528"/>
      <c r="AN16" s="528"/>
      <c r="AO16" s="528"/>
    </row>
    <row r="17" spans="1:41" x14ac:dyDescent="0.2">
      <c r="B17" s="149" t="s">
        <v>974</v>
      </c>
      <c r="C17" s="702"/>
      <c r="D17" s="702"/>
      <c r="E17" s="702"/>
      <c r="F17" s="702"/>
      <c r="G17" s="702"/>
      <c r="H17" s="702"/>
      <c r="I17" s="702"/>
      <c r="J17" s="702"/>
      <c r="K17" s="702"/>
      <c r="L17" s="702"/>
      <c r="M17" s="702"/>
      <c r="N17" s="702"/>
      <c r="O17" s="702"/>
      <c r="P17" s="702"/>
      <c r="Q17" s="702"/>
      <c r="R17" s="702"/>
      <c r="S17" s="702"/>
      <c r="T17" s="702"/>
      <c r="U17" s="702"/>
      <c r="V17" s="702"/>
      <c r="W17" s="702"/>
      <c r="X17" s="702"/>
      <c r="Y17" s="702"/>
      <c r="Z17" s="702"/>
      <c r="AA17" s="702"/>
      <c r="AB17" s="702"/>
      <c r="AC17" s="702"/>
      <c r="AD17" s="702"/>
      <c r="AE17" s="702"/>
      <c r="AF17" s="702"/>
      <c r="AG17" s="702"/>
      <c r="AH17" s="702"/>
      <c r="AI17" s="702"/>
      <c r="AJ17" s="702"/>
      <c r="AK17" s="702"/>
      <c r="AL17" s="702"/>
      <c r="AM17" s="702"/>
      <c r="AN17" s="702"/>
      <c r="AO17" s="702"/>
    </row>
    <row r="18" spans="1:41" x14ac:dyDescent="0.2">
      <c r="B18" s="124" t="s">
        <v>1182</v>
      </c>
      <c r="C18" s="528"/>
      <c r="D18" s="528"/>
      <c r="E18" s="528"/>
      <c r="F18" s="528"/>
      <c r="G18" s="528"/>
      <c r="H18" s="528"/>
      <c r="I18" s="528"/>
      <c r="J18" s="528"/>
      <c r="K18" s="528"/>
      <c r="L18" s="528"/>
      <c r="M18" s="528"/>
      <c r="N18" s="528"/>
      <c r="O18" s="528"/>
      <c r="P18" s="528"/>
      <c r="Q18" s="528"/>
      <c r="R18" s="528"/>
      <c r="S18" s="528"/>
      <c r="T18" s="528"/>
      <c r="U18" s="528"/>
      <c r="V18" s="528"/>
      <c r="W18" s="528"/>
      <c r="X18" s="528"/>
      <c r="Y18" s="528"/>
      <c r="Z18" s="528"/>
      <c r="AA18" s="528"/>
      <c r="AB18" s="528"/>
      <c r="AC18" s="528"/>
      <c r="AD18" s="528"/>
      <c r="AE18" s="528"/>
      <c r="AF18" s="528"/>
      <c r="AG18" s="528"/>
      <c r="AH18" s="528"/>
      <c r="AI18" s="528"/>
      <c r="AJ18" s="528"/>
      <c r="AK18" s="528"/>
      <c r="AL18" s="528"/>
      <c r="AM18" s="528"/>
      <c r="AN18" s="528"/>
      <c r="AO18" s="528"/>
    </row>
    <row r="19" spans="1:41" x14ac:dyDescent="0.2">
      <c r="C19" s="529"/>
      <c r="D19" s="529"/>
      <c r="E19" s="529"/>
      <c r="F19" s="529"/>
      <c r="G19" s="529"/>
      <c r="H19" s="529"/>
      <c r="I19" s="529"/>
      <c r="J19" s="529"/>
      <c r="K19" s="529"/>
      <c r="L19" s="529"/>
      <c r="M19" s="529"/>
      <c r="N19" s="529"/>
      <c r="O19" s="529"/>
      <c r="P19" s="529"/>
      <c r="Q19" s="529"/>
      <c r="R19" s="529"/>
      <c r="S19" s="529"/>
      <c r="T19" s="529"/>
      <c r="U19" s="529"/>
      <c r="V19" s="529"/>
      <c r="W19" s="529"/>
      <c r="X19" s="529"/>
      <c r="Y19" s="529"/>
      <c r="Z19" s="529"/>
      <c r="AA19" s="529"/>
      <c r="AB19" s="529"/>
      <c r="AC19" s="529"/>
      <c r="AD19" s="529"/>
      <c r="AE19" s="529"/>
      <c r="AF19" s="529"/>
      <c r="AG19" s="529"/>
      <c r="AH19" s="529"/>
      <c r="AI19" s="529"/>
      <c r="AJ19" s="529"/>
      <c r="AK19" s="529"/>
      <c r="AL19" s="529"/>
      <c r="AM19" s="529"/>
      <c r="AN19" s="529"/>
      <c r="AO19" s="529"/>
    </row>
    <row r="20" spans="1:41" x14ac:dyDescent="0.2">
      <c r="B20" t="s">
        <v>1660</v>
      </c>
      <c r="C20" s="528"/>
      <c r="D20" s="703"/>
      <c r="E20" s="529"/>
      <c r="F20" s="529"/>
      <c r="G20" s="529"/>
      <c r="H20" s="529"/>
      <c r="I20" s="529"/>
      <c r="J20" s="529"/>
      <c r="K20" s="529"/>
      <c r="L20" s="529"/>
      <c r="M20" s="529"/>
      <c r="N20" s="529"/>
      <c r="O20" s="529"/>
      <c r="P20" s="529"/>
      <c r="Q20" s="529"/>
      <c r="R20" s="529"/>
      <c r="S20" s="529"/>
      <c r="T20" s="529"/>
      <c r="U20" s="529"/>
      <c r="V20" s="529"/>
      <c r="W20" s="529"/>
      <c r="X20" s="529"/>
      <c r="Y20" s="529"/>
      <c r="Z20" s="529"/>
      <c r="AA20" s="529"/>
      <c r="AB20" s="529"/>
      <c r="AC20" s="529"/>
      <c r="AD20" s="529"/>
      <c r="AE20" s="529"/>
      <c r="AF20" s="529"/>
      <c r="AG20" s="529"/>
      <c r="AH20" s="529"/>
      <c r="AI20" s="529"/>
      <c r="AJ20" s="529"/>
      <c r="AK20" s="529"/>
      <c r="AL20" s="529"/>
      <c r="AM20" s="529"/>
      <c r="AN20" s="529"/>
      <c r="AO20" s="529"/>
    </row>
    <row r="21" spans="1:41" x14ac:dyDescent="0.2">
      <c r="B21" t="s">
        <v>1661</v>
      </c>
      <c r="C21" s="528"/>
      <c r="D21" s="703"/>
      <c r="E21" s="529"/>
      <c r="F21" s="529"/>
      <c r="G21" s="529"/>
      <c r="H21" s="529"/>
      <c r="I21" s="529"/>
      <c r="J21" s="529"/>
      <c r="K21" s="529"/>
      <c r="L21" s="529"/>
      <c r="M21" s="529"/>
      <c r="N21" s="529"/>
      <c r="O21" s="529"/>
      <c r="P21" s="529"/>
      <c r="Q21" s="529"/>
      <c r="R21" s="529"/>
      <c r="S21" s="529"/>
      <c r="T21" s="529"/>
      <c r="U21" s="529"/>
      <c r="V21" s="529"/>
      <c r="W21" s="529"/>
      <c r="X21" s="529"/>
      <c r="Y21" s="529"/>
      <c r="Z21" s="529"/>
      <c r="AA21" s="529"/>
      <c r="AB21" s="529"/>
      <c r="AC21" s="529"/>
      <c r="AD21" s="529"/>
      <c r="AE21" s="529"/>
      <c r="AF21" s="529"/>
      <c r="AG21" s="529"/>
      <c r="AH21" s="529"/>
      <c r="AI21" s="529"/>
      <c r="AJ21" s="529"/>
      <c r="AK21" s="529"/>
      <c r="AL21" s="529"/>
      <c r="AM21" s="529"/>
      <c r="AN21" s="529"/>
      <c r="AO21" s="529"/>
    </row>
    <row r="24" spans="1:41" x14ac:dyDescent="0.2">
      <c r="A24" s="124" t="s">
        <v>1183</v>
      </c>
    </row>
    <row r="26" spans="1:41" x14ac:dyDescent="0.2">
      <c r="B26" t="s">
        <v>464</v>
      </c>
      <c r="C26" s="294" t="s">
        <v>27</v>
      </c>
      <c r="D26" s="294" t="s">
        <v>173</v>
      </c>
      <c r="E26" s="294" t="s">
        <v>174</v>
      </c>
      <c r="F26" s="294" t="s">
        <v>175</v>
      </c>
      <c r="G26" s="294" t="s">
        <v>176</v>
      </c>
      <c r="H26" s="294" t="s">
        <v>177</v>
      </c>
      <c r="I26" s="294" t="s">
        <v>178</v>
      </c>
      <c r="J26" s="294" t="s">
        <v>179</v>
      </c>
      <c r="K26" s="294" t="s">
        <v>180</v>
      </c>
      <c r="L26" s="294" t="s">
        <v>181</v>
      </c>
      <c r="M26" s="294" t="s">
        <v>182</v>
      </c>
      <c r="N26" s="294" t="s">
        <v>183</v>
      </c>
      <c r="O26" s="294" t="s">
        <v>184</v>
      </c>
      <c r="P26" s="294" t="s">
        <v>185</v>
      </c>
      <c r="Q26" s="294" t="s">
        <v>186</v>
      </c>
      <c r="R26" s="294" t="s">
        <v>187</v>
      </c>
      <c r="S26" s="294" t="s">
        <v>188</v>
      </c>
      <c r="T26" s="294" t="s">
        <v>189</v>
      </c>
      <c r="U26" s="294" t="s">
        <v>190</v>
      </c>
      <c r="V26" s="294" t="s">
        <v>191</v>
      </c>
      <c r="W26" s="294" t="s">
        <v>192</v>
      </c>
      <c r="X26" s="294" t="s">
        <v>193</v>
      </c>
      <c r="Y26" s="294" t="s">
        <v>194</v>
      </c>
      <c r="Z26" s="294" t="s">
        <v>195</v>
      </c>
      <c r="AA26" s="294" t="s">
        <v>196</v>
      </c>
      <c r="AB26" s="294" t="s">
        <v>197</v>
      </c>
      <c r="AC26" s="294" t="s">
        <v>198</v>
      </c>
      <c r="AD26" s="294" t="s">
        <v>199</v>
      </c>
      <c r="AE26" s="294" t="s">
        <v>200</v>
      </c>
      <c r="AF26" s="294" t="s">
        <v>201</v>
      </c>
      <c r="AG26" s="294" t="s">
        <v>202</v>
      </c>
      <c r="AH26" s="294" t="s">
        <v>203</v>
      </c>
      <c r="AI26" s="294" t="s">
        <v>204</v>
      </c>
      <c r="AJ26" s="294" t="s">
        <v>205</v>
      </c>
      <c r="AK26" s="294" t="s">
        <v>206</v>
      </c>
      <c r="AL26" s="294" t="s">
        <v>207</v>
      </c>
      <c r="AM26" s="294" t="s">
        <v>208</v>
      </c>
      <c r="AN26" s="294" t="s">
        <v>209</v>
      </c>
      <c r="AO26" s="294" t="s">
        <v>210</v>
      </c>
    </row>
    <row r="27" spans="1:41" x14ac:dyDescent="0.2">
      <c r="B27" s="15" t="str">
        <f>'Ancillary services SMP (TC)'!B169</f>
        <v>Replacement cost</v>
      </c>
      <c r="C27" s="139"/>
      <c r="D27" s="139"/>
      <c r="E27" s="139"/>
      <c r="F27" s="139"/>
      <c r="G27" s="139"/>
      <c r="H27" s="139"/>
      <c r="I27" s="139"/>
      <c r="J27" s="139"/>
      <c r="K27" s="139"/>
      <c r="L27" s="139"/>
      <c r="M27" s="139"/>
      <c r="N27" s="139"/>
      <c r="O27" s="139"/>
      <c r="P27" s="139"/>
      <c r="Q27" s="139"/>
      <c r="R27" s="139"/>
      <c r="S27" s="139"/>
      <c r="T27" s="139"/>
      <c r="U27" s="139"/>
      <c r="V27" s="139"/>
      <c r="W27" s="139"/>
      <c r="X27" s="139"/>
      <c r="Y27" s="139"/>
      <c r="Z27" s="139"/>
      <c r="AA27" s="139"/>
      <c r="AB27" s="139"/>
      <c r="AC27" s="139"/>
      <c r="AD27" s="139"/>
      <c r="AE27" s="139"/>
      <c r="AF27" s="139"/>
      <c r="AG27" s="139"/>
      <c r="AH27" s="139"/>
      <c r="AI27" s="139"/>
      <c r="AJ27" s="139"/>
      <c r="AK27" s="139"/>
      <c r="AL27" s="139"/>
      <c r="AM27" s="139"/>
      <c r="AN27" s="139"/>
      <c r="AO27" s="139"/>
    </row>
    <row r="28" spans="1:41" x14ac:dyDescent="0.2">
      <c r="B28" s="15" t="str">
        <f>'Ancillary services SMP (TC)'!B170</f>
        <v>Return on RAV</v>
      </c>
      <c r="C28" s="62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</row>
    <row r="29" spans="1:41" x14ac:dyDescent="0.2">
      <c r="B29" s="15" t="str">
        <f>'Ancillary services SMP (TC)'!B171</f>
        <v>Depreciation</v>
      </c>
      <c r="C29" s="62"/>
      <c r="D29" s="62"/>
      <c r="E29" s="62"/>
      <c r="F29" s="62"/>
      <c r="G29" s="62"/>
      <c r="H29" s="62"/>
      <c r="I29" s="62"/>
      <c r="J29" s="62"/>
      <c r="K29" s="62"/>
      <c r="L29" s="62"/>
      <c r="M29" s="62"/>
      <c r="N29" s="62"/>
      <c r="O29" s="62"/>
      <c r="P29" s="62"/>
      <c r="Q29" s="62"/>
      <c r="R29" s="62"/>
      <c r="S29" s="62"/>
      <c r="T29" s="62"/>
      <c r="U29" s="62"/>
      <c r="V29" s="62"/>
      <c r="W29" s="62"/>
      <c r="X29" s="62"/>
      <c r="Y29" s="62"/>
      <c r="Z29" s="62"/>
      <c r="AA29" s="62"/>
      <c r="AB29" s="62"/>
      <c r="AC29" s="62"/>
      <c r="AD29" s="62"/>
      <c r="AE29" s="62"/>
      <c r="AF29" s="62"/>
      <c r="AG29" s="62"/>
      <c r="AH29" s="62"/>
      <c r="AI29" s="62"/>
      <c r="AJ29" s="62"/>
      <c r="AK29" s="62"/>
      <c r="AL29" s="62"/>
      <c r="AM29" s="62"/>
      <c r="AN29" s="62"/>
      <c r="AO29" s="62"/>
    </row>
    <row r="31" spans="1:41" x14ac:dyDescent="0.2">
      <c r="B31" t="s">
        <v>1174</v>
      </c>
      <c r="C31" s="148"/>
      <c r="D31" s="148"/>
      <c r="E31" s="148"/>
      <c r="F31" s="148"/>
      <c r="G31" s="148"/>
      <c r="H31" s="148"/>
      <c r="I31" s="148"/>
      <c r="J31" s="148"/>
      <c r="K31" s="148"/>
      <c r="L31" s="148"/>
      <c r="M31" s="148"/>
      <c r="N31" s="148"/>
      <c r="O31" s="148"/>
      <c r="P31" s="148"/>
      <c r="Q31" s="148"/>
      <c r="R31" s="148"/>
      <c r="S31" s="148"/>
      <c r="T31" s="148"/>
      <c r="U31" s="148"/>
      <c r="V31" s="148"/>
      <c r="W31" s="148"/>
      <c r="X31" s="148"/>
      <c r="Y31" s="148"/>
      <c r="Z31" s="148"/>
      <c r="AA31" s="148"/>
      <c r="AB31" s="148"/>
      <c r="AC31" s="148"/>
      <c r="AD31" s="148"/>
      <c r="AE31" s="148"/>
      <c r="AF31" s="148"/>
      <c r="AG31" s="148"/>
      <c r="AH31" s="148"/>
      <c r="AI31" s="148"/>
      <c r="AJ31" s="148"/>
      <c r="AK31" s="148"/>
      <c r="AL31" s="148"/>
      <c r="AM31" s="148"/>
      <c r="AN31" s="148"/>
      <c r="AO31" s="148"/>
    </row>
    <row r="33" spans="1:41" x14ac:dyDescent="0.2">
      <c r="B33" t="s">
        <v>973</v>
      </c>
      <c r="C33" s="148"/>
      <c r="D33" s="148"/>
      <c r="E33" s="148"/>
      <c r="F33" s="148"/>
      <c r="G33" s="148"/>
      <c r="H33" s="148"/>
      <c r="I33" s="148"/>
      <c r="J33" s="148"/>
      <c r="K33" s="148"/>
      <c r="L33" s="148"/>
      <c r="M33" s="148"/>
      <c r="N33" s="148"/>
      <c r="O33" s="148"/>
      <c r="P33" s="148"/>
      <c r="Q33" s="148"/>
      <c r="R33" s="148"/>
      <c r="S33" s="148"/>
      <c r="T33" s="148"/>
      <c r="U33" s="148"/>
      <c r="V33" s="148"/>
      <c r="W33" s="148"/>
      <c r="X33" s="148"/>
      <c r="Y33" s="148"/>
      <c r="Z33" s="148"/>
      <c r="AA33" s="148"/>
      <c r="AB33" s="148"/>
      <c r="AC33" s="148"/>
      <c r="AD33" s="148"/>
      <c r="AE33" s="148"/>
      <c r="AF33" s="148"/>
      <c r="AG33" s="148"/>
      <c r="AH33" s="148"/>
      <c r="AI33" s="148"/>
      <c r="AJ33" s="148"/>
      <c r="AK33" s="148"/>
      <c r="AL33" s="148"/>
      <c r="AM33" s="148"/>
      <c r="AN33" s="148"/>
      <c r="AO33" s="148"/>
    </row>
    <row r="34" spans="1:41" x14ac:dyDescent="0.2">
      <c r="B34" s="149" t="s">
        <v>974</v>
      </c>
      <c r="C34" s="341"/>
      <c r="D34" s="341"/>
      <c r="E34" s="341"/>
      <c r="F34" s="341"/>
      <c r="G34" s="341"/>
      <c r="H34" s="341"/>
      <c r="I34" s="341"/>
      <c r="J34" s="341"/>
      <c r="K34" s="341"/>
      <c r="L34" s="341"/>
      <c r="M34" s="341"/>
      <c r="N34" s="341"/>
      <c r="O34" s="341"/>
      <c r="P34" s="341"/>
      <c r="Q34" s="341"/>
      <c r="R34" s="341"/>
      <c r="S34" s="341"/>
      <c r="T34" s="341"/>
      <c r="U34" s="341"/>
      <c r="V34" s="341"/>
      <c r="W34" s="341"/>
      <c r="X34" s="341"/>
      <c r="Y34" s="341"/>
      <c r="Z34" s="341"/>
      <c r="AA34" s="341"/>
      <c r="AB34" s="341"/>
      <c r="AC34" s="341"/>
      <c r="AD34" s="341"/>
      <c r="AE34" s="341"/>
      <c r="AF34" s="341"/>
      <c r="AG34" s="341"/>
      <c r="AH34" s="341"/>
      <c r="AI34" s="341"/>
      <c r="AJ34" s="341"/>
      <c r="AK34" s="341"/>
      <c r="AL34" s="341"/>
      <c r="AM34" s="341"/>
      <c r="AN34" s="341"/>
      <c r="AO34" s="341"/>
    </row>
    <row r="35" spans="1:41" x14ac:dyDescent="0.2">
      <c r="B35" s="124" t="s">
        <v>1184</v>
      </c>
      <c r="C35" s="148"/>
      <c r="D35" s="148"/>
      <c r="E35" s="148"/>
      <c r="F35" s="148"/>
      <c r="G35" s="148"/>
      <c r="H35" s="148"/>
      <c r="I35" s="148"/>
      <c r="J35" s="148"/>
      <c r="K35" s="148"/>
      <c r="L35" s="148"/>
      <c r="M35" s="148"/>
      <c r="N35" s="148"/>
      <c r="O35" s="148"/>
      <c r="P35" s="148"/>
      <c r="Q35" s="148"/>
      <c r="R35" s="148"/>
      <c r="S35" s="148"/>
      <c r="T35" s="148"/>
      <c r="U35" s="148"/>
      <c r="V35" s="148"/>
      <c r="W35" s="148"/>
      <c r="X35" s="148"/>
      <c r="Y35" s="148"/>
      <c r="Z35" s="148"/>
      <c r="AA35" s="148"/>
      <c r="AB35" s="148"/>
      <c r="AC35" s="148"/>
      <c r="AD35" s="148"/>
      <c r="AE35" s="148"/>
      <c r="AF35" s="148"/>
      <c r="AG35" s="148"/>
      <c r="AH35" s="148"/>
      <c r="AI35" s="148"/>
      <c r="AJ35" s="148"/>
      <c r="AK35" s="148"/>
      <c r="AL35" s="148"/>
      <c r="AM35" s="148"/>
      <c r="AN35" s="148"/>
      <c r="AO35" s="148"/>
    </row>
    <row r="37" spans="1:41" ht="38.25" x14ac:dyDescent="0.2">
      <c r="C37" s="207" t="s">
        <v>1136</v>
      </c>
      <c r="D37" s="207" t="s">
        <v>973</v>
      </c>
      <c r="E37" s="207" t="s">
        <v>1159</v>
      </c>
      <c r="F37" s="207" t="s">
        <v>1178</v>
      </c>
    </row>
    <row r="38" spans="1:41" x14ac:dyDescent="0.2">
      <c r="B38" s="379" t="s">
        <v>1183</v>
      </c>
      <c r="C38" s="380"/>
      <c r="D38" s="380"/>
      <c r="E38" s="380"/>
      <c r="F38" s="380"/>
    </row>
    <row r="39" spans="1:41" x14ac:dyDescent="0.2">
      <c r="B39" s="149" t="s">
        <v>1181</v>
      </c>
      <c r="C39" s="341"/>
      <c r="D39" s="341"/>
      <c r="E39" s="341"/>
      <c r="F39" s="341"/>
    </row>
    <row r="40" spans="1:41" x14ac:dyDescent="0.2">
      <c r="B40" t="s">
        <v>780</v>
      </c>
      <c r="C40" s="148"/>
      <c r="D40" s="148"/>
      <c r="E40" s="148"/>
      <c r="F40" s="148"/>
    </row>
    <row r="41" spans="1:41" x14ac:dyDescent="0.2">
      <c r="B41" t="s">
        <v>1179</v>
      </c>
      <c r="C41" s="352"/>
      <c r="D41" s="352"/>
      <c r="E41" s="352"/>
      <c r="F41" s="352"/>
    </row>
    <row r="42" spans="1:41" x14ac:dyDescent="0.2">
      <c r="C42" s="352"/>
      <c r="D42" s="352"/>
      <c r="E42" s="352"/>
      <c r="F42" s="352"/>
    </row>
    <row r="43" spans="1:41" x14ac:dyDescent="0.2">
      <c r="A43" s="124" t="s">
        <v>1689</v>
      </c>
      <c r="C43" s="352"/>
      <c r="D43" s="352"/>
      <c r="E43" s="352"/>
      <c r="F43" s="352"/>
    </row>
    <row r="44" spans="1:41" x14ac:dyDescent="0.2">
      <c r="B44" s="375" t="s">
        <v>976</v>
      </c>
      <c r="C44" s="430" t="str">
        <f>rakennusten_arvostus</f>
        <v>Digitan JHH</v>
      </c>
    </row>
    <row r="45" spans="1:41" x14ac:dyDescent="0.2">
      <c r="B45" s="375" t="s">
        <v>1685</v>
      </c>
      <c r="C45" s="5" t="str">
        <f>rakennusten_neliöt</f>
        <v>Digita</v>
      </c>
    </row>
    <row r="46" spans="1:41" x14ac:dyDescent="0.2">
      <c r="B46" s="624" t="s">
        <v>1686</v>
      </c>
      <c r="C46" s="9" t="str">
        <f>rakennusten_kustannus</f>
        <v>joulukuu 2022</v>
      </c>
    </row>
    <row r="48" spans="1:41" x14ac:dyDescent="0.2">
      <c r="A48" s="124" t="s">
        <v>1734</v>
      </c>
    </row>
    <row r="49" spans="1:42" x14ac:dyDescent="0.2">
      <c r="A49" s="124"/>
    </row>
    <row r="50" spans="1:42" x14ac:dyDescent="0.2">
      <c r="C50" s="572" t="s">
        <v>27</v>
      </c>
      <c r="D50" s="572" t="s">
        <v>173</v>
      </c>
      <c r="E50" s="572" t="s">
        <v>174</v>
      </c>
      <c r="F50" s="572" t="s">
        <v>175</v>
      </c>
      <c r="G50" s="572" t="s">
        <v>176</v>
      </c>
      <c r="H50" s="572" t="s">
        <v>177</v>
      </c>
      <c r="I50" s="572" t="s">
        <v>178</v>
      </c>
      <c r="J50" s="572" t="s">
        <v>179</v>
      </c>
      <c r="K50" s="572" t="s">
        <v>180</v>
      </c>
      <c r="L50" s="572" t="s">
        <v>181</v>
      </c>
      <c r="M50" s="572" t="s">
        <v>182</v>
      </c>
      <c r="N50" s="572" t="s">
        <v>183</v>
      </c>
      <c r="O50" s="572" t="s">
        <v>184</v>
      </c>
      <c r="P50" s="572" t="s">
        <v>185</v>
      </c>
      <c r="Q50" s="572" t="s">
        <v>186</v>
      </c>
      <c r="R50" s="572" t="s">
        <v>187</v>
      </c>
      <c r="S50" s="572" t="s">
        <v>188</v>
      </c>
      <c r="T50" s="572" t="s">
        <v>189</v>
      </c>
      <c r="U50" s="572" t="s">
        <v>190</v>
      </c>
      <c r="V50" s="572" t="s">
        <v>191</v>
      </c>
      <c r="W50" s="572" t="s">
        <v>192</v>
      </c>
      <c r="X50" s="572" t="s">
        <v>193</v>
      </c>
      <c r="Y50" s="572" t="s">
        <v>194</v>
      </c>
      <c r="Z50" s="572" t="s">
        <v>195</v>
      </c>
      <c r="AA50" s="572" t="s">
        <v>196</v>
      </c>
      <c r="AB50" s="572" t="s">
        <v>197</v>
      </c>
      <c r="AC50" s="572" t="s">
        <v>198</v>
      </c>
      <c r="AD50" s="572" t="s">
        <v>199</v>
      </c>
      <c r="AE50" s="572" t="s">
        <v>200</v>
      </c>
      <c r="AF50" s="572" t="s">
        <v>201</v>
      </c>
      <c r="AG50" s="572" t="s">
        <v>202</v>
      </c>
      <c r="AH50" s="572" t="s">
        <v>203</v>
      </c>
      <c r="AI50" s="572" t="s">
        <v>204</v>
      </c>
      <c r="AJ50" s="572" t="s">
        <v>205</v>
      </c>
      <c r="AK50" s="572" t="s">
        <v>206</v>
      </c>
      <c r="AL50" s="572" t="s">
        <v>207</v>
      </c>
      <c r="AM50" s="572" t="s">
        <v>208</v>
      </c>
      <c r="AN50" s="572" t="s">
        <v>209</v>
      </c>
      <c r="AO50" s="572" t="s">
        <v>210</v>
      </c>
    </row>
    <row r="51" spans="1:42" x14ac:dyDescent="0.2">
      <c r="B51" s="127" t="s">
        <v>443</v>
      </c>
      <c r="C51" s="888"/>
      <c r="D51" s="888"/>
      <c r="E51" s="888"/>
      <c r="F51" s="888"/>
      <c r="G51" s="888"/>
      <c r="H51" s="888"/>
      <c r="I51" s="888"/>
      <c r="J51" s="888"/>
      <c r="K51" s="888"/>
      <c r="L51" s="888"/>
      <c r="M51" s="888"/>
      <c r="N51" s="888"/>
      <c r="O51" s="888"/>
      <c r="P51" s="888"/>
      <c r="Q51" s="888"/>
      <c r="R51" s="888"/>
      <c r="S51" s="888"/>
      <c r="T51" s="888"/>
      <c r="U51" s="888"/>
      <c r="V51" s="888"/>
      <c r="W51" s="888"/>
      <c r="X51" s="888"/>
      <c r="Y51" s="888"/>
      <c r="Z51" s="888"/>
      <c r="AA51" s="888"/>
      <c r="AB51" s="888"/>
      <c r="AC51" s="888"/>
      <c r="AD51" s="888"/>
      <c r="AE51" s="888"/>
      <c r="AF51" s="888"/>
      <c r="AG51" s="888"/>
      <c r="AH51" s="888"/>
      <c r="AI51" s="888"/>
      <c r="AJ51" s="888"/>
      <c r="AK51" s="888"/>
      <c r="AL51" s="888"/>
      <c r="AM51" s="888"/>
      <c r="AN51" s="888"/>
      <c r="AO51" s="888"/>
    </row>
    <row r="52" spans="1:42" x14ac:dyDescent="0.2">
      <c r="B52" s="127" t="s">
        <v>448</v>
      </c>
      <c r="C52" s="888"/>
      <c r="D52" s="888"/>
      <c r="E52" s="888"/>
      <c r="F52" s="888"/>
      <c r="G52" s="888"/>
      <c r="H52" s="888"/>
      <c r="I52" s="888"/>
      <c r="J52" s="888"/>
      <c r="K52" s="888"/>
      <c r="L52" s="888"/>
      <c r="M52" s="888"/>
      <c r="N52" s="888"/>
      <c r="O52" s="888"/>
      <c r="P52" s="888"/>
      <c r="Q52" s="888"/>
      <c r="R52" s="888"/>
      <c r="S52" s="888"/>
      <c r="T52" s="888"/>
      <c r="U52" s="888"/>
      <c r="V52" s="888"/>
      <c r="W52" s="888"/>
      <c r="X52" s="888"/>
      <c r="Y52" s="888"/>
      <c r="Z52" s="888"/>
      <c r="AA52" s="888"/>
      <c r="AB52" s="888"/>
      <c r="AC52" s="888"/>
      <c r="AD52" s="888"/>
      <c r="AE52" s="888"/>
      <c r="AF52" s="888"/>
      <c r="AG52" s="888"/>
      <c r="AH52" s="888"/>
      <c r="AI52" s="888"/>
      <c r="AJ52" s="888"/>
      <c r="AK52" s="888"/>
      <c r="AL52" s="888"/>
      <c r="AM52" s="888"/>
      <c r="AN52" s="888"/>
      <c r="AO52" s="888"/>
    </row>
    <row r="53" spans="1:42" x14ac:dyDescent="0.2">
      <c r="B53" s="127" t="s">
        <v>449</v>
      </c>
      <c r="C53" s="888"/>
      <c r="D53" s="888"/>
      <c r="E53" s="888"/>
      <c r="F53" s="888"/>
      <c r="G53" s="888"/>
      <c r="H53" s="888"/>
      <c r="I53" s="888"/>
      <c r="J53" s="888"/>
      <c r="K53" s="888"/>
      <c r="L53" s="888"/>
      <c r="M53" s="888"/>
      <c r="N53" s="888"/>
      <c r="O53" s="888"/>
      <c r="P53" s="888"/>
      <c r="Q53" s="888"/>
      <c r="R53" s="888"/>
      <c r="S53" s="888"/>
      <c r="T53" s="888"/>
      <c r="U53" s="888"/>
      <c r="V53" s="888"/>
      <c r="W53" s="888"/>
      <c r="X53" s="888"/>
      <c r="Y53" s="888"/>
      <c r="Z53" s="888"/>
      <c r="AA53" s="888"/>
      <c r="AB53" s="888"/>
      <c r="AC53" s="888"/>
      <c r="AD53" s="888"/>
      <c r="AE53" s="888"/>
      <c r="AF53" s="888"/>
      <c r="AG53" s="888"/>
      <c r="AH53" s="888"/>
      <c r="AI53" s="888"/>
      <c r="AJ53" s="888"/>
      <c r="AK53" s="888"/>
      <c r="AL53" s="888"/>
      <c r="AM53" s="888"/>
      <c r="AN53" s="888"/>
      <c r="AO53" s="888"/>
    </row>
    <row r="54" spans="1:42" x14ac:dyDescent="0.2">
      <c r="C54" s="528"/>
      <c r="D54" s="528"/>
      <c r="E54" s="528"/>
      <c r="F54" s="528"/>
      <c r="G54" s="528"/>
      <c r="H54" s="528"/>
      <c r="I54" s="528"/>
      <c r="J54" s="528"/>
      <c r="K54" s="528"/>
      <c r="L54" s="528"/>
      <c r="M54" s="528"/>
      <c r="N54" s="528"/>
      <c r="O54" s="528"/>
      <c r="P54" s="528"/>
      <c r="Q54" s="528"/>
      <c r="R54" s="528"/>
      <c r="S54" s="528"/>
      <c r="T54" s="528"/>
      <c r="U54" s="528"/>
      <c r="V54" s="528"/>
      <c r="W54" s="528"/>
      <c r="X54" s="528"/>
      <c r="Y54" s="528"/>
      <c r="Z54" s="528"/>
      <c r="AA54" s="528"/>
      <c r="AB54" s="528"/>
      <c r="AC54" s="528"/>
      <c r="AD54" s="528"/>
      <c r="AE54" s="528"/>
      <c r="AF54" s="528"/>
      <c r="AG54" s="528"/>
      <c r="AH54" s="528"/>
      <c r="AI54" s="528"/>
      <c r="AJ54" s="528"/>
      <c r="AK54" s="528"/>
      <c r="AL54" s="528"/>
      <c r="AM54" s="528"/>
      <c r="AN54" s="528"/>
      <c r="AO54" s="528"/>
      <c r="AP54" s="148">
        <f>SUM(C54:AO54)</f>
        <v>0</v>
      </c>
    </row>
    <row r="55" spans="1:42" x14ac:dyDescent="0.2">
      <c r="C55" s="529"/>
      <c r="D55" s="529"/>
      <c r="E55" s="529"/>
      <c r="F55" s="529"/>
      <c r="G55" s="529"/>
      <c r="H55" s="529"/>
      <c r="I55" s="529"/>
      <c r="J55" s="529"/>
      <c r="K55" s="529"/>
      <c r="L55" s="529"/>
      <c r="M55" s="529"/>
      <c r="N55" s="529"/>
      <c r="O55" s="529"/>
      <c r="P55" s="529"/>
      <c r="Q55" s="529"/>
      <c r="R55" s="529"/>
      <c r="S55" s="529"/>
      <c r="T55" s="529"/>
      <c r="U55" s="529"/>
      <c r="V55" s="529"/>
      <c r="W55" s="529"/>
      <c r="X55" s="529"/>
      <c r="Y55" s="529"/>
      <c r="Z55" s="529"/>
      <c r="AA55" s="529"/>
      <c r="AB55" s="529"/>
      <c r="AC55" s="529"/>
      <c r="AD55" s="529"/>
      <c r="AE55" s="529"/>
      <c r="AF55" s="529"/>
      <c r="AG55" s="529"/>
      <c r="AH55" s="529"/>
      <c r="AI55" s="529"/>
      <c r="AJ55" s="529"/>
      <c r="AK55" s="529"/>
      <c r="AL55" s="529"/>
      <c r="AM55" s="529"/>
      <c r="AN55" s="529"/>
      <c r="AO55" s="529"/>
    </row>
    <row r="56" spans="1:42" x14ac:dyDescent="0.2">
      <c r="B56" t="s">
        <v>1174</v>
      </c>
      <c r="C56" s="528"/>
      <c r="D56" s="528"/>
      <c r="E56" s="528"/>
      <c r="F56" s="528"/>
      <c r="G56" s="528"/>
      <c r="H56" s="528"/>
      <c r="I56" s="528"/>
      <c r="J56" s="528"/>
      <c r="K56" s="528"/>
      <c r="L56" s="528"/>
      <c r="M56" s="528"/>
      <c r="N56" s="528"/>
      <c r="O56" s="528"/>
      <c r="P56" s="528"/>
      <c r="Q56" s="528"/>
      <c r="R56" s="528"/>
      <c r="S56" s="528"/>
      <c r="T56" s="528"/>
      <c r="U56" s="528"/>
      <c r="V56" s="528"/>
      <c r="W56" s="528"/>
      <c r="X56" s="528"/>
      <c r="Y56" s="528"/>
      <c r="Z56" s="528"/>
      <c r="AA56" s="528"/>
      <c r="AB56" s="528"/>
      <c r="AC56" s="528"/>
      <c r="AD56" s="528"/>
      <c r="AE56" s="528"/>
      <c r="AF56" s="528"/>
      <c r="AG56" s="528"/>
      <c r="AH56" s="528"/>
      <c r="AI56" s="528"/>
      <c r="AJ56" s="528"/>
      <c r="AK56" s="528"/>
      <c r="AL56" s="528"/>
      <c r="AM56" s="528"/>
      <c r="AN56" s="528"/>
      <c r="AO56" s="528"/>
    </row>
    <row r="57" spans="1:42" x14ac:dyDescent="0.2">
      <c r="C57" s="529"/>
      <c r="D57" s="529"/>
      <c r="E57" s="529"/>
      <c r="F57" s="529"/>
      <c r="G57" s="529"/>
      <c r="H57" s="529"/>
      <c r="I57" s="529"/>
      <c r="J57" s="529"/>
      <c r="K57" s="529"/>
      <c r="L57" s="529"/>
      <c r="M57" s="529"/>
      <c r="N57" s="529"/>
      <c r="O57" s="529"/>
      <c r="P57" s="529"/>
      <c r="Q57" s="529"/>
      <c r="R57" s="529"/>
      <c r="S57" s="529"/>
      <c r="T57" s="529"/>
      <c r="U57" s="529"/>
      <c r="V57" s="529"/>
      <c r="W57" s="529"/>
      <c r="X57" s="529"/>
      <c r="Y57" s="529"/>
      <c r="Z57" s="529"/>
      <c r="AA57" s="529"/>
      <c r="AB57" s="529"/>
      <c r="AC57" s="529"/>
      <c r="AD57" s="529"/>
      <c r="AE57" s="529"/>
      <c r="AF57" s="529"/>
      <c r="AG57" s="529"/>
      <c r="AH57" s="529"/>
      <c r="AI57" s="529"/>
      <c r="AJ57" s="529"/>
      <c r="AK57" s="529"/>
      <c r="AL57" s="529"/>
      <c r="AM57" s="529"/>
      <c r="AN57" s="529"/>
      <c r="AO57" s="529"/>
    </row>
    <row r="58" spans="1:42" x14ac:dyDescent="0.2">
      <c r="B58" t="s">
        <v>973</v>
      </c>
      <c r="C58" s="528"/>
      <c r="D58" s="528"/>
      <c r="E58" s="528"/>
      <c r="F58" s="528"/>
      <c r="G58" s="528"/>
      <c r="H58" s="528"/>
      <c r="I58" s="528"/>
      <c r="J58" s="528"/>
      <c r="K58" s="528"/>
      <c r="L58" s="528"/>
      <c r="M58" s="528"/>
      <c r="N58" s="528"/>
      <c r="O58" s="528"/>
      <c r="P58" s="528"/>
      <c r="Q58" s="528"/>
      <c r="R58" s="528"/>
      <c r="S58" s="528"/>
      <c r="T58" s="528"/>
      <c r="U58" s="528"/>
      <c r="V58" s="528"/>
      <c r="W58" s="528"/>
      <c r="X58" s="528"/>
      <c r="Y58" s="528"/>
      <c r="Z58" s="528"/>
      <c r="AA58" s="528"/>
      <c r="AB58" s="528"/>
      <c r="AC58" s="528"/>
      <c r="AD58" s="528"/>
      <c r="AE58" s="528"/>
      <c r="AF58" s="528"/>
      <c r="AG58" s="528"/>
      <c r="AH58" s="528"/>
      <c r="AI58" s="528"/>
      <c r="AJ58" s="528"/>
      <c r="AK58" s="528"/>
      <c r="AL58" s="528"/>
      <c r="AM58" s="528"/>
      <c r="AN58" s="528"/>
      <c r="AO58" s="528"/>
    </row>
    <row r="59" spans="1:42" x14ac:dyDescent="0.2">
      <c r="B59" s="149" t="s">
        <v>974</v>
      </c>
      <c r="C59" s="702"/>
      <c r="D59" s="702"/>
      <c r="E59" s="702"/>
      <c r="F59" s="702"/>
      <c r="G59" s="702"/>
      <c r="H59" s="702"/>
      <c r="I59" s="702"/>
      <c r="J59" s="702"/>
      <c r="K59" s="702"/>
      <c r="L59" s="702"/>
      <c r="M59" s="702"/>
      <c r="N59" s="702"/>
      <c r="O59" s="702"/>
      <c r="P59" s="702"/>
      <c r="Q59" s="702"/>
      <c r="R59" s="702"/>
      <c r="S59" s="702"/>
      <c r="T59" s="702"/>
      <c r="U59" s="702"/>
      <c r="V59" s="702"/>
      <c r="W59" s="702"/>
      <c r="X59" s="702"/>
      <c r="Y59" s="702"/>
      <c r="Z59" s="702"/>
      <c r="AA59" s="702"/>
      <c r="AB59" s="702"/>
      <c r="AC59" s="702"/>
      <c r="AD59" s="702"/>
      <c r="AE59" s="702"/>
      <c r="AF59" s="702"/>
      <c r="AG59" s="702"/>
      <c r="AH59" s="702"/>
      <c r="AI59" s="702"/>
      <c r="AJ59" s="702"/>
      <c r="AK59" s="702"/>
      <c r="AL59" s="702"/>
      <c r="AM59" s="702"/>
      <c r="AN59" s="702"/>
      <c r="AO59" s="702"/>
    </row>
    <row r="60" spans="1:42" x14ac:dyDescent="0.2">
      <c r="B60" s="124" t="s">
        <v>1182</v>
      </c>
      <c r="C60" s="528"/>
      <c r="D60" s="528"/>
      <c r="E60" s="528"/>
      <c r="F60" s="528"/>
      <c r="G60" s="528"/>
      <c r="H60" s="528"/>
      <c r="I60" s="528"/>
      <c r="J60" s="528"/>
      <c r="K60" s="528"/>
      <c r="L60" s="528"/>
      <c r="M60" s="528"/>
      <c r="N60" s="528"/>
      <c r="O60" s="528"/>
      <c r="P60" s="528"/>
      <c r="Q60" s="528"/>
      <c r="R60" s="528"/>
      <c r="S60" s="528"/>
      <c r="T60" s="528"/>
      <c r="U60" s="528"/>
      <c r="V60" s="528"/>
      <c r="W60" s="528"/>
      <c r="X60" s="528"/>
      <c r="Y60" s="528"/>
      <c r="Z60" s="528"/>
      <c r="AA60" s="528"/>
      <c r="AB60" s="528"/>
      <c r="AC60" s="528"/>
      <c r="AD60" s="528"/>
      <c r="AE60" s="528"/>
      <c r="AF60" s="528"/>
      <c r="AG60" s="528"/>
      <c r="AH60" s="528"/>
      <c r="AI60" s="528"/>
      <c r="AJ60" s="528"/>
      <c r="AK60" s="528"/>
      <c r="AL60" s="528"/>
      <c r="AM60" s="528"/>
      <c r="AN60" s="528"/>
      <c r="AO60" s="528"/>
    </row>
    <row r="61" spans="1:42" x14ac:dyDescent="0.2">
      <c r="C61" s="529"/>
      <c r="D61" s="529"/>
      <c r="E61" s="529"/>
      <c r="F61" s="529"/>
      <c r="G61" s="529"/>
      <c r="H61" s="529"/>
      <c r="I61" s="529"/>
      <c r="J61" s="529"/>
      <c r="K61" s="529"/>
      <c r="L61" s="529"/>
      <c r="M61" s="529"/>
      <c r="N61" s="529"/>
      <c r="O61" s="529"/>
      <c r="P61" s="529"/>
      <c r="Q61" s="529"/>
      <c r="R61" s="529"/>
      <c r="S61" s="529"/>
      <c r="T61" s="529"/>
      <c r="U61" s="529"/>
      <c r="V61" s="529"/>
      <c r="W61" s="529"/>
      <c r="X61" s="529"/>
      <c r="Y61" s="529"/>
      <c r="Z61" s="529"/>
      <c r="AA61" s="529"/>
      <c r="AB61" s="529"/>
      <c r="AC61" s="529"/>
      <c r="AD61" s="529"/>
      <c r="AE61" s="529"/>
      <c r="AF61" s="529"/>
      <c r="AG61" s="529"/>
      <c r="AH61" s="529"/>
      <c r="AI61" s="529"/>
      <c r="AJ61" s="529"/>
      <c r="AK61" s="529"/>
      <c r="AL61" s="529"/>
      <c r="AM61" s="529"/>
      <c r="AN61" s="529"/>
      <c r="AO61" s="529"/>
    </row>
    <row r="62" spans="1:42" x14ac:dyDescent="0.2">
      <c r="B62" t="s">
        <v>1660</v>
      </c>
      <c r="C62" s="528"/>
      <c r="D62" s="703"/>
      <c r="E62" s="529"/>
      <c r="F62" s="529"/>
      <c r="G62" s="529"/>
      <c r="H62" s="529"/>
      <c r="I62" s="529"/>
      <c r="J62" s="529"/>
      <c r="K62" s="529"/>
      <c r="L62" s="529"/>
      <c r="M62" s="529"/>
      <c r="N62" s="529"/>
      <c r="O62" s="529"/>
      <c r="P62" s="529"/>
      <c r="Q62" s="529"/>
      <c r="R62" s="529"/>
      <c r="S62" s="529"/>
      <c r="T62" s="529"/>
      <c r="U62" s="529"/>
      <c r="V62" s="529"/>
      <c r="W62" s="529"/>
      <c r="X62" s="529"/>
      <c r="Y62" s="529"/>
      <c r="Z62" s="529"/>
      <c r="AA62" s="529"/>
      <c r="AB62" s="529"/>
      <c r="AC62" s="529"/>
      <c r="AD62" s="529"/>
      <c r="AE62" s="529"/>
      <c r="AF62" s="529"/>
      <c r="AG62" s="529"/>
      <c r="AH62" s="529"/>
      <c r="AI62" s="529"/>
      <c r="AJ62" s="529"/>
      <c r="AK62" s="529"/>
      <c r="AL62" s="529"/>
      <c r="AM62" s="529"/>
      <c r="AN62" s="529"/>
      <c r="AO62" s="529"/>
    </row>
    <row r="63" spans="1:42" x14ac:dyDescent="0.2">
      <c r="B63" t="s">
        <v>1661</v>
      </c>
      <c r="C63" s="528"/>
      <c r="D63" s="703"/>
      <c r="E63" s="529"/>
      <c r="F63" s="529"/>
      <c r="G63" s="529"/>
      <c r="H63" s="529"/>
      <c r="I63" s="529"/>
      <c r="J63" s="529"/>
      <c r="K63" s="529"/>
      <c r="L63" s="529"/>
      <c r="M63" s="529"/>
      <c r="N63" s="529"/>
      <c r="O63" s="529"/>
      <c r="P63" s="529"/>
      <c r="Q63" s="529"/>
      <c r="R63" s="529"/>
      <c r="S63" s="529"/>
      <c r="T63" s="529"/>
      <c r="U63" s="529"/>
      <c r="V63" s="529"/>
      <c r="W63" s="529"/>
      <c r="X63" s="529"/>
      <c r="Y63" s="529"/>
      <c r="Z63" s="529"/>
      <c r="AA63" s="529"/>
      <c r="AB63" s="529"/>
      <c r="AC63" s="529"/>
      <c r="AD63" s="529"/>
      <c r="AE63" s="529"/>
      <c r="AF63" s="529"/>
      <c r="AG63" s="529"/>
      <c r="AH63" s="529"/>
      <c r="AI63" s="529"/>
      <c r="AJ63" s="529"/>
      <c r="AK63" s="529"/>
      <c r="AL63" s="529"/>
      <c r="AM63" s="529"/>
      <c r="AN63" s="529"/>
      <c r="AO63" s="529"/>
    </row>
    <row r="66" spans="1:41" x14ac:dyDescent="0.2">
      <c r="A66" s="124" t="str">
        <f>A24</f>
        <v>Digitan indeksoitu JHH</v>
      </c>
    </row>
    <row r="68" spans="1:41" x14ac:dyDescent="0.2">
      <c r="B68" t="str">
        <f t="shared" ref="B68:AO68" si="0">B26</f>
        <v>Capital costs of facilities in productional use</v>
      </c>
      <c r="C68" s="294" t="str">
        <f t="shared" si="0"/>
        <v>Total</v>
      </c>
      <c r="D68" s="294" t="str">
        <f t="shared" si="0"/>
        <v>ANJA</v>
      </c>
      <c r="E68" s="294" t="str">
        <f t="shared" si="0"/>
        <v>ESPO</v>
      </c>
      <c r="F68" s="294" t="str">
        <f t="shared" si="0"/>
        <v>EURA</v>
      </c>
      <c r="G68" s="294" t="str">
        <f t="shared" si="0"/>
        <v>FISK</v>
      </c>
      <c r="H68" s="294" t="str">
        <f t="shared" si="0"/>
        <v>HAAP</v>
      </c>
      <c r="I68" s="294" t="str">
        <f t="shared" si="0"/>
        <v>IISA</v>
      </c>
      <c r="J68" s="294" t="str">
        <f t="shared" si="0"/>
        <v>INAR</v>
      </c>
      <c r="K68" s="294" t="str">
        <f t="shared" si="0"/>
        <v>JOUT</v>
      </c>
      <c r="L68" s="294" t="str">
        <f t="shared" si="0"/>
        <v>JYVÄ</v>
      </c>
      <c r="M68" s="294" t="str">
        <f t="shared" si="0"/>
        <v>KARI</v>
      </c>
      <c r="N68" s="294" t="str">
        <f t="shared" si="0"/>
        <v>KERI</v>
      </c>
      <c r="O68" s="294" t="str">
        <f t="shared" si="0"/>
        <v>KIIH</v>
      </c>
      <c r="P68" s="294" t="str">
        <f t="shared" si="0"/>
        <v>KOLI</v>
      </c>
      <c r="Q68" s="294" t="str">
        <f t="shared" si="0"/>
        <v>KRUU</v>
      </c>
      <c r="R68" s="294" t="str">
        <f t="shared" si="0"/>
        <v>KUOP</v>
      </c>
      <c r="S68" s="294" t="str">
        <f t="shared" si="0"/>
        <v>KUTT</v>
      </c>
      <c r="T68" s="294" t="str">
        <f t="shared" si="0"/>
        <v>LAHT</v>
      </c>
      <c r="U68" s="294" t="str">
        <f t="shared" si="0"/>
        <v>LAPU</v>
      </c>
      <c r="V68" s="294" t="str">
        <f t="shared" si="0"/>
        <v>MIKK</v>
      </c>
      <c r="W68" s="294" t="str">
        <f t="shared" si="0"/>
        <v>OULU</v>
      </c>
      <c r="X68" s="294" t="str">
        <f t="shared" si="0"/>
        <v>PERN</v>
      </c>
      <c r="Y68" s="294" t="str">
        <f t="shared" si="0"/>
        <v>PIHT</v>
      </c>
      <c r="Z68" s="294" t="str">
        <f t="shared" si="0"/>
        <v>POSI</v>
      </c>
      <c r="AA68" s="294" t="str">
        <f t="shared" si="0"/>
        <v>PYTU</v>
      </c>
      <c r="AB68" s="294" t="str">
        <f t="shared" si="0"/>
        <v>PYVU</v>
      </c>
      <c r="AC68" s="294" t="str">
        <f t="shared" si="0"/>
        <v>ROVA</v>
      </c>
      <c r="AD68" s="294" t="str">
        <f t="shared" si="0"/>
        <v>RUKA</v>
      </c>
      <c r="AE68" s="294" t="str">
        <f t="shared" si="0"/>
        <v>TAIV</v>
      </c>
      <c r="AF68" s="294" t="str">
        <f t="shared" si="0"/>
        <v>TAMM</v>
      </c>
      <c r="AG68" s="294" t="str">
        <f t="shared" si="0"/>
        <v>TAMP</v>
      </c>
      <c r="AH68" s="294" t="str">
        <f t="shared" si="0"/>
        <v>TERV</v>
      </c>
      <c r="AI68" s="294" t="str">
        <f t="shared" si="0"/>
        <v>TURK</v>
      </c>
      <c r="AJ68" s="294" t="str">
        <f t="shared" si="0"/>
        <v>UTSJ</v>
      </c>
      <c r="AK68" s="294" t="str">
        <f t="shared" si="0"/>
        <v>VAAS</v>
      </c>
      <c r="AL68" s="294" t="str">
        <f t="shared" si="0"/>
        <v>VUOK</v>
      </c>
      <c r="AM68" s="294" t="str">
        <f t="shared" si="0"/>
        <v>VUOT</v>
      </c>
      <c r="AN68" s="294" t="str">
        <f t="shared" si="0"/>
        <v>YLLÄ</v>
      </c>
      <c r="AO68" s="294" t="str">
        <f t="shared" si="0"/>
        <v>ÄHTÄ</v>
      </c>
    </row>
    <row r="69" spans="1:41" x14ac:dyDescent="0.2">
      <c r="B69" s="15" t="str">
        <f t="shared" ref="B69" si="1">B27</f>
        <v>Replacement cost</v>
      </c>
      <c r="C69" s="139"/>
      <c r="D69" s="139"/>
      <c r="E69" s="139"/>
      <c r="F69" s="139"/>
      <c r="G69" s="139"/>
      <c r="H69" s="139"/>
      <c r="I69" s="139"/>
      <c r="J69" s="139"/>
      <c r="K69" s="139"/>
      <c r="L69" s="139"/>
      <c r="M69" s="139"/>
      <c r="N69" s="139"/>
      <c r="O69" s="139"/>
      <c r="P69" s="139"/>
      <c r="Q69" s="139"/>
      <c r="R69" s="139"/>
      <c r="S69" s="139"/>
      <c r="T69" s="139"/>
      <c r="U69" s="139"/>
      <c r="V69" s="139"/>
      <c r="W69" s="139"/>
      <c r="X69" s="139"/>
      <c r="Y69" s="139"/>
      <c r="Z69" s="139"/>
      <c r="AA69" s="139"/>
      <c r="AB69" s="139"/>
      <c r="AC69" s="139"/>
      <c r="AD69" s="139"/>
      <c r="AE69" s="139"/>
      <c r="AF69" s="139"/>
      <c r="AG69" s="139"/>
      <c r="AH69" s="139"/>
      <c r="AI69" s="139"/>
      <c r="AJ69" s="139"/>
      <c r="AK69" s="139"/>
      <c r="AL69" s="139"/>
      <c r="AM69" s="139"/>
      <c r="AN69" s="139"/>
      <c r="AO69" s="139"/>
    </row>
    <row r="70" spans="1:41" x14ac:dyDescent="0.2">
      <c r="B70" s="15" t="str">
        <f t="shared" ref="B70" si="2">B28</f>
        <v>Return on RAV</v>
      </c>
      <c r="C70" s="62"/>
      <c r="D70" s="62"/>
      <c r="E70" s="62"/>
      <c r="F70" s="62"/>
      <c r="G70" s="62"/>
      <c r="H70" s="62"/>
      <c r="I70" s="62"/>
      <c r="J70" s="62"/>
      <c r="K70" s="62"/>
      <c r="L70" s="62"/>
      <c r="M70" s="62"/>
      <c r="N70" s="62"/>
      <c r="O70" s="62"/>
      <c r="P70" s="62"/>
      <c r="Q70" s="62"/>
      <c r="R70" s="62"/>
      <c r="S70" s="62"/>
      <c r="T70" s="62"/>
      <c r="U70" s="62"/>
      <c r="V70" s="62"/>
      <c r="W70" s="62"/>
      <c r="X70" s="62"/>
      <c r="Y70" s="62"/>
      <c r="Z70" s="62"/>
      <c r="AA70" s="62"/>
      <c r="AB70" s="62"/>
      <c r="AC70" s="62"/>
      <c r="AD70" s="62"/>
      <c r="AE70" s="62"/>
      <c r="AF70" s="62"/>
      <c r="AG70" s="62"/>
      <c r="AH70" s="62"/>
      <c r="AI70" s="62"/>
      <c r="AJ70" s="62"/>
      <c r="AK70" s="62"/>
      <c r="AL70" s="62"/>
      <c r="AM70" s="62"/>
      <c r="AN70" s="62"/>
      <c r="AO70" s="62"/>
    </row>
    <row r="71" spans="1:41" x14ac:dyDescent="0.2">
      <c r="B71" s="15" t="str">
        <f t="shared" ref="B71" si="3">B29</f>
        <v>Depreciation</v>
      </c>
      <c r="C71" s="62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</row>
    <row r="73" spans="1:41" x14ac:dyDescent="0.2">
      <c r="B73" t="str">
        <f t="shared" ref="B73" si="4">B31</f>
        <v>Sitoutunut pääoma</v>
      </c>
      <c r="C73" s="148"/>
      <c r="D73" s="148"/>
      <c r="E73" s="148"/>
      <c r="F73" s="148"/>
      <c r="G73" s="148"/>
      <c r="H73" s="148"/>
      <c r="I73" s="148"/>
      <c r="J73" s="148"/>
      <c r="K73" s="148"/>
      <c r="L73" s="148"/>
      <c r="M73" s="148"/>
      <c r="N73" s="148"/>
      <c r="O73" s="148"/>
      <c r="P73" s="148"/>
      <c r="Q73" s="148"/>
      <c r="R73" s="148"/>
      <c r="S73" s="148"/>
      <c r="T73" s="148"/>
      <c r="U73" s="148"/>
      <c r="V73" s="148"/>
      <c r="W73" s="148"/>
      <c r="X73" s="148"/>
      <c r="Y73" s="148"/>
      <c r="Z73" s="148"/>
      <c r="AA73" s="148"/>
      <c r="AB73" s="148"/>
      <c r="AC73" s="148"/>
      <c r="AD73" s="148"/>
      <c r="AE73" s="148"/>
      <c r="AF73" s="148"/>
      <c r="AG73" s="148"/>
      <c r="AH73" s="148"/>
      <c r="AI73" s="148"/>
      <c r="AJ73" s="148"/>
      <c r="AK73" s="148"/>
      <c r="AL73" s="148"/>
      <c r="AM73" s="148"/>
      <c r="AN73" s="148"/>
      <c r="AO73" s="148"/>
    </row>
    <row r="75" spans="1:41" x14ac:dyDescent="0.2">
      <c r="B75" t="str">
        <f t="shared" ref="B75" si="5">B33</f>
        <v>Sitoutuneen pääoman tuotto</v>
      </c>
      <c r="C75" s="148"/>
      <c r="D75" s="148"/>
      <c r="E75" s="148"/>
      <c r="F75" s="148"/>
      <c r="G75" s="148"/>
      <c r="H75" s="148"/>
      <c r="I75" s="148"/>
      <c r="J75" s="148"/>
      <c r="K75" s="148"/>
      <c r="L75" s="148"/>
      <c r="M75" s="148"/>
      <c r="N75" s="148"/>
      <c r="O75" s="148"/>
      <c r="P75" s="148"/>
      <c r="Q75" s="148"/>
      <c r="R75" s="148"/>
      <c r="S75" s="148"/>
      <c r="T75" s="148"/>
      <c r="U75" s="148"/>
      <c r="V75" s="148"/>
      <c r="W75" s="148"/>
      <c r="X75" s="148"/>
      <c r="Y75" s="148"/>
      <c r="Z75" s="148"/>
      <c r="AA75" s="148"/>
      <c r="AB75" s="148"/>
      <c r="AC75" s="148"/>
      <c r="AD75" s="148"/>
      <c r="AE75" s="148"/>
      <c r="AF75" s="148"/>
      <c r="AG75" s="148"/>
      <c r="AH75" s="148"/>
      <c r="AI75" s="148"/>
      <c r="AJ75" s="148"/>
      <c r="AK75" s="148"/>
      <c r="AL75" s="148"/>
      <c r="AM75" s="148"/>
      <c r="AN75" s="148"/>
      <c r="AO75" s="148"/>
    </row>
    <row r="76" spans="1:41" x14ac:dyDescent="0.2">
      <c r="B76" s="149" t="str">
        <f t="shared" ref="B76" si="6">B34</f>
        <v>Poistot</v>
      </c>
      <c r="C76" s="341"/>
      <c r="D76" s="341"/>
      <c r="E76" s="341"/>
      <c r="F76" s="341"/>
      <c r="G76" s="341"/>
      <c r="H76" s="341"/>
      <c r="I76" s="341"/>
      <c r="J76" s="341"/>
      <c r="K76" s="341"/>
      <c r="L76" s="341"/>
      <c r="M76" s="341"/>
      <c r="N76" s="341"/>
      <c r="O76" s="341"/>
      <c r="P76" s="341"/>
      <c r="Q76" s="341"/>
      <c r="R76" s="341"/>
      <c r="S76" s="341"/>
      <c r="T76" s="341"/>
      <c r="U76" s="341"/>
      <c r="V76" s="341"/>
      <c r="W76" s="341"/>
      <c r="X76" s="341"/>
      <c r="Y76" s="341"/>
      <c r="Z76" s="341"/>
      <c r="AA76" s="341"/>
      <c r="AB76" s="341"/>
      <c r="AC76" s="341"/>
      <c r="AD76" s="341"/>
      <c r="AE76" s="341"/>
      <c r="AF76" s="341"/>
      <c r="AG76" s="341"/>
      <c r="AH76" s="341"/>
      <c r="AI76" s="341"/>
      <c r="AJ76" s="341"/>
      <c r="AK76" s="341"/>
      <c r="AL76" s="341"/>
      <c r="AM76" s="341"/>
      <c r="AN76" s="341"/>
      <c r="AO76" s="341"/>
    </row>
    <row r="77" spans="1:41" x14ac:dyDescent="0.2">
      <c r="B77" s="124" t="str">
        <f t="shared" ref="B77" si="7">B35</f>
        <v>Rakennusten pääomakustannukset yhteensä (Digitan indeksoitu JHH)</v>
      </c>
      <c r="C77" s="148"/>
      <c r="D77" s="148"/>
      <c r="E77" s="148"/>
      <c r="F77" s="148"/>
      <c r="G77" s="148"/>
      <c r="H77" s="148"/>
      <c r="I77" s="148"/>
      <c r="J77" s="148"/>
      <c r="K77" s="148"/>
      <c r="L77" s="148"/>
      <c r="M77" s="148"/>
      <c r="N77" s="148"/>
      <c r="O77" s="148"/>
      <c r="P77" s="148"/>
      <c r="Q77" s="148"/>
      <c r="R77" s="148"/>
      <c r="S77" s="148"/>
      <c r="T77" s="148"/>
      <c r="U77" s="148"/>
      <c r="V77" s="148"/>
      <c r="W77" s="148"/>
      <c r="X77" s="148"/>
      <c r="Y77" s="148"/>
      <c r="Z77" s="148"/>
      <c r="AA77" s="148"/>
      <c r="AB77" s="148"/>
      <c r="AC77" s="148"/>
      <c r="AD77" s="148"/>
      <c r="AE77" s="148"/>
      <c r="AF77" s="148"/>
      <c r="AG77" s="148"/>
      <c r="AH77" s="148"/>
      <c r="AI77" s="148"/>
      <c r="AJ77" s="148"/>
      <c r="AK77" s="148"/>
      <c r="AL77" s="148"/>
      <c r="AM77" s="148"/>
      <c r="AN77" s="148"/>
      <c r="AO77" s="148"/>
    </row>
  </sheetData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1467F5-E1AD-47B5-944E-D1BA8E7EF46C}">
  <sheetPr codeName="Taul57">
    <tabColor theme="7"/>
    <pageSetUpPr autoPageBreaks="0"/>
  </sheetPr>
  <dimension ref="A1:K548"/>
  <sheetViews>
    <sheetView topLeftCell="A22" workbookViewId="0">
      <selection activeCell="D54" sqref="D54:I54"/>
    </sheetView>
  </sheetViews>
  <sheetFormatPr defaultColWidth="0" defaultRowHeight="0" customHeight="1" zero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 hidden="1"/>
  </cols>
  <sheetData>
    <row r="1" spans="2:11" ht="12.75" customHeight="1" x14ac:dyDescent="0.2"/>
    <row r="2" spans="2:11" s="5" customFormat="1" ht="25.35" customHeight="1" x14ac:dyDescent="0.25">
      <c r="B2" s="6" t="s">
        <v>67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68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70</v>
      </c>
      <c r="C10" s="972"/>
      <c r="D10" s="972"/>
      <c r="E10" s="972"/>
      <c r="F10" s="983"/>
      <c r="G10" s="973"/>
      <c r="H10" s="91"/>
      <c r="I10" s="13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74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273" t="s">
        <v>75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273" t="s">
        <v>76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273" t="s">
        <v>77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273" t="s">
        <v>78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273" t="s">
        <v>80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273" t="s">
        <v>81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273" t="s">
        <v>82</v>
      </c>
      <c r="D18" s="93"/>
      <c r="E18" s="93"/>
      <c r="F18" s="93"/>
      <c r="G18" s="95"/>
      <c r="H18" s="274"/>
      <c r="I18" s="275"/>
      <c r="J18" s="276"/>
      <c r="K18" s="2"/>
    </row>
    <row r="19" spans="2:11" ht="12.75" customHeight="1" x14ac:dyDescent="0.2">
      <c r="B19" s="52" t="s">
        <v>79</v>
      </c>
      <c r="C19" s="273" t="s">
        <v>83</v>
      </c>
      <c r="D19" s="93"/>
      <c r="E19" s="96"/>
      <c r="F19" s="93"/>
      <c r="G19" s="95"/>
      <c r="H19" s="274"/>
      <c r="I19" s="275"/>
      <c r="J19" s="276"/>
      <c r="K19" s="2"/>
    </row>
    <row r="20" spans="2:11" ht="12.75" customHeight="1" x14ac:dyDescent="0.2">
      <c r="B20" s="52" t="s">
        <v>73</v>
      </c>
      <c r="C20" s="97" t="s">
        <v>84</v>
      </c>
      <c r="D20" s="93"/>
      <c r="E20" s="93"/>
      <c r="F20" s="93"/>
      <c r="G20" s="95"/>
      <c r="H20" s="274"/>
      <c r="I20" s="277"/>
      <c r="J20" s="278"/>
      <c r="K20" s="2"/>
    </row>
    <row r="21" spans="2:11" ht="12.75" customHeight="1" x14ac:dyDescent="0.2">
      <c r="B21" s="59"/>
      <c r="C21" s="97" t="s">
        <v>85</v>
      </c>
      <c r="D21" s="93"/>
      <c r="E21" s="93"/>
      <c r="F21" s="93"/>
      <c r="G21" s="95"/>
      <c r="H21" s="274"/>
      <c r="I21" s="277"/>
      <c r="J21" s="278"/>
      <c r="K21" s="2"/>
    </row>
    <row r="22" spans="2:11" ht="12.75" customHeight="1" x14ac:dyDescent="0.2">
      <c r="B22" s="971"/>
      <c r="C22" s="972"/>
      <c r="D22" s="972"/>
      <c r="E22" s="972"/>
      <c r="F22" s="982"/>
      <c r="G22" s="973"/>
      <c r="H22" s="91"/>
      <c r="I22" s="53"/>
      <c r="J22" s="51"/>
      <c r="K22" s="2"/>
    </row>
    <row r="23" spans="2:11" ht="12.75" customHeight="1" x14ac:dyDescent="0.2">
      <c r="B23" s="971" t="s">
        <v>37</v>
      </c>
      <c r="C23" s="972"/>
      <c r="D23" s="972"/>
      <c r="E23" s="972"/>
      <c r="F23" s="972"/>
      <c r="G23" s="973"/>
      <c r="H23" s="98"/>
      <c r="I23" s="53"/>
      <c r="J23" s="51"/>
      <c r="K23" s="2"/>
    </row>
    <row r="24" spans="2:11" ht="12.75" customHeight="1" x14ac:dyDescent="0.2">
      <c r="B24" s="971" t="s">
        <v>38</v>
      </c>
      <c r="C24" s="972"/>
      <c r="D24" s="972"/>
      <c r="E24" s="972"/>
      <c r="F24" s="972"/>
      <c r="G24" s="973"/>
      <c r="H24" s="91"/>
      <c r="I24" s="53"/>
      <c r="J24" s="51"/>
      <c r="K24" s="2"/>
    </row>
    <row r="25" spans="2:11" ht="12.75" customHeight="1" x14ac:dyDescent="0.2">
      <c r="B25" s="971" t="s">
        <v>86</v>
      </c>
      <c r="C25" s="972"/>
      <c r="D25" s="972"/>
      <c r="E25" s="972"/>
      <c r="F25" s="972"/>
      <c r="G25" s="90"/>
      <c r="H25" s="279"/>
      <c r="I25" s="53"/>
      <c r="J25" s="51"/>
      <c r="K25" s="2"/>
    </row>
    <row r="26" spans="2:11" ht="12.75" customHeight="1" x14ac:dyDescent="0.2">
      <c r="B26" s="971" t="s">
        <v>87</v>
      </c>
      <c r="C26" s="972"/>
      <c r="D26" s="972"/>
      <c r="E26" s="972"/>
      <c r="F26" s="972"/>
      <c r="G26" s="973"/>
      <c r="H26" s="91"/>
      <c r="I26" s="53"/>
      <c r="J26" s="51"/>
      <c r="K26" s="2"/>
    </row>
    <row r="27" spans="2:11" ht="12.75" customHeight="1" x14ac:dyDescent="0.2">
      <c r="B27" s="971" t="s">
        <v>88</v>
      </c>
      <c r="C27" s="972"/>
      <c r="D27" s="972"/>
      <c r="E27" s="972"/>
      <c r="F27" s="972"/>
      <c r="G27" s="973"/>
      <c r="H27" s="280">
        <v>5.3999999999999999E-2</v>
      </c>
      <c r="I27" s="53"/>
      <c r="J27" s="51"/>
      <c r="K27" s="2"/>
    </row>
    <row r="28" spans="2:11" ht="12.75" customHeight="1" x14ac:dyDescent="0.2">
      <c r="B28" s="971" t="s">
        <v>89</v>
      </c>
      <c r="C28" s="972"/>
      <c r="D28" s="972"/>
      <c r="E28" s="972"/>
      <c r="F28" s="972"/>
      <c r="G28" s="973"/>
      <c r="H28" s="91"/>
      <c r="I28" s="53"/>
      <c r="J28" s="51"/>
      <c r="K28" s="2"/>
    </row>
    <row r="29" spans="2:11" ht="12.75" customHeight="1" x14ac:dyDescent="0.2">
      <c r="B29" s="971"/>
      <c r="C29" s="972"/>
      <c r="D29" s="972"/>
      <c r="E29" s="972"/>
      <c r="F29" s="972"/>
      <c r="G29" s="973"/>
      <c r="H29" s="281"/>
      <c r="I29" s="53"/>
      <c r="J29" s="51"/>
      <c r="K29" s="2"/>
    </row>
    <row r="30" spans="2:11" ht="12.75" customHeight="1" x14ac:dyDescent="0.2">
      <c r="B30" s="971" t="s">
        <v>42</v>
      </c>
      <c r="C30" s="972"/>
      <c r="D30" s="972"/>
      <c r="E30" s="972"/>
      <c r="F30" s="972"/>
      <c r="G30" s="973"/>
      <c r="H30" s="91"/>
      <c r="I30" s="53"/>
      <c r="J30" s="51"/>
      <c r="K30" s="2"/>
    </row>
    <row r="31" spans="2:11" ht="12.75" customHeight="1" x14ac:dyDescent="0.2">
      <c r="B31" s="52"/>
      <c r="C31" s="99" t="s">
        <v>90</v>
      </c>
      <c r="D31" s="100"/>
      <c r="E31" s="101"/>
      <c r="F31" s="100"/>
      <c r="G31" s="102"/>
      <c r="H31" s="274"/>
      <c r="I31" s="53"/>
      <c r="J31" s="51"/>
      <c r="K31" s="2"/>
    </row>
    <row r="32" spans="2:11" ht="12.75" customHeight="1" x14ac:dyDescent="0.2">
      <c r="B32" s="52"/>
      <c r="C32" s="99" t="s">
        <v>12</v>
      </c>
      <c r="D32" s="100"/>
      <c r="E32" s="100"/>
      <c r="F32" s="100"/>
      <c r="G32" s="102"/>
      <c r="H32" s="274"/>
      <c r="I32" s="53"/>
      <c r="J32" s="51"/>
      <c r="K32" s="2"/>
    </row>
    <row r="33" spans="2:11" ht="12.75" customHeight="1" x14ac:dyDescent="0.2">
      <c r="B33" s="92"/>
      <c r="C33" s="99" t="s">
        <v>91</v>
      </c>
      <c r="D33" s="100"/>
      <c r="E33" s="100"/>
      <c r="F33" s="100"/>
      <c r="G33" s="103"/>
      <c r="H33" s="274"/>
      <c r="I33" s="53"/>
      <c r="J33" s="51"/>
      <c r="K33" s="27"/>
    </row>
    <row r="34" spans="2:11" ht="12.75" customHeight="1" x14ac:dyDescent="0.2">
      <c r="B34" s="92"/>
      <c r="C34" s="99" t="s">
        <v>92</v>
      </c>
      <c r="D34" s="100"/>
      <c r="E34" s="100"/>
      <c r="F34" s="100"/>
      <c r="G34" s="103"/>
      <c r="H34" s="274"/>
      <c r="I34" s="53"/>
      <c r="J34" s="51"/>
      <c r="K34" s="27"/>
    </row>
    <row r="35" spans="2:11" ht="12.75" customHeight="1" x14ac:dyDescent="0.2">
      <c r="B35" s="52"/>
      <c r="C35" s="99" t="s">
        <v>93</v>
      </c>
      <c r="D35" s="100"/>
      <c r="E35" s="100"/>
      <c r="F35" s="100"/>
      <c r="G35" s="102"/>
      <c r="H35" s="274"/>
      <c r="I35" s="53"/>
      <c r="J35" s="51"/>
      <c r="K35" s="2"/>
    </row>
    <row r="36" spans="2:11" ht="12.75" customHeight="1" x14ac:dyDescent="0.2">
      <c r="B36" s="59"/>
      <c r="C36" s="104"/>
      <c r="D36" s="96"/>
      <c r="E36" s="96"/>
      <c r="F36" s="96"/>
      <c r="G36" s="95"/>
      <c r="H36" s="105"/>
      <c r="I36" s="53"/>
      <c r="J36" s="51"/>
      <c r="K36" s="2"/>
    </row>
    <row r="37" spans="2:11" ht="12.75" customHeight="1" x14ac:dyDescent="0.2">
      <c r="B37" s="971" t="s">
        <v>44</v>
      </c>
      <c r="C37" s="972"/>
      <c r="D37" s="972"/>
      <c r="E37" s="972"/>
      <c r="F37" s="972"/>
      <c r="G37" s="973"/>
      <c r="H37" s="91"/>
      <c r="I37" s="53"/>
      <c r="J37" s="51"/>
      <c r="K37" s="2"/>
    </row>
    <row r="38" spans="2:11" ht="12.75" customHeight="1" x14ac:dyDescent="0.2">
      <c r="B38" s="979"/>
      <c r="C38" s="982"/>
      <c r="D38" s="982"/>
      <c r="E38" s="982"/>
      <c r="F38" s="982"/>
      <c r="G38" s="980"/>
      <c r="H38" s="91"/>
      <c r="I38" s="53"/>
      <c r="J38" s="51"/>
      <c r="K38" s="2"/>
    </row>
    <row r="39" spans="2:11" ht="12.75" customHeight="1" x14ac:dyDescent="0.2">
      <c r="B39" s="971" t="s">
        <v>94</v>
      </c>
      <c r="C39" s="972"/>
      <c r="D39" s="972"/>
      <c r="E39" s="972"/>
      <c r="F39" s="972"/>
      <c r="G39" s="973"/>
      <c r="H39" s="91"/>
      <c r="I39" s="53"/>
      <c r="J39" s="51"/>
      <c r="K39" s="2"/>
    </row>
    <row r="40" spans="2:11" ht="12.75" customHeight="1" thickBot="1" x14ac:dyDescent="0.25">
      <c r="B40" s="974"/>
      <c r="C40" s="975"/>
      <c r="D40" s="975"/>
      <c r="E40" s="975"/>
      <c r="F40" s="975"/>
      <c r="G40" s="976"/>
      <c r="H40" s="108"/>
      <c r="I40" s="107"/>
      <c r="J40" s="109"/>
      <c r="K40" s="2"/>
    </row>
    <row r="41" spans="2:11" ht="12.75" customHeight="1" x14ac:dyDescent="0.2">
      <c r="D41" s="3"/>
      <c r="E41" s="3"/>
      <c r="I41" s="3"/>
      <c r="K41" s="2"/>
    </row>
    <row r="42" spans="2:11" ht="12.75" customHeight="1" thickBot="1" x14ac:dyDescent="0.25">
      <c r="D42" s="3"/>
      <c r="E42" s="3"/>
      <c r="I42" s="3"/>
      <c r="K42" s="2"/>
    </row>
    <row r="43" spans="2:11" ht="12.75" customHeight="1" x14ac:dyDescent="0.2">
      <c r="B43" s="42" t="s">
        <v>95</v>
      </c>
      <c r="C43" s="43"/>
      <c r="D43" s="44"/>
      <c r="E43" s="44"/>
      <c r="F43" s="44"/>
      <c r="G43" s="44"/>
      <c r="H43" s="44"/>
      <c r="I43" s="46"/>
      <c r="K43" s="2"/>
    </row>
    <row r="44" spans="2:11" ht="12.75" customHeight="1" x14ac:dyDescent="0.2">
      <c r="B44" s="47"/>
      <c r="C44" s="2" t="s">
        <v>33</v>
      </c>
      <c r="D44" s="3"/>
      <c r="E44" s="3"/>
      <c r="I44" s="48"/>
      <c r="K44" s="2"/>
    </row>
    <row r="45" spans="2:11" ht="12.75" customHeight="1" x14ac:dyDescent="0.2">
      <c r="B45" s="977"/>
      <c r="C45" s="978"/>
      <c r="D45" s="963"/>
      <c r="E45" s="964"/>
      <c r="F45" s="964"/>
      <c r="G45" s="981"/>
      <c r="H45" s="112"/>
      <c r="I45" s="50"/>
      <c r="K45" s="2"/>
    </row>
    <row r="46" spans="2:11" ht="12.75" customHeight="1" x14ac:dyDescent="0.2">
      <c r="B46" s="979"/>
      <c r="C46" s="980"/>
      <c r="D46" s="13" t="s">
        <v>17</v>
      </c>
      <c r="E46" s="13" t="s">
        <v>18</v>
      </c>
      <c r="F46" s="13" t="s">
        <v>19</v>
      </c>
      <c r="G46" s="13" t="s">
        <v>96</v>
      </c>
      <c r="H46" s="13" t="s">
        <v>21</v>
      </c>
      <c r="I46" s="65" t="s">
        <v>22</v>
      </c>
      <c r="K46" s="2"/>
    </row>
    <row r="47" spans="2:11" ht="12.75" customHeight="1" x14ac:dyDescent="0.2">
      <c r="B47" s="52"/>
      <c r="C47" s="28" t="s">
        <v>97</v>
      </c>
      <c r="D47" s="113"/>
      <c r="E47" s="113"/>
      <c r="F47" s="113"/>
      <c r="G47" s="113"/>
      <c r="H47" s="113"/>
      <c r="I47" s="114"/>
      <c r="K47" s="27"/>
    </row>
    <row r="48" spans="2:11" ht="12.75" customHeight="1" x14ac:dyDescent="0.2">
      <c r="B48" s="52"/>
      <c r="C48" s="28" t="s">
        <v>40</v>
      </c>
      <c r="D48" s="113"/>
      <c r="E48" s="113"/>
      <c r="F48" s="113"/>
      <c r="G48" s="113"/>
      <c r="H48" s="113"/>
      <c r="I48" s="114"/>
      <c r="K48" s="27"/>
    </row>
    <row r="49" spans="2:11" ht="12.75" customHeight="1" x14ac:dyDescent="0.2">
      <c r="B49" s="52"/>
      <c r="C49" s="28" t="s">
        <v>38</v>
      </c>
      <c r="D49" s="113"/>
      <c r="E49" s="113"/>
      <c r="F49" s="113"/>
      <c r="G49" s="113"/>
      <c r="H49" s="113"/>
      <c r="I49" s="114"/>
      <c r="K49" s="2"/>
    </row>
    <row r="50" spans="2:11" ht="12.75" customHeight="1" x14ac:dyDescent="0.2">
      <c r="B50" s="52"/>
      <c r="C50" s="28" t="s">
        <v>42</v>
      </c>
      <c r="D50" s="113"/>
      <c r="E50" s="113"/>
      <c r="F50" s="113"/>
      <c r="G50" s="113"/>
      <c r="H50" s="274"/>
      <c r="I50" s="114"/>
      <c r="K50" s="2"/>
    </row>
    <row r="51" spans="2:11" ht="12.75" customHeight="1" x14ac:dyDescent="0.2">
      <c r="B51" s="52"/>
      <c r="C51" s="28" t="s">
        <v>44</v>
      </c>
      <c r="D51" s="113"/>
      <c r="E51" s="113"/>
      <c r="F51" s="113"/>
      <c r="G51" s="113"/>
      <c r="H51" s="274"/>
      <c r="I51" s="114"/>
      <c r="K51" s="2"/>
    </row>
    <row r="52" spans="2:11" ht="12.75" customHeight="1" x14ac:dyDescent="0.2">
      <c r="B52" s="52"/>
      <c r="C52" s="53" t="s">
        <v>56</v>
      </c>
      <c r="D52" s="115"/>
      <c r="E52" s="115"/>
      <c r="F52" s="115"/>
      <c r="G52" s="115"/>
      <c r="H52" s="115"/>
      <c r="I52" s="116"/>
      <c r="K52" s="2"/>
    </row>
    <row r="53" spans="2:11" ht="12.75" customHeight="1" x14ac:dyDescent="0.2">
      <c r="B53" s="66"/>
      <c r="C53" s="53"/>
      <c r="D53" s="13"/>
      <c r="E53" s="13"/>
      <c r="F53" s="13"/>
      <c r="G53" s="13"/>
      <c r="H53" s="49"/>
      <c r="I53" s="65"/>
      <c r="K53" s="2"/>
    </row>
    <row r="54" spans="2:11" ht="12.75" customHeight="1" x14ac:dyDescent="0.2">
      <c r="B54" s="47"/>
      <c r="C54" s="53" t="s">
        <v>58</v>
      </c>
      <c r="D54" s="282"/>
      <c r="E54" s="282"/>
      <c r="F54" s="282"/>
      <c r="G54" s="282"/>
      <c r="H54" s="283"/>
      <c r="I54" s="284"/>
      <c r="K54" s="2"/>
    </row>
    <row r="55" spans="2:11" ht="12.75" customHeight="1" x14ac:dyDescent="0.2">
      <c r="B55" s="47"/>
      <c r="C55" s="53" t="s">
        <v>98</v>
      </c>
      <c r="D55" s="117"/>
      <c r="E55" s="117"/>
      <c r="F55" s="117"/>
      <c r="G55" s="117"/>
      <c r="H55" s="117"/>
      <c r="I55" s="118"/>
      <c r="K55" s="2"/>
    </row>
    <row r="56" spans="2:11" ht="12.75" customHeight="1" thickBot="1" x14ac:dyDescent="0.25">
      <c r="B56" s="119"/>
      <c r="C56" s="68"/>
      <c r="D56" s="120"/>
      <c r="E56" s="120"/>
      <c r="F56" s="120"/>
      <c r="G56" s="120"/>
      <c r="H56" s="108"/>
      <c r="I56" s="121"/>
      <c r="K56" s="2"/>
    </row>
    <row r="57" spans="2:11" ht="12.75" customHeight="1" x14ac:dyDescent="0.2">
      <c r="K57" s="2"/>
    </row>
    <row r="58" spans="2:11" ht="12.75" customHeight="1" x14ac:dyDescent="0.2">
      <c r="K58" s="2"/>
    </row>
    <row r="59" spans="2:11" ht="12.75" customHeight="1" x14ac:dyDescent="0.2">
      <c r="K59" s="2"/>
    </row>
    <row r="60" spans="2:11" ht="12.75" customHeight="1" x14ac:dyDescent="0.2"/>
    <row r="535" spans="3:9" s="3" customFormat="1" ht="0" hidden="1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0" hidden="1" customHeight="1" x14ac:dyDescent="0.2">
      <c r="C537" s="2" t="b">
        <f>ISNUMBER(D537)</f>
        <v>0</v>
      </c>
      <c r="D537" s="2"/>
      <c r="E537" s="2"/>
      <c r="I537" s="4"/>
    </row>
    <row r="548" spans="3:3" ht="0" hidden="1" customHeight="1" x14ac:dyDescent="0.2">
      <c r="C548" s="2" t="b">
        <f>ISNUMBER(D548)</f>
        <v>0</v>
      </c>
    </row>
  </sheetData>
  <mergeCells count="16">
    <mergeCell ref="B26:G26"/>
    <mergeCell ref="B10:G10"/>
    <mergeCell ref="B22:G22"/>
    <mergeCell ref="B23:G23"/>
    <mergeCell ref="B24:G24"/>
    <mergeCell ref="B25:F25"/>
    <mergeCell ref="B39:G39"/>
    <mergeCell ref="B40:G40"/>
    <mergeCell ref="B45:C46"/>
    <mergeCell ref="D45:G45"/>
    <mergeCell ref="B27:G27"/>
    <mergeCell ref="B28:G28"/>
    <mergeCell ref="B29:G29"/>
    <mergeCell ref="B30:G30"/>
    <mergeCell ref="B37:G37"/>
    <mergeCell ref="B38:G38"/>
  </mergeCells>
  <pageMargins left="0.75" right="0.75" top="1" bottom="1" header="0.5" footer="0.5"/>
  <pageSetup paperSize="9" scale="30"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E64192-F3DB-4F73-A45C-AE0FD7B902A2}">
  <sheetPr codeName="Sheet28"/>
  <dimension ref="A1:AT175"/>
  <sheetViews>
    <sheetView topLeftCell="A67" workbookViewId="0">
      <selection activeCell="E78" sqref="E78"/>
    </sheetView>
  </sheetViews>
  <sheetFormatPr defaultColWidth="8.85546875" defaultRowHeight="15" x14ac:dyDescent="0.25"/>
  <cols>
    <col min="1" max="6" width="8.85546875" style="395"/>
    <col min="7" max="7" width="13.140625" style="395" customWidth="1"/>
    <col min="8" max="8" width="10.42578125" style="395" customWidth="1"/>
    <col min="9" max="11" width="8.85546875" style="395"/>
    <col min="12" max="12" width="10.140625" style="395" bestFit="1" customWidth="1"/>
    <col min="13" max="16384" width="8.85546875" style="395"/>
  </cols>
  <sheetData>
    <row r="1" spans="1:45" x14ac:dyDescent="0.25">
      <c r="A1" s="419" t="s">
        <v>943</v>
      </c>
    </row>
    <row r="5" spans="1:45" x14ac:dyDescent="0.25">
      <c r="B5" s="390"/>
      <c r="C5" s="390"/>
      <c r="D5" s="390"/>
      <c r="E5" s="391" t="s">
        <v>944</v>
      </c>
      <c r="F5" s="392" t="s">
        <v>945</v>
      </c>
      <c r="G5" s="393" t="s">
        <v>27</v>
      </c>
      <c r="H5" s="394" t="s">
        <v>173</v>
      </c>
      <c r="I5" s="393" t="s">
        <v>174</v>
      </c>
      <c r="J5" s="393" t="s">
        <v>175</v>
      </c>
      <c r="K5" s="393" t="s">
        <v>176</v>
      </c>
      <c r="L5" s="393" t="s">
        <v>177</v>
      </c>
      <c r="M5" s="393" t="s">
        <v>178</v>
      </c>
      <c r="N5" s="393" t="s">
        <v>179</v>
      </c>
      <c r="O5" s="393" t="s">
        <v>180</v>
      </c>
      <c r="P5" s="393" t="s">
        <v>181</v>
      </c>
      <c r="Q5" s="393" t="s">
        <v>182</v>
      </c>
      <c r="R5" s="393" t="s">
        <v>183</v>
      </c>
      <c r="S5" s="393" t="s">
        <v>184</v>
      </c>
      <c r="T5" s="393" t="s">
        <v>185</v>
      </c>
      <c r="U5" s="393" t="s">
        <v>186</v>
      </c>
      <c r="V5" s="393" t="s">
        <v>187</v>
      </c>
      <c r="W5" s="393" t="s">
        <v>188</v>
      </c>
      <c r="X5" s="393" t="s">
        <v>189</v>
      </c>
      <c r="Y5" s="393" t="s">
        <v>190</v>
      </c>
      <c r="Z5" s="393" t="s">
        <v>191</v>
      </c>
      <c r="AA5" s="393" t="s">
        <v>192</v>
      </c>
      <c r="AB5" s="393" t="s">
        <v>193</v>
      </c>
      <c r="AC5" s="393" t="s">
        <v>194</v>
      </c>
      <c r="AD5" s="393" t="s">
        <v>195</v>
      </c>
      <c r="AE5" s="393" t="s">
        <v>196</v>
      </c>
      <c r="AF5" s="393" t="s">
        <v>197</v>
      </c>
      <c r="AG5" s="393" t="s">
        <v>198</v>
      </c>
      <c r="AH5" s="393" t="s">
        <v>199</v>
      </c>
      <c r="AI5" s="393" t="s">
        <v>200</v>
      </c>
      <c r="AJ5" s="393" t="s">
        <v>201</v>
      </c>
      <c r="AK5" s="393" t="s">
        <v>202</v>
      </c>
      <c r="AL5" s="393" t="s">
        <v>203</v>
      </c>
      <c r="AM5" s="393" t="s">
        <v>204</v>
      </c>
      <c r="AN5" s="393" t="s">
        <v>205</v>
      </c>
      <c r="AO5" s="393" t="s">
        <v>206</v>
      </c>
      <c r="AP5" s="393" t="s">
        <v>207</v>
      </c>
      <c r="AQ5" s="393" t="s">
        <v>208</v>
      </c>
      <c r="AR5" s="393" t="s">
        <v>209</v>
      </c>
      <c r="AS5" s="393" t="s">
        <v>210</v>
      </c>
    </row>
    <row r="7" spans="1:45" x14ac:dyDescent="0.25">
      <c r="B7" s="396" t="s">
        <v>946</v>
      </c>
      <c r="C7" s="397"/>
      <c r="D7" s="397"/>
      <c r="E7" s="398"/>
      <c r="F7" s="398"/>
      <c r="G7" s="399"/>
      <c r="H7" s="400"/>
      <c r="I7" s="399"/>
      <c r="J7" s="399"/>
      <c r="K7" s="399"/>
      <c r="L7" s="399"/>
      <c r="M7" s="399"/>
      <c r="N7" s="399"/>
      <c r="O7" s="399"/>
      <c r="P7" s="399"/>
      <c r="Q7" s="399"/>
      <c r="R7" s="399"/>
      <c r="S7" s="399"/>
      <c r="T7" s="399"/>
      <c r="U7" s="399"/>
      <c r="V7" s="399"/>
      <c r="W7" s="399"/>
      <c r="X7" s="399"/>
      <c r="Y7" s="399"/>
      <c r="Z7" s="399"/>
      <c r="AA7" s="399"/>
      <c r="AB7" s="399"/>
      <c r="AC7" s="399"/>
      <c r="AD7" s="399"/>
      <c r="AE7" s="399"/>
      <c r="AF7" s="399"/>
      <c r="AG7" s="399"/>
      <c r="AH7" s="399"/>
      <c r="AI7" s="399"/>
      <c r="AJ7" s="399"/>
      <c r="AK7" s="399"/>
      <c r="AL7" s="399"/>
      <c r="AM7" s="399"/>
      <c r="AN7" s="399"/>
      <c r="AO7" s="399"/>
      <c r="AP7" s="399"/>
      <c r="AQ7" s="399"/>
      <c r="AR7" s="399"/>
      <c r="AS7" s="399"/>
    </row>
    <row r="8" spans="1:45" x14ac:dyDescent="0.25">
      <c r="B8" s="401"/>
      <c r="C8" s="401"/>
      <c r="D8" s="401"/>
      <c r="E8" s="402"/>
      <c r="F8" s="402"/>
      <c r="G8" s="403"/>
      <c r="H8" s="404"/>
      <c r="I8" s="403"/>
      <c r="J8" s="403"/>
      <c r="K8" s="403"/>
      <c r="L8" s="403"/>
      <c r="M8" s="403"/>
      <c r="N8" s="403"/>
      <c r="O8" s="403"/>
      <c r="P8" s="403"/>
      <c r="Q8" s="403"/>
      <c r="R8" s="403"/>
      <c r="S8" s="403"/>
      <c r="T8" s="403"/>
      <c r="U8" s="403"/>
      <c r="V8" s="403"/>
      <c r="W8" s="403"/>
      <c r="X8" s="403"/>
      <c r="Y8" s="403"/>
      <c r="Z8" s="403"/>
      <c r="AA8" s="403"/>
      <c r="AB8" s="403"/>
      <c r="AC8" s="403"/>
      <c r="AD8" s="403"/>
      <c r="AE8" s="403"/>
      <c r="AF8" s="403"/>
      <c r="AG8" s="403"/>
      <c r="AH8" s="403"/>
      <c r="AI8" s="403"/>
      <c r="AJ8" s="403"/>
      <c r="AK8" s="403"/>
      <c r="AL8" s="403"/>
      <c r="AM8" s="403"/>
      <c r="AN8" s="403"/>
      <c r="AO8" s="403"/>
      <c r="AP8" s="403"/>
      <c r="AQ8" s="403"/>
      <c r="AR8" s="403"/>
      <c r="AS8" s="403"/>
    </row>
    <row r="9" spans="1:45" x14ac:dyDescent="0.25">
      <c r="B9" s="401"/>
      <c r="C9" s="405" t="s">
        <v>947</v>
      </c>
      <c r="D9" s="401"/>
      <c r="E9" s="402"/>
      <c r="F9" s="402"/>
      <c r="G9" s="403"/>
      <c r="H9" s="404"/>
      <c r="I9" s="403"/>
      <c r="J9" s="403"/>
      <c r="K9" s="403"/>
      <c r="L9" s="403"/>
      <c r="M9" s="403"/>
      <c r="N9" s="403"/>
      <c r="O9" s="403"/>
      <c r="P9" s="403"/>
      <c r="Q9" s="403"/>
      <c r="R9" s="403"/>
      <c r="S9" s="403"/>
      <c r="T9" s="403"/>
      <c r="U9" s="403"/>
      <c r="V9" s="403"/>
      <c r="W9" s="403"/>
      <c r="X9" s="403"/>
      <c r="Y9" s="403"/>
      <c r="Z9" s="403"/>
      <c r="AA9" s="403"/>
      <c r="AB9" s="403"/>
      <c r="AC9" s="403"/>
      <c r="AD9" s="403"/>
      <c r="AE9" s="403"/>
      <c r="AF9" s="403"/>
      <c r="AG9" s="403"/>
      <c r="AH9" s="403"/>
      <c r="AI9" s="403"/>
      <c r="AJ9" s="403"/>
      <c r="AK9" s="403"/>
      <c r="AL9" s="403"/>
      <c r="AM9" s="403"/>
      <c r="AN9" s="403"/>
      <c r="AO9" s="403"/>
      <c r="AP9" s="403"/>
      <c r="AQ9" s="403"/>
      <c r="AR9" s="403"/>
      <c r="AS9" s="403"/>
    </row>
    <row r="10" spans="1:45" x14ac:dyDescent="0.25">
      <c r="B10" s="406"/>
      <c r="C10" s="401" t="s">
        <v>948</v>
      </c>
      <c r="D10" s="401"/>
      <c r="E10" s="402" t="s">
        <v>949</v>
      </c>
      <c r="F10" s="402"/>
      <c r="G10" s="407"/>
      <c r="H10" s="408"/>
      <c r="I10" s="409"/>
      <c r="J10" s="409"/>
      <c r="K10" s="409"/>
      <c r="L10" s="409"/>
      <c r="M10" s="409"/>
      <c r="N10" s="409"/>
      <c r="O10" s="409"/>
      <c r="P10" s="409"/>
      <c r="Q10" s="409"/>
      <c r="R10" s="409"/>
      <c r="S10" s="409"/>
      <c r="T10" s="409"/>
      <c r="U10" s="409"/>
      <c r="V10" s="409"/>
      <c r="W10" s="409"/>
      <c r="X10" s="409"/>
      <c r="Y10" s="409"/>
      <c r="Z10" s="409"/>
      <c r="AA10" s="409"/>
      <c r="AB10" s="409"/>
      <c r="AC10" s="409"/>
      <c r="AD10" s="409"/>
      <c r="AE10" s="409"/>
      <c r="AF10" s="409"/>
      <c r="AG10" s="409"/>
      <c r="AH10" s="409"/>
      <c r="AI10" s="409"/>
      <c r="AJ10" s="409"/>
      <c r="AK10" s="409"/>
      <c r="AL10" s="409"/>
      <c r="AM10" s="409"/>
      <c r="AN10" s="409"/>
      <c r="AO10" s="409"/>
      <c r="AP10" s="409"/>
      <c r="AQ10" s="409"/>
      <c r="AR10" s="409"/>
      <c r="AS10" s="409"/>
    </row>
    <row r="11" spans="1:45" x14ac:dyDescent="0.25">
      <c r="B11" s="406"/>
      <c r="C11" s="401" t="s">
        <v>950</v>
      </c>
      <c r="D11" s="401"/>
      <c r="E11" s="402" t="s">
        <v>949</v>
      </c>
      <c r="F11" s="402"/>
      <c r="G11" s="407"/>
      <c r="H11" s="408"/>
      <c r="I11" s="409"/>
      <c r="J11" s="409"/>
      <c r="K11" s="409"/>
      <c r="L11" s="409"/>
      <c r="M11" s="409"/>
      <c r="N11" s="409"/>
      <c r="O11" s="409"/>
      <c r="P11" s="409"/>
      <c r="Q11" s="409"/>
      <c r="R11" s="409"/>
      <c r="S11" s="409"/>
      <c r="T11" s="409"/>
      <c r="U11" s="409"/>
      <c r="V11" s="409"/>
      <c r="W11" s="409"/>
      <c r="X11" s="409"/>
      <c r="Y11" s="409"/>
      <c r="Z11" s="409"/>
      <c r="AA11" s="409"/>
      <c r="AB11" s="409"/>
      <c r="AC11" s="409"/>
      <c r="AD11" s="409"/>
      <c r="AE11" s="409"/>
      <c r="AF11" s="409"/>
      <c r="AG11" s="409"/>
      <c r="AH11" s="409"/>
      <c r="AI11" s="409"/>
      <c r="AJ11" s="409"/>
      <c r="AK11" s="409"/>
      <c r="AL11" s="409"/>
      <c r="AM11" s="409"/>
      <c r="AN11" s="409"/>
      <c r="AO11" s="409"/>
      <c r="AP11" s="409"/>
      <c r="AQ11" s="409"/>
      <c r="AR11" s="409"/>
      <c r="AS11" s="409"/>
    </row>
    <row r="12" spans="1:45" x14ac:dyDescent="0.25">
      <c r="B12" s="406"/>
      <c r="C12" s="401" t="s">
        <v>951</v>
      </c>
      <c r="D12" s="401"/>
      <c r="E12" s="402" t="s">
        <v>949</v>
      </c>
      <c r="F12" s="402"/>
      <c r="G12" s="407"/>
      <c r="H12" s="408"/>
      <c r="I12" s="409"/>
      <c r="J12" s="409"/>
      <c r="K12" s="409"/>
      <c r="L12" s="409"/>
      <c r="M12" s="409"/>
      <c r="N12" s="409"/>
      <c r="O12" s="409"/>
      <c r="P12" s="409"/>
      <c r="Q12" s="409"/>
      <c r="R12" s="409"/>
      <c r="S12" s="409"/>
      <c r="T12" s="409"/>
      <c r="U12" s="409"/>
      <c r="V12" s="409"/>
      <c r="W12" s="409"/>
      <c r="X12" s="409"/>
      <c r="Y12" s="409"/>
      <c r="Z12" s="409"/>
      <c r="AA12" s="409"/>
      <c r="AB12" s="409"/>
      <c r="AC12" s="409"/>
      <c r="AD12" s="409"/>
      <c r="AE12" s="409"/>
      <c r="AF12" s="409"/>
      <c r="AG12" s="409"/>
      <c r="AH12" s="409"/>
      <c r="AI12" s="409"/>
      <c r="AJ12" s="409"/>
      <c r="AK12" s="409"/>
      <c r="AL12" s="409"/>
      <c r="AM12" s="409"/>
      <c r="AN12" s="409"/>
      <c r="AO12" s="409"/>
      <c r="AP12" s="409"/>
      <c r="AQ12" s="409"/>
      <c r="AR12" s="409"/>
      <c r="AS12" s="409"/>
    </row>
    <row r="13" spans="1:45" x14ac:dyDescent="0.25">
      <c r="B13" s="406"/>
      <c r="C13" s="401" t="s">
        <v>952</v>
      </c>
      <c r="D13" s="401"/>
      <c r="E13" s="402" t="s">
        <v>949</v>
      </c>
      <c r="F13" s="402"/>
      <c r="G13" s="407"/>
      <c r="H13" s="408"/>
      <c r="I13" s="409"/>
      <c r="J13" s="409"/>
      <c r="K13" s="409"/>
      <c r="L13" s="409"/>
      <c r="M13" s="409"/>
      <c r="N13" s="409"/>
      <c r="O13" s="409"/>
      <c r="P13" s="409"/>
      <c r="Q13" s="409"/>
      <c r="R13" s="409"/>
      <c r="S13" s="409"/>
      <c r="T13" s="409"/>
      <c r="U13" s="409"/>
      <c r="V13" s="409"/>
      <c r="W13" s="409"/>
      <c r="X13" s="409"/>
      <c r="Y13" s="409"/>
      <c r="Z13" s="409"/>
      <c r="AA13" s="409"/>
      <c r="AB13" s="409"/>
      <c r="AC13" s="409"/>
      <c r="AD13" s="409"/>
      <c r="AE13" s="409"/>
      <c r="AF13" s="409"/>
      <c r="AG13" s="409"/>
      <c r="AH13" s="409"/>
      <c r="AI13" s="409"/>
      <c r="AJ13" s="409"/>
      <c r="AK13" s="409"/>
      <c r="AL13" s="409"/>
      <c r="AM13" s="409"/>
      <c r="AN13" s="409"/>
      <c r="AO13" s="409"/>
      <c r="AP13" s="409"/>
      <c r="AQ13" s="409"/>
      <c r="AR13" s="409"/>
      <c r="AS13" s="409"/>
    </row>
    <row r="14" spans="1:45" x14ac:dyDescent="0.25">
      <c r="B14" s="406"/>
      <c r="C14" s="401" t="s">
        <v>953</v>
      </c>
      <c r="D14" s="401"/>
      <c r="E14" s="402" t="s">
        <v>949</v>
      </c>
      <c r="F14" s="402"/>
      <c r="G14" s="407"/>
      <c r="H14" s="408"/>
      <c r="I14" s="409"/>
      <c r="J14" s="409"/>
      <c r="K14" s="409"/>
      <c r="L14" s="409"/>
      <c r="M14" s="409"/>
      <c r="N14" s="409"/>
      <c r="O14" s="409"/>
      <c r="P14" s="409"/>
      <c r="Q14" s="409"/>
      <c r="R14" s="409"/>
      <c r="S14" s="409"/>
      <c r="T14" s="409"/>
      <c r="U14" s="409"/>
      <c r="V14" s="409"/>
      <c r="W14" s="409"/>
      <c r="X14" s="409"/>
      <c r="Y14" s="409"/>
      <c r="Z14" s="409"/>
      <c r="AA14" s="409"/>
      <c r="AB14" s="409"/>
      <c r="AC14" s="409"/>
      <c r="AD14" s="409"/>
      <c r="AE14" s="409"/>
      <c r="AF14" s="409"/>
      <c r="AG14" s="409"/>
      <c r="AH14" s="409"/>
      <c r="AI14" s="409"/>
      <c r="AJ14" s="409"/>
      <c r="AK14" s="409"/>
      <c r="AL14" s="409"/>
      <c r="AM14" s="409"/>
      <c r="AN14" s="409"/>
      <c r="AO14" s="409"/>
      <c r="AP14" s="409"/>
      <c r="AQ14" s="409"/>
      <c r="AR14" s="409"/>
      <c r="AS14" s="409"/>
    </row>
    <row r="15" spans="1:45" x14ac:dyDescent="0.25">
      <c r="B15" s="406"/>
      <c r="C15" s="401" t="s">
        <v>954</v>
      </c>
      <c r="D15" s="401"/>
      <c r="E15" s="402" t="s">
        <v>949</v>
      </c>
      <c r="F15" s="402"/>
      <c r="G15" s="407"/>
      <c r="H15" s="408"/>
      <c r="I15" s="409"/>
      <c r="J15" s="409"/>
      <c r="K15" s="409"/>
      <c r="L15" s="409"/>
      <c r="M15" s="409"/>
      <c r="N15" s="409"/>
      <c r="O15" s="409"/>
      <c r="P15" s="409"/>
      <c r="Q15" s="409"/>
      <c r="R15" s="409"/>
      <c r="S15" s="409"/>
      <c r="T15" s="409"/>
      <c r="U15" s="409"/>
      <c r="V15" s="409"/>
      <c r="W15" s="409"/>
      <c r="X15" s="409"/>
      <c r="Y15" s="409"/>
      <c r="Z15" s="409"/>
      <c r="AA15" s="409"/>
      <c r="AB15" s="409"/>
      <c r="AC15" s="409"/>
      <c r="AD15" s="409"/>
      <c r="AE15" s="409"/>
      <c r="AF15" s="409"/>
      <c r="AG15" s="409"/>
      <c r="AH15" s="409"/>
      <c r="AI15" s="409"/>
      <c r="AJ15" s="409"/>
      <c r="AK15" s="409"/>
      <c r="AL15" s="409"/>
      <c r="AM15" s="409"/>
      <c r="AN15" s="409"/>
      <c r="AO15" s="409"/>
      <c r="AP15" s="409"/>
      <c r="AQ15" s="409"/>
      <c r="AR15" s="409"/>
      <c r="AS15" s="409"/>
    </row>
    <row r="16" spans="1:45" x14ac:dyDescent="0.25">
      <c r="B16" s="401"/>
      <c r="C16" s="401" t="s">
        <v>955</v>
      </c>
      <c r="D16" s="401"/>
      <c r="E16" s="402" t="s">
        <v>949</v>
      </c>
      <c r="F16" s="402"/>
      <c r="G16" s="407"/>
      <c r="H16" s="408"/>
      <c r="I16" s="409"/>
      <c r="J16" s="409"/>
      <c r="K16" s="409"/>
      <c r="L16" s="409"/>
      <c r="M16" s="409"/>
      <c r="N16" s="409"/>
      <c r="O16" s="409"/>
      <c r="P16" s="409"/>
      <c r="Q16" s="409"/>
      <c r="R16" s="409"/>
      <c r="S16" s="409"/>
      <c r="T16" s="409"/>
      <c r="U16" s="409"/>
      <c r="V16" s="409"/>
      <c r="W16" s="409"/>
      <c r="X16" s="409"/>
      <c r="Y16" s="409"/>
      <c r="Z16" s="409"/>
      <c r="AA16" s="409"/>
      <c r="AB16" s="409"/>
      <c r="AC16" s="409"/>
      <c r="AD16" s="409"/>
      <c r="AE16" s="409"/>
      <c r="AF16" s="409"/>
      <c r="AG16" s="409"/>
      <c r="AH16" s="409"/>
      <c r="AI16" s="409"/>
      <c r="AJ16" s="409"/>
      <c r="AK16" s="409"/>
      <c r="AL16" s="409"/>
      <c r="AM16" s="409"/>
      <c r="AN16" s="409"/>
      <c r="AO16" s="409"/>
      <c r="AP16" s="409"/>
      <c r="AQ16" s="409"/>
      <c r="AR16" s="409"/>
      <c r="AS16" s="409"/>
    </row>
    <row r="17" spans="2:46" x14ac:dyDescent="0.25">
      <c r="B17" s="401"/>
      <c r="C17" s="401" t="s">
        <v>956</v>
      </c>
      <c r="D17" s="401"/>
      <c r="E17" s="402" t="s">
        <v>949</v>
      </c>
      <c r="F17" s="402"/>
      <c r="G17" s="407"/>
      <c r="H17" s="408"/>
      <c r="I17" s="409"/>
      <c r="J17" s="409"/>
      <c r="K17" s="409"/>
      <c r="L17" s="409"/>
      <c r="M17" s="409"/>
      <c r="N17" s="409"/>
      <c r="O17" s="409"/>
      <c r="P17" s="409"/>
      <c r="Q17" s="409"/>
      <c r="R17" s="409"/>
      <c r="S17" s="409"/>
      <c r="T17" s="409"/>
      <c r="U17" s="409"/>
      <c r="V17" s="409"/>
      <c r="W17" s="409"/>
      <c r="X17" s="409"/>
      <c r="Y17" s="409"/>
      <c r="Z17" s="409"/>
      <c r="AA17" s="409"/>
      <c r="AB17" s="409"/>
      <c r="AC17" s="409"/>
      <c r="AD17" s="409"/>
      <c r="AE17" s="409"/>
      <c r="AF17" s="409"/>
      <c r="AG17" s="409"/>
      <c r="AH17" s="409"/>
      <c r="AI17" s="409"/>
      <c r="AJ17" s="409"/>
      <c r="AK17" s="409"/>
      <c r="AL17" s="409"/>
      <c r="AM17" s="409"/>
      <c r="AN17" s="409"/>
      <c r="AO17" s="409"/>
      <c r="AP17" s="409"/>
      <c r="AQ17" s="409"/>
      <c r="AR17" s="409"/>
      <c r="AS17" s="409"/>
    </row>
    <row r="18" spans="2:46" x14ac:dyDescent="0.25">
      <c r="B18" s="401"/>
      <c r="C18" s="401" t="s">
        <v>957</v>
      </c>
      <c r="D18" s="401"/>
      <c r="E18" s="402" t="s">
        <v>949</v>
      </c>
      <c r="F18" s="402"/>
      <c r="G18" s="407"/>
      <c r="H18" s="408"/>
      <c r="I18" s="409"/>
      <c r="J18" s="409"/>
      <c r="K18" s="409"/>
      <c r="L18" s="409"/>
      <c r="M18" s="409"/>
      <c r="N18" s="409"/>
      <c r="O18" s="409"/>
      <c r="P18" s="409"/>
      <c r="Q18" s="409"/>
      <c r="R18" s="409"/>
      <c r="S18" s="409"/>
      <c r="T18" s="409"/>
      <c r="U18" s="409"/>
      <c r="V18" s="409"/>
      <c r="W18" s="409"/>
      <c r="X18" s="409"/>
      <c r="Y18" s="409"/>
      <c r="Z18" s="409"/>
      <c r="AA18" s="409"/>
      <c r="AB18" s="409"/>
      <c r="AC18" s="409"/>
      <c r="AD18" s="409"/>
      <c r="AE18" s="409"/>
      <c r="AF18" s="409"/>
      <c r="AG18" s="409"/>
      <c r="AH18" s="409"/>
      <c r="AI18" s="409"/>
      <c r="AJ18" s="409"/>
      <c r="AK18" s="409"/>
      <c r="AL18" s="409"/>
      <c r="AM18" s="409"/>
      <c r="AN18" s="409"/>
      <c r="AO18" s="409"/>
      <c r="AP18" s="409"/>
      <c r="AQ18" s="409"/>
      <c r="AR18" s="409"/>
      <c r="AS18" s="409"/>
    </row>
    <row r="19" spans="2:46" x14ac:dyDescent="0.25">
      <c r="B19" s="401"/>
      <c r="C19" s="401" t="s">
        <v>958</v>
      </c>
      <c r="D19" s="401"/>
      <c r="E19" s="402" t="s">
        <v>949</v>
      </c>
      <c r="F19" s="402"/>
      <c r="G19" s="407"/>
      <c r="H19" s="408"/>
      <c r="I19" s="409"/>
      <c r="J19" s="409"/>
      <c r="K19" s="409"/>
      <c r="L19" s="409"/>
      <c r="M19" s="409"/>
      <c r="N19" s="409"/>
      <c r="O19" s="409"/>
      <c r="P19" s="409"/>
      <c r="Q19" s="409"/>
      <c r="R19" s="409"/>
      <c r="S19" s="409"/>
      <c r="T19" s="409"/>
      <c r="U19" s="409"/>
      <c r="V19" s="409"/>
      <c r="W19" s="409"/>
      <c r="X19" s="409"/>
      <c r="Y19" s="409"/>
      <c r="Z19" s="409"/>
      <c r="AA19" s="409"/>
      <c r="AB19" s="409"/>
      <c r="AC19" s="409"/>
      <c r="AD19" s="409"/>
      <c r="AE19" s="409"/>
      <c r="AF19" s="409"/>
      <c r="AG19" s="409"/>
      <c r="AH19" s="409"/>
      <c r="AI19" s="409"/>
      <c r="AJ19" s="409"/>
      <c r="AK19" s="409"/>
      <c r="AL19" s="409"/>
      <c r="AM19" s="409"/>
      <c r="AN19" s="409"/>
      <c r="AO19" s="409"/>
      <c r="AP19" s="409"/>
      <c r="AQ19" s="409"/>
      <c r="AR19" s="409"/>
      <c r="AS19" s="409"/>
    </row>
    <row r="20" spans="2:46" x14ac:dyDescent="0.25">
      <c r="B20" s="401"/>
      <c r="C20" s="401" t="s">
        <v>959</v>
      </c>
      <c r="D20" s="401"/>
      <c r="E20" s="402" t="s">
        <v>949</v>
      </c>
      <c r="F20" s="402"/>
      <c r="G20" s="407"/>
      <c r="H20" s="408"/>
      <c r="I20" s="409"/>
      <c r="J20" s="409"/>
      <c r="K20" s="409"/>
      <c r="L20" s="409"/>
      <c r="M20" s="409"/>
      <c r="N20" s="409"/>
      <c r="O20" s="409"/>
      <c r="P20" s="409"/>
      <c r="Q20" s="409"/>
      <c r="R20" s="409"/>
      <c r="S20" s="409"/>
      <c r="T20" s="409"/>
      <c r="U20" s="409"/>
      <c r="V20" s="409"/>
      <c r="W20" s="409"/>
      <c r="X20" s="409"/>
      <c r="Y20" s="409"/>
      <c r="Z20" s="409"/>
      <c r="AA20" s="409"/>
      <c r="AB20" s="409"/>
      <c r="AC20" s="409"/>
      <c r="AD20" s="409"/>
      <c r="AE20" s="409"/>
      <c r="AF20" s="409"/>
      <c r="AG20" s="409"/>
      <c r="AH20" s="409"/>
      <c r="AI20" s="409"/>
      <c r="AJ20" s="409"/>
      <c r="AK20" s="409"/>
      <c r="AL20" s="409"/>
      <c r="AM20" s="409"/>
      <c r="AN20" s="409"/>
      <c r="AO20" s="409"/>
      <c r="AP20" s="409"/>
      <c r="AQ20" s="409"/>
      <c r="AR20" s="409"/>
      <c r="AS20" s="409"/>
    </row>
    <row r="21" spans="2:46" x14ac:dyDescent="0.25">
      <c r="B21" s="401"/>
      <c r="C21" s="397" t="s">
        <v>960</v>
      </c>
      <c r="D21" s="397"/>
      <c r="E21" s="398" t="s">
        <v>949</v>
      </c>
      <c r="F21" s="398"/>
      <c r="G21" s="410"/>
      <c r="H21" s="411"/>
      <c r="I21" s="412"/>
      <c r="J21" s="412"/>
      <c r="K21" s="412"/>
      <c r="L21" s="412"/>
      <c r="M21" s="412"/>
      <c r="N21" s="412"/>
      <c r="O21" s="412"/>
      <c r="P21" s="412"/>
      <c r="Q21" s="412"/>
      <c r="R21" s="412"/>
      <c r="S21" s="412"/>
      <c r="T21" s="412"/>
      <c r="U21" s="412"/>
      <c r="V21" s="412"/>
      <c r="W21" s="412"/>
      <c r="X21" s="412"/>
      <c r="Y21" s="412"/>
      <c r="Z21" s="412"/>
      <c r="AA21" s="412"/>
      <c r="AB21" s="412"/>
      <c r="AC21" s="412"/>
      <c r="AD21" s="412"/>
      <c r="AE21" s="412"/>
      <c r="AF21" s="412"/>
      <c r="AG21" s="412"/>
      <c r="AH21" s="412"/>
      <c r="AI21" s="412"/>
      <c r="AJ21" s="412"/>
      <c r="AK21" s="412"/>
      <c r="AL21" s="412"/>
      <c r="AM21" s="412"/>
      <c r="AN21" s="412"/>
      <c r="AO21" s="412"/>
      <c r="AP21" s="412"/>
      <c r="AQ21" s="412"/>
      <c r="AR21" s="412"/>
      <c r="AS21" s="412"/>
    </row>
    <row r="22" spans="2:46" x14ac:dyDescent="0.25">
      <c r="G22" s="445"/>
      <c r="H22" s="445"/>
      <c r="I22" s="445"/>
      <c r="J22" s="445"/>
      <c r="K22" s="445"/>
      <c r="L22" s="445"/>
      <c r="M22" s="445"/>
      <c r="N22" s="445"/>
      <c r="O22" s="445"/>
      <c r="P22" s="445"/>
      <c r="Q22" s="445"/>
      <c r="R22" s="445"/>
      <c r="S22" s="445"/>
      <c r="T22" s="445"/>
      <c r="U22" s="445"/>
      <c r="V22" s="445"/>
      <c r="W22" s="445"/>
      <c r="X22" s="445"/>
      <c r="Y22" s="445"/>
      <c r="Z22" s="445"/>
      <c r="AA22" s="445"/>
      <c r="AB22" s="445"/>
      <c r="AC22" s="445"/>
      <c r="AD22" s="445"/>
      <c r="AE22" s="445"/>
      <c r="AF22" s="445"/>
      <c r="AG22" s="445"/>
      <c r="AH22" s="445"/>
      <c r="AI22" s="445"/>
      <c r="AJ22" s="445"/>
      <c r="AK22" s="445"/>
      <c r="AL22" s="445"/>
      <c r="AM22" s="445"/>
      <c r="AN22" s="445"/>
      <c r="AO22" s="445"/>
      <c r="AP22" s="445"/>
      <c r="AQ22" s="445"/>
      <c r="AR22" s="445"/>
      <c r="AS22" s="445"/>
    </row>
    <row r="23" spans="2:46" x14ac:dyDescent="0.25">
      <c r="G23" s="445"/>
      <c r="H23" s="445"/>
      <c r="I23" s="445"/>
      <c r="J23" s="445"/>
      <c r="K23" s="445"/>
      <c r="L23" s="445"/>
      <c r="M23" s="445"/>
      <c r="N23" s="445"/>
      <c r="O23" s="445"/>
      <c r="P23" s="445"/>
      <c r="Q23" s="445"/>
      <c r="R23" s="445"/>
      <c r="S23" s="445"/>
      <c r="T23" s="445"/>
      <c r="U23" s="445"/>
      <c r="V23" s="445"/>
      <c r="W23" s="445"/>
      <c r="X23" s="445"/>
      <c r="Y23" s="445"/>
      <c r="Z23" s="445"/>
      <c r="AA23" s="445"/>
      <c r="AB23" s="445"/>
      <c r="AC23" s="445"/>
      <c r="AD23" s="445"/>
      <c r="AE23" s="445"/>
      <c r="AF23" s="445"/>
      <c r="AG23" s="445"/>
      <c r="AH23" s="445"/>
      <c r="AI23" s="445"/>
      <c r="AJ23" s="445"/>
      <c r="AK23" s="445"/>
      <c r="AL23" s="445"/>
      <c r="AM23" s="445"/>
      <c r="AN23" s="445"/>
      <c r="AO23" s="445"/>
      <c r="AP23" s="445"/>
      <c r="AQ23" s="445"/>
      <c r="AR23" s="445"/>
      <c r="AS23" s="445"/>
    </row>
    <row r="24" spans="2:46" x14ac:dyDescent="0.25">
      <c r="G24" s="445"/>
      <c r="H24" s="445"/>
      <c r="I24" s="445"/>
      <c r="J24" s="445"/>
      <c r="K24" s="445"/>
      <c r="L24" s="445"/>
      <c r="M24" s="445"/>
      <c r="N24" s="445"/>
      <c r="O24" s="445"/>
      <c r="P24" s="445"/>
      <c r="Q24" s="445"/>
      <c r="R24" s="445"/>
      <c r="S24" s="445"/>
      <c r="T24" s="445"/>
      <c r="U24" s="445"/>
      <c r="V24" s="445"/>
      <c r="W24" s="445"/>
      <c r="X24" s="445"/>
      <c r="Y24" s="445"/>
      <c r="Z24" s="445"/>
      <c r="AA24" s="445"/>
      <c r="AB24" s="445"/>
      <c r="AC24" s="445"/>
      <c r="AD24" s="445"/>
      <c r="AE24" s="445"/>
      <c r="AF24" s="445"/>
      <c r="AG24" s="445"/>
      <c r="AH24" s="445"/>
      <c r="AI24" s="445"/>
      <c r="AJ24" s="445"/>
      <c r="AK24" s="445"/>
      <c r="AL24" s="445"/>
      <c r="AM24" s="445"/>
      <c r="AN24" s="445"/>
      <c r="AO24" s="445"/>
      <c r="AP24" s="445"/>
      <c r="AQ24" s="445"/>
      <c r="AR24" s="445"/>
      <c r="AS24" s="445"/>
    </row>
    <row r="25" spans="2:46" x14ac:dyDescent="0.25">
      <c r="C25" s="395" t="s">
        <v>940</v>
      </c>
    </row>
    <row r="26" spans="2:46" x14ac:dyDescent="0.25">
      <c r="C26" s="413" t="s">
        <v>941</v>
      </c>
      <c r="D26" s="413"/>
      <c r="E26" s="413"/>
      <c r="F26" s="413"/>
      <c r="G26" s="413"/>
      <c r="H26" s="413"/>
      <c r="I26" s="413"/>
      <c r="J26" s="413"/>
      <c r="K26" s="413"/>
      <c r="L26" s="413"/>
      <c r="M26" s="413"/>
      <c r="N26" s="413"/>
      <c r="O26" s="413"/>
      <c r="P26" s="413"/>
      <c r="Q26" s="413"/>
      <c r="R26" s="413"/>
      <c r="S26" s="413"/>
      <c r="T26" s="413"/>
      <c r="U26" s="413"/>
      <c r="V26" s="413"/>
      <c r="W26" s="413"/>
      <c r="X26" s="413"/>
      <c r="Y26" s="413"/>
      <c r="Z26" s="413"/>
      <c r="AA26" s="413"/>
      <c r="AB26" s="413"/>
      <c r="AC26" s="413"/>
      <c r="AD26" s="413"/>
      <c r="AE26" s="413"/>
      <c r="AF26" s="413"/>
      <c r="AG26" s="413"/>
      <c r="AH26" s="413"/>
      <c r="AI26" s="413"/>
      <c r="AJ26" s="413"/>
      <c r="AK26" s="413"/>
      <c r="AL26" s="413"/>
      <c r="AM26" s="413"/>
      <c r="AN26" s="413"/>
      <c r="AO26" s="413"/>
      <c r="AP26" s="413"/>
      <c r="AQ26" s="413"/>
      <c r="AR26" s="413"/>
      <c r="AS26" s="413"/>
    </row>
    <row r="27" spans="2:46" x14ac:dyDescent="0.25">
      <c r="C27" s="395" t="s">
        <v>942</v>
      </c>
    </row>
    <row r="31" spans="2:46" x14ac:dyDescent="0.25">
      <c r="F31" s="414" t="s">
        <v>87</v>
      </c>
      <c r="G31" s="415" t="s">
        <v>27</v>
      </c>
      <c r="H31" s="415" t="s">
        <v>173</v>
      </c>
      <c r="I31" s="415" t="s">
        <v>174</v>
      </c>
      <c r="J31" s="415" t="s">
        <v>175</v>
      </c>
      <c r="K31" s="415" t="s">
        <v>176</v>
      </c>
      <c r="L31" s="415" t="s">
        <v>177</v>
      </c>
      <c r="M31" s="415" t="s">
        <v>178</v>
      </c>
      <c r="N31" s="415" t="s">
        <v>179</v>
      </c>
      <c r="O31" s="415" t="s">
        <v>180</v>
      </c>
      <c r="P31" s="415" t="s">
        <v>181</v>
      </c>
      <c r="Q31" s="415" t="s">
        <v>182</v>
      </c>
      <c r="R31" s="415" t="s">
        <v>183</v>
      </c>
      <c r="S31" s="415" t="s">
        <v>184</v>
      </c>
      <c r="T31" s="415" t="s">
        <v>185</v>
      </c>
      <c r="U31" s="415" t="s">
        <v>186</v>
      </c>
      <c r="V31" s="415" t="s">
        <v>187</v>
      </c>
      <c r="W31" s="415" t="s">
        <v>188</v>
      </c>
      <c r="X31" s="415" t="s">
        <v>189</v>
      </c>
      <c r="Y31" s="415" t="s">
        <v>190</v>
      </c>
      <c r="Z31" s="415" t="s">
        <v>191</v>
      </c>
      <c r="AA31" s="415" t="s">
        <v>192</v>
      </c>
      <c r="AB31" s="415" t="s">
        <v>193</v>
      </c>
      <c r="AC31" s="415" t="s">
        <v>194</v>
      </c>
      <c r="AD31" s="415" t="s">
        <v>195</v>
      </c>
      <c r="AE31" s="415" t="s">
        <v>196</v>
      </c>
      <c r="AF31" s="415" t="s">
        <v>197</v>
      </c>
      <c r="AG31" s="415" t="s">
        <v>198</v>
      </c>
      <c r="AH31" s="415" t="s">
        <v>199</v>
      </c>
      <c r="AI31" s="415" t="s">
        <v>200</v>
      </c>
      <c r="AJ31" s="415" t="s">
        <v>201</v>
      </c>
      <c r="AK31" s="415" t="s">
        <v>202</v>
      </c>
      <c r="AL31" s="415" t="s">
        <v>203</v>
      </c>
      <c r="AM31" s="415" t="s">
        <v>204</v>
      </c>
      <c r="AN31" s="415" t="s">
        <v>205</v>
      </c>
      <c r="AO31" s="415" t="s">
        <v>206</v>
      </c>
      <c r="AP31" s="415" t="s">
        <v>207</v>
      </c>
      <c r="AQ31" s="415" t="s">
        <v>208</v>
      </c>
      <c r="AR31" s="415" t="s">
        <v>209</v>
      </c>
      <c r="AS31" s="415" t="s">
        <v>210</v>
      </c>
      <c r="AT31" s="401"/>
    </row>
    <row r="32" spans="2:46" x14ac:dyDescent="0.25">
      <c r="F32" s="416" t="s">
        <v>450</v>
      </c>
      <c r="G32" s="415"/>
      <c r="H32" s="415"/>
      <c r="I32" s="415"/>
      <c r="J32" s="415"/>
      <c r="K32" s="415"/>
      <c r="L32" s="415"/>
      <c r="M32" s="415"/>
      <c r="N32" s="415"/>
      <c r="O32" s="415"/>
      <c r="P32" s="415"/>
      <c r="Q32" s="415"/>
      <c r="R32" s="415"/>
      <c r="S32" s="415"/>
      <c r="T32" s="415"/>
      <c r="U32" s="415"/>
      <c r="V32" s="415"/>
      <c r="W32" s="415"/>
      <c r="X32" s="415"/>
      <c r="Y32" s="415"/>
      <c r="Z32" s="415"/>
      <c r="AA32" s="415"/>
      <c r="AB32" s="415"/>
      <c r="AC32" s="415"/>
      <c r="AD32" s="415"/>
      <c r="AE32" s="415"/>
      <c r="AF32" s="415"/>
      <c r="AG32" s="415"/>
      <c r="AH32" s="415"/>
      <c r="AI32" s="415"/>
      <c r="AJ32" s="415"/>
      <c r="AK32" s="415"/>
      <c r="AL32" s="415"/>
      <c r="AM32" s="415"/>
      <c r="AN32" s="415"/>
      <c r="AO32" s="415"/>
      <c r="AP32" s="415"/>
      <c r="AQ32" s="415"/>
      <c r="AR32" s="415"/>
      <c r="AS32" s="415"/>
      <c r="AT32" s="401"/>
    </row>
    <row r="33" spans="1:46" x14ac:dyDescent="0.25">
      <c r="F33" s="417" t="s">
        <v>17</v>
      </c>
      <c r="G33" s="415"/>
      <c r="H33" s="418"/>
      <c r="I33" s="418"/>
      <c r="J33" s="418"/>
      <c r="K33" s="418"/>
      <c r="L33" s="418"/>
      <c r="M33" s="418"/>
      <c r="N33" s="418"/>
      <c r="O33" s="418"/>
      <c r="P33" s="418"/>
      <c r="Q33" s="418"/>
      <c r="R33" s="418"/>
      <c r="S33" s="418"/>
      <c r="T33" s="418"/>
      <c r="U33" s="418"/>
      <c r="V33" s="418"/>
      <c r="W33" s="418"/>
      <c r="X33" s="418"/>
      <c r="Y33" s="418"/>
      <c r="Z33" s="418"/>
      <c r="AA33" s="418"/>
      <c r="AB33" s="418"/>
      <c r="AC33" s="418"/>
      <c r="AD33" s="418"/>
      <c r="AE33" s="418"/>
      <c r="AF33" s="418"/>
      <c r="AG33" s="418"/>
      <c r="AH33" s="418"/>
      <c r="AI33" s="418"/>
      <c r="AJ33" s="418"/>
      <c r="AK33" s="418"/>
      <c r="AL33" s="418"/>
      <c r="AM33" s="418"/>
      <c r="AN33" s="418"/>
      <c r="AO33" s="418"/>
      <c r="AP33" s="418"/>
      <c r="AQ33" s="418"/>
      <c r="AR33" s="418"/>
      <c r="AS33" s="418"/>
      <c r="AT33" s="401"/>
    </row>
    <row r="34" spans="1:46" x14ac:dyDescent="0.25">
      <c r="F34" s="417" t="s">
        <v>18</v>
      </c>
      <c r="G34" s="415"/>
      <c r="H34" s="418"/>
      <c r="I34" s="418"/>
      <c r="J34" s="418"/>
      <c r="K34" s="418"/>
      <c r="L34" s="418"/>
      <c r="M34" s="418"/>
      <c r="N34" s="418"/>
      <c r="O34" s="418"/>
      <c r="P34" s="418"/>
      <c r="Q34" s="418"/>
      <c r="R34" s="418"/>
      <c r="S34" s="418"/>
      <c r="T34" s="418"/>
      <c r="U34" s="418"/>
      <c r="V34" s="418"/>
      <c r="W34" s="418"/>
      <c r="X34" s="418"/>
      <c r="Y34" s="418"/>
      <c r="Z34" s="418"/>
      <c r="AA34" s="418"/>
      <c r="AB34" s="418"/>
      <c r="AC34" s="418"/>
      <c r="AD34" s="418"/>
      <c r="AE34" s="418"/>
      <c r="AF34" s="418"/>
      <c r="AG34" s="418"/>
      <c r="AH34" s="418"/>
      <c r="AI34" s="418"/>
      <c r="AJ34" s="418"/>
      <c r="AK34" s="418"/>
      <c r="AL34" s="418"/>
      <c r="AM34" s="418"/>
      <c r="AN34" s="418"/>
      <c r="AO34" s="418"/>
      <c r="AP34" s="418"/>
      <c r="AQ34" s="418"/>
      <c r="AR34" s="418"/>
      <c r="AS34" s="418"/>
      <c r="AT34" s="401"/>
    </row>
    <row r="35" spans="1:46" x14ac:dyDescent="0.25">
      <c r="F35" s="417" t="s">
        <v>19</v>
      </c>
      <c r="G35" s="415"/>
      <c r="H35" s="418"/>
      <c r="I35" s="418"/>
      <c r="J35" s="418"/>
      <c r="K35" s="418"/>
      <c r="L35" s="418"/>
      <c r="M35" s="418"/>
      <c r="N35" s="418"/>
      <c r="O35" s="418"/>
      <c r="P35" s="418"/>
      <c r="Q35" s="418"/>
      <c r="R35" s="418"/>
      <c r="S35" s="418"/>
      <c r="T35" s="418"/>
      <c r="U35" s="418"/>
      <c r="V35" s="418"/>
      <c r="W35" s="418"/>
      <c r="X35" s="418"/>
      <c r="Y35" s="418"/>
      <c r="Z35" s="418"/>
      <c r="AA35" s="418"/>
      <c r="AB35" s="418"/>
      <c r="AC35" s="418"/>
      <c r="AD35" s="418"/>
      <c r="AE35" s="418"/>
      <c r="AF35" s="418"/>
      <c r="AG35" s="418"/>
      <c r="AH35" s="418"/>
      <c r="AI35" s="418"/>
      <c r="AJ35" s="418"/>
      <c r="AK35" s="418"/>
      <c r="AL35" s="418"/>
      <c r="AM35" s="418"/>
      <c r="AN35" s="418"/>
      <c r="AO35" s="418"/>
      <c r="AP35" s="418"/>
      <c r="AQ35" s="418"/>
      <c r="AR35" s="418"/>
      <c r="AS35" s="418"/>
      <c r="AT35" s="401"/>
    </row>
    <row r="36" spans="1:46" x14ac:dyDescent="0.25">
      <c r="F36" s="417" t="s">
        <v>20</v>
      </c>
      <c r="G36" s="415"/>
      <c r="H36" s="418"/>
      <c r="I36" s="418"/>
      <c r="J36" s="418"/>
      <c r="K36" s="418"/>
      <c r="L36" s="418"/>
      <c r="M36" s="418"/>
      <c r="N36" s="418"/>
      <c r="O36" s="418"/>
      <c r="P36" s="418"/>
      <c r="Q36" s="418"/>
      <c r="R36" s="418"/>
      <c r="S36" s="418"/>
      <c r="T36" s="418"/>
      <c r="U36" s="418"/>
      <c r="V36" s="418"/>
      <c r="W36" s="418"/>
      <c r="X36" s="418"/>
      <c r="Y36" s="418"/>
      <c r="Z36" s="418"/>
      <c r="AA36" s="418"/>
      <c r="AB36" s="418"/>
      <c r="AC36" s="418"/>
      <c r="AD36" s="418"/>
      <c r="AE36" s="418"/>
      <c r="AF36" s="418"/>
      <c r="AG36" s="418"/>
      <c r="AH36" s="418"/>
      <c r="AI36" s="418"/>
      <c r="AJ36" s="418"/>
      <c r="AK36" s="418"/>
      <c r="AL36" s="418"/>
      <c r="AM36" s="418"/>
      <c r="AN36" s="418"/>
      <c r="AO36" s="418"/>
      <c r="AP36" s="418"/>
      <c r="AQ36" s="418"/>
      <c r="AR36" s="418"/>
      <c r="AS36" s="418"/>
      <c r="AT36" s="401"/>
    </row>
    <row r="37" spans="1:46" x14ac:dyDescent="0.25">
      <c r="F37" s="417" t="s">
        <v>21</v>
      </c>
      <c r="G37" s="415"/>
      <c r="H37" s="418"/>
      <c r="I37" s="418"/>
      <c r="J37" s="418"/>
      <c r="K37" s="418"/>
      <c r="L37" s="418"/>
      <c r="M37" s="418"/>
      <c r="N37" s="418"/>
      <c r="O37" s="418"/>
      <c r="P37" s="418"/>
      <c r="Q37" s="418"/>
      <c r="R37" s="418"/>
      <c r="S37" s="418"/>
      <c r="T37" s="418"/>
      <c r="U37" s="418"/>
      <c r="V37" s="418"/>
      <c r="W37" s="418"/>
      <c r="X37" s="418"/>
      <c r="Y37" s="418"/>
      <c r="Z37" s="418"/>
      <c r="AA37" s="418"/>
      <c r="AB37" s="418"/>
      <c r="AC37" s="418"/>
      <c r="AD37" s="418"/>
      <c r="AE37" s="418"/>
      <c r="AF37" s="418"/>
      <c r="AG37" s="418"/>
      <c r="AH37" s="418"/>
      <c r="AI37" s="418"/>
      <c r="AJ37" s="418"/>
      <c r="AK37" s="418"/>
      <c r="AL37" s="418"/>
      <c r="AM37" s="418"/>
      <c r="AN37" s="418"/>
      <c r="AO37" s="418"/>
      <c r="AP37" s="418"/>
      <c r="AQ37" s="418"/>
      <c r="AR37" s="418"/>
      <c r="AS37" s="418"/>
      <c r="AT37" s="401"/>
    </row>
    <row r="38" spans="1:46" x14ac:dyDescent="0.25">
      <c r="F38" s="417" t="s">
        <v>22</v>
      </c>
      <c r="G38" s="415"/>
      <c r="H38" s="418"/>
      <c r="I38" s="418"/>
      <c r="J38" s="418"/>
      <c r="K38" s="418"/>
      <c r="L38" s="418"/>
      <c r="M38" s="418"/>
      <c r="N38" s="418"/>
      <c r="O38" s="418"/>
      <c r="P38" s="418"/>
      <c r="Q38" s="418"/>
      <c r="R38" s="418"/>
      <c r="S38" s="418"/>
      <c r="T38" s="418"/>
      <c r="U38" s="418"/>
      <c r="V38" s="418"/>
      <c r="W38" s="418"/>
      <c r="X38" s="418"/>
      <c r="Y38" s="418"/>
      <c r="Z38" s="418"/>
      <c r="AA38" s="418"/>
      <c r="AB38" s="418"/>
      <c r="AC38" s="418"/>
      <c r="AD38" s="418"/>
      <c r="AE38" s="418"/>
      <c r="AF38" s="418"/>
      <c r="AG38" s="418"/>
      <c r="AH38" s="418"/>
      <c r="AI38" s="418"/>
      <c r="AJ38" s="418"/>
      <c r="AK38" s="418"/>
      <c r="AL38" s="418"/>
      <c r="AM38" s="418"/>
      <c r="AN38" s="418"/>
      <c r="AO38" s="418"/>
      <c r="AP38" s="418"/>
      <c r="AQ38" s="418"/>
      <c r="AR38" s="418"/>
      <c r="AS38" s="418"/>
      <c r="AT38" s="401"/>
    </row>
    <row r="41" spans="1:46" x14ac:dyDescent="0.25">
      <c r="A41" s="446" t="s">
        <v>990</v>
      </c>
      <c r="G41" s="366"/>
      <c r="H41" s="446" t="s">
        <v>984</v>
      </c>
      <c r="L41" s="450"/>
    </row>
    <row r="42" spans="1:46" x14ac:dyDescent="0.25">
      <c r="A42" s="446" t="s">
        <v>991</v>
      </c>
      <c r="G42" s="447"/>
      <c r="L42" s="450"/>
    </row>
    <row r="43" spans="1:46" x14ac:dyDescent="0.25">
      <c r="A43" s="446" t="s">
        <v>992</v>
      </c>
      <c r="G43" s="366"/>
      <c r="H43" s="446" t="s">
        <v>984</v>
      </c>
    </row>
    <row r="44" spans="1:46" x14ac:dyDescent="0.25">
      <c r="A44" s="446" t="s">
        <v>993</v>
      </c>
      <c r="G44" s="449"/>
      <c r="H44" s="446" t="s">
        <v>985</v>
      </c>
    </row>
    <row r="45" spans="1:46" x14ac:dyDescent="0.25">
      <c r="A45" s="446" t="s">
        <v>989</v>
      </c>
      <c r="G45" s="448"/>
      <c r="H45" s="446" t="s">
        <v>986</v>
      </c>
    </row>
    <row r="46" spans="1:46" x14ac:dyDescent="0.25">
      <c r="A46" s="446" t="s">
        <v>987</v>
      </c>
      <c r="G46" s="449"/>
      <c r="H46" s="446" t="s">
        <v>988</v>
      </c>
    </row>
    <row r="47" spans="1:46" x14ac:dyDescent="0.25">
      <c r="A47" s="446"/>
      <c r="G47" s="449"/>
      <c r="H47" s="446"/>
    </row>
    <row r="48" spans="1:46" x14ac:dyDescent="0.25">
      <c r="H48" s="419" t="s">
        <v>1654</v>
      </c>
    </row>
    <row r="49" spans="6:45" x14ac:dyDescent="0.25">
      <c r="H49" s="249" t="s">
        <v>1261</v>
      </c>
    </row>
    <row r="50" spans="6:45" x14ac:dyDescent="0.25">
      <c r="H50" s="415" t="s">
        <v>173</v>
      </c>
      <c r="I50" s="415" t="s">
        <v>174</v>
      </c>
      <c r="J50" s="415" t="s">
        <v>175</v>
      </c>
      <c r="K50" s="415" t="s">
        <v>176</v>
      </c>
      <c r="L50" s="415" t="s">
        <v>177</v>
      </c>
      <c r="M50" s="415" t="s">
        <v>178</v>
      </c>
      <c r="N50" s="415" t="s">
        <v>179</v>
      </c>
      <c r="O50" s="415" t="s">
        <v>180</v>
      </c>
      <c r="P50" s="415" t="s">
        <v>181</v>
      </c>
      <c r="Q50" s="415" t="s">
        <v>182</v>
      </c>
      <c r="R50" s="415" t="s">
        <v>183</v>
      </c>
      <c r="S50" s="415" t="s">
        <v>184</v>
      </c>
      <c r="T50" s="415" t="s">
        <v>185</v>
      </c>
      <c r="U50" s="415" t="s">
        <v>186</v>
      </c>
      <c r="V50" s="415" t="s">
        <v>187</v>
      </c>
      <c r="W50" s="415" t="s">
        <v>188</v>
      </c>
      <c r="X50" s="415" t="s">
        <v>189</v>
      </c>
      <c r="Y50" s="415" t="s">
        <v>190</v>
      </c>
      <c r="Z50" s="415" t="s">
        <v>191</v>
      </c>
      <c r="AA50" s="415" t="s">
        <v>192</v>
      </c>
      <c r="AB50" s="415" t="s">
        <v>193</v>
      </c>
      <c r="AC50" s="415" t="s">
        <v>194</v>
      </c>
      <c r="AD50" s="415" t="s">
        <v>195</v>
      </c>
      <c r="AE50" s="415" t="s">
        <v>196</v>
      </c>
      <c r="AF50" s="415" t="s">
        <v>197</v>
      </c>
      <c r="AG50" s="415" t="s">
        <v>198</v>
      </c>
      <c r="AH50" s="415" t="s">
        <v>199</v>
      </c>
      <c r="AI50" s="415" t="s">
        <v>200</v>
      </c>
      <c r="AJ50" s="415" t="s">
        <v>201</v>
      </c>
      <c r="AK50" s="415" t="s">
        <v>202</v>
      </c>
      <c r="AL50" s="415" t="s">
        <v>203</v>
      </c>
      <c r="AM50" s="415" t="s">
        <v>204</v>
      </c>
      <c r="AN50" s="415" t="s">
        <v>205</v>
      </c>
      <c r="AO50" s="415" t="s">
        <v>206</v>
      </c>
      <c r="AP50" s="415" t="s">
        <v>207</v>
      </c>
      <c r="AQ50" s="415" t="s">
        <v>208</v>
      </c>
      <c r="AR50" s="415" t="s">
        <v>209</v>
      </c>
      <c r="AS50" s="415" t="s">
        <v>210</v>
      </c>
    </row>
    <row r="51" spans="6:45" x14ac:dyDescent="0.25">
      <c r="F51" s="593" t="s">
        <v>1655</v>
      </c>
      <c r="G51" s="395">
        <v>478</v>
      </c>
      <c r="H51" s="395">
        <v>11</v>
      </c>
      <c r="I51" s="395">
        <v>23</v>
      </c>
      <c r="J51" s="395">
        <v>15</v>
      </c>
      <c r="K51" s="395">
        <v>18</v>
      </c>
      <c r="L51" s="395">
        <v>14</v>
      </c>
      <c r="M51" s="395">
        <v>16</v>
      </c>
      <c r="N51" s="395">
        <v>5</v>
      </c>
      <c r="O51" s="395">
        <v>16</v>
      </c>
      <c r="P51" s="395">
        <v>22</v>
      </c>
      <c r="Q51" s="395">
        <v>5</v>
      </c>
      <c r="R51" s="395">
        <v>14</v>
      </c>
      <c r="S51" s="395">
        <v>14</v>
      </c>
      <c r="T51" s="395">
        <v>9</v>
      </c>
      <c r="U51" s="395">
        <v>17</v>
      </c>
      <c r="V51" s="395">
        <v>18</v>
      </c>
      <c r="W51" s="395">
        <v>5</v>
      </c>
      <c r="X51" s="395">
        <v>19</v>
      </c>
      <c r="Y51" s="395">
        <v>20</v>
      </c>
      <c r="Z51" s="395">
        <v>14</v>
      </c>
      <c r="AA51" s="395">
        <v>22</v>
      </c>
      <c r="AB51" s="395">
        <v>16</v>
      </c>
      <c r="AC51" s="395">
        <v>15</v>
      </c>
      <c r="AD51" s="395">
        <v>8</v>
      </c>
      <c r="AE51" s="395">
        <v>6</v>
      </c>
      <c r="AF51" s="395">
        <v>13</v>
      </c>
      <c r="AG51" s="395">
        <v>13</v>
      </c>
      <c r="AH51" s="395">
        <v>8</v>
      </c>
      <c r="AI51" s="395">
        <v>8</v>
      </c>
      <c r="AJ51" s="395">
        <v>7</v>
      </c>
      <c r="AK51" s="395">
        <v>8</v>
      </c>
      <c r="AL51" s="395">
        <v>7</v>
      </c>
      <c r="AM51" s="395">
        <v>23</v>
      </c>
      <c r="AN51" s="395">
        <v>5</v>
      </c>
      <c r="AO51" s="395">
        <v>13</v>
      </c>
      <c r="AP51" s="395">
        <v>10</v>
      </c>
      <c r="AQ51" s="395">
        <v>6</v>
      </c>
      <c r="AR51" s="395">
        <v>6</v>
      </c>
      <c r="AS51" s="395">
        <v>9</v>
      </c>
    </row>
    <row r="52" spans="6:45" x14ac:dyDescent="0.25">
      <c r="F52" s="593" t="s">
        <v>1656</v>
      </c>
      <c r="G52" s="395">
        <v>190</v>
      </c>
      <c r="H52" s="395">
        <v>0</v>
      </c>
      <c r="I52" s="395">
        <v>16</v>
      </c>
      <c r="J52" s="395">
        <v>4</v>
      </c>
      <c r="K52" s="395">
        <v>8</v>
      </c>
      <c r="L52" s="395">
        <v>5</v>
      </c>
      <c r="M52" s="395">
        <v>8</v>
      </c>
      <c r="N52" s="395">
        <v>1</v>
      </c>
      <c r="O52" s="395">
        <v>9</v>
      </c>
      <c r="P52" s="395">
        <v>11</v>
      </c>
      <c r="Q52" s="395">
        <v>1</v>
      </c>
      <c r="R52" s="395">
        <v>6</v>
      </c>
      <c r="S52" s="395">
        <v>10</v>
      </c>
      <c r="T52" s="395">
        <v>0</v>
      </c>
      <c r="U52" s="395">
        <v>8</v>
      </c>
      <c r="V52" s="395">
        <v>10</v>
      </c>
      <c r="W52" s="395">
        <v>1</v>
      </c>
      <c r="X52" s="395">
        <v>9</v>
      </c>
      <c r="Y52" s="395">
        <v>9</v>
      </c>
      <c r="Z52" s="395">
        <v>4</v>
      </c>
      <c r="AA52" s="395">
        <v>11</v>
      </c>
      <c r="AB52" s="395">
        <v>10</v>
      </c>
      <c r="AC52" s="395">
        <v>6</v>
      </c>
      <c r="AD52" s="395">
        <v>4</v>
      </c>
      <c r="AE52" s="395">
        <v>1</v>
      </c>
      <c r="AF52" s="395">
        <v>3</v>
      </c>
      <c r="AG52" s="395">
        <v>3</v>
      </c>
      <c r="AH52" s="395">
        <v>3</v>
      </c>
      <c r="AI52" s="395">
        <v>2</v>
      </c>
      <c r="AJ52" s="395">
        <v>0</v>
      </c>
      <c r="AK52" s="395">
        <v>1</v>
      </c>
      <c r="AL52" s="395">
        <v>1</v>
      </c>
      <c r="AM52" s="395">
        <v>12</v>
      </c>
      <c r="AN52" s="395">
        <v>1</v>
      </c>
      <c r="AO52" s="395">
        <v>6</v>
      </c>
      <c r="AP52" s="395">
        <v>1</v>
      </c>
      <c r="AQ52" s="395">
        <v>2</v>
      </c>
      <c r="AR52" s="395">
        <v>1</v>
      </c>
      <c r="AS52" s="395">
        <v>2</v>
      </c>
    </row>
    <row r="53" spans="6:45" x14ac:dyDescent="0.25">
      <c r="H53" s="594" t="s">
        <v>1212</v>
      </c>
      <c r="I53" s="594" t="s">
        <v>1223</v>
      </c>
      <c r="J53" s="594" t="s">
        <v>1246</v>
      </c>
      <c r="K53" s="595" t="s">
        <v>1262</v>
      </c>
      <c r="L53" s="594" t="s">
        <v>1280</v>
      </c>
      <c r="M53" s="594" t="s">
        <v>1294</v>
      </c>
      <c r="N53" s="594" t="s">
        <v>1310</v>
      </c>
      <c r="O53" s="594" t="s">
        <v>1314</v>
      </c>
      <c r="P53" s="594" t="s">
        <v>1330</v>
      </c>
      <c r="Q53" s="594" t="s">
        <v>1352</v>
      </c>
      <c r="R53" s="595" t="s">
        <v>1357</v>
      </c>
      <c r="S53" s="594" t="s">
        <v>1371</v>
      </c>
      <c r="T53" s="594" t="s">
        <v>1384</v>
      </c>
      <c r="U53" s="594" t="s">
        <v>1390</v>
      </c>
      <c r="V53" s="594" t="s">
        <v>1407</v>
      </c>
      <c r="W53" s="594" t="s">
        <v>1425</v>
      </c>
      <c r="X53" s="594" t="s">
        <v>1430</v>
      </c>
      <c r="Y53" s="594" t="s">
        <v>1449</v>
      </c>
      <c r="Z53" s="595" t="s">
        <v>1466</v>
      </c>
      <c r="AA53" s="594" t="s">
        <v>1479</v>
      </c>
      <c r="AB53" s="594" t="s">
        <v>1499</v>
      </c>
      <c r="AC53" s="594" t="s">
        <v>1511</v>
      </c>
      <c r="AD53" s="594" t="s">
        <v>1526</v>
      </c>
      <c r="AE53" s="594" t="s">
        <v>1534</v>
      </c>
      <c r="AF53" s="594" t="s">
        <v>1466</v>
      </c>
      <c r="AG53" s="594" t="s">
        <v>1449</v>
      </c>
      <c r="AH53" s="594" t="s">
        <v>1562</v>
      </c>
      <c r="AI53" s="594" t="s">
        <v>1565</v>
      </c>
      <c r="AJ53" s="594" t="s">
        <v>1572</v>
      </c>
      <c r="AK53" s="595" t="s">
        <v>1562</v>
      </c>
      <c r="AL53" s="594" t="s">
        <v>1511</v>
      </c>
      <c r="AM53" s="594" t="s">
        <v>1591</v>
      </c>
      <c r="AN53" s="594" t="s">
        <v>1610</v>
      </c>
      <c r="AO53" s="594" t="s">
        <v>1615</v>
      </c>
      <c r="AP53" s="594" t="s">
        <v>1628</v>
      </c>
      <c r="AQ53" s="594" t="s">
        <v>1615</v>
      </c>
      <c r="AR53" s="594" t="s">
        <v>1640</v>
      </c>
      <c r="AS53" s="594" t="s">
        <v>1645</v>
      </c>
    </row>
    <row r="54" spans="6:45" x14ac:dyDescent="0.25">
      <c r="H54" s="594" t="s">
        <v>1213</v>
      </c>
      <c r="I54" s="594" t="s">
        <v>1224</v>
      </c>
      <c r="J54" s="594" t="s">
        <v>1247</v>
      </c>
      <c r="K54" s="595" t="s">
        <v>1263</v>
      </c>
      <c r="L54" s="594" t="s">
        <v>1281</v>
      </c>
      <c r="M54" s="594" t="s">
        <v>1295</v>
      </c>
      <c r="N54" s="594" t="s">
        <v>1213</v>
      </c>
      <c r="O54" s="594" t="s">
        <v>1315</v>
      </c>
      <c r="P54" s="594" t="s">
        <v>1331</v>
      </c>
      <c r="Q54" s="594" t="s">
        <v>1353</v>
      </c>
      <c r="R54" s="595" t="s">
        <v>1358</v>
      </c>
      <c r="S54" s="594" t="s">
        <v>1372</v>
      </c>
      <c r="T54" s="594" t="s">
        <v>1353</v>
      </c>
      <c r="U54" s="594" t="s">
        <v>1391</v>
      </c>
      <c r="V54" s="594" t="s">
        <v>1408</v>
      </c>
      <c r="W54" s="594" t="s">
        <v>1426</v>
      </c>
      <c r="X54" s="594" t="s">
        <v>1431</v>
      </c>
      <c r="Y54" s="594" t="s">
        <v>1450</v>
      </c>
      <c r="Z54" s="595" t="s">
        <v>1467</v>
      </c>
      <c r="AA54" s="594" t="s">
        <v>1480</v>
      </c>
      <c r="AB54" s="594" t="s">
        <v>1500</v>
      </c>
      <c r="AC54" s="594" t="s">
        <v>1512</v>
      </c>
      <c r="AD54" s="594" t="s">
        <v>1527</v>
      </c>
      <c r="AE54" s="594" t="s">
        <v>1535</v>
      </c>
      <c r="AF54" s="594" t="s">
        <v>1539</v>
      </c>
      <c r="AG54" s="594" t="s">
        <v>1550</v>
      </c>
      <c r="AH54" s="594" t="s">
        <v>1213</v>
      </c>
      <c r="AI54" s="594" t="s">
        <v>1566</v>
      </c>
      <c r="AJ54" s="594" t="s">
        <v>1573</v>
      </c>
      <c r="AK54" s="595" t="s">
        <v>1578</v>
      </c>
      <c r="AL54" s="594" t="s">
        <v>1585</v>
      </c>
      <c r="AM54" s="594" t="s">
        <v>1585</v>
      </c>
      <c r="AN54" s="594" t="s">
        <v>1611</v>
      </c>
      <c r="AO54" s="594" t="s">
        <v>1616</v>
      </c>
      <c r="AP54" s="594" t="s">
        <v>1629</v>
      </c>
      <c r="AQ54" s="594" t="s">
        <v>1450</v>
      </c>
      <c r="AR54" s="594" t="s">
        <v>1641</v>
      </c>
      <c r="AS54" s="594" t="s">
        <v>1646</v>
      </c>
    </row>
    <row r="55" spans="6:45" x14ac:dyDescent="0.25">
      <c r="H55" s="594" t="s">
        <v>1214</v>
      </c>
      <c r="I55" s="594" t="s">
        <v>1225</v>
      </c>
      <c r="J55" s="594" t="s">
        <v>1248</v>
      </c>
      <c r="K55" s="595" t="s">
        <v>1264</v>
      </c>
      <c r="L55" s="594" t="s">
        <v>1282</v>
      </c>
      <c r="M55" s="594" t="s">
        <v>1296</v>
      </c>
      <c r="N55" s="594" t="s">
        <v>1311</v>
      </c>
      <c r="O55" s="594" t="s">
        <v>1316</v>
      </c>
      <c r="P55" s="594" t="s">
        <v>1332</v>
      </c>
      <c r="Q55" s="594" t="s">
        <v>1354</v>
      </c>
      <c r="R55" s="595" t="s">
        <v>1359</v>
      </c>
      <c r="S55" s="594" t="s">
        <v>1373</v>
      </c>
      <c r="T55" s="594" t="s">
        <v>1385</v>
      </c>
      <c r="U55" s="594" t="s">
        <v>1392</v>
      </c>
      <c r="V55" s="594" t="s">
        <v>1409</v>
      </c>
      <c r="W55" s="594" t="s">
        <v>1427</v>
      </c>
      <c r="X55" s="594" t="s">
        <v>1432</v>
      </c>
      <c r="Y55" s="594" t="s">
        <v>1393</v>
      </c>
      <c r="Z55" s="595" t="s">
        <v>1468</v>
      </c>
      <c r="AA55" s="594" t="s">
        <v>1481</v>
      </c>
      <c r="AB55" s="594" t="s">
        <v>1501</v>
      </c>
      <c r="AC55" s="594" t="s">
        <v>1513</v>
      </c>
      <c r="AD55" s="594" t="s">
        <v>1528</v>
      </c>
      <c r="AE55" s="594" t="s">
        <v>1536</v>
      </c>
      <c r="AF55" s="594" t="s">
        <v>1540</v>
      </c>
      <c r="AG55" s="594" t="s">
        <v>1551</v>
      </c>
      <c r="AH55" s="594" t="s">
        <v>1528</v>
      </c>
      <c r="AI55" s="594" t="s">
        <v>1567</v>
      </c>
      <c r="AJ55" s="594" t="s">
        <v>1574</v>
      </c>
      <c r="AK55" s="595" t="s">
        <v>1579</v>
      </c>
      <c r="AL55" s="594" t="s">
        <v>1586</v>
      </c>
      <c r="AM55" s="594" t="s">
        <v>1265</v>
      </c>
      <c r="AN55" s="594" t="s">
        <v>1612</v>
      </c>
      <c r="AO55" s="594" t="s">
        <v>1617</v>
      </c>
      <c r="AP55" s="594" t="s">
        <v>1296</v>
      </c>
      <c r="AQ55" s="594" t="s">
        <v>1636</v>
      </c>
      <c r="AR55" s="594" t="s">
        <v>1642</v>
      </c>
      <c r="AS55" s="594" t="s">
        <v>1647</v>
      </c>
    </row>
    <row r="56" spans="6:45" x14ac:dyDescent="0.25">
      <c r="H56" s="594" t="s">
        <v>1215</v>
      </c>
      <c r="I56" s="594" t="s">
        <v>1226</v>
      </c>
      <c r="J56" s="594" t="s">
        <v>1249</v>
      </c>
      <c r="K56" s="595" t="s">
        <v>1265</v>
      </c>
      <c r="L56" s="594" t="s">
        <v>1283</v>
      </c>
      <c r="M56" s="594" t="s">
        <v>1297</v>
      </c>
      <c r="N56" s="594" t="s">
        <v>1312</v>
      </c>
      <c r="O56" s="594" t="s">
        <v>1317</v>
      </c>
      <c r="P56" s="594" t="s">
        <v>1333</v>
      </c>
      <c r="Q56" s="594" t="s">
        <v>1355</v>
      </c>
      <c r="R56" s="595" t="s">
        <v>1360</v>
      </c>
      <c r="S56" s="594" t="s">
        <v>1374</v>
      </c>
      <c r="T56" s="594" t="s">
        <v>1375</v>
      </c>
      <c r="U56" s="594" t="s">
        <v>1393</v>
      </c>
      <c r="V56" s="594" t="s">
        <v>1410</v>
      </c>
      <c r="W56" s="594" t="s">
        <v>1428</v>
      </c>
      <c r="X56" s="594" t="s">
        <v>1433</v>
      </c>
      <c r="Y56" s="594" t="s">
        <v>1451</v>
      </c>
      <c r="Z56" s="595" t="s">
        <v>1469</v>
      </c>
      <c r="AA56" s="594" t="s">
        <v>1482</v>
      </c>
      <c r="AB56" s="594" t="s">
        <v>1214</v>
      </c>
      <c r="AC56" s="594" t="s">
        <v>1514</v>
      </c>
      <c r="AD56" s="594" t="s">
        <v>1529</v>
      </c>
      <c r="AE56" s="594" t="s">
        <v>1537</v>
      </c>
      <c r="AF56" s="594" t="s">
        <v>1541</v>
      </c>
      <c r="AG56" s="594" t="s">
        <v>1552</v>
      </c>
      <c r="AH56" s="594" t="s">
        <v>1563</v>
      </c>
      <c r="AI56" s="594" t="s">
        <v>1529</v>
      </c>
      <c r="AJ56" s="594" t="s">
        <v>1575</v>
      </c>
      <c r="AK56" s="595" t="s">
        <v>1580</v>
      </c>
      <c r="AL56" s="594" t="s">
        <v>1587</v>
      </c>
      <c r="AM56" s="594" t="s">
        <v>1592</v>
      </c>
      <c r="AN56" s="594" t="s">
        <v>1613</v>
      </c>
      <c r="AO56" s="594" t="s">
        <v>1618</v>
      </c>
      <c r="AP56" s="594" t="s">
        <v>1630</v>
      </c>
      <c r="AQ56" s="594" t="s">
        <v>1637</v>
      </c>
      <c r="AR56" s="594" t="s">
        <v>1643</v>
      </c>
      <c r="AS56" s="594" t="s">
        <v>1648</v>
      </c>
    </row>
    <row r="57" spans="6:45" x14ac:dyDescent="0.25">
      <c r="H57" s="594" t="s">
        <v>1216</v>
      </c>
      <c r="I57" s="594" t="s">
        <v>1227</v>
      </c>
      <c r="J57" s="594" t="s">
        <v>1250</v>
      </c>
      <c r="K57" s="595" t="s">
        <v>1266</v>
      </c>
      <c r="L57" s="594" t="s">
        <v>1284</v>
      </c>
      <c r="M57" s="594" t="s">
        <v>1298</v>
      </c>
      <c r="N57" s="594" t="s">
        <v>1313</v>
      </c>
      <c r="O57" s="594" t="s">
        <v>1318</v>
      </c>
      <c r="P57" s="594" t="s">
        <v>1334</v>
      </c>
      <c r="Q57" s="594" t="s">
        <v>1356</v>
      </c>
      <c r="R57" s="595" t="s">
        <v>1361</v>
      </c>
      <c r="S57" s="594" t="s">
        <v>1375</v>
      </c>
      <c r="T57" s="594" t="s">
        <v>1386</v>
      </c>
      <c r="U57" s="594" t="s">
        <v>1394</v>
      </c>
      <c r="V57" s="594" t="s">
        <v>1411</v>
      </c>
      <c r="W57" s="594" t="s">
        <v>1429</v>
      </c>
      <c r="X57" s="594" t="s">
        <v>1434</v>
      </c>
      <c r="Y57" s="594" t="s">
        <v>1452</v>
      </c>
      <c r="Z57" s="595" t="s">
        <v>1470</v>
      </c>
      <c r="AA57" s="594" t="s">
        <v>1483</v>
      </c>
      <c r="AB57" s="594" t="s">
        <v>1432</v>
      </c>
      <c r="AC57" s="594" t="s">
        <v>1515</v>
      </c>
      <c r="AD57" s="594" t="s">
        <v>1530</v>
      </c>
      <c r="AE57" s="594" t="s">
        <v>1538</v>
      </c>
      <c r="AF57" s="594" t="s">
        <v>1542</v>
      </c>
      <c r="AG57" s="594" t="s">
        <v>1553</v>
      </c>
      <c r="AH57" s="594" t="s">
        <v>1531</v>
      </c>
      <c r="AI57" s="594" t="s">
        <v>1568</v>
      </c>
      <c r="AJ57" s="594" t="s">
        <v>1576</v>
      </c>
      <c r="AK57" s="595" t="s">
        <v>1581</v>
      </c>
      <c r="AL57" s="594" t="s">
        <v>1588</v>
      </c>
      <c r="AM57" s="594" t="s">
        <v>1267</v>
      </c>
      <c r="AN57" s="594" t="s">
        <v>1614</v>
      </c>
      <c r="AO57" s="594" t="s">
        <v>1619</v>
      </c>
      <c r="AP57" s="594" t="s">
        <v>1631</v>
      </c>
      <c r="AQ57" s="594" t="s">
        <v>1638</v>
      </c>
      <c r="AR57" s="594" t="s">
        <v>1317</v>
      </c>
      <c r="AS57" s="594" t="s">
        <v>1649</v>
      </c>
    </row>
    <row r="58" spans="6:45" x14ac:dyDescent="0.25">
      <c r="H58" s="594" t="s">
        <v>1217</v>
      </c>
      <c r="I58" s="594" t="s">
        <v>1228</v>
      </c>
      <c r="J58" s="594" t="s">
        <v>1251</v>
      </c>
      <c r="K58" s="595" t="s">
        <v>1267</v>
      </c>
      <c r="L58" s="594" t="s">
        <v>1285</v>
      </c>
      <c r="M58" s="594" t="s">
        <v>1299</v>
      </c>
      <c r="N58" s="594"/>
      <c r="O58" s="594" t="s">
        <v>1319</v>
      </c>
      <c r="P58" s="594" t="s">
        <v>1335</v>
      </c>
      <c r="Q58" s="594"/>
      <c r="R58" s="595" t="s">
        <v>1362</v>
      </c>
      <c r="S58" s="594" t="s">
        <v>1376</v>
      </c>
      <c r="T58" s="594" t="s">
        <v>1387</v>
      </c>
      <c r="U58" s="594" t="s">
        <v>1395</v>
      </c>
      <c r="V58" s="594" t="s">
        <v>1412</v>
      </c>
      <c r="W58" s="594"/>
      <c r="X58" s="594" t="s">
        <v>1435</v>
      </c>
      <c r="Y58" s="594" t="s">
        <v>1453</v>
      </c>
      <c r="Z58" s="595" t="s">
        <v>1471</v>
      </c>
      <c r="AA58" s="594" t="s">
        <v>1484</v>
      </c>
      <c r="AB58" s="594" t="s">
        <v>1502</v>
      </c>
      <c r="AC58" s="594" t="s">
        <v>1516</v>
      </c>
      <c r="AD58" s="594" t="s">
        <v>1531</v>
      </c>
      <c r="AE58" s="594" t="s">
        <v>1345</v>
      </c>
      <c r="AF58" s="594" t="s">
        <v>1543</v>
      </c>
      <c r="AG58" s="594" t="s">
        <v>1554</v>
      </c>
      <c r="AH58" s="594" t="s">
        <v>1532</v>
      </c>
      <c r="AI58" s="594" t="s">
        <v>1569</v>
      </c>
      <c r="AJ58" s="594" t="s">
        <v>1577</v>
      </c>
      <c r="AK58" s="595" t="s">
        <v>1582</v>
      </c>
      <c r="AL58" s="594" t="s">
        <v>1589</v>
      </c>
      <c r="AM58" s="594" t="s">
        <v>1593</v>
      </c>
      <c r="AN58" s="594"/>
      <c r="AO58" s="594" t="s">
        <v>1620</v>
      </c>
      <c r="AP58" s="594" t="s">
        <v>1632</v>
      </c>
      <c r="AQ58" s="594" t="s">
        <v>1639</v>
      </c>
      <c r="AR58" s="594" t="s">
        <v>1644</v>
      </c>
      <c r="AS58" s="594" t="s">
        <v>1650</v>
      </c>
    </row>
    <row r="59" spans="6:45" x14ac:dyDescent="0.25">
      <c r="H59" s="594" t="s">
        <v>1218</v>
      </c>
      <c r="I59" s="594" t="s">
        <v>1229</v>
      </c>
      <c r="J59" s="594" t="s">
        <v>1252</v>
      </c>
      <c r="K59" s="595" t="s">
        <v>1268</v>
      </c>
      <c r="L59" s="594" t="s">
        <v>1286</v>
      </c>
      <c r="M59" s="594" t="s">
        <v>1300</v>
      </c>
      <c r="N59" s="594"/>
      <c r="O59" s="594" t="s">
        <v>1320</v>
      </c>
      <c r="P59" s="594" t="s">
        <v>1336</v>
      </c>
      <c r="Q59" s="594"/>
      <c r="R59" s="595" t="s">
        <v>1363</v>
      </c>
      <c r="S59" s="594" t="s">
        <v>1377</v>
      </c>
      <c r="T59" s="594" t="s">
        <v>1290</v>
      </c>
      <c r="U59" s="594" t="s">
        <v>1396</v>
      </c>
      <c r="V59" s="594" t="s">
        <v>1413</v>
      </c>
      <c r="W59" s="594"/>
      <c r="X59" s="594" t="s">
        <v>1436</v>
      </c>
      <c r="Y59" s="594" t="s">
        <v>1454</v>
      </c>
      <c r="Z59" s="595" t="s">
        <v>1472</v>
      </c>
      <c r="AA59" s="594" t="s">
        <v>1485</v>
      </c>
      <c r="AB59" s="594" t="s">
        <v>1268</v>
      </c>
      <c r="AC59" s="594" t="s">
        <v>1517</v>
      </c>
      <c r="AD59" s="594" t="s">
        <v>1532</v>
      </c>
      <c r="AE59" s="594"/>
      <c r="AF59" s="594" t="s">
        <v>1544</v>
      </c>
      <c r="AG59" s="594" t="s">
        <v>1555</v>
      </c>
      <c r="AH59" s="594" t="s">
        <v>1533</v>
      </c>
      <c r="AI59" s="594" t="s">
        <v>1570</v>
      </c>
      <c r="AJ59" s="594" t="s">
        <v>1221</v>
      </c>
      <c r="AK59" s="595" t="s">
        <v>1583</v>
      </c>
      <c r="AL59" s="594" t="s">
        <v>1590</v>
      </c>
      <c r="AM59" s="594" t="s">
        <v>1594</v>
      </c>
      <c r="AN59" s="594"/>
      <c r="AO59" s="594" t="s">
        <v>1621</v>
      </c>
      <c r="AP59" s="594" t="s">
        <v>1633</v>
      </c>
      <c r="AQ59" s="594"/>
      <c r="AR59" s="594"/>
      <c r="AS59" s="594" t="s">
        <v>1651</v>
      </c>
    </row>
    <row r="60" spans="6:45" x14ac:dyDescent="0.25">
      <c r="H60" s="594" t="s">
        <v>1219</v>
      </c>
      <c r="I60" s="594" t="s">
        <v>1230</v>
      </c>
      <c r="J60" s="594" t="s">
        <v>1253</v>
      </c>
      <c r="K60" s="595" t="s">
        <v>1269</v>
      </c>
      <c r="L60" s="594" t="s">
        <v>1287</v>
      </c>
      <c r="M60" s="594" t="s">
        <v>1301</v>
      </c>
      <c r="N60" s="594"/>
      <c r="O60" s="594" t="s">
        <v>1321</v>
      </c>
      <c r="P60" s="594" t="s">
        <v>1337</v>
      </c>
      <c r="Q60" s="594"/>
      <c r="R60" s="595" t="s">
        <v>1364</v>
      </c>
      <c r="S60" s="594" t="s">
        <v>1378</v>
      </c>
      <c r="T60" s="594" t="s">
        <v>1388</v>
      </c>
      <c r="U60" s="594" t="s">
        <v>1397</v>
      </c>
      <c r="V60" s="594" t="s">
        <v>1414</v>
      </c>
      <c r="W60" s="594"/>
      <c r="X60" s="594" t="s">
        <v>1437</v>
      </c>
      <c r="Y60" s="594" t="s">
        <v>1436</v>
      </c>
      <c r="Z60" s="595" t="s">
        <v>1473</v>
      </c>
      <c r="AA60" s="594" t="s">
        <v>1486</v>
      </c>
      <c r="AB60" s="594" t="s">
        <v>1503</v>
      </c>
      <c r="AC60" s="594" t="s">
        <v>1518</v>
      </c>
      <c r="AD60" s="594" t="s">
        <v>1533</v>
      </c>
      <c r="AE60" s="594"/>
      <c r="AF60" s="594" t="s">
        <v>1545</v>
      </c>
      <c r="AG60" s="594" t="s">
        <v>1556</v>
      </c>
      <c r="AH60" s="594" t="s">
        <v>1564</v>
      </c>
      <c r="AI60" s="594" t="s">
        <v>1571</v>
      </c>
      <c r="AJ60" s="594"/>
      <c r="AK60" s="595" t="s">
        <v>1584</v>
      </c>
      <c r="AL60" s="594"/>
      <c r="AM60" s="594" t="s">
        <v>1595</v>
      </c>
      <c r="AN60" s="594"/>
      <c r="AO60" s="594" t="s">
        <v>1622</v>
      </c>
      <c r="AP60" s="594" t="s">
        <v>1218</v>
      </c>
      <c r="AQ60" s="594"/>
      <c r="AR60" s="594"/>
      <c r="AS60" s="594" t="s">
        <v>1652</v>
      </c>
    </row>
    <row r="61" spans="6:45" x14ac:dyDescent="0.25">
      <c r="H61" s="594" t="s">
        <v>1220</v>
      </c>
      <c r="I61" s="594" t="s">
        <v>1231</v>
      </c>
      <c r="J61" s="594" t="s">
        <v>1254</v>
      </c>
      <c r="K61" s="595" t="s">
        <v>1270</v>
      </c>
      <c r="L61" s="594" t="s">
        <v>1288</v>
      </c>
      <c r="M61" s="594" t="s">
        <v>1302</v>
      </c>
      <c r="N61" s="594"/>
      <c r="O61" s="594" t="s">
        <v>1322</v>
      </c>
      <c r="P61" s="594" t="s">
        <v>1338</v>
      </c>
      <c r="Q61" s="594"/>
      <c r="R61" s="595" t="s">
        <v>1365</v>
      </c>
      <c r="S61" s="594" t="s">
        <v>1379</v>
      </c>
      <c r="T61" s="594" t="s">
        <v>1389</v>
      </c>
      <c r="U61" s="594" t="s">
        <v>1398</v>
      </c>
      <c r="V61" s="594" t="s">
        <v>1415</v>
      </c>
      <c r="W61" s="594"/>
      <c r="X61" s="594" t="s">
        <v>1438</v>
      </c>
      <c r="Y61" s="594" t="s">
        <v>1455</v>
      </c>
      <c r="Z61" s="595" t="s">
        <v>1474</v>
      </c>
      <c r="AA61" s="594" t="s">
        <v>1487</v>
      </c>
      <c r="AB61" s="594" t="s">
        <v>1504</v>
      </c>
      <c r="AC61" s="594" t="s">
        <v>1519</v>
      </c>
      <c r="AD61" s="594"/>
      <c r="AE61" s="594"/>
      <c r="AF61" s="594" t="s">
        <v>1546</v>
      </c>
      <c r="AG61" s="594" t="s">
        <v>1557</v>
      </c>
      <c r="AH61" s="594"/>
      <c r="AI61" s="594"/>
      <c r="AJ61" s="594"/>
      <c r="AK61" s="594"/>
      <c r="AL61" s="594"/>
      <c r="AM61" s="594" t="s">
        <v>1596</v>
      </c>
      <c r="AN61" s="594"/>
      <c r="AO61" s="594" t="s">
        <v>1623</v>
      </c>
      <c r="AP61" s="594" t="s">
        <v>1634</v>
      </c>
      <c r="AQ61" s="594"/>
      <c r="AR61" s="594"/>
      <c r="AS61" s="594" t="s">
        <v>1653</v>
      </c>
    </row>
    <row r="62" spans="6:45" x14ac:dyDescent="0.25">
      <c r="H62" s="594" t="s">
        <v>1221</v>
      </c>
      <c r="I62" s="594" t="s">
        <v>1232</v>
      </c>
      <c r="J62" s="594" t="s">
        <v>1255</v>
      </c>
      <c r="K62" s="595" t="s">
        <v>1271</v>
      </c>
      <c r="L62" s="594" t="s">
        <v>1289</v>
      </c>
      <c r="M62" s="594" t="s">
        <v>1303</v>
      </c>
      <c r="N62" s="594"/>
      <c r="O62" s="594" t="s">
        <v>1323</v>
      </c>
      <c r="P62" s="594" t="s">
        <v>1339</v>
      </c>
      <c r="Q62" s="594"/>
      <c r="R62" s="595" t="s">
        <v>1366</v>
      </c>
      <c r="S62" s="594" t="s">
        <v>1380</v>
      </c>
      <c r="T62" s="594"/>
      <c r="U62" s="594" t="s">
        <v>1399</v>
      </c>
      <c r="V62" s="594" t="s">
        <v>1416</v>
      </c>
      <c r="W62" s="594"/>
      <c r="X62" s="594" t="s">
        <v>1439</v>
      </c>
      <c r="Y62" s="594" t="s">
        <v>1456</v>
      </c>
      <c r="Z62" s="595" t="s">
        <v>1305</v>
      </c>
      <c r="AA62" s="594" t="s">
        <v>1488</v>
      </c>
      <c r="AB62" s="594" t="s">
        <v>1505</v>
      </c>
      <c r="AC62" s="594" t="s">
        <v>1520</v>
      </c>
      <c r="AD62" s="594"/>
      <c r="AE62" s="594"/>
      <c r="AF62" s="594" t="s">
        <v>1473</v>
      </c>
      <c r="AG62" s="594" t="s">
        <v>1558</v>
      </c>
      <c r="AH62" s="594"/>
      <c r="AI62" s="594"/>
      <c r="AJ62" s="594"/>
      <c r="AK62" s="594"/>
      <c r="AL62" s="594"/>
      <c r="AM62" s="594" t="s">
        <v>1597</v>
      </c>
      <c r="AN62" s="594"/>
      <c r="AO62" s="594" t="s">
        <v>1624</v>
      </c>
      <c r="AP62" s="594" t="s">
        <v>1635</v>
      </c>
      <c r="AQ62" s="594"/>
      <c r="AR62" s="594"/>
      <c r="AS62" s="594"/>
    </row>
    <row r="63" spans="6:45" x14ac:dyDescent="0.25">
      <c r="H63" s="594" t="s">
        <v>1222</v>
      </c>
      <c r="I63" s="594" t="s">
        <v>1233</v>
      </c>
      <c r="J63" s="594" t="s">
        <v>1256</v>
      </c>
      <c r="K63" s="595" t="s">
        <v>1272</v>
      </c>
      <c r="L63" s="594" t="s">
        <v>1290</v>
      </c>
      <c r="M63" s="594" t="s">
        <v>1304</v>
      </c>
      <c r="N63" s="594"/>
      <c r="O63" s="594" t="s">
        <v>1324</v>
      </c>
      <c r="P63" s="594" t="s">
        <v>1340</v>
      </c>
      <c r="Q63" s="594"/>
      <c r="R63" s="595" t="s">
        <v>1367</v>
      </c>
      <c r="S63" s="594" t="s">
        <v>1290</v>
      </c>
      <c r="T63" s="594"/>
      <c r="U63" s="594" t="s">
        <v>1400</v>
      </c>
      <c r="V63" s="594" t="s">
        <v>1417</v>
      </c>
      <c r="W63" s="594"/>
      <c r="X63" s="594" t="s">
        <v>1440</v>
      </c>
      <c r="Y63" s="594" t="s">
        <v>1457</v>
      </c>
      <c r="Z63" s="595" t="s">
        <v>1475</v>
      </c>
      <c r="AA63" s="594" t="s">
        <v>1489</v>
      </c>
      <c r="AB63" s="594" t="s">
        <v>1506</v>
      </c>
      <c r="AC63" s="594" t="s">
        <v>1521</v>
      </c>
      <c r="AD63" s="594"/>
      <c r="AE63" s="594"/>
      <c r="AF63" s="594" t="s">
        <v>1547</v>
      </c>
      <c r="AG63" s="594" t="s">
        <v>1559</v>
      </c>
      <c r="AH63" s="594"/>
      <c r="AI63" s="594"/>
      <c r="AJ63" s="594"/>
      <c r="AK63" s="594"/>
      <c r="AL63" s="594"/>
      <c r="AM63" s="594" t="s">
        <v>1598</v>
      </c>
      <c r="AN63" s="594"/>
      <c r="AO63" s="594" t="s">
        <v>1625</v>
      </c>
      <c r="AP63" s="594"/>
      <c r="AQ63" s="594"/>
      <c r="AR63" s="594"/>
      <c r="AS63" s="594"/>
    </row>
    <row r="64" spans="6:45" x14ac:dyDescent="0.25">
      <c r="H64" s="594"/>
      <c r="I64" s="594" t="s">
        <v>1234</v>
      </c>
      <c r="J64" s="594" t="s">
        <v>1257</v>
      </c>
      <c r="K64" s="595" t="s">
        <v>1273</v>
      </c>
      <c r="L64" s="594" t="s">
        <v>1291</v>
      </c>
      <c r="M64" s="594" t="s">
        <v>1305</v>
      </c>
      <c r="N64" s="594"/>
      <c r="O64" s="594" t="s">
        <v>1325</v>
      </c>
      <c r="P64" s="594" t="s">
        <v>1341</v>
      </c>
      <c r="Q64" s="594"/>
      <c r="R64" s="595" t="s">
        <v>1368</v>
      </c>
      <c r="S64" s="594" t="s">
        <v>1381</v>
      </c>
      <c r="T64" s="594"/>
      <c r="U64" s="594" t="s">
        <v>1401</v>
      </c>
      <c r="V64" s="594" t="s">
        <v>1418</v>
      </c>
      <c r="W64" s="594"/>
      <c r="X64" s="594" t="s">
        <v>1441</v>
      </c>
      <c r="Y64" s="594" t="s">
        <v>1458</v>
      </c>
      <c r="Z64" s="595" t="s">
        <v>1476</v>
      </c>
      <c r="AA64" s="594" t="s">
        <v>1490</v>
      </c>
      <c r="AB64" s="594" t="s">
        <v>1507</v>
      </c>
      <c r="AC64" s="594" t="s">
        <v>1522</v>
      </c>
      <c r="AD64" s="594"/>
      <c r="AE64" s="594"/>
      <c r="AF64" s="594" t="s">
        <v>1548</v>
      </c>
      <c r="AG64" s="594" t="s">
        <v>1560</v>
      </c>
      <c r="AH64" s="594"/>
      <c r="AI64" s="594"/>
      <c r="AJ64" s="594"/>
      <c r="AK64" s="594"/>
      <c r="AL64" s="594"/>
      <c r="AM64" s="594" t="s">
        <v>1599</v>
      </c>
      <c r="AN64" s="594"/>
      <c r="AO64" s="594" t="s">
        <v>1626</v>
      </c>
      <c r="AP64" s="594"/>
      <c r="AQ64" s="594"/>
      <c r="AR64" s="594"/>
      <c r="AS64" s="594"/>
    </row>
    <row r="65" spans="8:46" x14ac:dyDescent="0.25">
      <c r="H65" s="594"/>
      <c r="I65" s="594" t="s">
        <v>1235</v>
      </c>
      <c r="J65" s="594" t="s">
        <v>1258</v>
      </c>
      <c r="K65" s="595" t="s">
        <v>1274</v>
      </c>
      <c r="L65" s="594" t="s">
        <v>1292</v>
      </c>
      <c r="M65" s="594" t="s">
        <v>1306</v>
      </c>
      <c r="N65" s="594"/>
      <c r="O65" s="594" t="s">
        <v>1326</v>
      </c>
      <c r="P65" s="594" t="s">
        <v>1342</v>
      </c>
      <c r="Q65" s="594"/>
      <c r="R65" s="595" t="s">
        <v>1369</v>
      </c>
      <c r="S65" s="594" t="s">
        <v>1382</v>
      </c>
      <c r="T65" s="594"/>
      <c r="U65" s="594" t="s">
        <v>1402</v>
      </c>
      <c r="V65" s="594" t="s">
        <v>1419</v>
      </c>
      <c r="W65" s="594"/>
      <c r="X65" s="594" t="s">
        <v>1442</v>
      </c>
      <c r="Y65" s="594" t="s">
        <v>1459</v>
      </c>
      <c r="Z65" s="595" t="s">
        <v>1477</v>
      </c>
      <c r="AA65" s="594" t="s">
        <v>1491</v>
      </c>
      <c r="AB65" s="594" t="s">
        <v>1508</v>
      </c>
      <c r="AC65" s="594" t="s">
        <v>1523</v>
      </c>
      <c r="AD65" s="594"/>
      <c r="AE65" s="594"/>
      <c r="AF65" s="594" t="s">
        <v>1549</v>
      </c>
      <c r="AG65" s="594" t="s">
        <v>1561</v>
      </c>
      <c r="AH65" s="594"/>
      <c r="AI65" s="594"/>
      <c r="AJ65" s="594"/>
      <c r="AK65" s="594"/>
      <c r="AL65" s="594"/>
      <c r="AM65" s="594" t="s">
        <v>1284</v>
      </c>
      <c r="AN65" s="594"/>
      <c r="AO65" s="594" t="s">
        <v>1627</v>
      </c>
      <c r="AP65" s="594"/>
      <c r="AQ65" s="594"/>
      <c r="AR65" s="594"/>
      <c r="AS65" s="594"/>
    </row>
    <row r="66" spans="8:46" x14ac:dyDescent="0.25">
      <c r="H66" s="594"/>
      <c r="I66" s="594" t="s">
        <v>1236</v>
      </c>
      <c r="J66" s="594" t="s">
        <v>1259</v>
      </c>
      <c r="K66" s="595" t="s">
        <v>1275</v>
      </c>
      <c r="L66" s="594" t="s">
        <v>1293</v>
      </c>
      <c r="M66" s="594" t="s">
        <v>1307</v>
      </c>
      <c r="N66" s="594"/>
      <c r="O66" s="594" t="s">
        <v>1327</v>
      </c>
      <c r="P66" s="594" t="s">
        <v>1343</v>
      </c>
      <c r="Q66" s="594"/>
      <c r="R66" s="595" t="s">
        <v>1370</v>
      </c>
      <c r="S66" s="594" t="s">
        <v>1383</v>
      </c>
      <c r="T66" s="594"/>
      <c r="U66" s="594" t="s">
        <v>1403</v>
      </c>
      <c r="V66" s="594" t="s">
        <v>1420</v>
      </c>
      <c r="W66" s="594"/>
      <c r="X66" s="594" t="s">
        <v>1443</v>
      </c>
      <c r="Y66" s="594" t="s">
        <v>1460</v>
      </c>
      <c r="Z66" s="595" t="s">
        <v>1478</v>
      </c>
      <c r="AA66" s="594" t="s">
        <v>1492</v>
      </c>
      <c r="AB66" s="594" t="s">
        <v>1509</v>
      </c>
      <c r="AC66" s="594" t="s">
        <v>1524</v>
      </c>
      <c r="AD66" s="594"/>
      <c r="AE66" s="594"/>
      <c r="AF66" s="594"/>
      <c r="AG66" s="594"/>
      <c r="AH66" s="594"/>
      <c r="AI66" s="594"/>
      <c r="AJ66" s="594"/>
      <c r="AK66" s="594"/>
      <c r="AL66" s="594"/>
      <c r="AM66" s="594" t="s">
        <v>1600</v>
      </c>
      <c r="AN66" s="594"/>
      <c r="AO66" s="594"/>
      <c r="AP66" s="594"/>
      <c r="AQ66" s="594"/>
      <c r="AR66" s="594"/>
      <c r="AS66" s="594"/>
    </row>
    <row r="67" spans="8:46" x14ac:dyDescent="0.25">
      <c r="H67" s="594"/>
      <c r="I67" s="594" t="s">
        <v>1237</v>
      </c>
      <c r="J67" s="594" t="s">
        <v>1260</v>
      </c>
      <c r="K67" s="595" t="s">
        <v>1276</v>
      </c>
      <c r="L67" s="594"/>
      <c r="M67" s="594" t="s">
        <v>1308</v>
      </c>
      <c r="N67" s="594"/>
      <c r="O67" s="594" t="s">
        <v>1328</v>
      </c>
      <c r="P67" s="594" t="s">
        <v>1344</v>
      </c>
      <c r="Q67" s="594"/>
      <c r="R67" s="594"/>
      <c r="S67" s="594"/>
      <c r="T67" s="594"/>
      <c r="U67" s="594" t="s">
        <v>1404</v>
      </c>
      <c r="V67" s="594" t="s">
        <v>1421</v>
      </c>
      <c r="W67" s="594"/>
      <c r="X67" s="594" t="s">
        <v>1444</v>
      </c>
      <c r="Y67" s="594" t="s">
        <v>1461</v>
      </c>
      <c r="Z67" s="594"/>
      <c r="AA67" s="594" t="s">
        <v>1493</v>
      </c>
      <c r="AB67" s="594" t="s">
        <v>1510</v>
      </c>
      <c r="AC67" s="594" t="s">
        <v>1525</v>
      </c>
      <c r="AD67" s="594"/>
      <c r="AE67" s="594"/>
      <c r="AF67" s="594"/>
      <c r="AG67" s="594"/>
      <c r="AH67" s="594"/>
      <c r="AI67" s="594"/>
      <c r="AJ67" s="594"/>
      <c r="AK67" s="594"/>
      <c r="AL67" s="594"/>
      <c r="AM67" s="594" t="s">
        <v>1601</v>
      </c>
      <c r="AN67" s="594"/>
      <c r="AO67" s="594"/>
      <c r="AP67" s="594"/>
      <c r="AQ67" s="594"/>
      <c r="AR67" s="594"/>
      <c r="AS67" s="594"/>
    </row>
    <row r="68" spans="8:46" x14ac:dyDescent="0.25">
      <c r="H68" s="594"/>
      <c r="I68" s="594" t="s">
        <v>1238</v>
      </c>
      <c r="J68" s="594"/>
      <c r="K68" s="595" t="s">
        <v>1277</v>
      </c>
      <c r="L68" s="594"/>
      <c r="M68" s="594" t="s">
        <v>1309</v>
      </c>
      <c r="N68" s="594"/>
      <c r="O68" s="594" t="s">
        <v>1329</v>
      </c>
      <c r="P68" s="594" t="s">
        <v>1345</v>
      </c>
      <c r="Q68" s="594"/>
      <c r="R68" s="594"/>
      <c r="S68" s="594"/>
      <c r="T68" s="594"/>
      <c r="U68" s="594" t="s">
        <v>1405</v>
      </c>
      <c r="V68" s="594" t="s">
        <v>1422</v>
      </c>
      <c r="W68" s="594"/>
      <c r="X68" s="594" t="s">
        <v>1445</v>
      </c>
      <c r="Y68" s="594" t="s">
        <v>1462</v>
      </c>
      <c r="Z68" s="594"/>
      <c r="AA68" s="594" t="s">
        <v>1494</v>
      </c>
      <c r="AB68" s="594" t="s">
        <v>1222</v>
      </c>
      <c r="AC68" s="594"/>
      <c r="AD68" s="594"/>
      <c r="AE68" s="594"/>
      <c r="AF68" s="594"/>
      <c r="AG68" s="594"/>
      <c r="AH68" s="594"/>
      <c r="AI68" s="594"/>
      <c r="AJ68" s="594"/>
      <c r="AK68" s="594"/>
      <c r="AL68" s="594"/>
      <c r="AM68" s="594" t="s">
        <v>1602</v>
      </c>
      <c r="AN68" s="594"/>
      <c r="AO68" s="594"/>
      <c r="AP68" s="594"/>
      <c r="AQ68" s="594"/>
      <c r="AR68" s="594"/>
      <c r="AS68" s="594"/>
    </row>
    <row r="69" spans="8:46" x14ac:dyDescent="0.25">
      <c r="H69" s="594"/>
      <c r="I69" s="594" t="s">
        <v>1239</v>
      </c>
      <c r="J69" s="594"/>
      <c r="K69" s="595" t="s">
        <v>1278</v>
      </c>
      <c r="L69" s="594"/>
      <c r="M69" s="594"/>
      <c r="N69" s="594"/>
      <c r="O69" s="594"/>
      <c r="P69" s="594" t="s">
        <v>1346</v>
      </c>
      <c r="Q69" s="594"/>
      <c r="R69" s="594"/>
      <c r="S69" s="594"/>
      <c r="T69" s="594"/>
      <c r="U69" s="594" t="s">
        <v>1406</v>
      </c>
      <c r="V69" s="594" t="s">
        <v>1423</v>
      </c>
      <c r="W69" s="594"/>
      <c r="X69" s="594" t="s">
        <v>1446</v>
      </c>
      <c r="Y69" s="594" t="s">
        <v>1463</v>
      </c>
      <c r="Z69" s="594"/>
      <c r="AA69" s="594" t="s">
        <v>1495</v>
      </c>
      <c r="AB69" s="594"/>
      <c r="AC69" s="594"/>
      <c r="AD69" s="594"/>
      <c r="AE69" s="594"/>
      <c r="AF69" s="594"/>
      <c r="AG69" s="594"/>
      <c r="AH69" s="594"/>
      <c r="AI69" s="594"/>
      <c r="AJ69" s="594"/>
      <c r="AK69" s="594"/>
      <c r="AL69" s="594"/>
      <c r="AM69" s="594" t="s">
        <v>1603</v>
      </c>
      <c r="AN69" s="594"/>
      <c r="AO69" s="594"/>
      <c r="AP69" s="594"/>
      <c r="AQ69" s="594"/>
      <c r="AR69" s="594"/>
      <c r="AS69" s="594"/>
    </row>
    <row r="70" spans="8:46" x14ac:dyDescent="0.25">
      <c r="H70" s="594"/>
      <c r="I70" s="594" t="s">
        <v>1240</v>
      </c>
      <c r="J70" s="594"/>
      <c r="K70" s="595" t="s">
        <v>1279</v>
      </c>
      <c r="L70" s="594"/>
      <c r="M70" s="594"/>
      <c r="N70" s="594"/>
      <c r="O70" s="594"/>
      <c r="P70" s="594" t="s">
        <v>1347</v>
      </c>
      <c r="Q70" s="594"/>
      <c r="R70" s="594"/>
      <c r="S70" s="594"/>
      <c r="T70" s="594"/>
      <c r="U70" s="594"/>
      <c r="V70" s="594" t="s">
        <v>1424</v>
      </c>
      <c r="W70" s="594"/>
      <c r="X70" s="594" t="s">
        <v>1447</v>
      </c>
      <c r="Y70" s="594" t="s">
        <v>1464</v>
      </c>
      <c r="Z70" s="594"/>
      <c r="AA70" s="594" t="s">
        <v>1306</v>
      </c>
      <c r="AB70" s="594"/>
      <c r="AC70" s="594"/>
      <c r="AD70" s="594"/>
      <c r="AE70" s="594"/>
      <c r="AF70" s="594"/>
      <c r="AG70" s="594"/>
      <c r="AH70" s="594"/>
      <c r="AI70" s="594"/>
      <c r="AJ70" s="594"/>
      <c r="AK70" s="594"/>
      <c r="AL70" s="594"/>
      <c r="AM70" s="594" t="s">
        <v>1604</v>
      </c>
      <c r="AN70" s="594"/>
      <c r="AO70" s="594"/>
      <c r="AP70" s="594"/>
      <c r="AQ70" s="594"/>
      <c r="AR70" s="594"/>
      <c r="AS70" s="594"/>
    </row>
    <row r="71" spans="8:46" x14ac:dyDescent="0.25">
      <c r="H71" s="594"/>
      <c r="I71" s="594" t="s">
        <v>1241</v>
      </c>
      <c r="J71" s="594"/>
      <c r="K71" s="594"/>
      <c r="L71" s="594"/>
      <c r="M71" s="594"/>
      <c r="N71" s="594"/>
      <c r="O71" s="594"/>
      <c r="P71" s="594" t="s">
        <v>1348</v>
      </c>
      <c r="Q71" s="594"/>
      <c r="R71" s="594"/>
      <c r="S71" s="594"/>
      <c r="T71" s="594"/>
      <c r="U71" s="594"/>
      <c r="V71" s="594"/>
      <c r="W71" s="594"/>
      <c r="X71" s="594" t="s">
        <v>1448</v>
      </c>
      <c r="Y71" s="594" t="s">
        <v>1221</v>
      </c>
      <c r="Z71" s="594"/>
      <c r="AA71" s="594" t="s">
        <v>1496</v>
      </c>
      <c r="AB71" s="594"/>
      <c r="AC71" s="594"/>
      <c r="AD71" s="594"/>
      <c r="AE71" s="594"/>
      <c r="AF71" s="594"/>
      <c r="AG71" s="594"/>
      <c r="AH71" s="594"/>
      <c r="AI71" s="594"/>
      <c r="AJ71" s="594"/>
      <c r="AK71" s="594"/>
      <c r="AL71" s="594"/>
      <c r="AM71" s="594" t="s">
        <v>1605</v>
      </c>
      <c r="AN71" s="594"/>
      <c r="AO71" s="594"/>
      <c r="AP71" s="594"/>
      <c r="AQ71" s="594"/>
      <c r="AR71" s="594"/>
      <c r="AS71" s="594"/>
    </row>
    <row r="72" spans="8:46" x14ac:dyDescent="0.25">
      <c r="H72" s="594"/>
      <c r="I72" s="594" t="s">
        <v>1242</v>
      </c>
      <c r="J72" s="594"/>
      <c r="K72" s="594"/>
      <c r="L72" s="594"/>
      <c r="M72" s="594"/>
      <c r="N72" s="594"/>
      <c r="O72" s="594"/>
      <c r="P72" s="594" t="s">
        <v>1349</v>
      </c>
      <c r="Q72" s="594"/>
      <c r="R72" s="594"/>
      <c r="S72" s="594"/>
      <c r="T72" s="594"/>
      <c r="U72" s="594"/>
      <c r="V72" s="594"/>
      <c r="W72" s="594"/>
      <c r="X72" s="594"/>
      <c r="Y72" s="594" t="s">
        <v>1465</v>
      </c>
      <c r="Z72" s="594"/>
      <c r="AA72" s="594" t="s">
        <v>1497</v>
      </c>
      <c r="AB72" s="594"/>
      <c r="AC72" s="594"/>
      <c r="AD72" s="594"/>
      <c r="AE72" s="594"/>
      <c r="AF72" s="594"/>
      <c r="AG72" s="594"/>
      <c r="AH72" s="594"/>
      <c r="AI72" s="594"/>
      <c r="AJ72" s="594"/>
      <c r="AK72" s="594"/>
      <c r="AL72" s="594"/>
      <c r="AM72" s="594" t="s">
        <v>1606</v>
      </c>
      <c r="AN72" s="594"/>
      <c r="AO72" s="594"/>
      <c r="AP72" s="594"/>
      <c r="AQ72" s="594"/>
      <c r="AR72" s="594"/>
      <c r="AS72" s="594"/>
    </row>
    <row r="73" spans="8:46" x14ac:dyDescent="0.25">
      <c r="H73" s="594"/>
      <c r="I73" s="594" t="s">
        <v>1243</v>
      </c>
      <c r="J73" s="594"/>
      <c r="K73" s="594"/>
      <c r="L73" s="594"/>
      <c r="M73" s="594"/>
      <c r="N73" s="594"/>
      <c r="O73" s="594"/>
      <c r="P73" s="594" t="s">
        <v>1350</v>
      </c>
      <c r="Q73" s="594"/>
      <c r="R73" s="594"/>
      <c r="S73" s="594"/>
      <c r="T73" s="594"/>
      <c r="U73" s="594"/>
      <c r="V73" s="594"/>
      <c r="W73" s="594"/>
      <c r="X73" s="594"/>
      <c r="Y73" s="594"/>
      <c r="Z73" s="594"/>
      <c r="AA73" s="594" t="s">
        <v>1498</v>
      </c>
      <c r="AB73" s="594"/>
      <c r="AC73" s="594"/>
      <c r="AD73" s="594"/>
      <c r="AE73" s="594"/>
      <c r="AF73" s="594"/>
      <c r="AG73" s="594"/>
      <c r="AH73" s="594"/>
      <c r="AI73" s="594"/>
      <c r="AJ73" s="594"/>
      <c r="AK73" s="594"/>
      <c r="AL73" s="594"/>
      <c r="AM73" s="594" t="s">
        <v>1607</v>
      </c>
      <c r="AN73" s="594"/>
      <c r="AO73" s="594"/>
      <c r="AP73" s="594"/>
      <c r="AQ73" s="594"/>
      <c r="AR73" s="594"/>
      <c r="AS73" s="594"/>
    </row>
    <row r="74" spans="8:46" x14ac:dyDescent="0.25">
      <c r="H74" s="594"/>
      <c r="I74" s="594" t="s">
        <v>1244</v>
      </c>
      <c r="J74" s="594"/>
      <c r="K74" s="594"/>
      <c r="L74" s="594"/>
      <c r="M74" s="594"/>
      <c r="N74" s="594"/>
      <c r="O74" s="594"/>
      <c r="P74" s="594" t="s">
        <v>1351</v>
      </c>
      <c r="Q74" s="594"/>
      <c r="R74" s="594"/>
      <c r="S74" s="594"/>
      <c r="T74" s="594"/>
      <c r="U74" s="594"/>
      <c r="V74" s="594"/>
      <c r="W74" s="594"/>
      <c r="X74" s="594"/>
      <c r="Y74" s="594"/>
      <c r="Z74" s="594"/>
      <c r="AA74" s="594" t="s">
        <v>1465</v>
      </c>
      <c r="AB74" s="594"/>
      <c r="AC74" s="594"/>
      <c r="AD74" s="594"/>
      <c r="AE74" s="594"/>
      <c r="AF74" s="594"/>
      <c r="AG74" s="594"/>
      <c r="AH74" s="594"/>
      <c r="AI74" s="594"/>
      <c r="AJ74" s="594"/>
      <c r="AK74" s="594"/>
      <c r="AL74" s="594"/>
      <c r="AM74" s="594" t="s">
        <v>1608</v>
      </c>
      <c r="AN74" s="594"/>
      <c r="AO74" s="594"/>
      <c r="AP74" s="594"/>
      <c r="AQ74" s="594"/>
      <c r="AR74" s="594"/>
      <c r="AS74" s="594"/>
    </row>
    <row r="75" spans="8:46" x14ac:dyDescent="0.25">
      <c r="H75" s="594"/>
      <c r="I75" s="594" t="s">
        <v>1245</v>
      </c>
      <c r="J75" s="594"/>
      <c r="K75" s="594"/>
      <c r="L75" s="594"/>
      <c r="M75" s="594"/>
      <c r="N75" s="594"/>
      <c r="O75" s="594"/>
      <c r="P75" s="594"/>
      <c r="Q75" s="594"/>
      <c r="R75" s="594"/>
      <c r="S75" s="594"/>
      <c r="T75" s="594"/>
      <c r="U75" s="594"/>
      <c r="V75" s="594"/>
      <c r="W75" s="594"/>
      <c r="X75" s="594"/>
      <c r="Y75" s="594"/>
      <c r="Z75" s="594"/>
      <c r="AA75" s="594"/>
      <c r="AB75" s="594"/>
      <c r="AC75" s="594"/>
      <c r="AD75" s="594"/>
      <c r="AE75" s="594"/>
      <c r="AF75" s="594"/>
      <c r="AG75" s="594"/>
      <c r="AH75" s="594"/>
      <c r="AI75" s="594"/>
      <c r="AJ75" s="594"/>
      <c r="AK75" s="594"/>
      <c r="AL75" s="594"/>
      <c r="AM75" s="594" t="s">
        <v>1609</v>
      </c>
      <c r="AN75" s="594"/>
      <c r="AO75" s="594"/>
      <c r="AP75" s="594"/>
      <c r="AQ75" s="594"/>
      <c r="AR75" s="594"/>
      <c r="AS75" s="594"/>
    </row>
    <row r="77" spans="8:46" x14ac:dyDescent="0.25">
      <c r="I77" s="419" t="s">
        <v>1798</v>
      </c>
    </row>
    <row r="78" spans="8:46" x14ac:dyDescent="0.25">
      <c r="I78" s="249" t="s">
        <v>1799</v>
      </c>
    </row>
    <row r="79" spans="8:46" x14ac:dyDescent="0.25">
      <c r="I79" s="415" t="s">
        <v>173</v>
      </c>
      <c r="J79" s="415" t="s">
        <v>174</v>
      </c>
      <c r="K79" s="415" t="s">
        <v>175</v>
      </c>
      <c r="L79" s="415" t="s">
        <v>176</v>
      </c>
      <c r="M79" s="415" t="s">
        <v>177</v>
      </c>
      <c r="N79" s="415" t="s">
        <v>178</v>
      </c>
      <c r="O79" s="415" t="s">
        <v>179</v>
      </c>
      <c r="P79" s="415" t="s">
        <v>180</v>
      </c>
      <c r="Q79" s="415" t="s">
        <v>181</v>
      </c>
      <c r="R79" s="415" t="s">
        <v>182</v>
      </c>
      <c r="S79" s="415" t="s">
        <v>183</v>
      </c>
      <c r="T79" s="415" t="s">
        <v>184</v>
      </c>
      <c r="U79" s="415" t="s">
        <v>185</v>
      </c>
      <c r="V79" s="415" t="s">
        <v>186</v>
      </c>
      <c r="W79" s="415" t="s">
        <v>187</v>
      </c>
      <c r="X79" s="415" t="s">
        <v>188</v>
      </c>
      <c r="Y79" s="415" t="s">
        <v>189</v>
      </c>
      <c r="Z79" s="415" t="s">
        <v>190</v>
      </c>
      <c r="AA79" s="415" t="s">
        <v>191</v>
      </c>
      <c r="AB79" s="415" t="s">
        <v>192</v>
      </c>
      <c r="AC79" s="415" t="s">
        <v>193</v>
      </c>
      <c r="AD79" s="415" t="s">
        <v>194</v>
      </c>
      <c r="AE79" s="415" t="s">
        <v>195</v>
      </c>
      <c r="AF79" s="415" t="s">
        <v>196</v>
      </c>
      <c r="AG79" s="415" t="s">
        <v>197</v>
      </c>
      <c r="AH79" s="415" t="s">
        <v>198</v>
      </c>
      <c r="AI79" s="415" t="s">
        <v>199</v>
      </c>
      <c r="AJ79" s="415" t="s">
        <v>200</v>
      </c>
      <c r="AK79" s="415" t="s">
        <v>201</v>
      </c>
      <c r="AL79" s="415" t="s">
        <v>202</v>
      </c>
      <c r="AM79" s="415" t="s">
        <v>203</v>
      </c>
      <c r="AN79" s="415" t="s">
        <v>204</v>
      </c>
      <c r="AO79" s="415" t="s">
        <v>205</v>
      </c>
      <c r="AP79" s="415" t="s">
        <v>206</v>
      </c>
      <c r="AQ79" s="415" t="s">
        <v>207</v>
      </c>
      <c r="AR79" s="415" t="s">
        <v>208</v>
      </c>
      <c r="AS79" s="415" t="s">
        <v>209</v>
      </c>
      <c r="AT79" s="415" t="s">
        <v>210</v>
      </c>
    </row>
    <row r="80" spans="8:46" x14ac:dyDescent="0.25">
      <c r="H80" s="896" t="s">
        <v>17</v>
      </c>
      <c r="I80" s="897">
        <f t="shared" ref="I80:AT80" si="0">COUNTA(I94:I102)</f>
        <v>8</v>
      </c>
      <c r="J80" s="897">
        <f t="shared" si="0"/>
        <v>8</v>
      </c>
      <c r="K80" s="897">
        <f t="shared" si="0"/>
        <v>8</v>
      </c>
      <c r="L80" s="897">
        <f t="shared" si="0"/>
        <v>8</v>
      </c>
      <c r="M80" s="897">
        <f t="shared" si="0"/>
        <v>8</v>
      </c>
      <c r="N80" s="897">
        <f t="shared" si="0"/>
        <v>7</v>
      </c>
      <c r="O80" s="897">
        <f t="shared" si="0"/>
        <v>6</v>
      </c>
      <c r="P80" s="897">
        <f t="shared" si="0"/>
        <v>7</v>
      </c>
      <c r="Q80" s="897">
        <f t="shared" si="0"/>
        <v>8</v>
      </c>
      <c r="R80" s="897">
        <f t="shared" si="0"/>
        <v>6</v>
      </c>
      <c r="S80" s="897">
        <f t="shared" si="0"/>
        <v>8</v>
      </c>
      <c r="T80" s="897">
        <f t="shared" si="0"/>
        <v>7</v>
      </c>
      <c r="U80" s="897">
        <f t="shared" si="0"/>
        <v>8</v>
      </c>
      <c r="V80" s="897">
        <f t="shared" si="0"/>
        <v>7</v>
      </c>
      <c r="W80" s="897">
        <f t="shared" si="0"/>
        <v>7</v>
      </c>
      <c r="X80" s="897">
        <f t="shared" si="0"/>
        <v>6</v>
      </c>
      <c r="Y80" s="897">
        <f t="shared" si="0"/>
        <v>8</v>
      </c>
      <c r="Z80" s="897">
        <f t="shared" si="0"/>
        <v>8</v>
      </c>
      <c r="AA80" s="897">
        <f t="shared" si="0"/>
        <v>8</v>
      </c>
      <c r="AB80" s="897">
        <f t="shared" si="0"/>
        <v>8</v>
      </c>
      <c r="AC80" s="897">
        <f t="shared" si="0"/>
        <v>8</v>
      </c>
      <c r="AD80" s="897">
        <f t="shared" si="0"/>
        <v>8</v>
      </c>
      <c r="AE80" s="897">
        <f t="shared" si="0"/>
        <v>6</v>
      </c>
      <c r="AF80" s="897">
        <f t="shared" si="0"/>
        <v>7</v>
      </c>
      <c r="AG80" s="897">
        <f t="shared" si="0"/>
        <v>8</v>
      </c>
      <c r="AH80" s="897">
        <f t="shared" si="0"/>
        <v>7</v>
      </c>
      <c r="AI80" s="897">
        <f t="shared" si="0"/>
        <v>7</v>
      </c>
      <c r="AJ80" s="897">
        <f t="shared" si="0"/>
        <v>8</v>
      </c>
      <c r="AK80" s="897">
        <f t="shared" si="0"/>
        <v>7</v>
      </c>
      <c r="AL80" s="897">
        <f t="shared" si="0"/>
        <v>7</v>
      </c>
      <c r="AM80" s="897">
        <f t="shared" si="0"/>
        <v>7</v>
      </c>
      <c r="AN80" s="897">
        <f t="shared" si="0"/>
        <v>7</v>
      </c>
      <c r="AO80" s="897">
        <f t="shared" si="0"/>
        <v>6</v>
      </c>
      <c r="AP80" s="897">
        <f t="shared" si="0"/>
        <v>8</v>
      </c>
      <c r="AQ80" s="897">
        <f t="shared" si="0"/>
        <v>7</v>
      </c>
      <c r="AR80" s="897">
        <f t="shared" si="0"/>
        <v>6</v>
      </c>
      <c r="AS80" s="897">
        <f t="shared" si="0"/>
        <v>7</v>
      </c>
      <c r="AT80" s="897">
        <f t="shared" si="0"/>
        <v>7</v>
      </c>
    </row>
    <row r="81" spans="7:46" x14ac:dyDescent="0.25">
      <c r="H81" s="896" t="s">
        <v>18</v>
      </c>
      <c r="I81" s="897">
        <f>COUNTA(I106:I111)</f>
        <v>6</v>
      </c>
      <c r="J81" s="897">
        <f t="shared" ref="J81:AT81" si="1">COUNTA(J106:J111)</f>
        <v>6</v>
      </c>
      <c r="K81" s="897">
        <f t="shared" si="1"/>
        <v>6</v>
      </c>
      <c r="L81" s="897">
        <f t="shared" si="1"/>
        <v>6</v>
      </c>
      <c r="M81" s="897">
        <f t="shared" si="1"/>
        <v>6</v>
      </c>
      <c r="N81" s="897">
        <f t="shared" si="1"/>
        <v>6</v>
      </c>
      <c r="O81" s="897">
        <f t="shared" si="1"/>
        <v>6</v>
      </c>
      <c r="P81" s="897">
        <f t="shared" si="1"/>
        <v>6</v>
      </c>
      <c r="Q81" s="897">
        <f t="shared" si="1"/>
        <v>6</v>
      </c>
      <c r="R81" s="897">
        <f t="shared" si="1"/>
        <v>6</v>
      </c>
      <c r="S81" s="897">
        <f t="shared" si="1"/>
        <v>6</v>
      </c>
      <c r="T81" s="897">
        <f t="shared" si="1"/>
        <v>6</v>
      </c>
      <c r="U81" s="897">
        <f t="shared" si="1"/>
        <v>6</v>
      </c>
      <c r="V81" s="897">
        <f t="shared" si="1"/>
        <v>6</v>
      </c>
      <c r="W81" s="897">
        <f t="shared" si="1"/>
        <v>6</v>
      </c>
      <c r="X81" s="897">
        <f t="shared" si="1"/>
        <v>6</v>
      </c>
      <c r="Y81" s="897">
        <f t="shared" si="1"/>
        <v>6</v>
      </c>
      <c r="Z81" s="897">
        <f t="shared" si="1"/>
        <v>6</v>
      </c>
      <c r="AA81" s="897">
        <f t="shared" si="1"/>
        <v>6</v>
      </c>
      <c r="AB81" s="897">
        <f t="shared" si="1"/>
        <v>6</v>
      </c>
      <c r="AC81" s="897">
        <f t="shared" si="1"/>
        <v>6</v>
      </c>
      <c r="AD81" s="897">
        <f t="shared" si="1"/>
        <v>6</v>
      </c>
      <c r="AE81" s="897">
        <f t="shared" si="1"/>
        <v>6</v>
      </c>
      <c r="AF81" s="897">
        <f t="shared" si="1"/>
        <v>6</v>
      </c>
      <c r="AG81" s="897">
        <f t="shared" si="1"/>
        <v>6</v>
      </c>
      <c r="AH81" s="897">
        <f t="shared" si="1"/>
        <v>6</v>
      </c>
      <c r="AI81" s="897">
        <f t="shared" si="1"/>
        <v>6</v>
      </c>
      <c r="AJ81" s="897">
        <f t="shared" si="1"/>
        <v>6</v>
      </c>
      <c r="AK81" s="897">
        <f t="shared" si="1"/>
        <v>6</v>
      </c>
      <c r="AL81" s="897">
        <f t="shared" si="1"/>
        <v>6</v>
      </c>
      <c r="AM81" s="897">
        <f t="shared" si="1"/>
        <v>6</v>
      </c>
      <c r="AN81" s="897">
        <f t="shared" si="1"/>
        <v>6</v>
      </c>
      <c r="AO81" s="897">
        <f t="shared" si="1"/>
        <v>6</v>
      </c>
      <c r="AP81" s="897">
        <f t="shared" si="1"/>
        <v>6</v>
      </c>
      <c r="AQ81" s="897">
        <f t="shared" si="1"/>
        <v>6</v>
      </c>
      <c r="AR81" s="897">
        <f t="shared" si="1"/>
        <v>6</v>
      </c>
      <c r="AS81" s="897">
        <f t="shared" si="1"/>
        <v>6</v>
      </c>
      <c r="AT81" s="897">
        <f t="shared" si="1"/>
        <v>6</v>
      </c>
    </row>
    <row r="82" spans="7:46" x14ac:dyDescent="0.25">
      <c r="H82" s="896" t="s">
        <v>19</v>
      </c>
      <c r="I82" s="897">
        <f>COUNTA(I116:I123)</f>
        <v>8</v>
      </c>
      <c r="J82" s="897">
        <f t="shared" ref="J82:AT82" si="2">COUNTA(J116:J123)</f>
        <v>8</v>
      </c>
      <c r="K82" s="897">
        <f t="shared" si="2"/>
        <v>8</v>
      </c>
      <c r="L82" s="897">
        <f t="shared" si="2"/>
        <v>8</v>
      </c>
      <c r="M82" s="897">
        <f t="shared" si="2"/>
        <v>8</v>
      </c>
      <c r="N82" s="897">
        <f t="shared" si="2"/>
        <v>0</v>
      </c>
      <c r="O82" s="897">
        <f t="shared" si="2"/>
        <v>0</v>
      </c>
      <c r="P82" s="897">
        <f t="shared" si="2"/>
        <v>8</v>
      </c>
      <c r="Q82" s="897">
        <f t="shared" si="2"/>
        <v>8</v>
      </c>
      <c r="R82" s="897">
        <f t="shared" si="2"/>
        <v>0</v>
      </c>
      <c r="S82" s="897">
        <f t="shared" si="2"/>
        <v>8</v>
      </c>
      <c r="T82" s="897">
        <f t="shared" si="2"/>
        <v>0</v>
      </c>
      <c r="U82" s="897">
        <f t="shared" si="2"/>
        <v>8</v>
      </c>
      <c r="V82" s="897">
        <f t="shared" si="2"/>
        <v>8</v>
      </c>
      <c r="W82" s="897">
        <f t="shared" si="2"/>
        <v>8</v>
      </c>
      <c r="X82" s="897">
        <f t="shared" si="2"/>
        <v>0</v>
      </c>
      <c r="Y82" s="897">
        <f t="shared" si="2"/>
        <v>8</v>
      </c>
      <c r="Z82" s="897">
        <f t="shared" si="2"/>
        <v>8</v>
      </c>
      <c r="AA82" s="897">
        <f t="shared" si="2"/>
        <v>8</v>
      </c>
      <c r="AB82" s="897">
        <f t="shared" si="2"/>
        <v>8</v>
      </c>
      <c r="AC82" s="897">
        <f t="shared" si="2"/>
        <v>0</v>
      </c>
      <c r="AD82" s="897">
        <f t="shared" si="2"/>
        <v>8</v>
      </c>
      <c r="AE82" s="897">
        <f t="shared" si="2"/>
        <v>0</v>
      </c>
      <c r="AF82" s="897">
        <f t="shared" si="2"/>
        <v>0</v>
      </c>
      <c r="AG82" s="897">
        <f t="shared" si="2"/>
        <v>0</v>
      </c>
      <c r="AH82" s="897">
        <f t="shared" si="2"/>
        <v>0</v>
      </c>
      <c r="AI82" s="897">
        <f t="shared" si="2"/>
        <v>2</v>
      </c>
      <c r="AJ82" s="897">
        <f t="shared" si="2"/>
        <v>0</v>
      </c>
      <c r="AK82" s="897">
        <f t="shared" si="2"/>
        <v>8</v>
      </c>
      <c r="AL82" s="897">
        <f t="shared" si="2"/>
        <v>8</v>
      </c>
      <c r="AM82" s="897">
        <f t="shared" si="2"/>
        <v>0</v>
      </c>
      <c r="AN82" s="897">
        <f t="shared" si="2"/>
        <v>8</v>
      </c>
      <c r="AO82" s="897">
        <f t="shared" si="2"/>
        <v>0</v>
      </c>
      <c r="AP82" s="897">
        <f t="shared" si="2"/>
        <v>0</v>
      </c>
      <c r="AQ82" s="897">
        <f t="shared" si="2"/>
        <v>8</v>
      </c>
      <c r="AR82" s="897">
        <f t="shared" si="2"/>
        <v>0</v>
      </c>
      <c r="AS82" s="897">
        <f t="shared" si="2"/>
        <v>0</v>
      </c>
      <c r="AT82" s="897">
        <f t="shared" si="2"/>
        <v>0</v>
      </c>
    </row>
    <row r="83" spans="7:46" x14ac:dyDescent="0.25">
      <c r="H83" s="896" t="s">
        <v>20</v>
      </c>
      <c r="I83" s="897">
        <f>COUNTA(I128:I146)</f>
        <v>19</v>
      </c>
      <c r="J83" s="897">
        <f t="shared" ref="J83:AT83" si="3">COUNTA(J128:J146)</f>
        <v>19</v>
      </c>
      <c r="K83" s="897">
        <f t="shared" si="3"/>
        <v>19</v>
      </c>
      <c r="L83" s="897">
        <f t="shared" si="3"/>
        <v>19</v>
      </c>
      <c r="M83" s="897">
        <f t="shared" si="3"/>
        <v>19</v>
      </c>
      <c r="N83" s="897">
        <f t="shared" si="3"/>
        <v>0</v>
      </c>
      <c r="O83" s="897">
        <f t="shared" si="3"/>
        <v>0</v>
      </c>
      <c r="P83" s="897">
        <f t="shared" si="3"/>
        <v>19</v>
      </c>
      <c r="Q83" s="897">
        <f t="shared" si="3"/>
        <v>19</v>
      </c>
      <c r="R83" s="897">
        <f t="shared" si="3"/>
        <v>0</v>
      </c>
      <c r="S83" s="897">
        <f t="shared" si="3"/>
        <v>19</v>
      </c>
      <c r="T83" s="897">
        <f t="shared" si="3"/>
        <v>0</v>
      </c>
      <c r="U83" s="897">
        <f t="shared" si="3"/>
        <v>19</v>
      </c>
      <c r="V83" s="897">
        <f t="shared" si="3"/>
        <v>19</v>
      </c>
      <c r="W83" s="897">
        <f t="shared" si="3"/>
        <v>19</v>
      </c>
      <c r="X83" s="897">
        <f t="shared" si="3"/>
        <v>0</v>
      </c>
      <c r="Y83" s="897">
        <f t="shared" si="3"/>
        <v>19</v>
      </c>
      <c r="Z83" s="897">
        <f t="shared" si="3"/>
        <v>19</v>
      </c>
      <c r="AA83" s="897">
        <f t="shared" si="3"/>
        <v>19</v>
      </c>
      <c r="AB83" s="897">
        <f t="shared" si="3"/>
        <v>19</v>
      </c>
      <c r="AC83" s="897">
        <f t="shared" si="3"/>
        <v>19</v>
      </c>
      <c r="AD83" s="897">
        <f t="shared" si="3"/>
        <v>0</v>
      </c>
      <c r="AE83" s="897">
        <f t="shared" si="3"/>
        <v>0</v>
      </c>
      <c r="AF83" s="897">
        <f t="shared" si="3"/>
        <v>0</v>
      </c>
      <c r="AG83" s="897">
        <f t="shared" si="3"/>
        <v>0</v>
      </c>
      <c r="AH83" s="897">
        <f t="shared" si="3"/>
        <v>0</v>
      </c>
      <c r="AI83" s="897">
        <f t="shared" si="3"/>
        <v>0</v>
      </c>
      <c r="AJ83" s="897">
        <f t="shared" si="3"/>
        <v>0</v>
      </c>
      <c r="AK83" s="897">
        <f t="shared" si="3"/>
        <v>19</v>
      </c>
      <c r="AL83" s="897">
        <f t="shared" si="3"/>
        <v>19</v>
      </c>
      <c r="AM83" s="897">
        <f t="shared" si="3"/>
        <v>0</v>
      </c>
      <c r="AN83" s="897">
        <f t="shared" si="3"/>
        <v>19</v>
      </c>
      <c r="AO83" s="897">
        <f t="shared" si="3"/>
        <v>0</v>
      </c>
      <c r="AP83" s="897">
        <f t="shared" si="3"/>
        <v>19</v>
      </c>
      <c r="AQ83" s="897">
        <f t="shared" si="3"/>
        <v>19</v>
      </c>
      <c r="AR83" s="897">
        <f t="shared" si="3"/>
        <v>0</v>
      </c>
      <c r="AS83" s="897">
        <f t="shared" si="3"/>
        <v>0</v>
      </c>
      <c r="AT83" s="897">
        <f t="shared" si="3"/>
        <v>0</v>
      </c>
    </row>
    <row r="84" spans="7:46" x14ac:dyDescent="0.25">
      <c r="H84" s="896" t="s">
        <v>21</v>
      </c>
      <c r="I84" s="897">
        <f>COUNTA(I151:I159)</f>
        <v>9</v>
      </c>
      <c r="J84" s="897">
        <f t="shared" ref="J84:AT84" si="4">COUNTA(J151:J159)</f>
        <v>9</v>
      </c>
      <c r="K84" s="897">
        <f t="shared" si="4"/>
        <v>9</v>
      </c>
      <c r="L84" s="897">
        <f t="shared" si="4"/>
        <v>9</v>
      </c>
      <c r="M84" s="897">
        <f t="shared" si="4"/>
        <v>9</v>
      </c>
      <c r="N84" s="897">
        <f t="shared" si="4"/>
        <v>6</v>
      </c>
      <c r="O84" s="897">
        <f t="shared" si="4"/>
        <v>0</v>
      </c>
      <c r="P84" s="897">
        <f t="shared" si="4"/>
        <v>9</v>
      </c>
      <c r="Q84" s="897">
        <f t="shared" si="4"/>
        <v>9</v>
      </c>
      <c r="R84" s="897">
        <f t="shared" si="4"/>
        <v>0</v>
      </c>
      <c r="S84" s="897">
        <f t="shared" si="4"/>
        <v>9</v>
      </c>
      <c r="T84" s="897">
        <f t="shared" si="4"/>
        <v>0</v>
      </c>
      <c r="U84" s="897">
        <f t="shared" si="4"/>
        <v>9</v>
      </c>
      <c r="V84" s="897">
        <f t="shared" si="4"/>
        <v>9</v>
      </c>
      <c r="W84" s="897">
        <f t="shared" si="4"/>
        <v>9</v>
      </c>
      <c r="X84" s="897">
        <f t="shared" si="4"/>
        <v>0</v>
      </c>
      <c r="Y84" s="897">
        <f t="shared" si="4"/>
        <v>9</v>
      </c>
      <c r="Z84" s="897">
        <f t="shared" si="4"/>
        <v>9</v>
      </c>
      <c r="AA84" s="897">
        <f t="shared" si="4"/>
        <v>9</v>
      </c>
      <c r="AB84" s="897">
        <f t="shared" si="4"/>
        <v>9</v>
      </c>
      <c r="AC84" s="897">
        <f t="shared" si="4"/>
        <v>9</v>
      </c>
      <c r="AD84" s="897">
        <f t="shared" si="4"/>
        <v>6</v>
      </c>
      <c r="AE84" s="897">
        <f t="shared" si="4"/>
        <v>0</v>
      </c>
      <c r="AF84" s="897">
        <f t="shared" si="4"/>
        <v>6</v>
      </c>
      <c r="AG84" s="897">
        <f t="shared" si="4"/>
        <v>9</v>
      </c>
      <c r="AH84" s="897">
        <f t="shared" si="4"/>
        <v>9</v>
      </c>
      <c r="AI84" s="897">
        <f t="shared" si="4"/>
        <v>0</v>
      </c>
      <c r="AJ84" s="897">
        <f t="shared" si="4"/>
        <v>6</v>
      </c>
      <c r="AK84" s="897">
        <f t="shared" si="4"/>
        <v>9</v>
      </c>
      <c r="AL84" s="897">
        <f t="shared" si="4"/>
        <v>9</v>
      </c>
      <c r="AM84" s="897">
        <f t="shared" si="4"/>
        <v>9</v>
      </c>
      <c r="AN84" s="897">
        <f t="shared" si="4"/>
        <v>9</v>
      </c>
      <c r="AO84" s="897">
        <f t="shared" si="4"/>
        <v>0</v>
      </c>
      <c r="AP84" s="897">
        <f t="shared" si="4"/>
        <v>9</v>
      </c>
      <c r="AQ84" s="897">
        <f t="shared" si="4"/>
        <v>9</v>
      </c>
      <c r="AR84" s="897">
        <f t="shared" si="4"/>
        <v>0</v>
      </c>
      <c r="AS84" s="897">
        <f t="shared" si="4"/>
        <v>6</v>
      </c>
      <c r="AT84" s="897">
        <f t="shared" si="4"/>
        <v>0</v>
      </c>
    </row>
    <row r="85" spans="7:46" x14ac:dyDescent="0.25">
      <c r="H85" s="898" t="s">
        <v>22</v>
      </c>
      <c r="I85" s="899">
        <f>COUNTA(I164:I175)</f>
        <v>12</v>
      </c>
      <c r="J85" s="899">
        <f t="shared" ref="J85:AT85" si="5">COUNTA(J164:J175)</f>
        <v>12</v>
      </c>
      <c r="K85" s="899">
        <f t="shared" si="5"/>
        <v>12</v>
      </c>
      <c r="L85" s="899">
        <f t="shared" si="5"/>
        <v>12</v>
      </c>
      <c r="M85" s="899">
        <f t="shared" si="5"/>
        <v>12</v>
      </c>
      <c r="N85" s="899">
        <f t="shared" si="5"/>
        <v>0</v>
      </c>
      <c r="O85" s="899">
        <f t="shared" si="5"/>
        <v>0</v>
      </c>
      <c r="P85" s="899">
        <f t="shared" si="5"/>
        <v>12</v>
      </c>
      <c r="Q85" s="899">
        <f t="shared" si="5"/>
        <v>12</v>
      </c>
      <c r="R85" s="899">
        <f t="shared" si="5"/>
        <v>0</v>
      </c>
      <c r="S85" s="899">
        <f t="shared" si="5"/>
        <v>12</v>
      </c>
      <c r="T85" s="899">
        <f t="shared" si="5"/>
        <v>0</v>
      </c>
      <c r="U85" s="899">
        <f t="shared" si="5"/>
        <v>12</v>
      </c>
      <c r="V85" s="899">
        <f t="shared" si="5"/>
        <v>12</v>
      </c>
      <c r="W85" s="899">
        <f t="shared" si="5"/>
        <v>12</v>
      </c>
      <c r="X85" s="899">
        <f t="shared" si="5"/>
        <v>0</v>
      </c>
      <c r="Y85" s="899">
        <f t="shared" si="5"/>
        <v>12</v>
      </c>
      <c r="Z85" s="899">
        <f t="shared" si="5"/>
        <v>12</v>
      </c>
      <c r="AA85" s="899">
        <f t="shared" si="5"/>
        <v>12</v>
      </c>
      <c r="AB85" s="899">
        <f t="shared" si="5"/>
        <v>12</v>
      </c>
      <c r="AC85" s="899">
        <f t="shared" si="5"/>
        <v>12</v>
      </c>
      <c r="AD85" s="899">
        <f t="shared" si="5"/>
        <v>0</v>
      </c>
      <c r="AE85" s="899">
        <f t="shared" si="5"/>
        <v>0</v>
      </c>
      <c r="AF85" s="899">
        <f t="shared" si="5"/>
        <v>0</v>
      </c>
      <c r="AG85" s="899">
        <f t="shared" si="5"/>
        <v>0</v>
      </c>
      <c r="AH85" s="899">
        <f t="shared" si="5"/>
        <v>0</v>
      </c>
      <c r="AI85" s="899">
        <f t="shared" si="5"/>
        <v>0</v>
      </c>
      <c r="AJ85" s="899">
        <f t="shared" si="5"/>
        <v>0</v>
      </c>
      <c r="AK85" s="899">
        <f t="shared" si="5"/>
        <v>12</v>
      </c>
      <c r="AL85" s="899">
        <f t="shared" si="5"/>
        <v>12</v>
      </c>
      <c r="AM85" s="899">
        <f t="shared" si="5"/>
        <v>0</v>
      </c>
      <c r="AN85" s="899">
        <f t="shared" si="5"/>
        <v>12</v>
      </c>
      <c r="AO85" s="899">
        <f t="shared" si="5"/>
        <v>0</v>
      </c>
      <c r="AP85" s="899">
        <f t="shared" si="5"/>
        <v>12</v>
      </c>
      <c r="AQ85" s="899">
        <f t="shared" si="5"/>
        <v>12</v>
      </c>
      <c r="AR85" s="899">
        <f t="shared" si="5"/>
        <v>0</v>
      </c>
      <c r="AS85" s="899">
        <f t="shared" si="5"/>
        <v>0</v>
      </c>
      <c r="AT85" s="899">
        <f t="shared" si="5"/>
        <v>0</v>
      </c>
    </row>
    <row r="86" spans="7:46" x14ac:dyDescent="0.25">
      <c r="H86" s="896" t="s">
        <v>1800</v>
      </c>
      <c r="I86" s="897">
        <f>SUM(I80:I85)</f>
        <v>62</v>
      </c>
      <c r="J86" s="897">
        <f t="shared" ref="J86:AT86" si="6">SUM(J80:J85)</f>
        <v>62</v>
      </c>
      <c r="K86" s="897">
        <f t="shared" si="6"/>
        <v>62</v>
      </c>
      <c r="L86" s="897">
        <f t="shared" si="6"/>
        <v>62</v>
      </c>
      <c r="M86" s="897">
        <f t="shared" si="6"/>
        <v>62</v>
      </c>
      <c r="N86" s="897">
        <f t="shared" si="6"/>
        <v>19</v>
      </c>
      <c r="O86" s="897">
        <f t="shared" si="6"/>
        <v>12</v>
      </c>
      <c r="P86" s="897">
        <f t="shared" si="6"/>
        <v>61</v>
      </c>
      <c r="Q86" s="897">
        <f t="shared" si="6"/>
        <v>62</v>
      </c>
      <c r="R86" s="897">
        <f t="shared" si="6"/>
        <v>12</v>
      </c>
      <c r="S86" s="897">
        <f t="shared" si="6"/>
        <v>62</v>
      </c>
      <c r="T86" s="897">
        <f t="shared" si="6"/>
        <v>13</v>
      </c>
      <c r="U86" s="897">
        <f t="shared" si="6"/>
        <v>62</v>
      </c>
      <c r="V86" s="897">
        <f t="shared" si="6"/>
        <v>61</v>
      </c>
      <c r="W86" s="897">
        <f t="shared" si="6"/>
        <v>61</v>
      </c>
      <c r="X86" s="897">
        <f t="shared" si="6"/>
        <v>12</v>
      </c>
      <c r="Y86" s="897">
        <f t="shared" si="6"/>
        <v>62</v>
      </c>
      <c r="Z86" s="897">
        <f t="shared" si="6"/>
        <v>62</v>
      </c>
      <c r="AA86" s="897">
        <f t="shared" si="6"/>
        <v>62</v>
      </c>
      <c r="AB86" s="897">
        <f t="shared" si="6"/>
        <v>62</v>
      </c>
      <c r="AC86" s="897">
        <f t="shared" si="6"/>
        <v>54</v>
      </c>
      <c r="AD86" s="897">
        <f t="shared" si="6"/>
        <v>28</v>
      </c>
      <c r="AE86" s="897">
        <f t="shared" si="6"/>
        <v>12</v>
      </c>
      <c r="AF86" s="897">
        <f t="shared" si="6"/>
        <v>19</v>
      </c>
      <c r="AG86" s="897">
        <f t="shared" si="6"/>
        <v>23</v>
      </c>
      <c r="AH86" s="897">
        <f t="shared" si="6"/>
        <v>22</v>
      </c>
      <c r="AI86" s="897">
        <f t="shared" si="6"/>
        <v>15</v>
      </c>
      <c r="AJ86" s="897">
        <f t="shared" si="6"/>
        <v>20</v>
      </c>
      <c r="AK86" s="897">
        <f t="shared" si="6"/>
        <v>61</v>
      </c>
      <c r="AL86" s="897">
        <f t="shared" si="6"/>
        <v>61</v>
      </c>
      <c r="AM86" s="897">
        <f t="shared" si="6"/>
        <v>22</v>
      </c>
      <c r="AN86" s="897">
        <f t="shared" si="6"/>
        <v>61</v>
      </c>
      <c r="AO86" s="897">
        <f t="shared" si="6"/>
        <v>12</v>
      </c>
      <c r="AP86" s="897">
        <f t="shared" si="6"/>
        <v>54</v>
      </c>
      <c r="AQ86" s="897">
        <f t="shared" si="6"/>
        <v>61</v>
      </c>
      <c r="AR86" s="897">
        <f t="shared" si="6"/>
        <v>12</v>
      </c>
      <c r="AS86" s="897">
        <f t="shared" si="6"/>
        <v>19</v>
      </c>
      <c r="AT86" s="897">
        <f t="shared" si="6"/>
        <v>13</v>
      </c>
    </row>
    <row r="87" spans="7:46" x14ac:dyDescent="0.25">
      <c r="G87" s="900" t="s">
        <v>1801</v>
      </c>
      <c r="H87" s="896" t="s">
        <v>1802</v>
      </c>
      <c r="I87" s="897">
        <f>-COUNTIF(I94:I175,"onniTV, 33")</f>
        <v>-1</v>
      </c>
      <c r="J87" s="897">
        <f t="shared" ref="J87:AT87" si="7">-COUNTIF(J94:J175,"onniTV, 33")</f>
        <v>-1</v>
      </c>
      <c r="K87" s="897">
        <f t="shared" si="7"/>
        <v>-1</v>
      </c>
      <c r="L87" s="897">
        <f t="shared" si="7"/>
        <v>-1</v>
      </c>
      <c r="M87" s="897">
        <f t="shared" si="7"/>
        <v>-1</v>
      </c>
      <c r="N87" s="897">
        <f t="shared" si="7"/>
        <v>0</v>
      </c>
      <c r="O87" s="897">
        <f t="shared" si="7"/>
        <v>0</v>
      </c>
      <c r="P87" s="897">
        <f t="shared" si="7"/>
        <v>0</v>
      </c>
      <c r="Q87" s="897">
        <f t="shared" si="7"/>
        <v>-1</v>
      </c>
      <c r="R87" s="897">
        <f t="shared" si="7"/>
        <v>0</v>
      </c>
      <c r="S87" s="897">
        <f t="shared" si="7"/>
        <v>-1</v>
      </c>
      <c r="T87" s="897">
        <f t="shared" si="7"/>
        <v>-1</v>
      </c>
      <c r="U87" s="897">
        <f t="shared" si="7"/>
        <v>-1</v>
      </c>
      <c r="V87" s="897">
        <f t="shared" si="7"/>
        <v>0</v>
      </c>
      <c r="W87" s="897">
        <f t="shared" si="7"/>
        <v>0</v>
      </c>
      <c r="X87" s="897">
        <f t="shared" si="7"/>
        <v>0</v>
      </c>
      <c r="Y87" s="897">
        <f t="shared" si="7"/>
        <v>-1</v>
      </c>
      <c r="Z87" s="897">
        <f t="shared" si="7"/>
        <v>-1</v>
      </c>
      <c r="AA87" s="897">
        <f t="shared" si="7"/>
        <v>-1</v>
      </c>
      <c r="AB87" s="897">
        <f t="shared" si="7"/>
        <v>-1</v>
      </c>
      <c r="AC87" s="897">
        <f t="shared" si="7"/>
        <v>-1</v>
      </c>
      <c r="AD87" s="897">
        <f t="shared" si="7"/>
        <v>-1</v>
      </c>
      <c r="AE87" s="897">
        <f t="shared" si="7"/>
        <v>0</v>
      </c>
      <c r="AF87" s="897">
        <f t="shared" si="7"/>
        <v>0</v>
      </c>
      <c r="AG87" s="897">
        <f t="shared" si="7"/>
        <v>-1</v>
      </c>
      <c r="AH87" s="897">
        <f t="shared" si="7"/>
        <v>0</v>
      </c>
      <c r="AI87" s="897">
        <f t="shared" si="7"/>
        <v>-1</v>
      </c>
      <c r="AJ87" s="897">
        <f t="shared" si="7"/>
        <v>-1</v>
      </c>
      <c r="AK87" s="897">
        <f t="shared" si="7"/>
        <v>0</v>
      </c>
      <c r="AL87" s="897">
        <f t="shared" si="7"/>
        <v>0</v>
      </c>
      <c r="AM87" s="897">
        <f t="shared" si="7"/>
        <v>0</v>
      </c>
      <c r="AN87" s="897">
        <f t="shared" si="7"/>
        <v>0</v>
      </c>
      <c r="AO87" s="897">
        <f t="shared" si="7"/>
        <v>0</v>
      </c>
      <c r="AP87" s="897">
        <f t="shared" si="7"/>
        <v>-1</v>
      </c>
      <c r="AQ87" s="897">
        <f t="shared" si="7"/>
        <v>0</v>
      </c>
      <c r="AR87" s="897">
        <f t="shared" si="7"/>
        <v>0</v>
      </c>
      <c r="AS87" s="897">
        <f t="shared" si="7"/>
        <v>0</v>
      </c>
      <c r="AT87" s="897">
        <f t="shared" si="7"/>
        <v>-1</v>
      </c>
    </row>
    <row r="88" spans="7:46" x14ac:dyDescent="0.25">
      <c r="G88" s="900" t="s">
        <v>1803</v>
      </c>
      <c r="H88" s="896" t="s">
        <v>1804</v>
      </c>
      <c r="I88" s="899">
        <f>-COUNTIF(I94:I175,"Alfa, 16")</f>
        <v>-1</v>
      </c>
      <c r="J88" s="899">
        <f t="shared" ref="J88:AT88" si="8">-COUNTIF(J94:J175,"Alfa, 16")</f>
        <v>-1</v>
      </c>
      <c r="K88" s="899">
        <f t="shared" si="8"/>
        <v>-1</v>
      </c>
      <c r="L88" s="899">
        <f t="shared" si="8"/>
        <v>-1</v>
      </c>
      <c r="M88" s="899">
        <f t="shared" si="8"/>
        <v>-1</v>
      </c>
      <c r="N88" s="899">
        <f t="shared" si="8"/>
        <v>-1</v>
      </c>
      <c r="O88" s="899">
        <f t="shared" si="8"/>
        <v>0</v>
      </c>
      <c r="P88" s="899">
        <f t="shared" si="8"/>
        <v>-1</v>
      </c>
      <c r="Q88" s="899">
        <f t="shared" si="8"/>
        <v>-1</v>
      </c>
      <c r="R88" s="899">
        <f t="shared" si="8"/>
        <v>0</v>
      </c>
      <c r="S88" s="899">
        <f t="shared" si="8"/>
        <v>-1</v>
      </c>
      <c r="T88" s="899">
        <f t="shared" si="8"/>
        <v>0</v>
      </c>
      <c r="U88" s="899">
        <f t="shared" si="8"/>
        <v>-1</v>
      </c>
      <c r="V88" s="899">
        <f t="shared" si="8"/>
        <v>-1</v>
      </c>
      <c r="W88" s="899">
        <f t="shared" si="8"/>
        <v>-1</v>
      </c>
      <c r="X88" s="899">
        <f t="shared" si="8"/>
        <v>0</v>
      </c>
      <c r="Y88" s="899">
        <f t="shared" si="8"/>
        <v>-1</v>
      </c>
      <c r="Z88" s="899">
        <f t="shared" si="8"/>
        <v>-1</v>
      </c>
      <c r="AA88" s="899">
        <f t="shared" si="8"/>
        <v>-1</v>
      </c>
      <c r="AB88" s="899">
        <f t="shared" si="8"/>
        <v>-1</v>
      </c>
      <c r="AC88" s="899">
        <f t="shared" si="8"/>
        <v>-1</v>
      </c>
      <c r="AD88" s="899">
        <f t="shared" si="8"/>
        <v>-1</v>
      </c>
      <c r="AE88" s="899">
        <f t="shared" si="8"/>
        <v>0</v>
      </c>
      <c r="AF88" s="899">
        <f t="shared" si="8"/>
        <v>-1</v>
      </c>
      <c r="AG88" s="899">
        <f t="shared" si="8"/>
        <v>-1</v>
      </c>
      <c r="AH88" s="899">
        <f t="shared" si="8"/>
        <v>-1</v>
      </c>
      <c r="AI88" s="899">
        <f t="shared" si="8"/>
        <v>0</v>
      </c>
      <c r="AJ88" s="899">
        <f t="shared" si="8"/>
        <v>-1</v>
      </c>
      <c r="AK88" s="899">
        <f t="shared" si="8"/>
        <v>-1</v>
      </c>
      <c r="AL88" s="899">
        <f t="shared" si="8"/>
        <v>-1</v>
      </c>
      <c r="AM88" s="899">
        <f t="shared" si="8"/>
        <v>-1</v>
      </c>
      <c r="AN88" s="899">
        <f t="shared" si="8"/>
        <v>-1</v>
      </c>
      <c r="AO88" s="899">
        <f t="shared" si="8"/>
        <v>0</v>
      </c>
      <c r="AP88" s="899">
        <f t="shared" si="8"/>
        <v>-1</v>
      </c>
      <c r="AQ88" s="899">
        <f t="shared" si="8"/>
        <v>-1</v>
      </c>
      <c r="AR88" s="899">
        <f t="shared" si="8"/>
        <v>0</v>
      </c>
      <c r="AS88" s="899">
        <f t="shared" si="8"/>
        <v>-1</v>
      </c>
      <c r="AT88" s="899">
        <f t="shared" si="8"/>
        <v>0</v>
      </c>
    </row>
    <row r="89" spans="7:46" x14ac:dyDescent="0.25">
      <c r="H89" s="901" t="s">
        <v>1805</v>
      </c>
      <c r="I89" s="902">
        <f t="shared" ref="I89:AT89" si="9">SUM(I86:I88)</f>
        <v>60</v>
      </c>
      <c r="J89" s="902">
        <f t="shared" si="9"/>
        <v>60</v>
      </c>
      <c r="K89" s="902">
        <f t="shared" si="9"/>
        <v>60</v>
      </c>
      <c r="L89" s="902">
        <f t="shared" si="9"/>
        <v>60</v>
      </c>
      <c r="M89" s="902">
        <f t="shared" si="9"/>
        <v>60</v>
      </c>
      <c r="N89" s="902">
        <f t="shared" si="9"/>
        <v>18</v>
      </c>
      <c r="O89" s="902">
        <f t="shared" si="9"/>
        <v>12</v>
      </c>
      <c r="P89" s="902">
        <f t="shared" si="9"/>
        <v>60</v>
      </c>
      <c r="Q89" s="902">
        <f t="shared" si="9"/>
        <v>60</v>
      </c>
      <c r="R89" s="902">
        <f t="shared" si="9"/>
        <v>12</v>
      </c>
      <c r="S89" s="902">
        <f t="shared" si="9"/>
        <v>60</v>
      </c>
      <c r="T89" s="902">
        <f t="shared" si="9"/>
        <v>12</v>
      </c>
      <c r="U89" s="902">
        <f t="shared" si="9"/>
        <v>60</v>
      </c>
      <c r="V89" s="902">
        <f t="shared" si="9"/>
        <v>60</v>
      </c>
      <c r="W89" s="902">
        <f t="shared" si="9"/>
        <v>60</v>
      </c>
      <c r="X89" s="902">
        <f t="shared" si="9"/>
        <v>12</v>
      </c>
      <c r="Y89" s="902">
        <f t="shared" si="9"/>
        <v>60</v>
      </c>
      <c r="Z89" s="902">
        <f t="shared" si="9"/>
        <v>60</v>
      </c>
      <c r="AA89" s="902">
        <f t="shared" si="9"/>
        <v>60</v>
      </c>
      <c r="AB89" s="902">
        <f t="shared" si="9"/>
        <v>60</v>
      </c>
      <c r="AC89" s="902">
        <f t="shared" si="9"/>
        <v>52</v>
      </c>
      <c r="AD89" s="902">
        <f t="shared" si="9"/>
        <v>26</v>
      </c>
      <c r="AE89" s="902">
        <f t="shared" si="9"/>
        <v>12</v>
      </c>
      <c r="AF89" s="902">
        <f t="shared" si="9"/>
        <v>18</v>
      </c>
      <c r="AG89" s="902">
        <f t="shared" si="9"/>
        <v>21</v>
      </c>
      <c r="AH89" s="902">
        <f t="shared" si="9"/>
        <v>21</v>
      </c>
      <c r="AI89" s="902">
        <f t="shared" si="9"/>
        <v>14</v>
      </c>
      <c r="AJ89" s="902">
        <f t="shared" si="9"/>
        <v>18</v>
      </c>
      <c r="AK89" s="902">
        <f t="shared" si="9"/>
        <v>60</v>
      </c>
      <c r="AL89" s="902">
        <f t="shared" si="9"/>
        <v>60</v>
      </c>
      <c r="AM89" s="902">
        <f t="shared" si="9"/>
        <v>21</v>
      </c>
      <c r="AN89" s="902">
        <f t="shared" si="9"/>
        <v>60</v>
      </c>
      <c r="AO89" s="902">
        <f t="shared" si="9"/>
        <v>12</v>
      </c>
      <c r="AP89" s="902">
        <f t="shared" si="9"/>
        <v>52</v>
      </c>
      <c r="AQ89" s="902">
        <f t="shared" si="9"/>
        <v>60</v>
      </c>
      <c r="AR89" s="902">
        <f t="shared" si="9"/>
        <v>12</v>
      </c>
      <c r="AS89" s="902">
        <f t="shared" si="9"/>
        <v>18</v>
      </c>
      <c r="AT89" s="902">
        <f t="shared" si="9"/>
        <v>12</v>
      </c>
    </row>
    <row r="90" spans="7:46" x14ac:dyDescent="0.25">
      <c r="I90" s="897"/>
      <c r="J90" s="897"/>
      <c r="K90" s="897"/>
      <c r="L90" s="897"/>
      <c r="M90" s="897"/>
      <c r="N90" s="897"/>
      <c r="O90" s="897"/>
      <c r="P90" s="897"/>
      <c r="Q90" s="897"/>
      <c r="R90" s="897"/>
      <c r="S90" s="897"/>
      <c r="T90" s="897"/>
      <c r="U90" s="897"/>
      <c r="V90" s="897"/>
      <c r="W90" s="897"/>
      <c r="X90" s="897"/>
      <c r="Y90" s="897"/>
      <c r="Z90" s="897"/>
      <c r="AA90" s="897"/>
      <c r="AB90" s="897"/>
      <c r="AC90" s="897"/>
      <c r="AD90" s="897"/>
      <c r="AE90" s="897"/>
      <c r="AF90" s="897"/>
      <c r="AG90" s="897"/>
      <c r="AH90" s="897"/>
      <c r="AI90" s="897"/>
      <c r="AJ90" s="897"/>
      <c r="AK90" s="897"/>
      <c r="AL90" s="897"/>
      <c r="AM90" s="897"/>
      <c r="AN90" s="897"/>
      <c r="AO90" s="897"/>
      <c r="AP90" s="897"/>
      <c r="AQ90" s="897"/>
      <c r="AR90" s="897"/>
      <c r="AS90" s="897"/>
      <c r="AT90" s="897"/>
    </row>
    <row r="91" spans="7:46" x14ac:dyDescent="0.25">
      <c r="H91" s="896" t="s">
        <v>17</v>
      </c>
      <c r="I91" s="395" t="s">
        <v>1806</v>
      </c>
      <c r="J91" s="395" t="s">
        <v>1807</v>
      </c>
      <c r="K91" s="395" t="s">
        <v>1806</v>
      </c>
      <c r="L91" s="395" t="s">
        <v>1806</v>
      </c>
      <c r="M91" s="395" t="s">
        <v>1806</v>
      </c>
      <c r="N91" s="395" t="s">
        <v>1806</v>
      </c>
      <c r="O91" s="395" t="s">
        <v>1806</v>
      </c>
      <c r="P91" s="395" t="s">
        <v>1806</v>
      </c>
      <c r="Q91" s="395" t="s">
        <v>1806</v>
      </c>
      <c r="R91" s="395" t="s">
        <v>1806</v>
      </c>
      <c r="S91" s="395" t="s">
        <v>1806</v>
      </c>
      <c r="T91" s="395" t="s">
        <v>1806</v>
      </c>
      <c r="U91" s="395" t="s">
        <v>1806</v>
      </c>
      <c r="V91" s="395" t="s">
        <v>1806</v>
      </c>
      <c r="W91" s="395" t="s">
        <v>1806</v>
      </c>
      <c r="X91" s="395" t="s">
        <v>1806</v>
      </c>
      <c r="Y91" s="395" t="s">
        <v>1806</v>
      </c>
      <c r="Z91" s="395" t="s">
        <v>1806</v>
      </c>
      <c r="AA91" s="395" t="s">
        <v>1806</v>
      </c>
      <c r="AB91" s="395" t="s">
        <v>1806</v>
      </c>
      <c r="AC91" s="395" t="s">
        <v>1806</v>
      </c>
      <c r="AD91" s="395" t="s">
        <v>1806</v>
      </c>
      <c r="AE91" s="395" t="s">
        <v>1806</v>
      </c>
      <c r="AF91" s="395" t="s">
        <v>1806</v>
      </c>
      <c r="AG91" s="395" t="s">
        <v>1806</v>
      </c>
      <c r="AH91" s="395" t="s">
        <v>1806</v>
      </c>
      <c r="AI91" s="395" t="s">
        <v>1806</v>
      </c>
      <c r="AJ91" s="395" t="s">
        <v>1806</v>
      </c>
      <c r="AK91" s="395" t="s">
        <v>1806</v>
      </c>
      <c r="AL91" s="395" t="s">
        <v>1806</v>
      </c>
      <c r="AM91" s="395" t="s">
        <v>1806</v>
      </c>
      <c r="AN91" s="395" t="s">
        <v>1806</v>
      </c>
      <c r="AO91" s="395" t="s">
        <v>1806</v>
      </c>
      <c r="AP91" s="395" t="s">
        <v>1806</v>
      </c>
      <c r="AQ91" s="395" t="s">
        <v>1806</v>
      </c>
      <c r="AR91" s="395" t="s">
        <v>1806</v>
      </c>
      <c r="AS91" s="395" t="s">
        <v>1806</v>
      </c>
      <c r="AT91" s="395" t="s">
        <v>1806</v>
      </c>
    </row>
    <row r="92" spans="7:46" x14ac:dyDescent="0.25">
      <c r="I92" s="395" t="s">
        <v>1808</v>
      </c>
      <c r="J92" s="395" t="s">
        <v>1809</v>
      </c>
      <c r="K92" s="395" t="s">
        <v>1810</v>
      </c>
      <c r="L92" s="395" t="s">
        <v>1809</v>
      </c>
      <c r="M92" s="395" t="s">
        <v>1811</v>
      </c>
      <c r="N92" s="395" t="s">
        <v>1812</v>
      </c>
      <c r="O92" s="395" t="s">
        <v>1813</v>
      </c>
      <c r="P92" s="395" t="s">
        <v>1814</v>
      </c>
      <c r="Q92" s="395" t="s">
        <v>1815</v>
      </c>
      <c r="R92" s="395" t="s">
        <v>1816</v>
      </c>
      <c r="S92" s="395" t="s">
        <v>1815</v>
      </c>
      <c r="T92" s="395" t="s">
        <v>1809</v>
      </c>
      <c r="U92" s="395" t="s">
        <v>1817</v>
      </c>
      <c r="V92" s="395" t="s">
        <v>1815</v>
      </c>
      <c r="W92" s="395" t="s">
        <v>1818</v>
      </c>
      <c r="X92" s="395" t="s">
        <v>1819</v>
      </c>
      <c r="Y92" s="395" t="s">
        <v>1820</v>
      </c>
      <c r="Z92" s="395" t="s">
        <v>1810</v>
      </c>
      <c r="AA92" s="395" t="s">
        <v>1821</v>
      </c>
      <c r="AB92" s="395" t="s">
        <v>1822</v>
      </c>
      <c r="AC92" s="395" t="s">
        <v>1816</v>
      </c>
      <c r="AD92" s="395" t="s">
        <v>1816</v>
      </c>
      <c r="AE92" s="395" t="s">
        <v>1823</v>
      </c>
      <c r="AF92" s="395" t="s">
        <v>1818</v>
      </c>
      <c r="AG92" s="395" t="s">
        <v>1824</v>
      </c>
      <c r="AH92" s="395" t="s">
        <v>1825</v>
      </c>
      <c r="AI92" s="395" t="s">
        <v>1820</v>
      </c>
      <c r="AJ92" s="395" t="s">
        <v>1809</v>
      </c>
      <c r="AK92" s="395" t="s">
        <v>1808</v>
      </c>
      <c r="AL92" s="395" t="s">
        <v>1811</v>
      </c>
      <c r="AM92" s="395" t="s">
        <v>1826</v>
      </c>
      <c r="AN92" s="395" t="s">
        <v>1821</v>
      </c>
      <c r="AO92" s="395" t="s">
        <v>1827</v>
      </c>
      <c r="AP92" s="395" t="s">
        <v>1810</v>
      </c>
      <c r="AQ92" s="395" t="s">
        <v>1815</v>
      </c>
      <c r="AR92" s="395" t="s">
        <v>1823</v>
      </c>
      <c r="AS92" s="395" t="s">
        <v>1815</v>
      </c>
      <c r="AT92" s="395" t="s">
        <v>1812</v>
      </c>
    </row>
    <row r="94" spans="7:46" x14ac:dyDescent="0.25">
      <c r="I94" s="395" t="s">
        <v>1828</v>
      </c>
      <c r="J94" s="395" t="s">
        <v>1828</v>
      </c>
      <c r="K94" s="395" t="s">
        <v>1828</v>
      </c>
      <c r="L94" s="395" t="s">
        <v>1828</v>
      </c>
      <c r="M94" s="395" t="s">
        <v>1828</v>
      </c>
      <c r="N94" s="395" t="s">
        <v>1828</v>
      </c>
      <c r="O94" s="395" t="s">
        <v>1828</v>
      </c>
      <c r="P94" s="395" t="s">
        <v>1828</v>
      </c>
      <c r="Q94" s="395" t="s">
        <v>1828</v>
      </c>
      <c r="R94" s="395" t="s">
        <v>1828</v>
      </c>
      <c r="S94" s="395" t="s">
        <v>1828</v>
      </c>
      <c r="T94" s="395" t="s">
        <v>1828</v>
      </c>
      <c r="U94" s="395" t="s">
        <v>1828</v>
      </c>
      <c r="V94" s="395" t="s">
        <v>1828</v>
      </c>
      <c r="W94" s="395" t="s">
        <v>1828</v>
      </c>
      <c r="X94" s="395" t="s">
        <v>1828</v>
      </c>
      <c r="Y94" s="395" t="s">
        <v>1828</v>
      </c>
      <c r="Z94" s="395" t="s">
        <v>1828</v>
      </c>
      <c r="AA94" s="395" t="s">
        <v>1828</v>
      </c>
      <c r="AB94" s="395" t="s">
        <v>1828</v>
      </c>
      <c r="AC94" s="395" t="s">
        <v>1828</v>
      </c>
      <c r="AD94" s="395" t="s">
        <v>1828</v>
      </c>
      <c r="AE94" s="395" t="s">
        <v>1828</v>
      </c>
      <c r="AF94" s="395" t="s">
        <v>1828</v>
      </c>
      <c r="AG94" s="395" t="s">
        <v>1828</v>
      </c>
      <c r="AH94" s="395" t="s">
        <v>1828</v>
      </c>
      <c r="AI94" s="395" t="s">
        <v>1828</v>
      </c>
      <c r="AJ94" s="395" t="s">
        <v>1828</v>
      </c>
      <c r="AK94" s="395" t="s">
        <v>1828</v>
      </c>
      <c r="AL94" s="395" t="s">
        <v>1828</v>
      </c>
      <c r="AM94" s="395" t="s">
        <v>1828</v>
      </c>
      <c r="AN94" s="395" t="s">
        <v>1828</v>
      </c>
      <c r="AO94" s="395" t="s">
        <v>1828</v>
      </c>
      <c r="AP94" s="395" t="s">
        <v>1828</v>
      </c>
      <c r="AQ94" s="395" t="s">
        <v>1828</v>
      </c>
      <c r="AR94" s="395" t="s">
        <v>1828</v>
      </c>
      <c r="AS94" s="395" t="s">
        <v>1828</v>
      </c>
      <c r="AT94" s="395" t="s">
        <v>1828</v>
      </c>
    </row>
    <row r="95" spans="7:46" x14ac:dyDescent="0.25">
      <c r="I95" s="395" t="s">
        <v>1829</v>
      </c>
      <c r="J95" s="395" t="s">
        <v>1829</v>
      </c>
      <c r="K95" s="395" t="s">
        <v>1829</v>
      </c>
      <c r="L95" s="395" t="s">
        <v>1829</v>
      </c>
      <c r="M95" s="395" t="s">
        <v>1829</v>
      </c>
      <c r="N95" s="395" t="s">
        <v>1829</v>
      </c>
      <c r="O95" s="395" t="s">
        <v>1829</v>
      </c>
      <c r="P95" s="395" t="s">
        <v>1829</v>
      </c>
      <c r="Q95" s="395" t="s">
        <v>1829</v>
      </c>
      <c r="R95" s="395" t="s">
        <v>1829</v>
      </c>
      <c r="S95" s="395" t="s">
        <v>1829</v>
      </c>
      <c r="T95" s="395" t="s">
        <v>1829</v>
      </c>
      <c r="U95" s="395" t="s">
        <v>1829</v>
      </c>
      <c r="V95" s="395" t="s">
        <v>1829</v>
      </c>
      <c r="W95" s="395" t="s">
        <v>1829</v>
      </c>
      <c r="X95" s="395" t="s">
        <v>1829</v>
      </c>
      <c r="Y95" s="395" t="s">
        <v>1829</v>
      </c>
      <c r="Z95" s="395" t="s">
        <v>1829</v>
      </c>
      <c r="AA95" s="395" t="s">
        <v>1829</v>
      </c>
      <c r="AB95" s="395" t="s">
        <v>1829</v>
      </c>
      <c r="AC95" s="395" t="s">
        <v>1829</v>
      </c>
      <c r="AD95" s="395" t="s">
        <v>1829</v>
      </c>
      <c r="AE95" s="395" t="s">
        <v>1829</v>
      </c>
      <c r="AF95" s="395" t="s">
        <v>1829</v>
      </c>
      <c r="AG95" s="395" t="s">
        <v>1829</v>
      </c>
      <c r="AH95" s="395" t="s">
        <v>1829</v>
      </c>
      <c r="AI95" s="395" t="s">
        <v>1829</v>
      </c>
      <c r="AJ95" s="395" t="s">
        <v>1829</v>
      </c>
      <c r="AK95" s="395" t="s">
        <v>1829</v>
      </c>
      <c r="AL95" s="395" t="s">
        <v>1829</v>
      </c>
      <c r="AM95" s="395" t="s">
        <v>1829</v>
      </c>
      <c r="AN95" s="395" t="s">
        <v>1829</v>
      </c>
      <c r="AO95" s="395" t="s">
        <v>1829</v>
      </c>
      <c r="AP95" s="395" t="s">
        <v>1829</v>
      </c>
      <c r="AQ95" s="395" t="s">
        <v>1829</v>
      </c>
      <c r="AR95" s="395" t="s">
        <v>1829</v>
      </c>
      <c r="AS95" s="395" t="s">
        <v>1829</v>
      </c>
      <c r="AT95" s="395" t="s">
        <v>1829</v>
      </c>
    </row>
    <row r="96" spans="7:46" x14ac:dyDescent="0.25">
      <c r="I96" s="395" t="s">
        <v>1830</v>
      </c>
      <c r="J96" s="395" t="s">
        <v>1830</v>
      </c>
      <c r="K96" s="395" t="s">
        <v>1830</v>
      </c>
      <c r="L96" s="395" t="s">
        <v>1830</v>
      </c>
      <c r="M96" s="395" t="s">
        <v>1830</v>
      </c>
      <c r="N96" s="395" t="s">
        <v>1830</v>
      </c>
      <c r="O96" s="395" t="s">
        <v>1830</v>
      </c>
      <c r="P96" s="395" t="s">
        <v>1830</v>
      </c>
      <c r="Q96" s="395" t="s">
        <v>1830</v>
      </c>
      <c r="R96" s="395" t="s">
        <v>1830</v>
      </c>
      <c r="S96" s="395" t="s">
        <v>1830</v>
      </c>
      <c r="T96" s="395" t="s">
        <v>1830</v>
      </c>
      <c r="U96" s="395" t="s">
        <v>1830</v>
      </c>
      <c r="V96" s="395" t="s">
        <v>1830</v>
      </c>
      <c r="W96" s="395" t="s">
        <v>1830</v>
      </c>
      <c r="X96" s="395" t="s">
        <v>1830</v>
      </c>
      <c r="Y96" s="395" t="s">
        <v>1830</v>
      </c>
      <c r="Z96" s="395" t="s">
        <v>1830</v>
      </c>
      <c r="AA96" s="395" t="s">
        <v>1830</v>
      </c>
      <c r="AB96" s="395" t="s">
        <v>1830</v>
      </c>
      <c r="AC96" s="395" t="s">
        <v>1830</v>
      </c>
      <c r="AD96" s="395" t="s">
        <v>1830</v>
      </c>
      <c r="AE96" s="395" t="s">
        <v>1830</v>
      </c>
      <c r="AF96" s="395" t="s">
        <v>1830</v>
      </c>
      <c r="AG96" s="395" t="s">
        <v>1830</v>
      </c>
      <c r="AH96" s="395" t="s">
        <v>1830</v>
      </c>
      <c r="AI96" s="395" t="s">
        <v>1830</v>
      </c>
      <c r="AJ96" s="395" t="s">
        <v>1830</v>
      </c>
      <c r="AK96" s="395" t="s">
        <v>1830</v>
      </c>
      <c r="AL96" s="395" t="s">
        <v>1830</v>
      </c>
      <c r="AM96" s="395" t="s">
        <v>1830</v>
      </c>
      <c r="AN96" s="395" t="s">
        <v>1830</v>
      </c>
      <c r="AO96" s="395" t="s">
        <v>1830</v>
      </c>
      <c r="AP96" s="395" t="s">
        <v>1830</v>
      </c>
      <c r="AQ96" s="395" t="s">
        <v>1830</v>
      </c>
      <c r="AR96" s="395" t="s">
        <v>1830</v>
      </c>
      <c r="AS96" s="395" t="s">
        <v>1830</v>
      </c>
      <c r="AT96" s="395" t="s">
        <v>1830</v>
      </c>
    </row>
    <row r="97" spans="2:46" x14ac:dyDescent="0.25">
      <c r="B97" s="592"/>
      <c r="I97" s="395" t="s">
        <v>1831</v>
      </c>
      <c r="J97" s="395" t="s">
        <v>1831</v>
      </c>
      <c r="K97" s="395" t="s">
        <v>1831</v>
      </c>
      <c r="L97" s="395" t="s">
        <v>1831</v>
      </c>
      <c r="M97" s="395" t="s">
        <v>1831</v>
      </c>
      <c r="N97" s="395" t="s">
        <v>1831</v>
      </c>
      <c r="O97" s="395" t="s">
        <v>1831</v>
      </c>
      <c r="P97" s="395" t="s">
        <v>1831</v>
      </c>
      <c r="Q97" s="395" t="s">
        <v>1831</v>
      </c>
      <c r="R97" s="395" t="s">
        <v>1831</v>
      </c>
      <c r="S97" s="395" t="s">
        <v>1831</v>
      </c>
      <c r="T97" s="395" t="s">
        <v>1831</v>
      </c>
      <c r="U97" s="395" t="s">
        <v>1831</v>
      </c>
      <c r="V97" s="395" t="s">
        <v>1831</v>
      </c>
      <c r="W97" s="395" t="s">
        <v>1831</v>
      </c>
      <c r="X97" s="395" t="s">
        <v>1831</v>
      </c>
      <c r="Y97" s="395" t="s">
        <v>1831</v>
      </c>
      <c r="Z97" s="395" t="s">
        <v>1831</v>
      </c>
      <c r="AA97" s="395" t="s">
        <v>1831</v>
      </c>
      <c r="AB97" s="395" t="s">
        <v>1831</v>
      </c>
      <c r="AC97" s="395" t="s">
        <v>1831</v>
      </c>
      <c r="AD97" s="395" t="s">
        <v>1831</v>
      </c>
      <c r="AE97" s="395" t="s">
        <v>1831</v>
      </c>
      <c r="AF97" s="395" t="s">
        <v>1831</v>
      </c>
      <c r="AG97" s="395" t="s">
        <v>1831</v>
      </c>
      <c r="AH97" s="395" t="s">
        <v>1831</v>
      </c>
      <c r="AI97" s="395" t="s">
        <v>1831</v>
      </c>
      <c r="AJ97" s="395" t="s">
        <v>1831</v>
      </c>
      <c r="AK97" s="395" t="s">
        <v>1831</v>
      </c>
      <c r="AL97" s="395" t="s">
        <v>1831</v>
      </c>
      <c r="AM97" s="395" t="s">
        <v>1831</v>
      </c>
      <c r="AN97" s="395" t="s">
        <v>1831</v>
      </c>
      <c r="AO97" s="395" t="s">
        <v>1831</v>
      </c>
      <c r="AP97" s="395" t="s">
        <v>1831</v>
      </c>
      <c r="AQ97" s="395" t="s">
        <v>1831</v>
      </c>
      <c r="AR97" s="395" t="s">
        <v>1831</v>
      </c>
      <c r="AS97" s="395" t="s">
        <v>1831</v>
      </c>
      <c r="AT97" s="395" t="s">
        <v>1831</v>
      </c>
    </row>
    <row r="98" spans="2:46" x14ac:dyDescent="0.25">
      <c r="C98"/>
      <c r="D98"/>
      <c r="E98"/>
      <c r="F98"/>
      <c r="I98" s="395" t="s">
        <v>1832</v>
      </c>
      <c r="J98" s="395" t="s">
        <v>1832</v>
      </c>
      <c r="K98" s="395" t="s">
        <v>1832</v>
      </c>
      <c r="L98" s="395" t="s">
        <v>1832</v>
      </c>
      <c r="M98" s="395" t="s">
        <v>1832</v>
      </c>
      <c r="N98" s="395" t="s">
        <v>1832</v>
      </c>
      <c r="O98" s="395" t="s">
        <v>1832</v>
      </c>
      <c r="P98" s="395" t="s">
        <v>1832</v>
      </c>
      <c r="Q98" s="395" t="s">
        <v>1832</v>
      </c>
      <c r="R98" s="395" t="s">
        <v>1832</v>
      </c>
      <c r="S98" s="395" t="s">
        <v>1832</v>
      </c>
      <c r="T98" s="395" t="s">
        <v>1832</v>
      </c>
      <c r="U98" s="395" t="s">
        <v>1832</v>
      </c>
      <c r="V98" s="395" t="s">
        <v>1832</v>
      </c>
      <c r="W98" s="395" t="s">
        <v>1832</v>
      </c>
      <c r="X98" s="395" t="s">
        <v>1832</v>
      </c>
      <c r="Y98" s="395" t="s">
        <v>1832</v>
      </c>
      <c r="Z98" s="395" t="s">
        <v>1832</v>
      </c>
      <c r="AA98" s="395" t="s">
        <v>1832</v>
      </c>
      <c r="AB98" s="395" t="s">
        <v>1832</v>
      </c>
      <c r="AC98" s="395" t="s">
        <v>1832</v>
      </c>
      <c r="AD98" s="395" t="s">
        <v>1832</v>
      </c>
      <c r="AE98" s="395" t="s">
        <v>1832</v>
      </c>
      <c r="AF98" s="395" t="s">
        <v>1832</v>
      </c>
      <c r="AG98" s="395" t="s">
        <v>1832</v>
      </c>
      <c r="AH98" s="395" t="s">
        <v>1832</v>
      </c>
      <c r="AI98" s="395" t="s">
        <v>1832</v>
      </c>
      <c r="AJ98" s="395" t="s">
        <v>1832</v>
      </c>
      <c r="AK98" s="395" t="s">
        <v>1832</v>
      </c>
      <c r="AL98" s="395" t="s">
        <v>1832</v>
      </c>
      <c r="AM98" s="395" t="s">
        <v>1832</v>
      </c>
      <c r="AN98" s="395" t="s">
        <v>1832</v>
      </c>
      <c r="AO98" s="395" t="s">
        <v>1832</v>
      </c>
      <c r="AP98" s="395" t="s">
        <v>1832</v>
      </c>
      <c r="AQ98" s="395" t="s">
        <v>1832</v>
      </c>
      <c r="AR98" s="395" t="s">
        <v>1832</v>
      </c>
      <c r="AS98" s="395" t="s">
        <v>1832</v>
      </c>
      <c r="AT98" s="395" t="s">
        <v>1832</v>
      </c>
    </row>
    <row r="99" spans="2:46" x14ac:dyDescent="0.25">
      <c r="C99"/>
      <c r="D99"/>
      <c r="E99"/>
      <c r="F99"/>
      <c r="I99" s="395" t="s">
        <v>1833</v>
      </c>
      <c r="J99" s="395" t="s">
        <v>1833</v>
      </c>
      <c r="K99" s="395" t="s">
        <v>1833</v>
      </c>
      <c r="L99" s="395" t="s">
        <v>1833</v>
      </c>
      <c r="M99" s="395" t="s">
        <v>1833</v>
      </c>
      <c r="N99" s="395" t="s">
        <v>1833</v>
      </c>
      <c r="O99" s="395" t="s">
        <v>1834</v>
      </c>
      <c r="P99" s="395" t="s">
        <v>1833</v>
      </c>
      <c r="Q99" s="395" t="s">
        <v>1833</v>
      </c>
      <c r="R99" s="395" t="s">
        <v>1834</v>
      </c>
      <c r="S99" s="395" t="s">
        <v>1833</v>
      </c>
      <c r="T99" s="395" t="s">
        <v>1835</v>
      </c>
      <c r="U99" s="395" t="s">
        <v>1833</v>
      </c>
      <c r="V99" s="395" t="s">
        <v>1833</v>
      </c>
      <c r="W99" s="395" t="s">
        <v>1833</v>
      </c>
      <c r="X99" s="395" t="s">
        <v>1834</v>
      </c>
      <c r="Y99" s="395" t="s">
        <v>1833</v>
      </c>
      <c r="Z99" s="395" t="s">
        <v>1833</v>
      </c>
      <c r="AA99" s="395" t="s">
        <v>1833</v>
      </c>
      <c r="AB99" s="395" t="s">
        <v>1833</v>
      </c>
      <c r="AC99" s="395" t="s">
        <v>1833</v>
      </c>
      <c r="AD99" s="395" t="s">
        <v>1833</v>
      </c>
      <c r="AE99" s="395" t="s">
        <v>1834</v>
      </c>
      <c r="AF99" s="395" t="s">
        <v>1833</v>
      </c>
      <c r="AG99" s="395" t="s">
        <v>1833</v>
      </c>
      <c r="AH99" s="395" t="s">
        <v>1833</v>
      </c>
      <c r="AI99" s="395" t="s">
        <v>1835</v>
      </c>
      <c r="AJ99" s="395" t="s">
        <v>1833</v>
      </c>
      <c r="AK99" s="395" t="s">
        <v>1833</v>
      </c>
      <c r="AL99" s="395" t="s">
        <v>1833</v>
      </c>
      <c r="AM99" s="395" t="s">
        <v>1833</v>
      </c>
      <c r="AN99" s="395" t="s">
        <v>1833</v>
      </c>
      <c r="AO99" s="395" t="s">
        <v>1834</v>
      </c>
      <c r="AP99" s="395" t="s">
        <v>1833</v>
      </c>
      <c r="AQ99" s="395" t="s">
        <v>1833</v>
      </c>
      <c r="AR99" s="395" t="s">
        <v>1834</v>
      </c>
      <c r="AS99" s="395" t="s">
        <v>1833</v>
      </c>
      <c r="AT99" s="395" t="s">
        <v>1835</v>
      </c>
    </row>
    <row r="100" spans="2:46" x14ac:dyDescent="0.25">
      <c r="C100"/>
      <c r="D100"/>
      <c r="E100"/>
      <c r="F100"/>
      <c r="I100" s="395" t="s">
        <v>1835</v>
      </c>
      <c r="J100" s="395" t="s">
        <v>1835</v>
      </c>
      <c r="K100" s="395" t="s">
        <v>1835</v>
      </c>
      <c r="L100" s="395" t="s">
        <v>1835</v>
      </c>
      <c r="M100" s="395" t="s">
        <v>1835</v>
      </c>
      <c r="N100" s="395" t="s">
        <v>1834</v>
      </c>
      <c r="P100" s="395" t="s">
        <v>1834</v>
      </c>
      <c r="Q100" s="395" t="s">
        <v>1835</v>
      </c>
      <c r="S100" s="395" t="s">
        <v>1835</v>
      </c>
      <c r="T100" s="395" t="s">
        <v>1834</v>
      </c>
      <c r="U100" s="395" t="s">
        <v>1835</v>
      </c>
      <c r="V100" s="395" t="s">
        <v>1834</v>
      </c>
      <c r="W100" s="395" t="s">
        <v>1834</v>
      </c>
      <c r="Y100" s="395" t="s">
        <v>1835</v>
      </c>
      <c r="Z100" s="395" t="s">
        <v>1835</v>
      </c>
      <c r="AA100" s="395" t="s">
        <v>1835</v>
      </c>
      <c r="AB100" s="395" t="s">
        <v>1835</v>
      </c>
      <c r="AC100" s="395" t="s">
        <v>1835</v>
      </c>
      <c r="AD100" s="395" t="s">
        <v>1835</v>
      </c>
      <c r="AF100" s="395" t="s">
        <v>1834</v>
      </c>
      <c r="AG100" s="395" t="s">
        <v>1835</v>
      </c>
      <c r="AH100" s="395" t="s">
        <v>1834</v>
      </c>
      <c r="AI100" s="395" t="s">
        <v>1834</v>
      </c>
      <c r="AJ100" s="395" t="s">
        <v>1835</v>
      </c>
      <c r="AK100" s="395" t="s">
        <v>1834</v>
      </c>
      <c r="AL100" s="395" t="s">
        <v>1834</v>
      </c>
      <c r="AM100" s="395" t="s">
        <v>1834</v>
      </c>
      <c r="AN100" s="395" t="s">
        <v>1834</v>
      </c>
      <c r="AP100" s="395" t="s">
        <v>1835</v>
      </c>
      <c r="AQ100" s="395" t="s">
        <v>1834</v>
      </c>
      <c r="AS100" s="395" t="s">
        <v>1834</v>
      </c>
      <c r="AT100" s="395" t="s">
        <v>1834</v>
      </c>
    </row>
    <row r="101" spans="2:46" x14ac:dyDescent="0.25">
      <c r="C101"/>
      <c r="D101"/>
      <c r="E101"/>
      <c r="F101"/>
      <c r="I101" s="395" t="s">
        <v>1834</v>
      </c>
      <c r="J101" s="395" t="s">
        <v>1834</v>
      </c>
      <c r="K101" s="395" t="s">
        <v>1834</v>
      </c>
      <c r="L101" s="395" t="s">
        <v>1834</v>
      </c>
      <c r="M101" s="395" t="s">
        <v>1834</v>
      </c>
      <c r="Q101" s="395" t="s">
        <v>1834</v>
      </c>
      <c r="S101" s="395" t="s">
        <v>1834</v>
      </c>
      <c r="U101" s="395" t="s">
        <v>1834</v>
      </c>
      <c r="Y101" s="395" t="s">
        <v>1834</v>
      </c>
      <c r="Z101" s="395" t="s">
        <v>1834</v>
      </c>
      <c r="AA101" s="395" t="s">
        <v>1834</v>
      </c>
      <c r="AB101" s="395" t="s">
        <v>1834</v>
      </c>
      <c r="AC101" s="395" t="s">
        <v>1834</v>
      </c>
      <c r="AD101" s="395" t="s">
        <v>1834</v>
      </c>
      <c r="AG101" s="395" t="s">
        <v>1834</v>
      </c>
      <c r="AJ101" s="395" t="s">
        <v>1834</v>
      </c>
      <c r="AP101" s="395" t="s">
        <v>1834</v>
      </c>
    </row>
    <row r="102" spans="2:46" x14ac:dyDescent="0.25">
      <c r="C102"/>
      <c r="D102"/>
      <c r="E102"/>
      <c r="F102"/>
    </row>
    <row r="103" spans="2:46" x14ac:dyDescent="0.25">
      <c r="C103"/>
      <c r="D103"/>
      <c r="E103"/>
      <c r="F103"/>
      <c r="H103" s="896" t="s">
        <v>18</v>
      </c>
      <c r="I103" s="395" t="s">
        <v>1836</v>
      </c>
      <c r="J103" s="395" t="s">
        <v>1836</v>
      </c>
      <c r="K103" s="395" t="s">
        <v>1836</v>
      </c>
      <c r="L103" s="395" t="s">
        <v>1836</v>
      </c>
      <c r="M103" s="395" t="s">
        <v>1836</v>
      </c>
      <c r="N103" s="395" t="s">
        <v>1836</v>
      </c>
      <c r="O103" s="395" t="s">
        <v>1836</v>
      </c>
      <c r="P103" s="395" t="s">
        <v>1836</v>
      </c>
      <c r="Q103" s="395" t="s">
        <v>1836</v>
      </c>
      <c r="R103" s="395" t="s">
        <v>1836</v>
      </c>
      <c r="S103" s="395" t="s">
        <v>1836</v>
      </c>
      <c r="T103" s="395" t="s">
        <v>1836</v>
      </c>
      <c r="U103" s="395" t="s">
        <v>1836</v>
      </c>
      <c r="V103" s="395" t="s">
        <v>1836</v>
      </c>
      <c r="W103" s="395" t="s">
        <v>1836</v>
      </c>
      <c r="X103" s="395" t="s">
        <v>1836</v>
      </c>
      <c r="Y103" s="395" t="s">
        <v>1836</v>
      </c>
      <c r="Z103" s="395" t="s">
        <v>1836</v>
      </c>
      <c r="AA103" s="395" t="s">
        <v>1836</v>
      </c>
      <c r="AB103" s="395" t="s">
        <v>1836</v>
      </c>
      <c r="AC103" s="395" t="s">
        <v>1836</v>
      </c>
      <c r="AD103" s="395" t="s">
        <v>1836</v>
      </c>
      <c r="AE103" s="395" t="s">
        <v>1836</v>
      </c>
      <c r="AF103" s="395" t="s">
        <v>1836</v>
      </c>
      <c r="AG103" s="395" t="s">
        <v>1836</v>
      </c>
      <c r="AH103" s="395" t="s">
        <v>1836</v>
      </c>
      <c r="AI103" s="395" t="s">
        <v>1836</v>
      </c>
      <c r="AJ103" s="395" t="s">
        <v>1836</v>
      </c>
      <c r="AK103" s="395" t="s">
        <v>1836</v>
      </c>
      <c r="AL103" s="395" t="s">
        <v>1836</v>
      </c>
      <c r="AM103" s="395" t="s">
        <v>1836</v>
      </c>
      <c r="AN103" s="395" t="s">
        <v>1836</v>
      </c>
      <c r="AO103" s="395" t="s">
        <v>1836</v>
      </c>
      <c r="AP103" s="395" t="s">
        <v>1836</v>
      </c>
      <c r="AQ103" s="395" t="s">
        <v>1836</v>
      </c>
      <c r="AR103" s="395" t="s">
        <v>1836</v>
      </c>
      <c r="AS103" s="395" t="s">
        <v>1836</v>
      </c>
      <c r="AT103" s="395" t="s">
        <v>1836</v>
      </c>
    </row>
    <row r="104" spans="2:46" x14ac:dyDescent="0.25">
      <c r="C104"/>
      <c r="D104"/>
      <c r="E104"/>
      <c r="F104"/>
      <c r="I104" s="395" t="s">
        <v>1819</v>
      </c>
      <c r="J104" s="395" t="s">
        <v>1827</v>
      </c>
      <c r="K104" s="395" t="s">
        <v>1837</v>
      </c>
      <c r="L104" s="395" t="s">
        <v>1818</v>
      </c>
      <c r="M104" s="395" t="s">
        <v>1838</v>
      </c>
      <c r="N104" s="395" t="s">
        <v>1808</v>
      </c>
      <c r="O104" s="395" t="s">
        <v>1817</v>
      </c>
      <c r="P104" s="395" t="s">
        <v>1839</v>
      </c>
      <c r="Q104" s="395" t="s">
        <v>1839</v>
      </c>
      <c r="R104" s="395" t="s">
        <v>1819</v>
      </c>
      <c r="S104" s="395" t="s">
        <v>1838</v>
      </c>
      <c r="T104" s="395" t="s">
        <v>1810</v>
      </c>
      <c r="U104" s="395" t="s">
        <v>1826</v>
      </c>
      <c r="V104" s="395" t="s">
        <v>1808</v>
      </c>
      <c r="W104" s="395" t="s">
        <v>1840</v>
      </c>
      <c r="X104" s="395" t="s">
        <v>1813</v>
      </c>
      <c r="Y104" s="395" t="s">
        <v>1814</v>
      </c>
      <c r="Z104" s="395" t="s">
        <v>1841</v>
      </c>
      <c r="AA104" s="395" t="s">
        <v>1825</v>
      </c>
      <c r="AB104" s="395" t="s">
        <v>1808</v>
      </c>
      <c r="AC104" s="395" t="s">
        <v>1818</v>
      </c>
      <c r="AD104" s="395" t="s">
        <v>1821</v>
      </c>
      <c r="AE104" s="395" t="s">
        <v>1816</v>
      </c>
      <c r="AF104" s="395" t="s">
        <v>1838</v>
      </c>
      <c r="AG104" s="395" t="s">
        <v>1822</v>
      </c>
      <c r="AH104" s="395" t="s">
        <v>1810</v>
      </c>
      <c r="AI104" s="395" t="s">
        <v>1813</v>
      </c>
      <c r="AJ104" s="395" t="s">
        <v>1838</v>
      </c>
      <c r="AK104" s="395" t="s">
        <v>1819</v>
      </c>
      <c r="AL104" s="395" t="s">
        <v>1816</v>
      </c>
      <c r="AM104" s="395" t="s">
        <v>1838</v>
      </c>
      <c r="AN104" s="395" t="s">
        <v>1827</v>
      </c>
      <c r="AO104" s="395" t="s">
        <v>1811</v>
      </c>
      <c r="AP104" s="395" t="s">
        <v>1841</v>
      </c>
      <c r="AQ104" s="395" t="s">
        <v>1816</v>
      </c>
      <c r="AR104" s="395" t="s">
        <v>1808</v>
      </c>
      <c r="AS104" s="395" t="s">
        <v>1824</v>
      </c>
      <c r="AT104" s="395" t="s">
        <v>1842</v>
      </c>
    </row>
    <row r="105" spans="2:46" x14ac:dyDescent="0.25">
      <c r="C105"/>
      <c r="D105"/>
      <c r="E105"/>
      <c r="F105"/>
    </row>
    <row r="106" spans="2:46" x14ac:dyDescent="0.25">
      <c r="C106"/>
      <c r="D106"/>
      <c r="E106"/>
      <c r="F106"/>
      <c r="I106" s="395" t="s">
        <v>1843</v>
      </c>
      <c r="J106" s="395" t="s">
        <v>1843</v>
      </c>
      <c r="K106" s="395" t="s">
        <v>1843</v>
      </c>
      <c r="L106" s="395" t="s">
        <v>1843</v>
      </c>
      <c r="M106" s="395" t="s">
        <v>1843</v>
      </c>
      <c r="N106" s="395" t="s">
        <v>1843</v>
      </c>
      <c r="O106" s="395" t="s">
        <v>1843</v>
      </c>
      <c r="P106" s="395" t="s">
        <v>1843</v>
      </c>
      <c r="Q106" s="395" t="s">
        <v>1843</v>
      </c>
      <c r="R106" s="395" t="s">
        <v>1843</v>
      </c>
      <c r="S106" s="395" t="s">
        <v>1843</v>
      </c>
      <c r="T106" s="395" t="s">
        <v>1843</v>
      </c>
      <c r="U106" s="395" t="s">
        <v>1843</v>
      </c>
      <c r="V106" s="395" t="s">
        <v>1843</v>
      </c>
      <c r="W106" s="395" t="s">
        <v>1843</v>
      </c>
      <c r="X106" s="395" t="s">
        <v>1843</v>
      </c>
      <c r="Y106" s="395" t="s">
        <v>1843</v>
      </c>
      <c r="Z106" s="395" t="s">
        <v>1843</v>
      </c>
      <c r="AA106" s="395" t="s">
        <v>1843</v>
      </c>
      <c r="AB106" s="395" t="s">
        <v>1843</v>
      </c>
      <c r="AC106" s="395" t="s">
        <v>1843</v>
      </c>
      <c r="AD106" s="395" t="s">
        <v>1843</v>
      </c>
      <c r="AE106" s="395" t="s">
        <v>1843</v>
      </c>
      <c r="AF106" s="395" t="s">
        <v>1843</v>
      </c>
      <c r="AG106" s="395" t="s">
        <v>1843</v>
      </c>
      <c r="AH106" s="395" t="s">
        <v>1843</v>
      </c>
      <c r="AI106" s="395" t="s">
        <v>1843</v>
      </c>
      <c r="AJ106" s="395" t="s">
        <v>1843</v>
      </c>
      <c r="AK106" s="395" t="s">
        <v>1843</v>
      </c>
      <c r="AL106" s="395" t="s">
        <v>1843</v>
      </c>
      <c r="AM106" s="395" t="s">
        <v>1843</v>
      </c>
      <c r="AN106" s="395" t="s">
        <v>1843</v>
      </c>
      <c r="AO106" s="395" t="s">
        <v>1843</v>
      </c>
      <c r="AP106" s="395" t="s">
        <v>1843</v>
      </c>
      <c r="AQ106" s="395" t="s">
        <v>1843</v>
      </c>
      <c r="AR106" s="395" t="s">
        <v>1843</v>
      </c>
      <c r="AS106" s="395" t="s">
        <v>1843</v>
      </c>
      <c r="AT106" s="395" t="s">
        <v>1843</v>
      </c>
    </row>
    <row r="107" spans="2:46" x14ac:dyDescent="0.25">
      <c r="C107"/>
      <c r="D107"/>
      <c r="E107"/>
      <c r="F107"/>
      <c r="I107" s="395" t="s">
        <v>1844</v>
      </c>
      <c r="J107" s="395" t="s">
        <v>1844</v>
      </c>
      <c r="K107" s="395" t="s">
        <v>1844</v>
      </c>
      <c r="L107" s="395" t="s">
        <v>1844</v>
      </c>
      <c r="M107" s="395" t="s">
        <v>1844</v>
      </c>
      <c r="N107" s="395" t="s">
        <v>1844</v>
      </c>
      <c r="O107" s="395" t="s">
        <v>1844</v>
      </c>
      <c r="P107" s="395" t="s">
        <v>1844</v>
      </c>
      <c r="Q107" s="395" t="s">
        <v>1844</v>
      </c>
      <c r="R107" s="395" t="s">
        <v>1844</v>
      </c>
      <c r="S107" s="395" t="s">
        <v>1844</v>
      </c>
      <c r="T107" s="395" t="s">
        <v>1844</v>
      </c>
      <c r="U107" s="395" t="s">
        <v>1844</v>
      </c>
      <c r="V107" s="395" t="s">
        <v>1844</v>
      </c>
      <c r="W107" s="395" t="s">
        <v>1844</v>
      </c>
      <c r="X107" s="395" t="s">
        <v>1844</v>
      </c>
      <c r="Y107" s="395" t="s">
        <v>1844</v>
      </c>
      <c r="Z107" s="395" t="s">
        <v>1844</v>
      </c>
      <c r="AA107" s="395" t="s">
        <v>1844</v>
      </c>
      <c r="AB107" s="395" t="s">
        <v>1844</v>
      </c>
      <c r="AC107" s="395" t="s">
        <v>1844</v>
      </c>
      <c r="AD107" s="395" t="s">
        <v>1844</v>
      </c>
      <c r="AE107" s="395" t="s">
        <v>1844</v>
      </c>
      <c r="AF107" s="395" t="s">
        <v>1844</v>
      </c>
      <c r="AG107" s="395" t="s">
        <v>1844</v>
      </c>
      <c r="AH107" s="395" t="s">
        <v>1844</v>
      </c>
      <c r="AI107" s="395" t="s">
        <v>1844</v>
      </c>
      <c r="AJ107" s="395" t="s">
        <v>1844</v>
      </c>
      <c r="AK107" s="395" t="s">
        <v>1844</v>
      </c>
      <c r="AL107" s="395" t="s">
        <v>1844</v>
      </c>
      <c r="AM107" s="395" t="s">
        <v>1844</v>
      </c>
      <c r="AN107" s="395" t="s">
        <v>1844</v>
      </c>
      <c r="AO107" s="395" t="s">
        <v>1844</v>
      </c>
      <c r="AP107" s="395" t="s">
        <v>1844</v>
      </c>
      <c r="AQ107" s="395" t="s">
        <v>1844</v>
      </c>
      <c r="AR107" s="395" t="s">
        <v>1844</v>
      </c>
      <c r="AS107" s="395" t="s">
        <v>1844</v>
      </c>
      <c r="AT107" s="395" t="s">
        <v>1844</v>
      </c>
    </row>
    <row r="108" spans="2:46" x14ac:dyDescent="0.25">
      <c r="C108"/>
      <c r="D108"/>
      <c r="E108"/>
      <c r="F108"/>
      <c r="I108" s="395" t="s">
        <v>1845</v>
      </c>
      <c r="J108" s="395" t="s">
        <v>1845</v>
      </c>
      <c r="K108" s="395" t="s">
        <v>1845</v>
      </c>
      <c r="L108" s="395" t="s">
        <v>1845</v>
      </c>
      <c r="M108" s="395" t="s">
        <v>1845</v>
      </c>
      <c r="N108" s="395" t="s">
        <v>1845</v>
      </c>
      <c r="O108" s="395" t="s">
        <v>1845</v>
      </c>
      <c r="P108" s="395" t="s">
        <v>1845</v>
      </c>
      <c r="Q108" s="395" t="s">
        <v>1845</v>
      </c>
      <c r="R108" s="395" t="s">
        <v>1845</v>
      </c>
      <c r="S108" s="395" t="s">
        <v>1845</v>
      </c>
      <c r="T108" s="395" t="s">
        <v>1845</v>
      </c>
      <c r="U108" s="395" t="s">
        <v>1845</v>
      </c>
      <c r="V108" s="395" t="s">
        <v>1845</v>
      </c>
      <c r="W108" s="395" t="s">
        <v>1845</v>
      </c>
      <c r="X108" s="395" t="s">
        <v>1845</v>
      </c>
      <c r="Y108" s="395" t="s">
        <v>1845</v>
      </c>
      <c r="Z108" s="395" t="s">
        <v>1845</v>
      </c>
      <c r="AA108" s="395" t="s">
        <v>1845</v>
      </c>
      <c r="AB108" s="395" t="s">
        <v>1845</v>
      </c>
      <c r="AC108" s="395" t="s">
        <v>1845</v>
      </c>
      <c r="AD108" s="395" t="s">
        <v>1845</v>
      </c>
      <c r="AE108" s="395" t="s">
        <v>1845</v>
      </c>
      <c r="AF108" s="395" t="s">
        <v>1845</v>
      </c>
      <c r="AG108" s="395" t="s">
        <v>1845</v>
      </c>
      <c r="AH108" s="395" t="s">
        <v>1845</v>
      </c>
      <c r="AI108" s="395" t="s">
        <v>1845</v>
      </c>
      <c r="AJ108" s="395" t="s">
        <v>1845</v>
      </c>
      <c r="AK108" s="395" t="s">
        <v>1845</v>
      </c>
      <c r="AL108" s="395" t="s">
        <v>1845</v>
      </c>
      <c r="AM108" s="395" t="s">
        <v>1845</v>
      </c>
      <c r="AN108" s="395" t="s">
        <v>1845</v>
      </c>
      <c r="AO108" s="395" t="s">
        <v>1845</v>
      </c>
      <c r="AP108" s="395" t="s">
        <v>1845</v>
      </c>
      <c r="AQ108" s="395" t="s">
        <v>1845</v>
      </c>
      <c r="AR108" s="395" t="s">
        <v>1845</v>
      </c>
      <c r="AS108" s="395" t="s">
        <v>1845</v>
      </c>
      <c r="AT108" s="395" t="s">
        <v>1845</v>
      </c>
    </row>
    <row r="109" spans="2:46" x14ac:dyDescent="0.25">
      <c r="C109"/>
      <c r="D109"/>
      <c r="E109"/>
      <c r="F109"/>
      <c r="I109" s="395" t="s">
        <v>1846</v>
      </c>
      <c r="J109" s="395" t="s">
        <v>1846</v>
      </c>
      <c r="K109" s="395" t="s">
        <v>1846</v>
      </c>
      <c r="L109" s="395" t="s">
        <v>1846</v>
      </c>
      <c r="M109" s="395" t="s">
        <v>1846</v>
      </c>
      <c r="N109" s="395" t="s">
        <v>1846</v>
      </c>
      <c r="O109" s="395" t="s">
        <v>1846</v>
      </c>
      <c r="P109" s="395" t="s">
        <v>1846</v>
      </c>
      <c r="Q109" s="395" t="s">
        <v>1846</v>
      </c>
      <c r="R109" s="395" t="s">
        <v>1846</v>
      </c>
      <c r="S109" s="395" t="s">
        <v>1846</v>
      </c>
      <c r="T109" s="395" t="s">
        <v>1846</v>
      </c>
      <c r="U109" s="395" t="s">
        <v>1846</v>
      </c>
      <c r="V109" s="395" t="s">
        <v>1846</v>
      </c>
      <c r="W109" s="395" t="s">
        <v>1846</v>
      </c>
      <c r="X109" s="395" t="s">
        <v>1846</v>
      </c>
      <c r="Y109" s="395" t="s">
        <v>1846</v>
      </c>
      <c r="Z109" s="395" t="s">
        <v>1846</v>
      </c>
      <c r="AA109" s="395" t="s">
        <v>1846</v>
      </c>
      <c r="AB109" s="395" t="s">
        <v>1846</v>
      </c>
      <c r="AC109" s="395" t="s">
        <v>1846</v>
      </c>
      <c r="AD109" s="395" t="s">
        <v>1846</v>
      </c>
      <c r="AE109" s="395" t="s">
        <v>1846</v>
      </c>
      <c r="AF109" s="395" t="s">
        <v>1846</v>
      </c>
      <c r="AG109" s="395" t="s">
        <v>1846</v>
      </c>
      <c r="AH109" s="395" t="s">
        <v>1846</v>
      </c>
      <c r="AI109" s="395" t="s">
        <v>1846</v>
      </c>
      <c r="AJ109" s="395" t="s">
        <v>1846</v>
      </c>
      <c r="AK109" s="395" t="s">
        <v>1846</v>
      </c>
      <c r="AL109" s="395" t="s">
        <v>1846</v>
      </c>
      <c r="AM109" s="395" t="s">
        <v>1846</v>
      </c>
      <c r="AN109" s="395" t="s">
        <v>1846</v>
      </c>
      <c r="AO109" s="395" t="s">
        <v>1846</v>
      </c>
      <c r="AP109" s="395" t="s">
        <v>1846</v>
      </c>
      <c r="AQ109" s="395" t="s">
        <v>1846</v>
      </c>
      <c r="AR109" s="395" t="s">
        <v>1846</v>
      </c>
      <c r="AS109" s="395" t="s">
        <v>1846</v>
      </c>
      <c r="AT109" s="395" t="s">
        <v>1846</v>
      </c>
    </row>
    <row r="110" spans="2:46" x14ac:dyDescent="0.25">
      <c r="C110"/>
      <c r="D110"/>
      <c r="E110"/>
      <c r="F110"/>
      <c r="I110" s="395" t="s">
        <v>1847</v>
      </c>
      <c r="J110" s="395" t="s">
        <v>1847</v>
      </c>
      <c r="K110" s="395" t="s">
        <v>1847</v>
      </c>
      <c r="L110" s="395" t="s">
        <v>1847</v>
      </c>
      <c r="M110" s="395" t="s">
        <v>1847</v>
      </c>
      <c r="N110" s="395" t="s">
        <v>1847</v>
      </c>
      <c r="O110" s="395" t="s">
        <v>1847</v>
      </c>
      <c r="P110" s="395" t="s">
        <v>1847</v>
      </c>
      <c r="Q110" s="395" t="s">
        <v>1847</v>
      </c>
      <c r="R110" s="395" t="s">
        <v>1847</v>
      </c>
      <c r="S110" s="395" t="s">
        <v>1847</v>
      </c>
      <c r="T110" s="395" t="s">
        <v>1847</v>
      </c>
      <c r="U110" s="395" t="s">
        <v>1847</v>
      </c>
      <c r="V110" s="395" t="s">
        <v>1847</v>
      </c>
      <c r="W110" s="395" t="s">
        <v>1847</v>
      </c>
      <c r="X110" s="395" t="s">
        <v>1847</v>
      </c>
      <c r="Y110" s="395" t="s">
        <v>1847</v>
      </c>
      <c r="Z110" s="395" t="s">
        <v>1847</v>
      </c>
      <c r="AA110" s="395" t="s">
        <v>1847</v>
      </c>
      <c r="AB110" s="395" t="s">
        <v>1847</v>
      </c>
      <c r="AC110" s="395" t="s">
        <v>1847</v>
      </c>
      <c r="AD110" s="395" t="s">
        <v>1847</v>
      </c>
      <c r="AE110" s="395" t="s">
        <v>1847</v>
      </c>
      <c r="AF110" s="395" t="s">
        <v>1847</v>
      </c>
      <c r="AG110" s="395" t="s">
        <v>1847</v>
      </c>
      <c r="AH110" s="395" t="s">
        <v>1847</v>
      </c>
      <c r="AI110" s="395" t="s">
        <v>1847</v>
      </c>
      <c r="AJ110" s="395" t="s">
        <v>1847</v>
      </c>
      <c r="AK110" s="395" t="s">
        <v>1847</v>
      </c>
      <c r="AL110" s="395" t="s">
        <v>1847</v>
      </c>
      <c r="AM110" s="395" t="s">
        <v>1847</v>
      </c>
      <c r="AN110" s="395" t="s">
        <v>1847</v>
      </c>
      <c r="AO110" s="395" t="s">
        <v>1847</v>
      </c>
      <c r="AP110" s="395" t="s">
        <v>1847</v>
      </c>
      <c r="AQ110" s="395" t="s">
        <v>1847</v>
      </c>
      <c r="AR110" s="395" t="s">
        <v>1847</v>
      </c>
      <c r="AS110" s="395" t="s">
        <v>1847</v>
      </c>
      <c r="AT110" s="395" t="s">
        <v>1847</v>
      </c>
    </row>
    <row r="111" spans="2:46" x14ac:dyDescent="0.25">
      <c r="C111"/>
      <c r="D111"/>
      <c r="E111"/>
      <c r="F111"/>
      <c r="I111" s="395" t="s">
        <v>1848</v>
      </c>
      <c r="J111" s="395" t="s">
        <v>1848</v>
      </c>
      <c r="K111" s="395" t="s">
        <v>1848</v>
      </c>
      <c r="L111" s="395" t="s">
        <v>1848</v>
      </c>
      <c r="M111" s="395" t="s">
        <v>1848</v>
      </c>
      <c r="N111" s="395" t="s">
        <v>1848</v>
      </c>
      <c r="O111" s="395" t="s">
        <v>1848</v>
      </c>
      <c r="P111" s="395" t="s">
        <v>1848</v>
      </c>
      <c r="Q111" s="395" t="s">
        <v>1848</v>
      </c>
      <c r="R111" s="395" t="s">
        <v>1848</v>
      </c>
      <c r="S111" s="395" t="s">
        <v>1848</v>
      </c>
      <c r="T111" s="395" t="s">
        <v>1848</v>
      </c>
      <c r="U111" s="395" t="s">
        <v>1848</v>
      </c>
      <c r="V111" s="395" t="s">
        <v>1848</v>
      </c>
      <c r="W111" s="395" t="s">
        <v>1848</v>
      </c>
      <c r="X111" s="395" t="s">
        <v>1848</v>
      </c>
      <c r="Y111" s="395" t="s">
        <v>1848</v>
      </c>
      <c r="Z111" s="395" t="s">
        <v>1848</v>
      </c>
      <c r="AA111" s="395" t="s">
        <v>1848</v>
      </c>
      <c r="AB111" s="395" t="s">
        <v>1848</v>
      </c>
      <c r="AC111" s="395" t="s">
        <v>1848</v>
      </c>
      <c r="AD111" s="395" t="s">
        <v>1848</v>
      </c>
      <c r="AE111" s="395" t="s">
        <v>1848</v>
      </c>
      <c r="AF111" s="395" t="s">
        <v>1848</v>
      </c>
      <c r="AG111" s="395" t="s">
        <v>1848</v>
      </c>
      <c r="AH111" s="395" t="s">
        <v>1848</v>
      </c>
      <c r="AI111" s="395" t="s">
        <v>1848</v>
      </c>
      <c r="AJ111" s="395" t="s">
        <v>1848</v>
      </c>
      <c r="AK111" s="395" t="s">
        <v>1848</v>
      </c>
      <c r="AL111" s="395" t="s">
        <v>1848</v>
      </c>
      <c r="AM111" s="395" t="s">
        <v>1848</v>
      </c>
      <c r="AN111" s="395" t="s">
        <v>1848</v>
      </c>
      <c r="AO111" s="395" t="s">
        <v>1848</v>
      </c>
      <c r="AP111" s="395" t="s">
        <v>1848</v>
      </c>
      <c r="AQ111" s="395" t="s">
        <v>1848</v>
      </c>
      <c r="AR111" s="395" t="s">
        <v>1848</v>
      </c>
      <c r="AS111" s="395" t="s">
        <v>1848</v>
      </c>
      <c r="AT111" s="395" t="s">
        <v>1848</v>
      </c>
    </row>
    <row r="112" spans="2:46" x14ac:dyDescent="0.25">
      <c r="C112"/>
      <c r="D112"/>
      <c r="E112"/>
      <c r="F112"/>
    </row>
    <row r="113" spans="3:43" x14ac:dyDescent="0.25">
      <c r="C113"/>
      <c r="D113"/>
      <c r="E113"/>
      <c r="F113"/>
      <c r="H113" s="896" t="s">
        <v>19</v>
      </c>
      <c r="I113" s="395" t="s">
        <v>1849</v>
      </c>
      <c r="J113" s="395" t="s">
        <v>1849</v>
      </c>
      <c r="K113" s="395" t="s">
        <v>1849</v>
      </c>
      <c r="L113" s="395" t="s">
        <v>1849</v>
      </c>
      <c r="M113" s="395" t="s">
        <v>1849</v>
      </c>
      <c r="P113" s="395" t="s">
        <v>1849</v>
      </c>
      <c r="Q113" s="395" t="s">
        <v>1849</v>
      </c>
      <c r="S113" s="395" t="s">
        <v>1849</v>
      </c>
      <c r="U113" s="395" t="s">
        <v>1849</v>
      </c>
      <c r="V113" s="395" t="s">
        <v>1849</v>
      </c>
      <c r="W113" s="395" t="s">
        <v>1849</v>
      </c>
      <c r="Y113" s="395" t="s">
        <v>1849</v>
      </c>
      <c r="Z113" s="395" t="s">
        <v>1849</v>
      </c>
      <c r="AA113" s="395" t="s">
        <v>1849</v>
      </c>
      <c r="AB113" s="395" t="s">
        <v>1849</v>
      </c>
      <c r="AD113" s="395" t="s">
        <v>1849</v>
      </c>
      <c r="AI113" s="395" t="s">
        <v>1849</v>
      </c>
      <c r="AK113" s="395" t="s">
        <v>1849</v>
      </c>
      <c r="AL113" s="395" t="s">
        <v>1849</v>
      </c>
      <c r="AN113" s="395" t="s">
        <v>1849</v>
      </c>
      <c r="AQ113" s="395" t="s">
        <v>1849</v>
      </c>
    </row>
    <row r="114" spans="3:43" x14ac:dyDescent="0.25">
      <c r="C114"/>
      <c r="D114"/>
      <c r="E114"/>
      <c r="F114"/>
      <c r="I114" s="395" t="s">
        <v>1812</v>
      </c>
      <c r="J114" s="395" t="s">
        <v>1850</v>
      </c>
      <c r="K114" s="395" t="s">
        <v>1838</v>
      </c>
      <c r="L114" s="395" t="s">
        <v>1850</v>
      </c>
      <c r="M114" s="395" t="s">
        <v>1827</v>
      </c>
      <c r="P114" s="395" t="s">
        <v>1840</v>
      </c>
      <c r="Q114" s="395" t="s">
        <v>1824</v>
      </c>
      <c r="S114" s="395" t="s">
        <v>1820</v>
      </c>
      <c r="U114" s="395" t="s">
        <v>1814</v>
      </c>
      <c r="V114" s="395" t="s">
        <v>1822</v>
      </c>
      <c r="W114" s="395" t="s">
        <v>1842</v>
      </c>
      <c r="Y114" s="395" t="s">
        <v>1826</v>
      </c>
      <c r="Z114" s="395" t="s">
        <v>1820</v>
      </c>
      <c r="AA114" s="395" t="s">
        <v>1817</v>
      </c>
      <c r="AB114" s="395" t="s">
        <v>1824</v>
      </c>
      <c r="AD114" s="395" t="s">
        <v>1825</v>
      </c>
      <c r="AI114" s="395" t="s">
        <v>1824</v>
      </c>
      <c r="AK114" s="395" t="s">
        <v>1817</v>
      </c>
      <c r="AL114" s="395" t="s">
        <v>1827</v>
      </c>
      <c r="AN114" s="395" t="s">
        <v>1814</v>
      </c>
      <c r="AQ114" s="395" t="s">
        <v>1819</v>
      </c>
    </row>
    <row r="115" spans="3:43" x14ac:dyDescent="0.25">
      <c r="C115"/>
      <c r="D115"/>
      <c r="E115"/>
      <c r="F115"/>
    </row>
    <row r="116" spans="3:43" x14ac:dyDescent="0.25">
      <c r="C116"/>
      <c r="D116"/>
      <c r="E116"/>
      <c r="F116"/>
      <c r="I116" s="395" t="s">
        <v>1851</v>
      </c>
      <c r="J116" s="395" t="s">
        <v>1851</v>
      </c>
      <c r="K116" s="395" t="s">
        <v>1851</v>
      </c>
      <c r="L116" s="395" t="s">
        <v>1851</v>
      </c>
      <c r="M116" s="395" t="s">
        <v>1851</v>
      </c>
      <c r="P116" s="395" t="s">
        <v>1851</v>
      </c>
      <c r="Q116" s="395" t="s">
        <v>1851</v>
      </c>
      <c r="S116" s="395" t="s">
        <v>1851</v>
      </c>
      <c r="U116" s="395" t="s">
        <v>1851</v>
      </c>
      <c r="V116" s="395" t="s">
        <v>1851</v>
      </c>
      <c r="W116" s="395" t="s">
        <v>1851</v>
      </c>
      <c r="Y116" s="395" t="s">
        <v>1851</v>
      </c>
      <c r="Z116" s="395" t="s">
        <v>1851</v>
      </c>
      <c r="AA116" s="395" t="s">
        <v>1851</v>
      </c>
      <c r="AB116" s="395" t="s">
        <v>1851</v>
      </c>
      <c r="AD116" s="395" t="s">
        <v>1851</v>
      </c>
      <c r="AI116" s="395" t="s">
        <v>1852</v>
      </c>
      <c r="AK116" s="395" t="s">
        <v>1851</v>
      </c>
      <c r="AL116" s="395" t="s">
        <v>1851</v>
      </c>
      <c r="AN116" s="395" t="s">
        <v>1851</v>
      </c>
      <c r="AQ116" s="395" t="s">
        <v>1851</v>
      </c>
    </row>
    <row r="117" spans="3:43" x14ac:dyDescent="0.25">
      <c r="C117"/>
      <c r="D117"/>
      <c r="E117"/>
      <c r="F117"/>
      <c r="I117" s="395" t="s">
        <v>1853</v>
      </c>
      <c r="J117" s="395" t="s">
        <v>1853</v>
      </c>
      <c r="K117" s="395" t="s">
        <v>1853</v>
      </c>
      <c r="L117" s="395" t="s">
        <v>1853</v>
      </c>
      <c r="M117" s="395" t="s">
        <v>1853</v>
      </c>
      <c r="P117" s="395" t="s">
        <v>1853</v>
      </c>
      <c r="Q117" s="395" t="s">
        <v>1853</v>
      </c>
      <c r="S117" s="395" t="s">
        <v>1853</v>
      </c>
      <c r="U117" s="395" t="s">
        <v>1853</v>
      </c>
      <c r="V117" s="395" t="s">
        <v>1853</v>
      </c>
      <c r="W117" s="395" t="s">
        <v>1853</v>
      </c>
      <c r="Y117" s="395" t="s">
        <v>1853</v>
      </c>
      <c r="Z117" s="395" t="s">
        <v>1853</v>
      </c>
      <c r="AA117" s="395" t="s">
        <v>1853</v>
      </c>
      <c r="AB117" s="395" t="s">
        <v>1853</v>
      </c>
      <c r="AD117" s="395" t="s">
        <v>1853</v>
      </c>
      <c r="AI117" s="395" t="s">
        <v>1854</v>
      </c>
      <c r="AK117" s="395" t="s">
        <v>1853</v>
      </c>
      <c r="AL117" s="395" t="s">
        <v>1853</v>
      </c>
      <c r="AN117" s="395" t="s">
        <v>1853</v>
      </c>
      <c r="AQ117" s="395" t="s">
        <v>1853</v>
      </c>
    </row>
    <row r="118" spans="3:43" x14ac:dyDescent="0.25">
      <c r="C118"/>
      <c r="D118"/>
      <c r="E118"/>
      <c r="F118"/>
      <c r="I118" s="395" t="s">
        <v>1855</v>
      </c>
      <c r="J118" s="395" t="s">
        <v>1855</v>
      </c>
      <c r="K118" s="395" t="s">
        <v>1855</v>
      </c>
      <c r="L118" s="395" t="s">
        <v>1855</v>
      </c>
      <c r="M118" s="395" t="s">
        <v>1855</v>
      </c>
      <c r="P118" s="395" t="s">
        <v>1855</v>
      </c>
      <c r="Q118" s="395" t="s">
        <v>1855</v>
      </c>
      <c r="S118" s="395" t="s">
        <v>1855</v>
      </c>
      <c r="U118" s="395" t="s">
        <v>1855</v>
      </c>
      <c r="V118" s="395" t="s">
        <v>1855</v>
      </c>
      <c r="W118" s="395" t="s">
        <v>1855</v>
      </c>
      <c r="Y118" s="395" t="s">
        <v>1855</v>
      </c>
      <c r="Z118" s="395" t="s">
        <v>1855</v>
      </c>
      <c r="AA118" s="395" t="s">
        <v>1855</v>
      </c>
      <c r="AB118" s="395" t="s">
        <v>1855</v>
      </c>
      <c r="AD118" s="395" t="s">
        <v>1855</v>
      </c>
      <c r="AK118" s="395" t="s">
        <v>1855</v>
      </c>
      <c r="AL118" s="395" t="s">
        <v>1855</v>
      </c>
      <c r="AN118" s="395" t="s">
        <v>1855</v>
      </c>
      <c r="AQ118" s="395" t="s">
        <v>1855</v>
      </c>
    </row>
    <row r="119" spans="3:43" x14ac:dyDescent="0.25">
      <c r="C119"/>
      <c r="D119"/>
      <c r="E119"/>
      <c r="F119"/>
      <c r="I119" s="395" t="s">
        <v>1852</v>
      </c>
      <c r="J119" s="395" t="s">
        <v>1852</v>
      </c>
      <c r="K119" s="395" t="s">
        <v>1852</v>
      </c>
      <c r="L119" s="395" t="s">
        <v>1852</v>
      </c>
      <c r="M119" s="395" t="s">
        <v>1852</v>
      </c>
      <c r="P119" s="395" t="s">
        <v>1852</v>
      </c>
      <c r="Q119" s="395" t="s">
        <v>1852</v>
      </c>
      <c r="S119" s="395" t="s">
        <v>1852</v>
      </c>
      <c r="U119" s="395" t="s">
        <v>1852</v>
      </c>
      <c r="V119" s="395" t="s">
        <v>1852</v>
      </c>
      <c r="W119" s="395" t="s">
        <v>1852</v>
      </c>
      <c r="Y119" s="395" t="s">
        <v>1852</v>
      </c>
      <c r="Z119" s="395" t="s">
        <v>1852</v>
      </c>
      <c r="AA119" s="395" t="s">
        <v>1852</v>
      </c>
      <c r="AB119" s="395" t="s">
        <v>1852</v>
      </c>
      <c r="AD119" s="395" t="s">
        <v>1852</v>
      </c>
      <c r="AK119" s="395" t="s">
        <v>1852</v>
      </c>
      <c r="AL119" s="395" t="s">
        <v>1852</v>
      </c>
      <c r="AN119" s="395" t="s">
        <v>1852</v>
      </c>
      <c r="AQ119" s="395" t="s">
        <v>1852</v>
      </c>
    </row>
    <row r="120" spans="3:43" x14ac:dyDescent="0.25">
      <c r="C120"/>
      <c r="D120"/>
      <c r="E120"/>
      <c r="F120"/>
      <c r="I120" s="395" t="s">
        <v>1856</v>
      </c>
      <c r="J120" s="395" t="s">
        <v>1856</v>
      </c>
      <c r="K120" s="395" t="s">
        <v>1856</v>
      </c>
      <c r="L120" s="395" t="s">
        <v>1856</v>
      </c>
      <c r="M120" s="395" t="s">
        <v>1856</v>
      </c>
      <c r="P120" s="395" t="s">
        <v>1856</v>
      </c>
      <c r="Q120" s="395" t="s">
        <v>1856</v>
      </c>
      <c r="S120" s="395" t="s">
        <v>1856</v>
      </c>
      <c r="U120" s="395" t="s">
        <v>1856</v>
      </c>
      <c r="V120" s="395" t="s">
        <v>1856</v>
      </c>
      <c r="W120" s="395" t="s">
        <v>1856</v>
      </c>
      <c r="Y120" s="395" t="s">
        <v>1856</v>
      </c>
      <c r="Z120" s="395" t="s">
        <v>1856</v>
      </c>
      <c r="AA120" s="395" t="s">
        <v>1856</v>
      </c>
      <c r="AB120" s="395" t="s">
        <v>1856</v>
      </c>
      <c r="AD120" s="395" t="s">
        <v>1856</v>
      </c>
      <c r="AK120" s="395" t="s">
        <v>1856</v>
      </c>
      <c r="AL120" s="395" t="s">
        <v>1856</v>
      </c>
      <c r="AN120" s="395" t="s">
        <v>1856</v>
      </c>
      <c r="AQ120" s="395" t="s">
        <v>1856</v>
      </c>
    </row>
    <row r="121" spans="3:43" x14ac:dyDescent="0.25">
      <c r="C121"/>
      <c r="D121"/>
      <c r="E121"/>
      <c r="F121"/>
      <c r="I121" s="395" t="s">
        <v>1854</v>
      </c>
      <c r="J121" s="395" t="s">
        <v>1854</v>
      </c>
      <c r="K121" s="395" t="s">
        <v>1854</v>
      </c>
      <c r="L121" s="395" t="s">
        <v>1854</v>
      </c>
      <c r="M121" s="395" t="s">
        <v>1854</v>
      </c>
      <c r="P121" s="395" t="s">
        <v>1854</v>
      </c>
      <c r="Q121" s="395" t="s">
        <v>1854</v>
      </c>
      <c r="S121" s="395" t="s">
        <v>1854</v>
      </c>
      <c r="U121" s="395" t="s">
        <v>1854</v>
      </c>
      <c r="V121" s="395" t="s">
        <v>1854</v>
      </c>
      <c r="W121" s="395" t="s">
        <v>1854</v>
      </c>
      <c r="Y121" s="395" t="s">
        <v>1854</v>
      </c>
      <c r="Z121" s="395" t="s">
        <v>1854</v>
      </c>
      <c r="AA121" s="395" t="s">
        <v>1854</v>
      </c>
      <c r="AB121" s="395" t="s">
        <v>1854</v>
      </c>
      <c r="AD121" s="395" t="s">
        <v>1854</v>
      </c>
      <c r="AK121" s="395" t="s">
        <v>1854</v>
      </c>
      <c r="AL121" s="395" t="s">
        <v>1854</v>
      </c>
      <c r="AN121" s="395" t="s">
        <v>1854</v>
      </c>
      <c r="AQ121" s="395" t="s">
        <v>1854</v>
      </c>
    </row>
    <row r="122" spans="3:43" x14ac:dyDescent="0.25">
      <c r="C122"/>
      <c r="D122"/>
      <c r="E122"/>
      <c r="F122"/>
      <c r="I122" s="395" t="s">
        <v>1857</v>
      </c>
      <c r="J122" s="395" t="s">
        <v>1857</v>
      </c>
      <c r="K122" s="395" t="s">
        <v>1857</v>
      </c>
      <c r="L122" s="395" t="s">
        <v>1857</v>
      </c>
      <c r="M122" s="395" t="s">
        <v>1857</v>
      </c>
      <c r="P122" s="395" t="s">
        <v>1857</v>
      </c>
      <c r="Q122" s="395" t="s">
        <v>1857</v>
      </c>
      <c r="S122" s="395" t="s">
        <v>1857</v>
      </c>
      <c r="U122" s="395" t="s">
        <v>1857</v>
      </c>
      <c r="V122" s="395" t="s">
        <v>1857</v>
      </c>
      <c r="W122" s="395" t="s">
        <v>1857</v>
      </c>
      <c r="Y122" s="395" t="s">
        <v>1857</v>
      </c>
      <c r="Z122" s="395" t="s">
        <v>1857</v>
      </c>
      <c r="AA122" s="395" t="s">
        <v>1857</v>
      </c>
      <c r="AB122" s="395" t="s">
        <v>1857</v>
      </c>
      <c r="AD122" s="395" t="s">
        <v>1857</v>
      </c>
      <c r="AK122" s="395" t="s">
        <v>1857</v>
      </c>
      <c r="AL122" s="395" t="s">
        <v>1857</v>
      </c>
      <c r="AN122" s="395" t="s">
        <v>1857</v>
      </c>
      <c r="AQ122" s="395" t="s">
        <v>1857</v>
      </c>
    </row>
    <row r="123" spans="3:43" x14ac:dyDescent="0.25">
      <c r="C123"/>
      <c r="D123"/>
      <c r="E123"/>
      <c r="F123"/>
      <c r="I123" s="395" t="s">
        <v>1858</v>
      </c>
      <c r="J123" s="395" t="s">
        <v>1858</v>
      </c>
      <c r="K123" s="395" t="s">
        <v>1858</v>
      </c>
      <c r="L123" s="395" t="s">
        <v>1858</v>
      </c>
      <c r="M123" s="395" t="s">
        <v>1858</v>
      </c>
      <c r="P123" s="395" t="s">
        <v>1858</v>
      </c>
      <c r="Q123" s="395" t="s">
        <v>1858</v>
      </c>
      <c r="S123" s="395" t="s">
        <v>1858</v>
      </c>
      <c r="U123" s="395" t="s">
        <v>1858</v>
      </c>
      <c r="V123" s="395" t="s">
        <v>1858</v>
      </c>
      <c r="W123" s="395" t="s">
        <v>1858</v>
      </c>
      <c r="Y123" s="395" t="s">
        <v>1858</v>
      </c>
      <c r="Z123" s="395" t="s">
        <v>1858</v>
      </c>
      <c r="AA123" s="395" t="s">
        <v>1858</v>
      </c>
      <c r="AB123" s="395" t="s">
        <v>1858</v>
      </c>
      <c r="AD123" s="395" t="s">
        <v>1858</v>
      </c>
      <c r="AK123" s="395" t="s">
        <v>1858</v>
      </c>
      <c r="AL123" s="395" t="s">
        <v>1858</v>
      </c>
      <c r="AN123" s="395" t="s">
        <v>1858</v>
      </c>
      <c r="AQ123" s="395" t="s">
        <v>1858</v>
      </c>
    </row>
    <row r="124" spans="3:43" x14ac:dyDescent="0.25">
      <c r="C124"/>
      <c r="D124"/>
      <c r="E124"/>
      <c r="F124"/>
    </row>
    <row r="125" spans="3:43" x14ac:dyDescent="0.25">
      <c r="C125"/>
      <c r="D125"/>
      <c r="E125"/>
      <c r="F125"/>
      <c r="H125" s="896" t="s">
        <v>20</v>
      </c>
      <c r="I125" s="395" t="s">
        <v>1859</v>
      </c>
      <c r="J125" s="395" t="s">
        <v>1859</v>
      </c>
      <c r="K125" s="395" t="s">
        <v>1859</v>
      </c>
      <c r="L125" s="395" t="s">
        <v>1859</v>
      </c>
      <c r="M125" s="395" t="s">
        <v>1859</v>
      </c>
      <c r="P125" s="395" t="s">
        <v>1859</v>
      </c>
      <c r="Q125" s="395" t="s">
        <v>1859</v>
      </c>
      <c r="S125" s="395" t="s">
        <v>1859</v>
      </c>
      <c r="U125" s="395" t="s">
        <v>1859</v>
      </c>
      <c r="V125" s="395" t="s">
        <v>1859</v>
      </c>
      <c r="W125" s="395" t="s">
        <v>1859</v>
      </c>
      <c r="Y125" s="395" t="s">
        <v>1859</v>
      </c>
      <c r="Z125" s="395" t="s">
        <v>1859</v>
      </c>
      <c r="AA125" s="395" t="s">
        <v>1859</v>
      </c>
      <c r="AB125" s="395" t="s">
        <v>1859</v>
      </c>
      <c r="AC125" s="395" t="s">
        <v>1859</v>
      </c>
      <c r="AK125" s="395" t="s">
        <v>1859</v>
      </c>
      <c r="AL125" s="395" t="s">
        <v>1859</v>
      </c>
      <c r="AN125" s="395" t="s">
        <v>1859</v>
      </c>
      <c r="AP125" s="395" t="s">
        <v>1859</v>
      </c>
      <c r="AQ125" s="395" t="s">
        <v>1859</v>
      </c>
    </row>
    <row r="126" spans="3:43" x14ac:dyDescent="0.25">
      <c r="C126"/>
      <c r="D126"/>
      <c r="E126"/>
      <c r="F126"/>
      <c r="I126" s="395" t="s">
        <v>1827</v>
      </c>
      <c r="J126" s="395" t="s">
        <v>1825</v>
      </c>
      <c r="K126" s="395" t="s">
        <v>1840</v>
      </c>
      <c r="L126" s="395" t="s">
        <v>1825</v>
      </c>
      <c r="M126" s="395" t="s">
        <v>1826</v>
      </c>
      <c r="P126" s="395" t="s">
        <v>1827</v>
      </c>
      <c r="Q126" s="395" t="s">
        <v>1819</v>
      </c>
      <c r="S126" s="395" t="s">
        <v>1812</v>
      </c>
      <c r="U126" s="395" t="s">
        <v>1813</v>
      </c>
      <c r="V126" s="395" t="s">
        <v>1826</v>
      </c>
      <c r="W126" s="395" t="s">
        <v>1809</v>
      </c>
      <c r="Y126" s="395" t="s">
        <v>1841</v>
      </c>
      <c r="Z126" s="395" t="s">
        <v>1826</v>
      </c>
      <c r="AA126" s="395" t="s">
        <v>1827</v>
      </c>
      <c r="AB126" s="395" t="s">
        <v>1817</v>
      </c>
      <c r="AC126" s="395" t="s">
        <v>1825</v>
      </c>
      <c r="AK126" s="395" t="s">
        <v>1823</v>
      </c>
      <c r="AL126" s="395" t="s">
        <v>1825</v>
      </c>
      <c r="AN126" s="395" t="s">
        <v>1840</v>
      </c>
      <c r="AP126" s="395" t="s">
        <v>1826</v>
      </c>
      <c r="AQ126" s="395" t="s">
        <v>1813</v>
      </c>
    </row>
    <row r="127" spans="3:43" x14ac:dyDescent="0.25">
      <c r="C127"/>
      <c r="D127"/>
      <c r="E127"/>
      <c r="F127"/>
    </row>
    <row r="128" spans="3:43" x14ac:dyDescent="0.25">
      <c r="C128"/>
      <c r="D128"/>
      <c r="E128"/>
      <c r="F128"/>
      <c r="I128" s="395" t="s">
        <v>1860</v>
      </c>
      <c r="J128" s="395" t="s">
        <v>1860</v>
      </c>
      <c r="K128" s="395" t="s">
        <v>1860</v>
      </c>
      <c r="L128" s="395" t="s">
        <v>1860</v>
      </c>
      <c r="M128" s="395" t="s">
        <v>1860</v>
      </c>
      <c r="P128" s="395" t="s">
        <v>1860</v>
      </c>
      <c r="Q128" s="395" t="s">
        <v>1860</v>
      </c>
      <c r="S128" s="395" t="s">
        <v>1860</v>
      </c>
      <c r="U128" s="395" t="s">
        <v>1860</v>
      </c>
      <c r="V128" s="395" t="s">
        <v>1860</v>
      </c>
      <c r="W128" s="395" t="s">
        <v>1860</v>
      </c>
      <c r="Y128" s="395" t="s">
        <v>1860</v>
      </c>
      <c r="Z128" s="395" t="s">
        <v>1860</v>
      </c>
      <c r="AA128" s="395" t="s">
        <v>1860</v>
      </c>
      <c r="AB128" s="395" t="s">
        <v>1860</v>
      </c>
      <c r="AC128" s="395" t="s">
        <v>1860</v>
      </c>
      <c r="AK128" s="395" t="s">
        <v>1860</v>
      </c>
      <c r="AL128" s="395" t="s">
        <v>1860</v>
      </c>
      <c r="AN128" s="395" t="s">
        <v>1860</v>
      </c>
      <c r="AP128" s="395" t="s">
        <v>1860</v>
      </c>
      <c r="AQ128" s="395" t="s">
        <v>1860</v>
      </c>
    </row>
    <row r="129" spans="3:43" x14ac:dyDescent="0.25">
      <c r="C129"/>
      <c r="D129"/>
      <c r="E129"/>
      <c r="F129"/>
      <c r="I129" s="395" t="s">
        <v>1861</v>
      </c>
      <c r="J129" s="395" t="s">
        <v>1861</v>
      </c>
      <c r="K129" s="395" t="s">
        <v>1861</v>
      </c>
      <c r="L129" s="395" t="s">
        <v>1861</v>
      </c>
      <c r="M129" s="395" t="s">
        <v>1861</v>
      </c>
      <c r="P129" s="395" t="s">
        <v>1861</v>
      </c>
      <c r="Q129" s="395" t="s">
        <v>1861</v>
      </c>
      <c r="S129" s="395" t="s">
        <v>1861</v>
      </c>
      <c r="U129" s="395" t="s">
        <v>1861</v>
      </c>
      <c r="V129" s="395" t="s">
        <v>1861</v>
      </c>
      <c r="W129" s="395" t="s">
        <v>1861</v>
      </c>
      <c r="Y129" s="395" t="s">
        <v>1861</v>
      </c>
      <c r="Z129" s="395" t="s">
        <v>1861</v>
      </c>
      <c r="AA129" s="395" t="s">
        <v>1861</v>
      </c>
      <c r="AB129" s="395" t="s">
        <v>1861</v>
      </c>
      <c r="AC129" s="395" t="s">
        <v>1861</v>
      </c>
      <c r="AK129" s="395" t="s">
        <v>1861</v>
      </c>
      <c r="AL129" s="395" t="s">
        <v>1861</v>
      </c>
      <c r="AN129" s="395" t="s">
        <v>1861</v>
      </c>
      <c r="AP129" s="395" t="s">
        <v>1861</v>
      </c>
      <c r="AQ129" s="395" t="s">
        <v>1861</v>
      </c>
    </row>
    <row r="130" spans="3:43" x14ac:dyDescent="0.25">
      <c r="C130"/>
      <c r="D130"/>
      <c r="E130"/>
      <c r="F130"/>
      <c r="I130" s="395" t="s">
        <v>1862</v>
      </c>
      <c r="J130" s="395" t="s">
        <v>1862</v>
      </c>
      <c r="K130" s="395" t="s">
        <v>1862</v>
      </c>
      <c r="L130" s="395" t="s">
        <v>1862</v>
      </c>
      <c r="M130" s="395" t="s">
        <v>1862</v>
      </c>
      <c r="P130" s="395" t="s">
        <v>1862</v>
      </c>
      <c r="Q130" s="395" t="s">
        <v>1862</v>
      </c>
      <c r="S130" s="395" t="s">
        <v>1862</v>
      </c>
      <c r="U130" s="395" t="s">
        <v>1862</v>
      </c>
      <c r="V130" s="395" t="s">
        <v>1862</v>
      </c>
      <c r="W130" s="395" t="s">
        <v>1862</v>
      </c>
      <c r="Y130" s="395" t="s">
        <v>1862</v>
      </c>
      <c r="Z130" s="395" t="s">
        <v>1862</v>
      </c>
      <c r="AA130" s="395" t="s">
        <v>1862</v>
      </c>
      <c r="AB130" s="395" t="s">
        <v>1862</v>
      </c>
      <c r="AC130" s="395" t="s">
        <v>1862</v>
      </c>
      <c r="AK130" s="395" t="s">
        <v>1862</v>
      </c>
      <c r="AL130" s="395" t="s">
        <v>1862</v>
      </c>
      <c r="AN130" s="395" t="s">
        <v>1862</v>
      </c>
      <c r="AP130" s="395" t="s">
        <v>1862</v>
      </c>
      <c r="AQ130" s="395" t="s">
        <v>1862</v>
      </c>
    </row>
    <row r="131" spans="3:43" x14ac:dyDescent="0.25">
      <c r="C131"/>
      <c r="D131"/>
      <c r="E131"/>
      <c r="F131"/>
      <c r="I131" s="395" t="s">
        <v>1863</v>
      </c>
      <c r="J131" s="395" t="s">
        <v>1863</v>
      </c>
      <c r="K131" s="395" t="s">
        <v>1863</v>
      </c>
      <c r="L131" s="395" t="s">
        <v>1863</v>
      </c>
      <c r="M131" s="395" t="s">
        <v>1863</v>
      </c>
      <c r="P131" s="395" t="s">
        <v>1863</v>
      </c>
      <c r="Q131" s="395" t="s">
        <v>1863</v>
      </c>
      <c r="S131" s="395" t="s">
        <v>1863</v>
      </c>
      <c r="U131" s="395" t="s">
        <v>1863</v>
      </c>
      <c r="V131" s="395" t="s">
        <v>1863</v>
      </c>
      <c r="W131" s="395" t="s">
        <v>1863</v>
      </c>
      <c r="Y131" s="395" t="s">
        <v>1863</v>
      </c>
      <c r="Z131" s="395" t="s">
        <v>1863</v>
      </c>
      <c r="AA131" s="395" t="s">
        <v>1863</v>
      </c>
      <c r="AB131" s="395" t="s">
        <v>1863</v>
      </c>
      <c r="AC131" s="395" t="s">
        <v>1863</v>
      </c>
      <c r="AK131" s="395" t="s">
        <v>1863</v>
      </c>
      <c r="AL131" s="395" t="s">
        <v>1863</v>
      </c>
      <c r="AN131" s="395" t="s">
        <v>1863</v>
      </c>
      <c r="AP131" s="395" t="s">
        <v>1863</v>
      </c>
      <c r="AQ131" s="395" t="s">
        <v>1863</v>
      </c>
    </row>
    <row r="132" spans="3:43" x14ac:dyDescent="0.25">
      <c r="C132"/>
      <c r="D132"/>
      <c r="E132"/>
      <c r="F132"/>
      <c r="I132" s="395" t="s">
        <v>1864</v>
      </c>
      <c r="J132" s="395" t="s">
        <v>1864</v>
      </c>
      <c r="K132" s="395" t="s">
        <v>1864</v>
      </c>
      <c r="L132" s="395" t="s">
        <v>1864</v>
      </c>
      <c r="M132" s="395" t="s">
        <v>1864</v>
      </c>
      <c r="P132" s="395" t="s">
        <v>1864</v>
      </c>
      <c r="Q132" s="395" t="s">
        <v>1864</v>
      </c>
      <c r="S132" s="395" t="s">
        <v>1864</v>
      </c>
      <c r="U132" s="395" t="s">
        <v>1864</v>
      </c>
      <c r="V132" s="395" t="s">
        <v>1864</v>
      </c>
      <c r="W132" s="395" t="s">
        <v>1864</v>
      </c>
      <c r="Y132" s="395" t="s">
        <v>1864</v>
      </c>
      <c r="Z132" s="395" t="s">
        <v>1864</v>
      </c>
      <c r="AA132" s="395" t="s">
        <v>1864</v>
      </c>
      <c r="AB132" s="395" t="s">
        <v>1864</v>
      </c>
      <c r="AC132" s="395" t="s">
        <v>1864</v>
      </c>
      <c r="AK132" s="395" t="s">
        <v>1864</v>
      </c>
      <c r="AL132" s="395" t="s">
        <v>1864</v>
      </c>
      <c r="AN132" s="395" t="s">
        <v>1864</v>
      </c>
      <c r="AP132" s="395" t="s">
        <v>1864</v>
      </c>
      <c r="AQ132" s="395" t="s">
        <v>1864</v>
      </c>
    </row>
    <row r="133" spans="3:43" x14ac:dyDescent="0.25">
      <c r="C133"/>
      <c r="D133"/>
      <c r="E133"/>
      <c r="F133"/>
      <c r="I133" s="395" t="s">
        <v>1865</v>
      </c>
      <c r="J133" s="395" t="s">
        <v>1865</v>
      </c>
      <c r="K133" s="395" t="s">
        <v>1865</v>
      </c>
      <c r="L133" s="395" t="s">
        <v>1865</v>
      </c>
      <c r="M133" s="395" t="s">
        <v>1865</v>
      </c>
      <c r="P133" s="395" t="s">
        <v>1865</v>
      </c>
      <c r="Q133" s="395" t="s">
        <v>1865</v>
      </c>
      <c r="S133" s="395" t="s">
        <v>1865</v>
      </c>
      <c r="U133" s="395" t="s">
        <v>1865</v>
      </c>
      <c r="V133" s="395" t="s">
        <v>1865</v>
      </c>
      <c r="W133" s="395" t="s">
        <v>1865</v>
      </c>
      <c r="Y133" s="395" t="s">
        <v>1865</v>
      </c>
      <c r="Z133" s="395" t="s">
        <v>1865</v>
      </c>
      <c r="AA133" s="395" t="s">
        <v>1865</v>
      </c>
      <c r="AB133" s="395" t="s">
        <v>1865</v>
      </c>
      <c r="AC133" s="395" t="s">
        <v>1865</v>
      </c>
      <c r="AK133" s="395" t="s">
        <v>1865</v>
      </c>
      <c r="AL133" s="395" t="s">
        <v>1865</v>
      </c>
      <c r="AN133" s="395" t="s">
        <v>1865</v>
      </c>
      <c r="AP133" s="395" t="s">
        <v>1865</v>
      </c>
      <c r="AQ133" s="395" t="s">
        <v>1865</v>
      </c>
    </row>
    <row r="134" spans="3:43" x14ac:dyDescent="0.25">
      <c r="C134"/>
      <c r="D134"/>
      <c r="E134"/>
      <c r="F134"/>
      <c r="I134" s="395" t="s">
        <v>1866</v>
      </c>
      <c r="J134" s="395" t="s">
        <v>1866</v>
      </c>
      <c r="K134" s="395" t="s">
        <v>1866</v>
      </c>
      <c r="L134" s="395" t="s">
        <v>1866</v>
      </c>
      <c r="M134" s="395" t="s">
        <v>1866</v>
      </c>
      <c r="P134" s="395" t="s">
        <v>1866</v>
      </c>
      <c r="Q134" s="395" t="s">
        <v>1866</v>
      </c>
      <c r="S134" s="395" t="s">
        <v>1866</v>
      </c>
      <c r="U134" s="395" t="s">
        <v>1866</v>
      </c>
      <c r="V134" s="395" t="s">
        <v>1866</v>
      </c>
      <c r="W134" s="395" t="s">
        <v>1866</v>
      </c>
      <c r="Y134" s="395" t="s">
        <v>1866</v>
      </c>
      <c r="Z134" s="395" t="s">
        <v>1866</v>
      </c>
      <c r="AA134" s="395" t="s">
        <v>1866</v>
      </c>
      <c r="AB134" s="395" t="s">
        <v>1866</v>
      </c>
      <c r="AC134" s="395" t="s">
        <v>1866</v>
      </c>
      <c r="AK134" s="395" t="s">
        <v>1866</v>
      </c>
      <c r="AL134" s="395" t="s">
        <v>1866</v>
      </c>
      <c r="AN134" s="395" t="s">
        <v>1866</v>
      </c>
      <c r="AP134" s="395" t="s">
        <v>1866</v>
      </c>
      <c r="AQ134" s="395" t="s">
        <v>1866</v>
      </c>
    </row>
    <row r="135" spans="3:43" x14ac:dyDescent="0.25">
      <c r="C135"/>
      <c r="D135"/>
      <c r="E135"/>
      <c r="F135"/>
      <c r="I135" s="395" t="s">
        <v>1867</v>
      </c>
      <c r="J135" s="395" t="s">
        <v>1867</v>
      </c>
      <c r="K135" s="395" t="s">
        <v>1867</v>
      </c>
      <c r="L135" s="395" t="s">
        <v>1867</v>
      </c>
      <c r="M135" s="395" t="s">
        <v>1867</v>
      </c>
      <c r="P135" s="395" t="s">
        <v>1867</v>
      </c>
      <c r="Q135" s="395" t="s">
        <v>1867</v>
      </c>
      <c r="S135" s="395" t="s">
        <v>1867</v>
      </c>
      <c r="U135" s="395" t="s">
        <v>1867</v>
      </c>
      <c r="V135" s="395" t="s">
        <v>1867</v>
      </c>
      <c r="W135" s="395" t="s">
        <v>1867</v>
      </c>
      <c r="Y135" s="395" t="s">
        <v>1867</v>
      </c>
      <c r="Z135" s="395" t="s">
        <v>1867</v>
      </c>
      <c r="AA135" s="395" t="s">
        <v>1867</v>
      </c>
      <c r="AB135" s="395" t="s">
        <v>1867</v>
      </c>
      <c r="AC135" s="395" t="s">
        <v>1867</v>
      </c>
      <c r="AK135" s="395" t="s">
        <v>1867</v>
      </c>
      <c r="AL135" s="395" t="s">
        <v>1867</v>
      </c>
      <c r="AN135" s="395" t="s">
        <v>1867</v>
      </c>
      <c r="AP135" s="395" t="s">
        <v>1867</v>
      </c>
      <c r="AQ135" s="395" t="s">
        <v>1867</v>
      </c>
    </row>
    <row r="136" spans="3:43" x14ac:dyDescent="0.25">
      <c r="C136"/>
      <c r="D136"/>
      <c r="E136"/>
      <c r="F136"/>
      <c r="I136" s="395" t="s">
        <v>1868</v>
      </c>
      <c r="J136" s="395" t="s">
        <v>1868</v>
      </c>
      <c r="K136" s="395" t="s">
        <v>1868</v>
      </c>
      <c r="L136" s="395" t="s">
        <v>1868</v>
      </c>
      <c r="M136" s="395" t="s">
        <v>1868</v>
      </c>
      <c r="P136" s="395" t="s">
        <v>1868</v>
      </c>
      <c r="Q136" s="395" t="s">
        <v>1868</v>
      </c>
      <c r="S136" s="395" t="s">
        <v>1868</v>
      </c>
      <c r="U136" s="395" t="s">
        <v>1868</v>
      </c>
      <c r="V136" s="395" t="s">
        <v>1868</v>
      </c>
      <c r="W136" s="395" t="s">
        <v>1868</v>
      </c>
      <c r="Y136" s="395" t="s">
        <v>1868</v>
      </c>
      <c r="Z136" s="395" t="s">
        <v>1868</v>
      </c>
      <c r="AA136" s="395" t="s">
        <v>1868</v>
      </c>
      <c r="AB136" s="395" t="s">
        <v>1868</v>
      </c>
      <c r="AC136" s="395" t="s">
        <v>1868</v>
      </c>
      <c r="AK136" s="395" t="s">
        <v>1868</v>
      </c>
      <c r="AL136" s="395" t="s">
        <v>1868</v>
      </c>
      <c r="AN136" s="395" t="s">
        <v>1868</v>
      </c>
      <c r="AP136" s="395" t="s">
        <v>1868</v>
      </c>
      <c r="AQ136" s="395" t="s">
        <v>1868</v>
      </c>
    </row>
    <row r="137" spans="3:43" x14ac:dyDescent="0.25">
      <c r="C137"/>
      <c r="D137"/>
      <c r="E137"/>
      <c r="F137"/>
      <c r="I137" s="395" t="s">
        <v>1869</v>
      </c>
      <c r="J137" s="395" t="s">
        <v>1869</v>
      </c>
      <c r="K137" s="395" t="s">
        <v>1869</v>
      </c>
      <c r="L137" s="395" t="s">
        <v>1869</v>
      </c>
      <c r="M137" s="395" t="s">
        <v>1869</v>
      </c>
      <c r="P137" s="395" t="s">
        <v>1869</v>
      </c>
      <c r="Q137" s="395" t="s">
        <v>1869</v>
      </c>
      <c r="S137" s="395" t="s">
        <v>1869</v>
      </c>
      <c r="U137" s="395" t="s">
        <v>1869</v>
      </c>
      <c r="V137" s="395" t="s">
        <v>1869</v>
      </c>
      <c r="W137" s="395" t="s">
        <v>1869</v>
      </c>
      <c r="Y137" s="395" t="s">
        <v>1869</v>
      </c>
      <c r="Z137" s="395" t="s">
        <v>1869</v>
      </c>
      <c r="AA137" s="395" t="s">
        <v>1869</v>
      </c>
      <c r="AB137" s="395" t="s">
        <v>1869</v>
      </c>
      <c r="AC137" s="395" t="s">
        <v>1869</v>
      </c>
      <c r="AK137" s="395" t="s">
        <v>1869</v>
      </c>
      <c r="AL137" s="395" t="s">
        <v>1869</v>
      </c>
      <c r="AN137" s="395" t="s">
        <v>1869</v>
      </c>
      <c r="AP137" s="395" t="s">
        <v>1869</v>
      </c>
      <c r="AQ137" s="395" t="s">
        <v>1869</v>
      </c>
    </row>
    <row r="138" spans="3:43" x14ac:dyDescent="0.25">
      <c r="C138"/>
      <c r="D138"/>
      <c r="E138"/>
      <c r="F138"/>
      <c r="I138" s="395" t="s">
        <v>1870</v>
      </c>
      <c r="J138" s="395" t="s">
        <v>1870</v>
      </c>
      <c r="K138" s="395" t="s">
        <v>1870</v>
      </c>
      <c r="L138" s="395" t="s">
        <v>1870</v>
      </c>
      <c r="M138" s="395" t="s">
        <v>1870</v>
      </c>
      <c r="P138" s="395" t="s">
        <v>1870</v>
      </c>
      <c r="Q138" s="395" t="s">
        <v>1870</v>
      </c>
      <c r="S138" s="395" t="s">
        <v>1870</v>
      </c>
      <c r="U138" s="395" t="s">
        <v>1870</v>
      </c>
      <c r="V138" s="395" t="s">
        <v>1870</v>
      </c>
      <c r="W138" s="395" t="s">
        <v>1870</v>
      </c>
      <c r="Y138" s="395" t="s">
        <v>1870</v>
      </c>
      <c r="Z138" s="395" t="s">
        <v>1870</v>
      </c>
      <c r="AA138" s="395" t="s">
        <v>1870</v>
      </c>
      <c r="AB138" s="395" t="s">
        <v>1870</v>
      </c>
      <c r="AC138" s="395" t="s">
        <v>1870</v>
      </c>
      <c r="AK138" s="395" t="s">
        <v>1870</v>
      </c>
      <c r="AL138" s="395" t="s">
        <v>1870</v>
      </c>
      <c r="AN138" s="395" t="s">
        <v>1870</v>
      </c>
      <c r="AP138" s="395" t="s">
        <v>1870</v>
      </c>
      <c r="AQ138" s="395" t="s">
        <v>1870</v>
      </c>
    </row>
    <row r="139" spans="3:43" x14ac:dyDescent="0.25">
      <c r="C139"/>
      <c r="D139"/>
      <c r="E139"/>
      <c r="F139"/>
      <c r="I139" s="395" t="s">
        <v>1871</v>
      </c>
      <c r="J139" s="395" t="s">
        <v>1871</v>
      </c>
      <c r="K139" s="395" t="s">
        <v>1871</v>
      </c>
      <c r="L139" s="395" t="s">
        <v>1871</v>
      </c>
      <c r="M139" s="395" t="s">
        <v>1871</v>
      </c>
      <c r="P139" s="395" t="s">
        <v>1871</v>
      </c>
      <c r="Q139" s="395" t="s">
        <v>1871</v>
      </c>
      <c r="S139" s="395" t="s">
        <v>1871</v>
      </c>
      <c r="U139" s="395" t="s">
        <v>1871</v>
      </c>
      <c r="V139" s="395" t="s">
        <v>1871</v>
      </c>
      <c r="W139" s="395" t="s">
        <v>1871</v>
      </c>
      <c r="Y139" s="395" t="s">
        <v>1871</v>
      </c>
      <c r="Z139" s="395" t="s">
        <v>1871</v>
      </c>
      <c r="AA139" s="395" t="s">
        <v>1871</v>
      </c>
      <c r="AB139" s="395" t="s">
        <v>1871</v>
      </c>
      <c r="AC139" s="395" t="s">
        <v>1871</v>
      </c>
      <c r="AK139" s="395" t="s">
        <v>1871</v>
      </c>
      <c r="AL139" s="395" t="s">
        <v>1871</v>
      </c>
      <c r="AN139" s="395" t="s">
        <v>1871</v>
      </c>
      <c r="AP139" s="395" t="s">
        <v>1871</v>
      </c>
      <c r="AQ139" s="395" t="s">
        <v>1871</v>
      </c>
    </row>
    <row r="140" spans="3:43" x14ac:dyDescent="0.25">
      <c r="C140"/>
      <c r="D140"/>
      <c r="E140"/>
      <c r="F140"/>
      <c r="I140" s="395" t="s">
        <v>1872</v>
      </c>
      <c r="J140" s="395" t="s">
        <v>1872</v>
      </c>
      <c r="K140" s="395" t="s">
        <v>1872</v>
      </c>
      <c r="L140" s="395" t="s">
        <v>1872</v>
      </c>
      <c r="M140" s="395" t="s">
        <v>1872</v>
      </c>
      <c r="P140" s="395" t="s">
        <v>1872</v>
      </c>
      <c r="Q140" s="395" t="s">
        <v>1872</v>
      </c>
      <c r="S140" s="395" t="s">
        <v>1872</v>
      </c>
      <c r="U140" s="395" t="s">
        <v>1872</v>
      </c>
      <c r="V140" s="395" t="s">
        <v>1872</v>
      </c>
      <c r="W140" s="395" t="s">
        <v>1872</v>
      </c>
      <c r="Y140" s="395" t="s">
        <v>1872</v>
      </c>
      <c r="Z140" s="395" t="s">
        <v>1872</v>
      </c>
      <c r="AA140" s="395" t="s">
        <v>1872</v>
      </c>
      <c r="AB140" s="395" t="s">
        <v>1872</v>
      </c>
      <c r="AC140" s="395" t="s">
        <v>1872</v>
      </c>
      <c r="AK140" s="395" t="s">
        <v>1872</v>
      </c>
      <c r="AL140" s="395" t="s">
        <v>1872</v>
      </c>
      <c r="AN140" s="395" t="s">
        <v>1872</v>
      </c>
      <c r="AP140" s="395" t="s">
        <v>1872</v>
      </c>
      <c r="AQ140" s="395" t="s">
        <v>1872</v>
      </c>
    </row>
    <row r="141" spans="3:43" x14ac:dyDescent="0.25">
      <c r="C141"/>
      <c r="D141"/>
      <c r="E141"/>
      <c r="F141"/>
      <c r="I141" s="395" t="s">
        <v>1873</v>
      </c>
      <c r="J141" s="395" t="s">
        <v>1873</v>
      </c>
      <c r="K141" s="395" t="s">
        <v>1873</v>
      </c>
      <c r="L141" s="395" t="s">
        <v>1873</v>
      </c>
      <c r="M141" s="395" t="s">
        <v>1873</v>
      </c>
      <c r="P141" s="395" t="s">
        <v>1873</v>
      </c>
      <c r="Q141" s="395" t="s">
        <v>1873</v>
      </c>
      <c r="S141" s="395" t="s">
        <v>1873</v>
      </c>
      <c r="U141" s="395" t="s">
        <v>1873</v>
      </c>
      <c r="V141" s="395" t="s">
        <v>1873</v>
      </c>
      <c r="W141" s="395" t="s">
        <v>1873</v>
      </c>
      <c r="Y141" s="395" t="s">
        <v>1873</v>
      </c>
      <c r="Z141" s="395" t="s">
        <v>1873</v>
      </c>
      <c r="AA141" s="395" t="s">
        <v>1873</v>
      </c>
      <c r="AB141" s="395" t="s">
        <v>1873</v>
      </c>
      <c r="AC141" s="395" t="s">
        <v>1873</v>
      </c>
      <c r="AK141" s="395" t="s">
        <v>1873</v>
      </c>
      <c r="AL141" s="395" t="s">
        <v>1873</v>
      </c>
      <c r="AN141" s="395" t="s">
        <v>1873</v>
      </c>
      <c r="AP141" s="395" t="s">
        <v>1873</v>
      </c>
      <c r="AQ141" s="395" t="s">
        <v>1873</v>
      </c>
    </row>
    <row r="142" spans="3:43" x14ac:dyDescent="0.25">
      <c r="I142" s="395" t="s">
        <v>1874</v>
      </c>
      <c r="J142" s="395" t="s">
        <v>1874</v>
      </c>
      <c r="K142" s="395" t="s">
        <v>1874</v>
      </c>
      <c r="L142" s="395" t="s">
        <v>1874</v>
      </c>
      <c r="M142" s="395" t="s">
        <v>1874</v>
      </c>
      <c r="P142" s="395" t="s">
        <v>1874</v>
      </c>
      <c r="Q142" s="395" t="s">
        <v>1874</v>
      </c>
      <c r="S142" s="395" t="s">
        <v>1874</v>
      </c>
      <c r="U142" s="395" t="s">
        <v>1874</v>
      </c>
      <c r="V142" s="395" t="s">
        <v>1874</v>
      </c>
      <c r="W142" s="395" t="s">
        <v>1874</v>
      </c>
      <c r="Y142" s="395" t="s">
        <v>1874</v>
      </c>
      <c r="Z142" s="395" t="s">
        <v>1874</v>
      </c>
      <c r="AA142" s="395" t="s">
        <v>1874</v>
      </c>
      <c r="AB142" s="395" t="s">
        <v>1874</v>
      </c>
      <c r="AC142" s="395" t="s">
        <v>1874</v>
      </c>
      <c r="AK142" s="395" t="s">
        <v>1874</v>
      </c>
      <c r="AL142" s="395" t="s">
        <v>1874</v>
      </c>
      <c r="AN142" s="395" t="s">
        <v>1874</v>
      </c>
      <c r="AP142" s="395" t="s">
        <v>1874</v>
      </c>
      <c r="AQ142" s="395" t="s">
        <v>1874</v>
      </c>
    </row>
    <row r="143" spans="3:43" x14ac:dyDescent="0.25">
      <c r="I143" s="395" t="s">
        <v>1875</v>
      </c>
      <c r="J143" s="395" t="s">
        <v>1875</v>
      </c>
      <c r="K143" s="395" t="s">
        <v>1875</v>
      </c>
      <c r="L143" s="395" t="s">
        <v>1875</v>
      </c>
      <c r="M143" s="395" t="s">
        <v>1875</v>
      </c>
      <c r="P143" s="395" t="s">
        <v>1875</v>
      </c>
      <c r="Q143" s="395" t="s">
        <v>1875</v>
      </c>
      <c r="S143" s="395" t="s">
        <v>1875</v>
      </c>
      <c r="U143" s="395" t="s">
        <v>1875</v>
      </c>
      <c r="V143" s="395" t="s">
        <v>1875</v>
      </c>
      <c r="W143" s="395" t="s">
        <v>1875</v>
      </c>
      <c r="Y143" s="395" t="s">
        <v>1875</v>
      </c>
      <c r="Z143" s="395" t="s">
        <v>1875</v>
      </c>
      <c r="AA143" s="395" t="s">
        <v>1875</v>
      </c>
      <c r="AB143" s="395" t="s">
        <v>1875</v>
      </c>
      <c r="AC143" s="395" t="s">
        <v>1875</v>
      </c>
      <c r="AK143" s="395" t="s">
        <v>1875</v>
      </c>
      <c r="AL143" s="395" t="s">
        <v>1875</v>
      </c>
      <c r="AN143" s="395" t="s">
        <v>1875</v>
      </c>
      <c r="AP143" s="395" t="s">
        <v>1875</v>
      </c>
      <c r="AQ143" s="395" t="s">
        <v>1875</v>
      </c>
    </row>
    <row r="144" spans="3:43" x14ac:dyDescent="0.25">
      <c r="I144" s="395" t="s">
        <v>1876</v>
      </c>
      <c r="J144" s="395" t="s">
        <v>1876</v>
      </c>
      <c r="K144" s="395" t="s">
        <v>1876</v>
      </c>
      <c r="L144" s="395" t="s">
        <v>1876</v>
      </c>
      <c r="M144" s="395" t="s">
        <v>1876</v>
      </c>
      <c r="P144" s="395" t="s">
        <v>1876</v>
      </c>
      <c r="Q144" s="395" t="s">
        <v>1876</v>
      </c>
      <c r="S144" s="395" t="s">
        <v>1876</v>
      </c>
      <c r="U144" s="395" t="s">
        <v>1876</v>
      </c>
      <c r="V144" s="395" t="s">
        <v>1876</v>
      </c>
      <c r="W144" s="395" t="s">
        <v>1876</v>
      </c>
      <c r="Y144" s="395" t="s">
        <v>1876</v>
      </c>
      <c r="Z144" s="395" t="s">
        <v>1876</v>
      </c>
      <c r="AA144" s="395" t="s">
        <v>1876</v>
      </c>
      <c r="AB144" s="395" t="s">
        <v>1876</v>
      </c>
      <c r="AC144" s="395" t="s">
        <v>1876</v>
      </c>
      <c r="AK144" s="395" t="s">
        <v>1876</v>
      </c>
      <c r="AL144" s="395" t="s">
        <v>1876</v>
      </c>
      <c r="AN144" s="395" t="s">
        <v>1876</v>
      </c>
      <c r="AP144" s="395" t="s">
        <v>1876</v>
      </c>
      <c r="AQ144" s="395" t="s">
        <v>1876</v>
      </c>
    </row>
    <row r="145" spans="8:45" x14ac:dyDescent="0.25">
      <c r="I145" s="395" t="s">
        <v>1877</v>
      </c>
      <c r="J145" s="395" t="s">
        <v>1877</v>
      </c>
      <c r="K145" s="395" t="s">
        <v>1877</v>
      </c>
      <c r="L145" s="395" t="s">
        <v>1877</v>
      </c>
      <c r="M145" s="395" t="s">
        <v>1877</v>
      </c>
      <c r="P145" s="395" t="s">
        <v>1877</v>
      </c>
      <c r="Q145" s="395" t="s">
        <v>1877</v>
      </c>
      <c r="S145" s="395" t="s">
        <v>1877</v>
      </c>
      <c r="U145" s="395" t="s">
        <v>1877</v>
      </c>
      <c r="V145" s="395" t="s">
        <v>1877</v>
      </c>
      <c r="W145" s="395" t="s">
        <v>1877</v>
      </c>
      <c r="Y145" s="395" t="s">
        <v>1877</v>
      </c>
      <c r="Z145" s="395" t="s">
        <v>1877</v>
      </c>
      <c r="AA145" s="395" t="s">
        <v>1877</v>
      </c>
      <c r="AB145" s="395" t="s">
        <v>1877</v>
      </c>
      <c r="AC145" s="395" t="s">
        <v>1877</v>
      </c>
      <c r="AK145" s="395" t="s">
        <v>1877</v>
      </c>
      <c r="AL145" s="395" t="s">
        <v>1877</v>
      </c>
      <c r="AN145" s="395" t="s">
        <v>1877</v>
      </c>
      <c r="AP145" s="395" t="s">
        <v>1877</v>
      </c>
      <c r="AQ145" s="395" t="s">
        <v>1877</v>
      </c>
    </row>
    <row r="146" spans="8:45" x14ac:dyDescent="0.25">
      <c r="I146" s="395" t="s">
        <v>1878</v>
      </c>
      <c r="J146" s="395" t="s">
        <v>1878</v>
      </c>
      <c r="K146" s="395" t="s">
        <v>1878</v>
      </c>
      <c r="L146" s="395" t="s">
        <v>1878</v>
      </c>
      <c r="M146" s="395" t="s">
        <v>1878</v>
      </c>
      <c r="P146" s="395" t="s">
        <v>1878</v>
      </c>
      <c r="Q146" s="395" t="s">
        <v>1878</v>
      </c>
      <c r="S146" s="395" t="s">
        <v>1878</v>
      </c>
      <c r="U146" s="395" t="s">
        <v>1878</v>
      </c>
      <c r="V146" s="395" t="s">
        <v>1878</v>
      </c>
      <c r="W146" s="395" t="s">
        <v>1878</v>
      </c>
      <c r="Y146" s="395" t="s">
        <v>1878</v>
      </c>
      <c r="Z146" s="395" t="s">
        <v>1878</v>
      </c>
      <c r="AA146" s="395" t="s">
        <v>1878</v>
      </c>
      <c r="AB146" s="395" t="s">
        <v>1878</v>
      </c>
      <c r="AC146" s="395" t="s">
        <v>1878</v>
      </c>
      <c r="AK146" s="395" t="s">
        <v>1878</v>
      </c>
      <c r="AL146" s="395" t="s">
        <v>1878</v>
      </c>
      <c r="AN146" s="395" t="s">
        <v>1878</v>
      </c>
      <c r="AP146" s="395" t="s">
        <v>1878</v>
      </c>
      <c r="AQ146" s="395" t="s">
        <v>1878</v>
      </c>
    </row>
    <row r="148" spans="8:45" x14ac:dyDescent="0.25">
      <c r="H148" s="896" t="s">
        <v>21</v>
      </c>
      <c r="I148" s="395" t="s">
        <v>1879</v>
      </c>
      <c r="J148" s="395" t="s">
        <v>1879</v>
      </c>
      <c r="K148" s="395" t="s">
        <v>1879</v>
      </c>
      <c r="L148" s="395" t="s">
        <v>1879</v>
      </c>
      <c r="M148" s="395" t="s">
        <v>1879</v>
      </c>
      <c r="N148" s="395" t="s">
        <v>1879</v>
      </c>
      <c r="P148" s="395" t="s">
        <v>1879</v>
      </c>
      <c r="Q148" s="395" t="s">
        <v>1879</v>
      </c>
      <c r="S148" s="395" t="s">
        <v>1879</v>
      </c>
      <c r="U148" s="395" t="s">
        <v>1879</v>
      </c>
      <c r="V148" s="395" t="s">
        <v>1879</v>
      </c>
      <c r="W148" s="395" t="s">
        <v>1879</v>
      </c>
      <c r="Y148" s="395" t="s">
        <v>1879</v>
      </c>
      <c r="Z148" s="395" t="s">
        <v>1879</v>
      </c>
      <c r="AA148" s="395" t="s">
        <v>1879</v>
      </c>
      <c r="AB148" s="395" t="s">
        <v>1879</v>
      </c>
      <c r="AC148" s="395" t="s">
        <v>1879</v>
      </c>
      <c r="AD148" s="395" t="s">
        <v>1879</v>
      </c>
      <c r="AF148" s="395" t="s">
        <v>1879</v>
      </c>
      <c r="AG148" s="395" t="s">
        <v>1879</v>
      </c>
      <c r="AH148" s="395" t="s">
        <v>1879</v>
      </c>
      <c r="AJ148" s="395" t="s">
        <v>1879</v>
      </c>
      <c r="AK148" s="395" t="s">
        <v>1879</v>
      </c>
      <c r="AL148" s="395" t="s">
        <v>1879</v>
      </c>
      <c r="AM148" s="395" t="s">
        <v>1879</v>
      </c>
      <c r="AN148" s="395" t="s">
        <v>1879</v>
      </c>
      <c r="AP148" s="395" t="s">
        <v>1879</v>
      </c>
      <c r="AQ148" s="395" t="s">
        <v>1879</v>
      </c>
      <c r="AS148" s="395" t="s">
        <v>1879</v>
      </c>
    </row>
    <row r="149" spans="8:45" x14ac:dyDescent="0.25">
      <c r="I149" s="395" t="s">
        <v>1842</v>
      </c>
      <c r="J149" s="395" t="s">
        <v>1812</v>
      </c>
      <c r="K149" s="395" t="s">
        <v>1841</v>
      </c>
      <c r="L149" s="395" t="s">
        <v>1816</v>
      </c>
      <c r="M149" s="395" t="s">
        <v>1818</v>
      </c>
      <c r="N149" s="395" t="s">
        <v>1810</v>
      </c>
      <c r="P149" s="395" t="s">
        <v>1809</v>
      </c>
      <c r="Q149" s="395" t="s">
        <v>1808</v>
      </c>
      <c r="S149" s="395" t="s">
        <v>1841</v>
      </c>
      <c r="U149" s="395" t="s">
        <v>1821</v>
      </c>
      <c r="V149" s="395" t="s">
        <v>1824</v>
      </c>
      <c r="W149" s="395" t="s">
        <v>1850</v>
      </c>
      <c r="Y149" s="395" t="s">
        <v>1813</v>
      </c>
      <c r="Z149" s="395" t="s">
        <v>1813</v>
      </c>
      <c r="AA149" s="395" t="s">
        <v>1810</v>
      </c>
      <c r="AB149" s="395" t="s">
        <v>1841</v>
      </c>
      <c r="AC149" s="395" t="s">
        <v>1840</v>
      </c>
      <c r="AD149" s="395" t="s">
        <v>1837</v>
      </c>
      <c r="AF149" s="395" t="s">
        <v>1822</v>
      </c>
      <c r="AG149" s="395" t="s">
        <v>1839</v>
      </c>
      <c r="AH149" s="395" t="s">
        <v>1850</v>
      </c>
      <c r="AJ149" s="395" t="s">
        <v>1810</v>
      </c>
      <c r="AK149" s="395" t="s">
        <v>1815</v>
      </c>
      <c r="AL149" s="395" t="s">
        <v>1850</v>
      </c>
      <c r="AM149" s="395" t="s">
        <v>1827</v>
      </c>
      <c r="AN149" s="395" t="s">
        <v>1822</v>
      </c>
      <c r="AP149" s="395" t="s">
        <v>1813</v>
      </c>
      <c r="AQ149" s="395" t="s">
        <v>1839</v>
      </c>
      <c r="AS149" s="395" t="s">
        <v>1840</v>
      </c>
    </row>
    <row r="151" spans="8:45" x14ac:dyDescent="0.25">
      <c r="I151" s="395" t="s">
        <v>1880</v>
      </c>
      <c r="J151" s="395" t="s">
        <v>1880</v>
      </c>
      <c r="K151" s="395" t="s">
        <v>1880</v>
      </c>
      <c r="L151" s="395" t="s">
        <v>1880</v>
      </c>
      <c r="M151" s="395" t="s">
        <v>1880</v>
      </c>
      <c r="N151" s="395" t="s">
        <v>1880</v>
      </c>
      <c r="P151" s="395" t="s">
        <v>1880</v>
      </c>
      <c r="Q151" s="395" t="s">
        <v>1880</v>
      </c>
      <c r="S151" s="395" t="s">
        <v>1880</v>
      </c>
      <c r="U151" s="395" t="s">
        <v>1880</v>
      </c>
      <c r="V151" s="395" t="s">
        <v>1880</v>
      </c>
      <c r="W151" s="395" t="s">
        <v>1880</v>
      </c>
      <c r="Y151" s="395" t="s">
        <v>1880</v>
      </c>
      <c r="Z151" s="395" t="s">
        <v>1880</v>
      </c>
      <c r="AA151" s="395" t="s">
        <v>1880</v>
      </c>
      <c r="AB151" s="395" t="s">
        <v>1880</v>
      </c>
      <c r="AC151" s="395" t="s">
        <v>1880</v>
      </c>
      <c r="AD151" s="395" t="s">
        <v>1880</v>
      </c>
      <c r="AF151" s="395" t="s">
        <v>1880</v>
      </c>
      <c r="AG151" s="395" t="s">
        <v>1880</v>
      </c>
      <c r="AH151" s="395" t="s">
        <v>1880</v>
      </c>
      <c r="AJ151" s="395" t="s">
        <v>1880</v>
      </c>
      <c r="AK151" s="395" t="s">
        <v>1880</v>
      </c>
      <c r="AL151" s="395" t="s">
        <v>1880</v>
      </c>
      <c r="AM151" s="395" t="s">
        <v>1880</v>
      </c>
      <c r="AN151" s="395" t="s">
        <v>1880</v>
      </c>
      <c r="AP151" s="395" t="s">
        <v>1880</v>
      </c>
      <c r="AQ151" s="395" t="s">
        <v>1880</v>
      </c>
      <c r="AS151" s="395" t="s">
        <v>1880</v>
      </c>
    </row>
    <row r="152" spans="8:45" x14ac:dyDescent="0.25">
      <c r="I152" s="395" t="s">
        <v>1881</v>
      </c>
      <c r="J152" s="395" t="s">
        <v>1881</v>
      </c>
      <c r="K152" s="395" t="s">
        <v>1881</v>
      </c>
      <c r="L152" s="395" t="s">
        <v>1881</v>
      </c>
      <c r="M152" s="395" t="s">
        <v>1881</v>
      </c>
      <c r="N152" s="395" t="s">
        <v>1882</v>
      </c>
      <c r="P152" s="395" t="s">
        <v>1881</v>
      </c>
      <c r="Q152" s="395" t="s">
        <v>1881</v>
      </c>
      <c r="S152" s="395" t="s">
        <v>1881</v>
      </c>
      <c r="U152" s="395" t="s">
        <v>1881</v>
      </c>
      <c r="V152" s="395" t="s">
        <v>1881</v>
      </c>
      <c r="W152" s="395" t="s">
        <v>1881</v>
      </c>
      <c r="Y152" s="395" t="s">
        <v>1881</v>
      </c>
      <c r="Z152" s="395" t="s">
        <v>1881</v>
      </c>
      <c r="AA152" s="395" t="s">
        <v>1881</v>
      </c>
      <c r="AB152" s="395" t="s">
        <v>1881</v>
      </c>
      <c r="AC152" s="395" t="s">
        <v>1881</v>
      </c>
      <c r="AD152" s="395" t="s">
        <v>1882</v>
      </c>
      <c r="AF152" s="395" t="s">
        <v>1882</v>
      </c>
      <c r="AG152" s="395" t="s">
        <v>1881</v>
      </c>
      <c r="AH152" s="395" t="s">
        <v>1881</v>
      </c>
      <c r="AJ152" s="395" t="s">
        <v>1882</v>
      </c>
      <c r="AK152" s="395" t="s">
        <v>1881</v>
      </c>
      <c r="AL152" s="395" t="s">
        <v>1881</v>
      </c>
      <c r="AM152" s="395" t="s">
        <v>1881</v>
      </c>
      <c r="AN152" s="395" t="s">
        <v>1881</v>
      </c>
      <c r="AP152" s="395" t="s">
        <v>1881</v>
      </c>
      <c r="AQ152" s="395" t="s">
        <v>1881</v>
      </c>
      <c r="AS152" s="395" t="s">
        <v>1882</v>
      </c>
    </row>
    <row r="153" spans="8:45" x14ac:dyDescent="0.25">
      <c r="I153" s="395" t="s">
        <v>1883</v>
      </c>
      <c r="J153" s="395" t="s">
        <v>1883</v>
      </c>
      <c r="K153" s="395" t="s">
        <v>1883</v>
      </c>
      <c r="L153" s="395" t="s">
        <v>1883</v>
      </c>
      <c r="M153" s="395" t="s">
        <v>1883</v>
      </c>
      <c r="N153" s="395" t="s">
        <v>1884</v>
      </c>
      <c r="P153" s="395" t="s">
        <v>1883</v>
      </c>
      <c r="Q153" s="395" t="s">
        <v>1883</v>
      </c>
      <c r="S153" s="395" t="s">
        <v>1883</v>
      </c>
      <c r="U153" s="395" t="s">
        <v>1883</v>
      </c>
      <c r="V153" s="395" t="s">
        <v>1883</v>
      </c>
      <c r="W153" s="395" t="s">
        <v>1883</v>
      </c>
      <c r="Y153" s="395" t="s">
        <v>1883</v>
      </c>
      <c r="Z153" s="395" t="s">
        <v>1883</v>
      </c>
      <c r="AA153" s="395" t="s">
        <v>1883</v>
      </c>
      <c r="AB153" s="395" t="s">
        <v>1883</v>
      </c>
      <c r="AC153" s="395" t="s">
        <v>1883</v>
      </c>
      <c r="AD153" s="395" t="s">
        <v>1884</v>
      </c>
      <c r="AF153" s="395" t="s">
        <v>1884</v>
      </c>
      <c r="AG153" s="395" t="s">
        <v>1883</v>
      </c>
      <c r="AH153" s="395" t="s">
        <v>1883</v>
      </c>
      <c r="AJ153" s="395" t="s">
        <v>1884</v>
      </c>
      <c r="AK153" s="395" t="s">
        <v>1883</v>
      </c>
      <c r="AL153" s="395" t="s">
        <v>1883</v>
      </c>
      <c r="AM153" s="395" t="s">
        <v>1883</v>
      </c>
      <c r="AN153" s="395" t="s">
        <v>1883</v>
      </c>
      <c r="AP153" s="395" t="s">
        <v>1883</v>
      </c>
      <c r="AQ153" s="395" t="s">
        <v>1883</v>
      </c>
      <c r="AS153" s="395" t="s">
        <v>1884</v>
      </c>
    </row>
    <row r="154" spans="8:45" x14ac:dyDescent="0.25">
      <c r="I154" s="395" t="s">
        <v>1882</v>
      </c>
      <c r="J154" s="395" t="s">
        <v>1882</v>
      </c>
      <c r="K154" s="395" t="s">
        <v>1882</v>
      </c>
      <c r="L154" s="395" t="s">
        <v>1882</v>
      </c>
      <c r="M154" s="395" t="s">
        <v>1882</v>
      </c>
      <c r="N154" s="395" t="s">
        <v>1885</v>
      </c>
      <c r="P154" s="395" t="s">
        <v>1882</v>
      </c>
      <c r="Q154" s="395" t="s">
        <v>1882</v>
      </c>
      <c r="S154" s="395" t="s">
        <v>1882</v>
      </c>
      <c r="U154" s="395" t="s">
        <v>1882</v>
      </c>
      <c r="V154" s="395" t="s">
        <v>1882</v>
      </c>
      <c r="W154" s="395" t="s">
        <v>1882</v>
      </c>
      <c r="Y154" s="395" t="s">
        <v>1882</v>
      </c>
      <c r="Z154" s="395" t="s">
        <v>1882</v>
      </c>
      <c r="AA154" s="395" t="s">
        <v>1882</v>
      </c>
      <c r="AB154" s="395" t="s">
        <v>1882</v>
      </c>
      <c r="AC154" s="395" t="s">
        <v>1882</v>
      </c>
      <c r="AD154" s="395" t="s">
        <v>1885</v>
      </c>
      <c r="AF154" s="395" t="s">
        <v>1885</v>
      </c>
      <c r="AG154" s="395" t="s">
        <v>1882</v>
      </c>
      <c r="AH154" s="395" t="s">
        <v>1882</v>
      </c>
      <c r="AJ154" s="395" t="s">
        <v>1885</v>
      </c>
      <c r="AK154" s="395" t="s">
        <v>1882</v>
      </c>
      <c r="AL154" s="395" t="s">
        <v>1882</v>
      </c>
      <c r="AM154" s="395" t="s">
        <v>1882</v>
      </c>
      <c r="AN154" s="395" t="s">
        <v>1882</v>
      </c>
      <c r="AP154" s="395" t="s">
        <v>1882</v>
      </c>
      <c r="AQ154" s="395" t="s">
        <v>1882</v>
      </c>
      <c r="AS154" s="395" t="s">
        <v>1885</v>
      </c>
    </row>
    <row r="155" spans="8:45" x14ac:dyDescent="0.25">
      <c r="I155" s="395" t="s">
        <v>1884</v>
      </c>
      <c r="J155" s="395" t="s">
        <v>1884</v>
      </c>
      <c r="K155" s="395" t="s">
        <v>1884</v>
      </c>
      <c r="L155" s="395" t="s">
        <v>1884</v>
      </c>
      <c r="M155" s="395" t="s">
        <v>1884</v>
      </c>
      <c r="N155" s="395" t="s">
        <v>1886</v>
      </c>
      <c r="P155" s="395" t="s">
        <v>1884</v>
      </c>
      <c r="Q155" s="395" t="s">
        <v>1884</v>
      </c>
      <c r="S155" s="395" t="s">
        <v>1884</v>
      </c>
      <c r="U155" s="395" t="s">
        <v>1884</v>
      </c>
      <c r="V155" s="395" t="s">
        <v>1884</v>
      </c>
      <c r="W155" s="395" t="s">
        <v>1884</v>
      </c>
      <c r="Y155" s="395" t="s">
        <v>1884</v>
      </c>
      <c r="Z155" s="395" t="s">
        <v>1884</v>
      </c>
      <c r="AA155" s="395" t="s">
        <v>1884</v>
      </c>
      <c r="AB155" s="395" t="s">
        <v>1884</v>
      </c>
      <c r="AC155" s="395" t="s">
        <v>1884</v>
      </c>
      <c r="AD155" s="395" t="s">
        <v>1886</v>
      </c>
      <c r="AF155" s="395" t="s">
        <v>1886</v>
      </c>
      <c r="AG155" s="395" t="s">
        <v>1884</v>
      </c>
      <c r="AH155" s="395" t="s">
        <v>1884</v>
      </c>
      <c r="AJ155" s="395" t="s">
        <v>1886</v>
      </c>
      <c r="AK155" s="395" t="s">
        <v>1884</v>
      </c>
      <c r="AL155" s="395" t="s">
        <v>1884</v>
      </c>
      <c r="AM155" s="395" t="s">
        <v>1884</v>
      </c>
      <c r="AN155" s="395" t="s">
        <v>1884</v>
      </c>
      <c r="AP155" s="395" t="s">
        <v>1884</v>
      </c>
      <c r="AQ155" s="395" t="s">
        <v>1884</v>
      </c>
      <c r="AS155" s="395" t="s">
        <v>1886</v>
      </c>
    </row>
    <row r="156" spans="8:45" x14ac:dyDescent="0.25">
      <c r="I156" s="395" t="s">
        <v>1887</v>
      </c>
      <c r="J156" s="395" t="s">
        <v>1887</v>
      </c>
      <c r="K156" s="395" t="s">
        <v>1887</v>
      </c>
      <c r="L156" s="395" t="s">
        <v>1887</v>
      </c>
      <c r="M156" s="395" t="s">
        <v>1887</v>
      </c>
      <c r="N156" s="395" t="s">
        <v>1888</v>
      </c>
      <c r="P156" s="395" t="s">
        <v>1887</v>
      </c>
      <c r="Q156" s="395" t="s">
        <v>1887</v>
      </c>
      <c r="S156" s="395" t="s">
        <v>1887</v>
      </c>
      <c r="U156" s="395" t="s">
        <v>1887</v>
      </c>
      <c r="V156" s="395" t="s">
        <v>1887</v>
      </c>
      <c r="W156" s="395" t="s">
        <v>1887</v>
      </c>
      <c r="Y156" s="395" t="s">
        <v>1887</v>
      </c>
      <c r="Z156" s="395" t="s">
        <v>1887</v>
      </c>
      <c r="AA156" s="395" t="s">
        <v>1887</v>
      </c>
      <c r="AB156" s="395" t="s">
        <v>1887</v>
      </c>
      <c r="AC156" s="395" t="s">
        <v>1887</v>
      </c>
      <c r="AD156" s="395" t="s">
        <v>1888</v>
      </c>
      <c r="AF156" s="395" t="s">
        <v>1888</v>
      </c>
      <c r="AG156" s="395" t="s">
        <v>1887</v>
      </c>
      <c r="AH156" s="395" t="s">
        <v>1887</v>
      </c>
      <c r="AJ156" s="395" t="s">
        <v>1888</v>
      </c>
      <c r="AK156" s="395" t="s">
        <v>1887</v>
      </c>
      <c r="AL156" s="395" t="s">
        <v>1887</v>
      </c>
      <c r="AM156" s="395" t="s">
        <v>1887</v>
      </c>
      <c r="AN156" s="395" t="s">
        <v>1887</v>
      </c>
      <c r="AP156" s="395" t="s">
        <v>1887</v>
      </c>
      <c r="AQ156" s="395" t="s">
        <v>1887</v>
      </c>
      <c r="AS156" s="395" t="s">
        <v>1888</v>
      </c>
    </row>
    <row r="157" spans="8:45" x14ac:dyDescent="0.25">
      <c r="I157" s="395" t="s">
        <v>1885</v>
      </c>
      <c r="J157" s="395" t="s">
        <v>1885</v>
      </c>
      <c r="K157" s="395" t="s">
        <v>1885</v>
      </c>
      <c r="L157" s="395" t="s">
        <v>1885</v>
      </c>
      <c r="M157" s="395" t="s">
        <v>1885</v>
      </c>
      <c r="P157" s="395" t="s">
        <v>1885</v>
      </c>
      <c r="Q157" s="395" t="s">
        <v>1885</v>
      </c>
      <c r="S157" s="395" t="s">
        <v>1885</v>
      </c>
      <c r="U157" s="395" t="s">
        <v>1885</v>
      </c>
      <c r="V157" s="395" t="s">
        <v>1885</v>
      </c>
      <c r="W157" s="395" t="s">
        <v>1885</v>
      </c>
      <c r="Y157" s="395" t="s">
        <v>1885</v>
      </c>
      <c r="Z157" s="395" t="s">
        <v>1885</v>
      </c>
      <c r="AA157" s="395" t="s">
        <v>1885</v>
      </c>
      <c r="AB157" s="395" t="s">
        <v>1885</v>
      </c>
      <c r="AC157" s="395" t="s">
        <v>1885</v>
      </c>
      <c r="AG157" s="395" t="s">
        <v>1885</v>
      </c>
      <c r="AH157" s="395" t="s">
        <v>1885</v>
      </c>
      <c r="AK157" s="395" t="s">
        <v>1885</v>
      </c>
      <c r="AL157" s="395" t="s">
        <v>1885</v>
      </c>
      <c r="AM157" s="395" t="s">
        <v>1885</v>
      </c>
      <c r="AN157" s="395" t="s">
        <v>1885</v>
      </c>
      <c r="AP157" s="395" t="s">
        <v>1885</v>
      </c>
      <c r="AQ157" s="395" t="s">
        <v>1885</v>
      </c>
    </row>
    <row r="158" spans="8:45" x14ac:dyDescent="0.25">
      <c r="I158" s="395" t="s">
        <v>1886</v>
      </c>
      <c r="J158" s="395" t="s">
        <v>1886</v>
      </c>
      <c r="K158" s="395" t="s">
        <v>1886</v>
      </c>
      <c r="L158" s="395" t="s">
        <v>1886</v>
      </c>
      <c r="M158" s="395" t="s">
        <v>1886</v>
      </c>
      <c r="P158" s="395" t="s">
        <v>1886</v>
      </c>
      <c r="Q158" s="395" t="s">
        <v>1886</v>
      </c>
      <c r="S158" s="395" t="s">
        <v>1886</v>
      </c>
      <c r="U158" s="395" t="s">
        <v>1886</v>
      </c>
      <c r="V158" s="395" t="s">
        <v>1886</v>
      </c>
      <c r="W158" s="395" t="s">
        <v>1886</v>
      </c>
      <c r="Y158" s="395" t="s">
        <v>1886</v>
      </c>
      <c r="Z158" s="395" t="s">
        <v>1886</v>
      </c>
      <c r="AA158" s="395" t="s">
        <v>1886</v>
      </c>
      <c r="AB158" s="395" t="s">
        <v>1886</v>
      </c>
      <c r="AC158" s="395" t="s">
        <v>1886</v>
      </c>
      <c r="AG158" s="395" t="s">
        <v>1886</v>
      </c>
      <c r="AH158" s="395" t="s">
        <v>1886</v>
      </c>
      <c r="AK158" s="395" t="s">
        <v>1886</v>
      </c>
      <c r="AL158" s="395" t="s">
        <v>1886</v>
      </c>
      <c r="AM158" s="395" t="s">
        <v>1886</v>
      </c>
      <c r="AN158" s="395" t="s">
        <v>1886</v>
      </c>
      <c r="AP158" s="395" t="s">
        <v>1886</v>
      </c>
      <c r="AQ158" s="395" t="s">
        <v>1886</v>
      </c>
    </row>
    <row r="159" spans="8:45" x14ac:dyDescent="0.25">
      <c r="I159" s="395" t="s">
        <v>1888</v>
      </c>
      <c r="J159" s="395" t="s">
        <v>1888</v>
      </c>
      <c r="K159" s="395" t="s">
        <v>1888</v>
      </c>
      <c r="L159" s="395" t="s">
        <v>1888</v>
      </c>
      <c r="M159" s="395" t="s">
        <v>1888</v>
      </c>
      <c r="P159" s="395" t="s">
        <v>1888</v>
      </c>
      <c r="Q159" s="395" t="s">
        <v>1888</v>
      </c>
      <c r="S159" s="395" t="s">
        <v>1888</v>
      </c>
      <c r="U159" s="395" t="s">
        <v>1888</v>
      </c>
      <c r="V159" s="395" t="s">
        <v>1888</v>
      </c>
      <c r="W159" s="395" t="s">
        <v>1888</v>
      </c>
      <c r="Y159" s="395" t="s">
        <v>1888</v>
      </c>
      <c r="Z159" s="395" t="s">
        <v>1888</v>
      </c>
      <c r="AA159" s="395" t="s">
        <v>1888</v>
      </c>
      <c r="AB159" s="395" t="s">
        <v>1888</v>
      </c>
      <c r="AC159" s="395" t="s">
        <v>1888</v>
      </c>
      <c r="AG159" s="395" t="s">
        <v>1888</v>
      </c>
      <c r="AH159" s="395" t="s">
        <v>1888</v>
      </c>
      <c r="AK159" s="395" t="s">
        <v>1888</v>
      </c>
      <c r="AL159" s="395" t="s">
        <v>1888</v>
      </c>
      <c r="AM159" s="395" t="s">
        <v>1888</v>
      </c>
      <c r="AN159" s="395" t="s">
        <v>1888</v>
      </c>
      <c r="AP159" s="395" t="s">
        <v>1888</v>
      </c>
      <c r="AQ159" s="395" t="s">
        <v>1888</v>
      </c>
    </row>
    <row r="161" spans="8:43" x14ac:dyDescent="0.25">
      <c r="H161" s="896" t="s">
        <v>22</v>
      </c>
      <c r="I161" s="395" t="s">
        <v>1889</v>
      </c>
      <c r="J161" s="395" t="s">
        <v>1889</v>
      </c>
      <c r="K161" s="395" t="s">
        <v>1889</v>
      </c>
      <c r="L161" s="395" t="s">
        <v>1889</v>
      </c>
      <c r="M161" s="395" t="s">
        <v>1889</v>
      </c>
      <c r="P161" s="395" t="s">
        <v>1889</v>
      </c>
      <c r="Q161" s="395" t="s">
        <v>1889</v>
      </c>
      <c r="S161" s="395" t="s">
        <v>1889</v>
      </c>
      <c r="U161" s="395" t="s">
        <v>1889</v>
      </c>
      <c r="V161" s="395" t="s">
        <v>1889</v>
      </c>
      <c r="W161" s="395" t="s">
        <v>1889</v>
      </c>
      <c r="Y161" s="395" t="s">
        <v>1889</v>
      </c>
      <c r="Z161" s="395" t="s">
        <v>1889</v>
      </c>
      <c r="AA161" s="395" t="s">
        <v>1889</v>
      </c>
      <c r="AB161" s="395" t="s">
        <v>1889</v>
      </c>
      <c r="AC161" s="395" t="s">
        <v>1889</v>
      </c>
      <c r="AK161" s="395" t="s">
        <v>1889</v>
      </c>
      <c r="AL161" s="395" t="s">
        <v>1889</v>
      </c>
      <c r="AN161" s="395" t="s">
        <v>1889</v>
      </c>
      <c r="AP161" s="395" t="s">
        <v>1889</v>
      </c>
      <c r="AQ161" s="395" t="s">
        <v>1889</v>
      </c>
    </row>
    <row r="162" spans="8:43" x14ac:dyDescent="0.25">
      <c r="I162" s="395" t="s">
        <v>1822</v>
      </c>
      <c r="J162" s="395" t="s">
        <v>1842</v>
      </c>
      <c r="K162" s="395" t="s">
        <v>1820</v>
      </c>
      <c r="L162" s="395" t="s">
        <v>1842</v>
      </c>
      <c r="M162" s="395" t="s">
        <v>1820</v>
      </c>
      <c r="P162" s="395" t="s">
        <v>1822</v>
      </c>
      <c r="Q162" s="395" t="s">
        <v>1822</v>
      </c>
      <c r="S162" s="395" t="s">
        <v>1822</v>
      </c>
      <c r="U162" s="395" t="s">
        <v>1822</v>
      </c>
      <c r="V162" s="395" t="s">
        <v>1817</v>
      </c>
      <c r="W162" s="395" t="s">
        <v>1822</v>
      </c>
      <c r="Y162" s="395" t="s">
        <v>1838</v>
      </c>
      <c r="Z162" s="395" t="s">
        <v>1817</v>
      </c>
      <c r="AA162" s="395" t="s">
        <v>1822</v>
      </c>
      <c r="AB162" s="395" t="s">
        <v>1820</v>
      </c>
      <c r="AC162" s="395" t="s">
        <v>1822</v>
      </c>
      <c r="AK162" s="395" t="s">
        <v>1839</v>
      </c>
      <c r="AL162" s="395" t="s">
        <v>1818</v>
      </c>
      <c r="AN162" s="395" t="s">
        <v>1820</v>
      </c>
      <c r="AP162" s="395" t="s">
        <v>1817</v>
      </c>
      <c r="AQ162" s="395" t="s">
        <v>1840</v>
      </c>
    </row>
    <row r="164" spans="8:43" x14ac:dyDescent="0.25">
      <c r="I164" s="395" t="s">
        <v>1890</v>
      </c>
      <c r="J164" s="395" t="s">
        <v>1890</v>
      </c>
      <c r="K164" s="395" t="s">
        <v>1890</v>
      </c>
      <c r="L164" s="395" t="s">
        <v>1890</v>
      </c>
      <c r="M164" s="395" t="s">
        <v>1890</v>
      </c>
      <c r="P164" s="395" t="s">
        <v>1890</v>
      </c>
      <c r="Q164" s="395" t="s">
        <v>1890</v>
      </c>
      <c r="S164" s="395" t="s">
        <v>1890</v>
      </c>
      <c r="U164" s="395" t="s">
        <v>1890</v>
      </c>
      <c r="V164" s="395" t="s">
        <v>1890</v>
      </c>
      <c r="W164" s="395" t="s">
        <v>1890</v>
      </c>
      <c r="Y164" s="395" t="s">
        <v>1890</v>
      </c>
      <c r="Z164" s="395" t="s">
        <v>1890</v>
      </c>
      <c r="AA164" s="395" t="s">
        <v>1890</v>
      </c>
      <c r="AB164" s="395" t="s">
        <v>1890</v>
      </c>
      <c r="AC164" s="395" t="s">
        <v>1890</v>
      </c>
      <c r="AK164" s="395" t="s">
        <v>1890</v>
      </c>
      <c r="AL164" s="395" t="s">
        <v>1890</v>
      </c>
      <c r="AN164" s="395" t="s">
        <v>1890</v>
      </c>
      <c r="AP164" s="395" t="s">
        <v>1890</v>
      </c>
      <c r="AQ164" s="395" t="s">
        <v>1890</v>
      </c>
    </row>
    <row r="165" spans="8:43" x14ac:dyDescent="0.25">
      <c r="I165" s="395" t="s">
        <v>1891</v>
      </c>
      <c r="J165" s="395" t="s">
        <v>1891</v>
      </c>
      <c r="K165" s="395" t="s">
        <v>1891</v>
      </c>
      <c r="L165" s="395" t="s">
        <v>1891</v>
      </c>
      <c r="M165" s="395" t="s">
        <v>1891</v>
      </c>
      <c r="P165" s="395" t="s">
        <v>1891</v>
      </c>
      <c r="Q165" s="395" t="s">
        <v>1891</v>
      </c>
      <c r="S165" s="395" t="s">
        <v>1891</v>
      </c>
      <c r="U165" s="395" t="s">
        <v>1891</v>
      </c>
      <c r="V165" s="395" t="s">
        <v>1891</v>
      </c>
      <c r="W165" s="395" t="s">
        <v>1891</v>
      </c>
      <c r="Y165" s="395" t="s">
        <v>1891</v>
      </c>
      <c r="Z165" s="395" t="s">
        <v>1891</v>
      </c>
      <c r="AA165" s="395" t="s">
        <v>1891</v>
      </c>
      <c r="AB165" s="395" t="s">
        <v>1891</v>
      </c>
      <c r="AC165" s="395" t="s">
        <v>1891</v>
      </c>
      <c r="AK165" s="395" t="s">
        <v>1891</v>
      </c>
      <c r="AL165" s="395" t="s">
        <v>1891</v>
      </c>
      <c r="AN165" s="395" t="s">
        <v>1891</v>
      </c>
      <c r="AP165" s="395" t="s">
        <v>1891</v>
      </c>
      <c r="AQ165" s="395" t="s">
        <v>1891</v>
      </c>
    </row>
    <row r="166" spans="8:43" x14ac:dyDescent="0.25">
      <c r="I166" s="395" t="s">
        <v>1892</v>
      </c>
      <c r="J166" s="395" t="s">
        <v>1892</v>
      </c>
      <c r="K166" s="395" t="s">
        <v>1892</v>
      </c>
      <c r="L166" s="395" t="s">
        <v>1892</v>
      </c>
      <c r="M166" s="395" t="s">
        <v>1892</v>
      </c>
      <c r="P166" s="395" t="s">
        <v>1892</v>
      </c>
      <c r="Q166" s="395" t="s">
        <v>1892</v>
      </c>
      <c r="S166" s="395" t="s">
        <v>1892</v>
      </c>
      <c r="U166" s="395" t="s">
        <v>1892</v>
      </c>
      <c r="V166" s="395" t="s">
        <v>1892</v>
      </c>
      <c r="W166" s="395" t="s">
        <v>1892</v>
      </c>
      <c r="Y166" s="395" t="s">
        <v>1892</v>
      </c>
      <c r="Z166" s="395" t="s">
        <v>1892</v>
      </c>
      <c r="AA166" s="395" t="s">
        <v>1892</v>
      </c>
      <c r="AB166" s="395" t="s">
        <v>1892</v>
      </c>
      <c r="AC166" s="395" t="s">
        <v>1892</v>
      </c>
      <c r="AK166" s="395" t="s">
        <v>1892</v>
      </c>
      <c r="AL166" s="395" t="s">
        <v>1892</v>
      </c>
      <c r="AN166" s="395" t="s">
        <v>1892</v>
      </c>
      <c r="AP166" s="395" t="s">
        <v>1892</v>
      </c>
      <c r="AQ166" s="395" t="s">
        <v>1892</v>
      </c>
    </row>
    <row r="167" spans="8:43" x14ac:dyDescent="0.25">
      <c r="I167" s="395" t="s">
        <v>1893</v>
      </c>
      <c r="J167" s="395" t="s">
        <v>1893</v>
      </c>
      <c r="K167" s="395" t="s">
        <v>1893</v>
      </c>
      <c r="L167" s="395" t="s">
        <v>1893</v>
      </c>
      <c r="M167" s="395" t="s">
        <v>1893</v>
      </c>
      <c r="P167" s="395" t="s">
        <v>1893</v>
      </c>
      <c r="Q167" s="395" t="s">
        <v>1893</v>
      </c>
      <c r="S167" s="395" t="s">
        <v>1893</v>
      </c>
      <c r="U167" s="395" t="s">
        <v>1893</v>
      </c>
      <c r="V167" s="395" t="s">
        <v>1893</v>
      </c>
      <c r="W167" s="395" t="s">
        <v>1893</v>
      </c>
      <c r="Y167" s="395" t="s">
        <v>1893</v>
      </c>
      <c r="Z167" s="395" t="s">
        <v>1893</v>
      </c>
      <c r="AA167" s="395" t="s">
        <v>1893</v>
      </c>
      <c r="AB167" s="395" t="s">
        <v>1893</v>
      </c>
      <c r="AC167" s="395" t="s">
        <v>1893</v>
      </c>
      <c r="AK167" s="395" t="s">
        <v>1893</v>
      </c>
      <c r="AL167" s="395" t="s">
        <v>1893</v>
      </c>
      <c r="AN167" s="395" t="s">
        <v>1893</v>
      </c>
      <c r="AP167" s="395" t="s">
        <v>1893</v>
      </c>
      <c r="AQ167" s="395" t="s">
        <v>1893</v>
      </c>
    </row>
    <row r="168" spans="8:43" x14ac:dyDescent="0.25">
      <c r="I168" s="395" t="s">
        <v>1894</v>
      </c>
      <c r="J168" s="395" t="s">
        <v>1894</v>
      </c>
      <c r="K168" s="395" t="s">
        <v>1894</v>
      </c>
      <c r="L168" s="395" t="s">
        <v>1894</v>
      </c>
      <c r="M168" s="395" t="s">
        <v>1894</v>
      </c>
      <c r="P168" s="395" t="s">
        <v>1894</v>
      </c>
      <c r="Q168" s="395" t="s">
        <v>1894</v>
      </c>
      <c r="S168" s="395" t="s">
        <v>1894</v>
      </c>
      <c r="U168" s="395" t="s">
        <v>1894</v>
      </c>
      <c r="V168" s="395" t="s">
        <v>1894</v>
      </c>
      <c r="W168" s="395" t="s">
        <v>1894</v>
      </c>
      <c r="Y168" s="395" t="s">
        <v>1894</v>
      </c>
      <c r="Z168" s="395" t="s">
        <v>1894</v>
      </c>
      <c r="AA168" s="395" t="s">
        <v>1894</v>
      </c>
      <c r="AB168" s="395" t="s">
        <v>1894</v>
      </c>
      <c r="AC168" s="395" t="s">
        <v>1894</v>
      </c>
      <c r="AK168" s="395" t="s">
        <v>1894</v>
      </c>
      <c r="AL168" s="395" t="s">
        <v>1894</v>
      </c>
      <c r="AN168" s="395" t="s">
        <v>1894</v>
      </c>
      <c r="AP168" s="395" t="s">
        <v>1894</v>
      </c>
      <c r="AQ168" s="395" t="s">
        <v>1894</v>
      </c>
    </row>
    <row r="169" spans="8:43" x14ac:dyDescent="0.25">
      <c r="I169" s="395" t="s">
        <v>1895</v>
      </c>
      <c r="J169" s="395" t="s">
        <v>1895</v>
      </c>
      <c r="K169" s="395" t="s">
        <v>1895</v>
      </c>
      <c r="L169" s="395" t="s">
        <v>1895</v>
      </c>
      <c r="M169" s="395" t="s">
        <v>1895</v>
      </c>
      <c r="P169" s="395" t="s">
        <v>1895</v>
      </c>
      <c r="Q169" s="395" t="s">
        <v>1895</v>
      </c>
      <c r="S169" s="395" t="s">
        <v>1895</v>
      </c>
      <c r="U169" s="395" t="s">
        <v>1895</v>
      </c>
      <c r="V169" s="395" t="s">
        <v>1895</v>
      </c>
      <c r="W169" s="395" t="s">
        <v>1895</v>
      </c>
      <c r="Y169" s="395" t="s">
        <v>1895</v>
      </c>
      <c r="Z169" s="395" t="s">
        <v>1895</v>
      </c>
      <c r="AA169" s="395" t="s">
        <v>1895</v>
      </c>
      <c r="AB169" s="395" t="s">
        <v>1895</v>
      </c>
      <c r="AC169" s="395" t="s">
        <v>1895</v>
      </c>
      <c r="AK169" s="395" t="s">
        <v>1895</v>
      </c>
      <c r="AL169" s="395" t="s">
        <v>1895</v>
      </c>
      <c r="AN169" s="395" t="s">
        <v>1895</v>
      </c>
      <c r="AP169" s="395" t="s">
        <v>1895</v>
      </c>
      <c r="AQ169" s="395" t="s">
        <v>1895</v>
      </c>
    </row>
    <row r="170" spans="8:43" x14ac:dyDescent="0.25">
      <c r="I170" s="395" t="s">
        <v>1896</v>
      </c>
      <c r="J170" s="395" t="s">
        <v>1896</v>
      </c>
      <c r="K170" s="395" t="s">
        <v>1896</v>
      </c>
      <c r="L170" s="395" t="s">
        <v>1896</v>
      </c>
      <c r="M170" s="395" t="s">
        <v>1896</v>
      </c>
      <c r="P170" s="395" t="s">
        <v>1896</v>
      </c>
      <c r="Q170" s="395" t="s">
        <v>1896</v>
      </c>
      <c r="S170" s="395" t="s">
        <v>1896</v>
      </c>
      <c r="U170" s="395" t="s">
        <v>1896</v>
      </c>
      <c r="V170" s="395" t="s">
        <v>1896</v>
      </c>
      <c r="W170" s="395" t="s">
        <v>1896</v>
      </c>
      <c r="Y170" s="395" t="s">
        <v>1896</v>
      </c>
      <c r="Z170" s="395" t="s">
        <v>1896</v>
      </c>
      <c r="AA170" s="395" t="s">
        <v>1896</v>
      </c>
      <c r="AB170" s="395" t="s">
        <v>1896</v>
      </c>
      <c r="AC170" s="395" t="s">
        <v>1896</v>
      </c>
      <c r="AK170" s="395" t="s">
        <v>1896</v>
      </c>
      <c r="AL170" s="395" t="s">
        <v>1896</v>
      </c>
      <c r="AN170" s="395" t="s">
        <v>1896</v>
      </c>
      <c r="AP170" s="395" t="s">
        <v>1896</v>
      </c>
      <c r="AQ170" s="395" t="s">
        <v>1896</v>
      </c>
    </row>
    <row r="171" spans="8:43" x14ac:dyDescent="0.25">
      <c r="I171" s="395" t="s">
        <v>1897</v>
      </c>
      <c r="J171" s="395" t="s">
        <v>1897</v>
      </c>
      <c r="K171" s="395" t="s">
        <v>1897</v>
      </c>
      <c r="L171" s="395" t="s">
        <v>1897</v>
      </c>
      <c r="M171" s="395" t="s">
        <v>1897</v>
      </c>
      <c r="P171" s="395" t="s">
        <v>1897</v>
      </c>
      <c r="Q171" s="395" t="s">
        <v>1897</v>
      </c>
      <c r="S171" s="395" t="s">
        <v>1897</v>
      </c>
      <c r="U171" s="395" t="s">
        <v>1897</v>
      </c>
      <c r="V171" s="395" t="s">
        <v>1897</v>
      </c>
      <c r="W171" s="395" t="s">
        <v>1897</v>
      </c>
      <c r="Y171" s="395" t="s">
        <v>1897</v>
      </c>
      <c r="Z171" s="395" t="s">
        <v>1897</v>
      </c>
      <c r="AA171" s="395" t="s">
        <v>1897</v>
      </c>
      <c r="AB171" s="395" t="s">
        <v>1897</v>
      </c>
      <c r="AC171" s="395" t="s">
        <v>1897</v>
      </c>
      <c r="AK171" s="395" t="s">
        <v>1897</v>
      </c>
      <c r="AL171" s="395" t="s">
        <v>1897</v>
      </c>
      <c r="AN171" s="395" t="s">
        <v>1897</v>
      </c>
      <c r="AP171" s="395" t="s">
        <v>1897</v>
      </c>
      <c r="AQ171" s="395" t="s">
        <v>1897</v>
      </c>
    </row>
    <row r="172" spans="8:43" x14ac:dyDescent="0.25">
      <c r="I172" s="395" t="s">
        <v>1898</v>
      </c>
      <c r="J172" s="395" t="s">
        <v>1898</v>
      </c>
      <c r="K172" s="395" t="s">
        <v>1898</v>
      </c>
      <c r="L172" s="395" t="s">
        <v>1898</v>
      </c>
      <c r="M172" s="395" t="s">
        <v>1898</v>
      </c>
      <c r="P172" s="395" t="s">
        <v>1898</v>
      </c>
      <c r="Q172" s="395" t="s">
        <v>1898</v>
      </c>
      <c r="S172" s="395" t="s">
        <v>1898</v>
      </c>
      <c r="U172" s="395" t="s">
        <v>1898</v>
      </c>
      <c r="V172" s="395" t="s">
        <v>1898</v>
      </c>
      <c r="W172" s="395" t="s">
        <v>1898</v>
      </c>
      <c r="Y172" s="395" t="s">
        <v>1898</v>
      </c>
      <c r="Z172" s="395" t="s">
        <v>1898</v>
      </c>
      <c r="AA172" s="395" t="s">
        <v>1898</v>
      </c>
      <c r="AB172" s="395" t="s">
        <v>1898</v>
      </c>
      <c r="AC172" s="395" t="s">
        <v>1898</v>
      </c>
      <c r="AK172" s="395" t="s">
        <v>1898</v>
      </c>
      <c r="AL172" s="395" t="s">
        <v>1898</v>
      </c>
      <c r="AN172" s="395" t="s">
        <v>1898</v>
      </c>
      <c r="AP172" s="395" t="s">
        <v>1898</v>
      </c>
      <c r="AQ172" s="395" t="s">
        <v>1898</v>
      </c>
    </row>
    <row r="173" spans="8:43" x14ac:dyDescent="0.25">
      <c r="I173" s="395" t="s">
        <v>1899</v>
      </c>
      <c r="J173" s="395" t="s">
        <v>1899</v>
      </c>
      <c r="K173" s="395" t="s">
        <v>1899</v>
      </c>
      <c r="L173" s="395" t="s">
        <v>1899</v>
      </c>
      <c r="M173" s="395" t="s">
        <v>1899</v>
      </c>
      <c r="P173" s="395" t="s">
        <v>1899</v>
      </c>
      <c r="Q173" s="395" t="s">
        <v>1899</v>
      </c>
      <c r="S173" s="395" t="s">
        <v>1899</v>
      </c>
      <c r="U173" s="395" t="s">
        <v>1899</v>
      </c>
      <c r="V173" s="395" t="s">
        <v>1899</v>
      </c>
      <c r="W173" s="395" t="s">
        <v>1899</v>
      </c>
      <c r="Y173" s="395" t="s">
        <v>1899</v>
      </c>
      <c r="Z173" s="395" t="s">
        <v>1899</v>
      </c>
      <c r="AA173" s="395" t="s">
        <v>1899</v>
      </c>
      <c r="AB173" s="395" t="s">
        <v>1899</v>
      </c>
      <c r="AC173" s="395" t="s">
        <v>1899</v>
      </c>
      <c r="AK173" s="395" t="s">
        <v>1899</v>
      </c>
      <c r="AL173" s="395" t="s">
        <v>1899</v>
      </c>
      <c r="AN173" s="395" t="s">
        <v>1899</v>
      </c>
      <c r="AP173" s="395" t="s">
        <v>1899</v>
      </c>
      <c r="AQ173" s="395" t="s">
        <v>1899</v>
      </c>
    </row>
    <row r="174" spans="8:43" x14ac:dyDescent="0.25">
      <c r="I174" s="395" t="s">
        <v>1900</v>
      </c>
      <c r="J174" s="395" t="s">
        <v>1900</v>
      </c>
      <c r="K174" s="395" t="s">
        <v>1900</v>
      </c>
      <c r="L174" s="395" t="s">
        <v>1900</v>
      </c>
      <c r="M174" s="395" t="s">
        <v>1900</v>
      </c>
      <c r="P174" s="395" t="s">
        <v>1900</v>
      </c>
      <c r="Q174" s="395" t="s">
        <v>1900</v>
      </c>
      <c r="S174" s="395" t="s">
        <v>1900</v>
      </c>
      <c r="U174" s="395" t="s">
        <v>1900</v>
      </c>
      <c r="V174" s="395" t="s">
        <v>1900</v>
      </c>
      <c r="W174" s="395" t="s">
        <v>1900</v>
      </c>
      <c r="Y174" s="395" t="s">
        <v>1900</v>
      </c>
      <c r="Z174" s="395" t="s">
        <v>1900</v>
      </c>
      <c r="AA174" s="395" t="s">
        <v>1900</v>
      </c>
      <c r="AB174" s="395" t="s">
        <v>1900</v>
      </c>
      <c r="AC174" s="395" t="s">
        <v>1900</v>
      </c>
      <c r="AK174" s="395" t="s">
        <v>1900</v>
      </c>
      <c r="AL174" s="395" t="s">
        <v>1900</v>
      </c>
      <c r="AN174" s="395" t="s">
        <v>1900</v>
      </c>
      <c r="AP174" s="395" t="s">
        <v>1900</v>
      </c>
      <c r="AQ174" s="395" t="s">
        <v>1900</v>
      </c>
    </row>
    <row r="175" spans="8:43" x14ac:dyDescent="0.25">
      <c r="I175" s="395" t="s">
        <v>1901</v>
      </c>
      <c r="J175" s="395" t="s">
        <v>1901</v>
      </c>
      <c r="K175" s="395" t="s">
        <v>1901</v>
      </c>
      <c r="L175" s="395" t="s">
        <v>1901</v>
      </c>
      <c r="M175" s="395" t="s">
        <v>1901</v>
      </c>
      <c r="P175" s="395" t="s">
        <v>1901</v>
      </c>
      <c r="Q175" s="395" t="s">
        <v>1901</v>
      </c>
      <c r="S175" s="395" t="s">
        <v>1901</v>
      </c>
      <c r="U175" s="395" t="s">
        <v>1901</v>
      </c>
      <c r="V175" s="395" t="s">
        <v>1901</v>
      </c>
      <c r="W175" s="395" t="s">
        <v>1901</v>
      </c>
      <c r="Y175" s="395" t="s">
        <v>1901</v>
      </c>
      <c r="Z175" s="395" t="s">
        <v>1901</v>
      </c>
      <c r="AA175" s="395" t="s">
        <v>1901</v>
      </c>
      <c r="AB175" s="395" t="s">
        <v>1901</v>
      </c>
      <c r="AC175" s="395" t="s">
        <v>1901</v>
      </c>
      <c r="AK175" s="395" t="s">
        <v>1901</v>
      </c>
      <c r="AL175" s="395" t="s">
        <v>1901</v>
      </c>
      <c r="AN175" s="395" t="s">
        <v>1901</v>
      </c>
      <c r="AP175" s="395" t="s">
        <v>1901</v>
      </c>
      <c r="AQ175" s="395" t="s">
        <v>1901</v>
      </c>
    </row>
  </sheetData>
  <hyperlinks>
    <hyperlink ref="H49" r:id="rId1" xr:uid="{E7F333A5-49D0-4380-9CFA-FA9A51710C93}"/>
    <hyperlink ref="I78" r:id="rId2" xr:uid="{B13CDB28-5891-45A6-B23C-415ACC30044A}"/>
  </hyperlinks>
  <pageMargins left="0.7" right="0.7" top="0.75" bottom="0.75" header="0.3" footer="0.3"/>
  <pageSetup paperSize="9" orientation="portrait"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2B856C-829D-4212-9FCA-BEF3FC846562}">
  <dimension ref="A1:K57"/>
  <sheetViews>
    <sheetView showGridLines="0" workbookViewId="0">
      <pane xSplit="3" ySplit="4" topLeftCell="D5" activePane="bottomRight" state="frozen"/>
      <selection activeCell="C54" sqref="C54:F57"/>
      <selection pane="topRight" activeCell="C54" sqref="C54:F57"/>
      <selection pane="bottomLeft" activeCell="C54" sqref="C54:F57"/>
      <selection pane="bottomRight" activeCell="I13" sqref="I13"/>
    </sheetView>
  </sheetViews>
  <sheetFormatPr defaultRowHeight="12.75" x14ac:dyDescent="0.2"/>
  <cols>
    <col min="2" max="2" width="12.140625" bestFit="1" customWidth="1"/>
    <col min="3" max="3" width="13.28515625" customWidth="1"/>
    <col min="4" max="4" width="11.42578125" customWidth="1"/>
    <col min="5" max="5" width="11" customWidth="1"/>
    <col min="6" max="6" width="11.42578125" customWidth="1"/>
    <col min="7" max="7" width="12.7109375" customWidth="1"/>
    <col min="8" max="8" width="14.42578125" customWidth="1"/>
    <col min="9" max="9" width="13.140625" customWidth="1"/>
    <col min="10" max="10" width="14" customWidth="1"/>
    <col min="11" max="11" width="12.42578125" customWidth="1"/>
    <col min="12" max="12" width="12.140625" bestFit="1" customWidth="1"/>
  </cols>
  <sheetData>
    <row r="1" spans="1:11" x14ac:dyDescent="0.2">
      <c r="A1" s="124" t="s">
        <v>1902</v>
      </c>
    </row>
    <row r="2" spans="1:11" x14ac:dyDescent="0.2">
      <c r="A2" s="124"/>
    </row>
    <row r="4" spans="1:11" ht="63.75" x14ac:dyDescent="0.2">
      <c r="B4" s="894" t="str">
        <f>'Palvelut vs. TV_ja_radiotilat'!D57</f>
        <v>asema</v>
      </c>
      <c r="C4" s="894" t="s">
        <v>1903</v>
      </c>
      <c r="D4" s="894" t="s">
        <v>1904</v>
      </c>
      <c r="E4" s="894" t="s">
        <v>1905</v>
      </c>
      <c r="F4" s="894" t="s">
        <v>1906</v>
      </c>
      <c r="G4" s="894" t="s">
        <v>1907</v>
      </c>
      <c r="H4" s="894" t="s">
        <v>1908</v>
      </c>
      <c r="I4" s="894" t="s">
        <v>1909</v>
      </c>
      <c r="J4" s="894" t="s">
        <v>1910</v>
      </c>
      <c r="K4" s="894" t="s">
        <v>1911</v>
      </c>
    </row>
    <row r="5" spans="1:11" x14ac:dyDescent="0.2">
      <c r="B5" s="127" t="str">
        <f>'Palvelut vs. TV_ja_radiotilat'!D58</f>
        <v>ANJA</v>
      </c>
      <c r="C5" s="895"/>
      <c r="D5" s="125"/>
      <c r="E5" s="232"/>
      <c r="F5" s="127"/>
      <c r="G5" s="127">
        <v>60</v>
      </c>
      <c r="H5" s="127">
        <v>11</v>
      </c>
      <c r="I5" s="127">
        <v>71</v>
      </c>
      <c r="J5" s="232"/>
      <c r="K5" s="232"/>
    </row>
    <row r="6" spans="1:11" x14ac:dyDescent="0.2">
      <c r="B6" s="127" t="str">
        <f>'Palvelut vs. TV_ja_radiotilat'!D59</f>
        <v>ESPO</v>
      </c>
      <c r="C6" s="895"/>
      <c r="D6" s="125"/>
      <c r="E6" s="232"/>
      <c r="F6" s="127"/>
      <c r="G6" s="127">
        <v>60</v>
      </c>
      <c r="H6" s="127">
        <v>7</v>
      </c>
      <c r="I6" s="127">
        <v>67</v>
      </c>
      <c r="J6" s="232"/>
      <c r="K6" s="232"/>
    </row>
    <row r="7" spans="1:11" x14ac:dyDescent="0.2">
      <c r="B7" s="127" t="str">
        <f>'Palvelut vs. TV_ja_radiotilat'!D60</f>
        <v>EURA</v>
      </c>
      <c r="C7" s="895"/>
      <c r="D7" s="125"/>
      <c r="E7" s="232"/>
      <c r="F7" s="127"/>
      <c r="G7" s="127">
        <v>60</v>
      </c>
      <c r="H7" s="127">
        <v>11</v>
      </c>
      <c r="I7" s="127">
        <v>71</v>
      </c>
      <c r="J7" s="232"/>
      <c r="K7" s="232"/>
    </row>
    <row r="8" spans="1:11" x14ac:dyDescent="0.2">
      <c r="B8" s="127" t="str">
        <f>'Palvelut vs. TV_ja_radiotilat'!D61</f>
        <v>FISK</v>
      </c>
      <c r="C8" s="895"/>
      <c r="D8" s="125"/>
      <c r="E8" s="232"/>
      <c r="F8" s="127"/>
      <c r="G8" s="127">
        <v>60</v>
      </c>
      <c r="H8" s="127">
        <v>10</v>
      </c>
      <c r="I8" s="127">
        <v>70</v>
      </c>
      <c r="J8" s="232"/>
      <c r="K8" s="232"/>
    </row>
    <row r="9" spans="1:11" x14ac:dyDescent="0.2">
      <c r="B9" s="127" t="str">
        <f>'Palvelut vs. TV_ja_radiotilat'!D62</f>
        <v>HAAP</v>
      </c>
      <c r="C9" s="895"/>
      <c r="D9" s="125"/>
      <c r="E9" s="232"/>
      <c r="F9" s="127"/>
      <c r="G9" s="127">
        <v>60</v>
      </c>
      <c r="H9" s="127">
        <v>9</v>
      </c>
      <c r="I9" s="127">
        <v>69</v>
      </c>
      <c r="J9" s="232"/>
      <c r="K9" s="232"/>
    </row>
    <row r="10" spans="1:11" x14ac:dyDescent="0.2">
      <c r="B10" s="127" t="str">
        <f>'Palvelut vs. TV_ja_radiotilat'!D63</f>
        <v>IISA</v>
      </c>
      <c r="C10" s="895"/>
      <c r="D10" s="125"/>
      <c r="E10" s="232"/>
      <c r="F10" s="127"/>
      <c r="G10" s="127">
        <v>18</v>
      </c>
      <c r="H10" s="127">
        <v>8</v>
      </c>
      <c r="I10" s="127">
        <v>26</v>
      </c>
      <c r="J10" s="232"/>
      <c r="K10" s="232"/>
    </row>
    <row r="11" spans="1:11" x14ac:dyDescent="0.2">
      <c r="B11" s="127" t="str">
        <f>'Palvelut vs. TV_ja_radiotilat'!D64</f>
        <v>INAR</v>
      </c>
      <c r="C11" s="895"/>
      <c r="D11" s="125"/>
      <c r="E11" s="232"/>
      <c r="F11" s="127"/>
      <c r="G11" s="127">
        <v>12</v>
      </c>
      <c r="H11" s="127">
        <v>4</v>
      </c>
      <c r="I11" s="127">
        <v>16</v>
      </c>
      <c r="J11" s="232"/>
      <c r="K11" s="232"/>
    </row>
    <row r="12" spans="1:11" x14ac:dyDescent="0.2">
      <c r="B12" s="127" t="str">
        <f>'Palvelut vs. TV_ja_radiotilat'!D65</f>
        <v>JOUT</v>
      </c>
      <c r="C12" s="895"/>
      <c r="D12" s="125"/>
      <c r="E12" s="232"/>
      <c r="F12" s="127"/>
      <c r="G12" s="127">
        <v>60</v>
      </c>
      <c r="H12" s="127">
        <v>7</v>
      </c>
      <c r="I12" s="127">
        <v>67</v>
      </c>
      <c r="J12" s="232"/>
      <c r="K12" s="232"/>
    </row>
    <row r="13" spans="1:11" x14ac:dyDescent="0.2">
      <c r="B13" s="127" t="str">
        <f>'Palvelut vs. TV_ja_radiotilat'!D66</f>
        <v>JYVÄ</v>
      </c>
      <c r="C13" s="895"/>
      <c r="D13" s="125"/>
      <c r="E13" s="232"/>
      <c r="F13" s="127"/>
      <c r="G13" s="127">
        <v>60</v>
      </c>
      <c r="H13" s="127">
        <v>11</v>
      </c>
      <c r="I13" s="127">
        <v>71</v>
      </c>
      <c r="J13" s="232"/>
      <c r="K13" s="232"/>
    </row>
    <row r="14" spans="1:11" x14ac:dyDescent="0.2">
      <c r="B14" s="127" t="str">
        <f>'Palvelut vs. TV_ja_radiotilat'!D67</f>
        <v>KARI</v>
      </c>
      <c r="C14" s="895"/>
      <c r="D14" s="125"/>
      <c r="E14" s="232"/>
      <c r="F14" s="127"/>
      <c r="G14" s="127">
        <v>12</v>
      </c>
      <c r="H14" s="127">
        <v>4</v>
      </c>
      <c r="I14" s="127">
        <v>16</v>
      </c>
      <c r="J14" s="232"/>
      <c r="K14" s="232"/>
    </row>
    <row r="15" spans="1:11" x14ac:dyDescent="0.2">
      <c r="B15" s="127" t="str">
        <f>'Palvelut vs. TV_ja_radiotilat'!D68</f>
        <v>KERI</v>
      </c>
      <c r="C15" s="895"/>
      <c r="D15" s="125"/>
      <c r="E15" s="232"/>
      <c r="F15" s="127"/>
      <c r="G15" s="127">
        <v>60</v>
      </c>
      <c r="H15" s="127">
        <v>8</v>
      </c>
      <c r="I15" s="127">
        <v>68</v>
      </c>
      <c r="J15" s="232"/>
      <c r="K15" s="232"/>
    </row>
    <row r="16" spans="1:11" x14ac:dyDescent="0.2">
      <c r="B16" s="127" t="str">
        <f>'Palvelut vs. TV_ja_radiotilat'!D69</f>
        <v>KIIH</v>
      </c>
      <c r="C16" s="895"/>
      <c r="D16" s="125"/>
      <c r="E16" s="232"/>
      <c r="F16" s="127"/>
      <c r="G16" s="127">
        <v>12</v>
      </c>
      <c r="H16" s="127">
        <v>4</v>
      </c>
      <c r="I16" s="127">
        <v>16</v>
      </c>
      <c r="J16" s="232"/>
      <c r="K16" s="232"/>
    </row>
    <row r="17" spans="2:11" x14ac:dyDescent="0.2">
      <c r="B17" s="127" t="str">
        <f>'Palvelut vs. TV_ja_radiotilat'!D70</f>
        <v>KOLI</v>
      </c>
      <c r="C17" s="895"/>
      <c r="D17" s="125"/>
      <c r="E17" s="232"/>
      <c r="F17" s="127"/>
      <c r="G17" s="127">
        <v>60</v>
      </c>
      <c r="H17" s="127">
        <v>9</v>
      </c>
      <c r="I17" s="127">
        <v>69</v>
      </c>
      <c r="J17" s="232"/>
      <c r="K17" s="232"/>
    </row>
    <row r="18" spans="2:11" x14ac:dyDescent="0.2">
      <c r="B18" s="127" t="str">
        <f>'Palvelut vs. TV_ja_radiotilat'!D71</f>
        <v>KRUU</v>
      </c>
      <c r="C18" s="895"/>
      <c r="D18" s="125"/>
      <c r="E18" s="232"/>
      <c r="F18" s="127"/>
      <c r="G18" s="127">
        <v>60</v>
      </c>
      <c r="H18" s="127">
        <v>9</v>
      </c>
      <c r="I18" s="127">
        <v>69</v>
      </c>
      <c r="J18" s="232"/>
      <c r="K18" s="232"/>
    </row>
    <row r="19" spans="2:11" x14ac:dyDescent="0.2">
      <c r="B19" s="127" t="str">
        <f>'Palvelut vs. TV_ja_radiotilat'!D72</f>
        <v>KUOP</v>
      </c>
      <c r="C19" s="895"/>
      <c r="D19" s="125"/>
      <c r="E19" s="232"/>
      <c r="F19" s="127"/>
      <c r="G19" s="127">
        <v>60</v>
      </c>
      <c r="H19" s="127">
        <v>8</v>
      </c>
      <c r="I19" s="127">
        <v>68</v>
      </c>
      <c r="J19" s="232"/>
      <c r="K19" s="232"/>
    </row>
    <row r="20" spans="2:11" x14ac:dyDescent="0.2">
      <c r="B20" s="127" t="str">
        <f>'Palvelut vs. TV_ja_radiotilat'!D73</f>
        <v>KUTT</v>
      </c>
      <c r="C20" s="895"/>
      <c r="D20" s="125"/>
      <c r="E20" s="232"/>
      <c r="F20" s="127"/>
      <c r="G20" s="127">
        <v>12</v>
      </c>
      <c r="H20" s="127">
        <v>4</v>
      </c>
      <c r="I20" s="127">
        <v>16</v>
      </c>
      <c r="J20" s="232"/>
      <c r="K20" s="232"/>
    </row>
    <row r="21" spans="2:11" x14ac:dyDescent="0.2">
      <c r="B21" s="127" t="str">
        <f>'Palvelut vs. TV_ja_radiotilat'!D74</f>
        <v>LAHT</v>
      </c>
      <c r="C21" s="895"/>
      <c r="D21" s="125"/>
      <c r="E21" s="232"/>
      <c r="F21" s="127"/>
      <c r="G21" s="127">
        <v>60</v>
      </c>
      <c r="H21" s="127">
        <v>10</v>
      </c>
      <c r="I21" s="127">
        <v>70</v>
      </c>
      <c r="J21" s="232"/>
      <c r="K21" s="232"/>
    </row>
    <row r="22" spans="2:11" x14ac:dyDescent="0.2">
      <c r="B22" s="127" t="str">
        <f>'Palvelut vs. TV_ja_radiotilat'!D75</f>
        <v>LAPU</v>
      </c>
      <c r="C22" s="895"/>
      <c r="D22" s="125"/>
      <c r="E22" s="232"/>
      <c r="F22" s="127"/>
      <c r="G22" s="127">
        <v>60</v>
      </c>
      <c r="H22" s="127">
        <v>11</v>
      </c>
      <c r="I22" s="127">
        <v>71</v>
      </c>
      <c r="J22" s="232"/>
      <c r="K22" s="232"/>
    </row>
    <row r="23" spans="2:11" x14ac:dyDescent="0.2">
      <c r="B23" s="127" t="str">
        <f>'Palvelut vs. TV_ja_radiotilat'!D76</f>
        <v>MIKK</v>
      </c>
      <c r="C23" s="895"/>
      <c r="D23" s="125"/>
      <c r="E23" s="232"/>
      <c r="F23" s="127"/>
      <c r="G23" s="127">
        <v>60</v>
      </c>
      <c r="H23" s="127">
        <v>10</v>
      </c>
      <c r="I23" s="127">
        <v>70</v>
      </c>
      <c r="J23" s="232"/>
      <c r="K23" s="232"/>
    </row>
    <row r="24" spans="2:11" x14ac:dyDescent="0.2">
      <c r="B24" s="127" t="str">
        <f>'Palvelut vs. TV_ja_radiotilat'!D77</f>
        <v>OULU</v>
      </c>
      <c r="C24" s="895"/>
      <c r="D24" s="125"/>
      <c r="E24" s="232"/>
      <c r="F24" s="127"/>
      <c r="G24" s="127">
        <v>60</v>
      </c>
      <c r="H24" s="127">
        <v>11</v>
      </c>
      <c r="I24" s="127">
        <v>71</v>
      </c>
      <c r="J24" s="232"/>
      <c r="K24" s="232"/>
    </row>
    <row r="25" spans="2:11" x14ac:dyDescent="0.2">
      <c r="B25" s="127" t="str">
        <f>'Palvelut vs. TV_ja_radiotilat'!D78</f>
        <v>PERN</v>
      </c>
      <c r="C25" s="895"/>
      <c r="D25" s="125"/>
      <c r="E25" s="232"/>
      <c r="F25" s="127"/>
      <c r="G25" s="127">
        <v>52</v>
      </c>
      <c r="H25" s="127">
        <v>6</v>
      </c>
      <c r="I25" s="127">
        <v>58</v>
      </c>
      <c r="J25" s="232"/>
      <c r="K25" s="232"/>
    </row>
    <row r="26" spans="2:11" x14ac:dyDescent="0.2">
      <c r="B26" s="127" t="str">
        <f>'Palvelut vs. TV_ja_radiotilat'!D79</f>
        <v>PIHT</v>
      </c>
      <c r="C26" s="895"/>
      <c r="D26" s="125"/>
      <c r="E26" s="232"/>
      <c r="F26" s="127"/>
      <c r="G26" s="127">
        <v>26</v>
      </c>
      <c r="H26" s="127">
        <v>9</v>
      </c>
      <c r="I26" s="127">
        <v>35</v>
      </c>
      <c r="J26" s="232"/>
      <c r="K26" s="232"/>
    </row>
    <row r="27" spans="2:11" x14ac:dyDescent="0.2">
      <c r="B27" s="127" t="str">
        <f>'Palvelut vs. TV_ja_radiotilat'!D80</f>
        <v>POSI</v>
      </c>
      <c r="C27" s="895"/>
      <c r="D27" s="125"/>
      <c r="E27" s="232"/>
      <c r="F27" s="127"/>
      <c r="G27" s="127">
        <v>12</v>
      </c>
      <c r="H27" s="127">
        <v>4</v>
      </c>
      <c r="I27" s="127">
        <v>16</v>
      </c>
      <c r="J27" s="232"/>
      <c r="K27" s="232"/>
    </row>
    <row r="28" spans="2:11" x14ac:dyDescent="0.2">
      <c r="B28" s="127" t="str">
        <f>'Palvelut vs. TV_ja_radiotilat'!D81</f>
        <v>PYTU</v>
      </c>
      <c r="C28" s="895"/>
      <c r="D28" s="125"/>
      <c r="E28" s="232"/>
      <c r="F28" s="127"/>
      <c r="G28" s="127">
        <v>18</v>
      </c>
      <c r="H28" s="127">
        <v>5</v>
      </c>
      <c r="I28" s="127">
        <v>23</v>
      </c>
      <c r="J28" s="232"/>
      <c r="K28" s="232"/>
    </row>
    <row r="29" spans="2:11" x14ac:dyDescent="0.2">
      <c r="B29" s="127" t="str">
        <f>'Palvelut vs. TV_ja_radiotilat'!D82</f>
        <v>PYVU</v>
      </c>
      <c r="C29" s="895"/>
      <c r="D29" s="125"/>
      <c r="E29" s="232"/>
      <c r="F29" s="127"/>
      <c r="G29" s="127">
        <v>21</v>
      </c>
      <c r="H29" s="127">
        <v>10</v>
      </c>
      <c r="I29" s="127">
        <v>31</v>
      </c>
      <c r="J29" s="232"/>
      <c r="K29" s="232"/>
    </row>
    <row r="30" spans="2:11" x14ac:dyDescent="0.2">
      <c r="B30" s="127" t="str">
        <f>'Palvelut vs. TV_ja_radiotilat'!D83</f>
        <v>ROVA</v>
      </c>
      <c r="C30" s="895"/>
      <c r="D30" s="125"/>
      <c r="E30" s="232"/>
      <c r="F30" s="127"/>
      <c r="G30" s="127">
        <v>21</v>
      </c>
      <c r="H30" s="127">
        <v>10</v>
      </c>
      <c r="I30" s="127">
        <v>31</v>
      </c>
      <c r="J30" s="232"/>
      <c r="K30" s="232"/>
    </row>
    <row r="31" spans="2:11" x14ac:dyDescent="0.2">
      <c r="B31" s="127" t="str">
        <f>'Palvelut vs. TV_ja_radiotilat'!D84</f>
        <v>RUKA</v>
      </c>
      <c r="C31" s="895"/>
      <c r="D31" s="125"/>
      <c r="E31" s="232"/>
      <c r="F31" s="127"/>
      <c r="G31" s="127">
        <v>14</v>
      </c>
      <c r="H31" s="127">
        <v>5</v>
      </c>
      <c r="I31" s="127">
        <v>19</v>
      </c>
      <c r="J31" s="232"/>
      <c r="K31" s="232"/>
    </row>
    <row r="32" spans="2:11" x14ac:dyDescent="0.2">
      <c r="B32" s="127" t="str">
        <f>'Palvelut vs. TV_ja_radiotilat'!D85</f>
        <v>TAIV</v>
      </c>
      <c r="C32" s="895"/>
      <c r="D32" s="125"/>
      <c r="E32" s="232"/>
      <c r="F32" s="127"/>
      <c r="G32" s="127">
        <v>18</v>
      </c>
      <c r="H32" s="127">
        <v>6</v>
      </c>
      <c r="I32" s="127">
        <v>24</v>
      </c>
      <c r="J32" s="232"/>
      <c r="K32" s="232"/>
    </row>
    <row r="33" spans="2:11" x14ac:dyDescent="0.2">
      <c r="B33" s="127" t="str">
        <f>'Palvelut vs. TV_ja_radiotilat'!D86</f>
        <v>TAMM</v>
      </c>
      <c r="C33" s="895"/>
      <c r="D33" s="125"/>
      <c r="E33" s="232"/>
      <c r="F33" s="127"/>
      <c r="G33" s="127">
        <v>60</v>
      </c>
      <c r="H33" s="127">
        <v>7</v>
      </c>
      <c r="I33" s="127">
        <v>67</v>
      </c>
      <c r="J33" s="232"/>
      <c r="K33" s="232"/>
    </row>
    <row r="34" spans="2:11" x14ac:dyDescent="0.2">
      <c r="B34" s="127" t="str">
        <f>'Palvelut vs. TV_ja_radiotilat'!D87</f>
        <v>TAMP</v>
      </c>
      <c r="C34" s="895"/>
      <c r="D34" s="125"/>
      <c r="E34" s="232"/>
      <c r="F34" s="127"/>
      <c r="G34" s="127">
        <v>60</v>
      </c>
      <c r="H34" s="127">
        <v>7</v>
      </c>
      <c r="I34" s="127">
        <v>67</v>
      </c>
      <c r="J34" s="232"/>
      <c r="K34" s="232"/>
    </row>
    <row r="35" spans="2:11" x14ac:dyDescent="0.2">
      <c r="B35" s="127" t="str">
        <f>'Palvelut vs. TV_ja_radiotilat'!D88</f>
        <v>TERV</v>
      </c>
      <c r="C35" s="895"/>
      <c r="D35" s="125"/>
      <c r="E35" s="232"/>
      <c r="F35" s="127"/>
      <c r="G35" s="127">
        <v>21</v>
      </c>
      <c r="H35" s="127">
        <v>6</v>
      </c>
      <c r="I35" s="127">
        <v>27</v>
      </c>
      <c r="J35" s="232"/>
      <c r="K35" s="232"/>
    </row>
    <row r="36" spans="2:11" x14ac:dyDescent="0.2">
      <c r="B36" s="127" t="str">
        <f>'Palvelut vs. TV_ja_radiotilat'!D89</f>
        <v>TURK</v>
      </c>
      <c r="C36" s="895"/>
      <c r="D36" s="125"/>
      <c r="E36" s="232"/>
      <c r="F36" s="127"/>
      <c r="G36" s="127">
        <v>60</v>
      </c>
      <c r="H36" s="127">
        <v>11</v>
      </c>
      <c r="I36" s="127">
        <v>71</v>
      </c>
      <c r="J36" s="232"/>
      <c r="K36" s="232"/>
    </row>
    <row r="37" spans="2:11" x14ac:dyDescent="0.2">
      <c r="B37" s="127" t="str">
        <f>'Palvelut vs. TV_ja_radiotilat'!D90</f>
        <v>UTSJ</v>
      </c>
      <c r="C37" s="895"/>
      <c r="D37" s="125"/>
      <c r="E37" s="232"/>
      <c r="F37" s="127"/>
      <c r="G37" s="127">
        <v>12</v>
      </c>
      <c r="H37" s="127">
        <v>4</v>
      </c>
      <c r="I37" s="127">
        <v>16</v>
      </c>
      <c r="J37" s="232"/>
      <c r="K37" s="232"/>
    </row>
    <row r="38" spans="2:11" x14ac:dyDescent="0.2">
      <c r="B38" s="127" t="str">
        <f>'Palvelut vs. TV_ja_radiotilat'!D91</f>
        <v>VAAS</v>
      </c>
      <c r="C38" s="895"/>
      <c r="D38" s="125"/>
      <c r="E38" s="232"/>
      <c r="F38" s="127"/>
      <c r="G38" s="127">
        <v>52</v>
      </c>
      <c r="H38" s="127">
        <v>7</v>
      </c>
      <c r="I38" s="127">
        <v>59</v>
      </c>
      <c r="J38" s="232"/>
      <c r="K38" s="232"/>
    </row>
    <row r="39" spans="2:11" x14ac:dyDescent="0.2">
      <c r="B39" s="127" t="str">
        <f>'Palvelut vs. TV_ja_radiotilat'!D92</f>
        <v>VUOK</v>
      </c>
      <c r="C39" s="895"/>
      <c r="D39" s="125"/>
      <c r="E39" s="232"/>
      <c r="F39" s="127"/>
      <c r="G39" s="127">
        <v>60</v>
      </c>
      <c r="H39" s="127">
        <v>9</v>
      </c>
      <c r="I39" s="127">
        <v>69</v>
      </c>
      <c r="J39" s="232"/>
      <c r="K39" s="232"/>
    </row>
    <row r="40" spans="2:11" x14ac:dyDescent="0.2">
      <c r="B40" s="127" t="str">
        <f>'Palvelut vs. TV_ja_radiotilat'!D93</f>
        <v>VUOT</v>
      </c>
      <c r="C40" s="895"/>
      <c r="D40" s="125"/>
      <c r="E40" s="232"/>
      <c r="F40" s="127"/>
      <c r="G40" s="127">
        <v>12</v>
      </c>
      <c r="H40" s="127">
        <v>4</v>
      </c>
      <c r="I40" s="127">
        <v>16</v>
      </c>
      <c r="J40" s="232"/>
      <c r="K40" s="232"/>
    </row>
    <row r="41" spans="2:11" x14ac:dyDescent="0.2">
      <c r="B41" s="127" t="str">
        <f>'Palvelut vs. TV_ja_radiotilat'!D94</f>
        <v>YLLÄ</v>
      </c>
      <c r="C41" s="895"/>
      <c r="D41" s="125"/>
      <c r="E41" s="232"/>
      <c r="F41" s="127"/>
      <c r="G41" s="127">
        <v>18</v>
      </c>
      <c r="H41" s="127">
        <v>5</v>
      </c>
      <c r="I41" s="127">
        <v>23</v>
      </c>
      <c r="J41" s="232"/>
      <c r="K41" s="232"/>
    </row>
    <row r="42" spans="2:11" x14ac:dyDescent="0.2">
      <c r="B42" s="127" t="str">
        <f>'Palvelut vs. TV_ja_radiotilat'!D95</f>
        <v>ÄHTÄ</v>
      </c>
      <c r="C42" s="895"/>
      <c r="D42" s="125"/>
      <c r="E42" s="232"/>
      <c r="F42" s="127"/>
      <c r="G42" s="127">
        <v>12</v>
      </c>
      <c r="H42" s="127">
        <v>7</v>
      </c>
      <c r="I42" s="127">
        <v>19</v>
      </c>
      <c r="J42" s="232"/>
      <c r="K42" s="232"/>
    </row>
    <row r="44" spans="2:11" ht="51" x14ac:dyDescent="0.2">
      <c r="B44" s="894" t="s">
        <v>1903</v>
      </c>
      <c r="C44" s="895" t="s">
        <v>1912</v>
      </c>
      <c r="D44" s="894" t="str">
        <f t="shared" ref="D44:I44" si="0">D4</f>
        <v>huoneistoala (m²)</v>
      </c>
      <c r="E44" s="894" t="str">
        <f t="shared" si="0"/>
        <v>TV- ja radio-lähettämisen tilat (m²)</v>
      </c>
      <c r="F44" s="894" t="str">
        <f t="shared" si="0"/>
        <v>viraston määrittämä pinta-ala (m²)</v>
      </c>
      <c r="G44" s="894" t="str">
        <f t="shared" si="0"/>
        <v>TV-kanavia (kpl)</v>
      </c>
      <c r="H44" s="894" t="str">
        <f t="shared" si="0"/>
        <v>valtakunnallisia radiokanavia (kpl)</v>
      </c>
      <c r="I44" s="894" t="str">
        <f t="shared" si="0"/>
        <v>säänneltyjen palveluiden lkm (kpl)</v>
      </c>
      <c r="J44" s="207"/>
      <c r="K44" s="207"/>
    </row>
    <row r="45" spans="2:11" x14ac:dyDescent="0.2">
      <c r="B45" s="127" t="s">
        <v>1913</v>
      </c>
      <c r="C45" s="127"/>
      <c r="D45" s="232"/>
      <c r="E45" s="232"/>
      <c r="F45" s="232"/>
      <c r="G45" s="232"/>
      <c r="H45" s="232"/>
      <c r="I45" s="232"/>
      <c r="J45" s="148"/>
      <c r="K45" s="148"/>
    </row>
    <row r="46" spans="2:11" x14ac:dyDescent="0.2">
      <c r="B46" s="127" t="s">
        <v>1914</v>
      </c>
      <c r="C46" s="127"/>
      <c r="D46" s="232"/>
      <c r="E46" s="232"/>
      <c r="F46" s="232"/>
      <c r="G46" s="232"/>
      <c r="H46" s="232"/>
      <c r="I46" s="232"/>
      <c r="J46" s="148"/>
      <c r="K46" s="148"/>
    </row>
    <row r="47" spans="2:11" x14ac:dyDescent="0.2">
      <c r="D47" s="148"/>
      <c r="E47" s="148"/>
      <c r="F47" s="148"/>
      <c r="G47" s="148"/>
      <c r="H47" s="148"/>
      <c r="I47" s="148"/>
      <c r="J47" s="148"/>
      <c r="K47" s="148"/>
    </row>
    <row r="48" spans="2:11" x14ac:dyDescent="0.2">
      <c r="D48" s="148"/>
      <c r="E48" s="148"/>
      <c r="F48" s="148"/>
      <c r="G48" s="148"/>
      <c r="H48" s="148"/>
      <c r="I48" s="148"/>
      <c r="J48" s="148"/>
      <c r="K48" s="148"/>
    </row>
    <row r="49" spans="2:11" x14ac:dyDescent="0.2">
      <c r="B49" t="str">
        <f t="shared" ref="B49:B50" si="1">B45</f>
        <v>miehitetty</v>
      </c>
      <c r="C49" s="352"/>
      <c r="D49" s="352"/>
      <c r="E49" s="352"/>
      <c r="F49" s="352"/>
      <c r="G49" s="352"/>
      <c r="H49" s="352"/>
      <c r="I49" s="352"/>
      <c r="J49" s="148"/>
      <c r="K49" s="148"/>
    </row>
    <row r="50" spans="2:11" x14ac:dyDescent="0.2">
      <c r="B50" t="str">
        <f t="shared" si="1"/>
        <v>miehittämätön</v>
      </c>
      <c r="C50" s="352"/>
      <c r="D50" s="352"/>
      <c r="E50" s="352"/>
      <c r="F50" s="352"/>
      <c r="G50" s="352"/>
      <c r="H50" s="352"/>
      <c r="I50" s="352"/>
      <c r="J50" s="148"/>
      <c r="K50" s="148"/>
    </row>
    <row r="51" spans="2:11" x14ac:dyDescent="0.2">
      <c r="C51" s="352"/>
      <c r="D51" s="352"/>
      <c r="E51" s="352"/>
      <c r="F51" s="352"/>
      <c r="G51" s="352"/>
      <c r="H51" s="352"/>
      <c r="I51" s="352"/>
      <c r="J51" s="148"/>
      <c r="K51" s="148"/>
    </row>
    <row r="53" spans="2:11" ht="63.75" x14ac:dyDescent="0.2">
      <c r="B53" s="894" t="s">
        <v>1903</v>
      </c>
      <c r="C53" s="895" t="str">
        <f>C44</f>
        <v>asemia (kpl)</v>
      </c>
      <c r="D53" s="894" t="s">
        <v>1915</v>
      </c>
      <c r="E53" s="894" t="s">
        <v>1916</v>
      </c>
      <c r="F53" s="894" t="s">
        <v>1917</v>
      </c>
    </row>
    <row r="54" spans="2:11" x14ac:dyDescent="0.2">
      <c r="B54" s="127" t="s">
        <v>1913</v>
      </c>
      <c r="C54" s="127"/>
      <c r="D54" s="232"/>
      <c r="E54" s="232"/>
      <c r="F54" s="232"/>
    </row>
    <row r="55" spans="2:11" x14ac:dyDescent="0.2">
      <c r="B55" s="127" t="s">
        <v>1914</v>
      </c>
      <c r="C55" s="127"/>
      <c r="D55" s="232"/>
      <c r="E55" s="232"/>
      <c r="F55" s="232"/>
    </row>
    <row r="56" spans="2:11" x14ac:dyDescent="0.2">
      <c r="B56" s="127" t="s">
        <v>1918</v>
      </c>
      <c r="C56" s="127"/>
      <c r="D56" s="232"/>
      <c r="E56" s="232"/>
      <c r="F56" s="232"/>
    </row>
    <row r="57" spans="2:11" x14ac:dyDescent="0.2">
      <c r="B57" s="127" t="s">
        <v>1919</v>
      </c>
      <c r="C57" s="127"/>
      <c r="D57" s="574"/>
      <c r="E57" s="574"/>
      <c r="F57" s="574"/>
    </row>
  </sheetData>
  <pageMargins left="0.7" right="0.7" top="0.75" bottom="0.75" header="0.3" footer="0.3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5CD882-46D4-42C4-8008-09BC8C39453E}">
  <dimension ref="A1:AS63"/>
  <sheetViews>
    <sheetView zoomScale="85" zoomScaleNormal="85" workbookViewId="0">
      <selection activeCell="D15" sqref="D15"/>
    </sheetView>
  </sheetViews>
  <sheetFormatPr defaultColWidth="8.85546875" defaultRowHeight="15" x14ac:dyDescent="0.25"/>
  <cols>
    <col min="1" max="1" width="8.85546875" style="903"/>
    <col min="2" max="2" width="24.140625" style="903" customWidth="1"/>
    <col min="3" max="3" width="29.28515625" style="903" customWidth="1"/>
    <col min="4" max="5" width="8.85546875" style="903"/>
    <col min="6" max="6" width="15.42578125" style="903" customWidth="1"/>
    <col min="7" max="16384" width="8.85546875" style="903"/>
  </cols>
  <sheetData>
    <row r="1" spans="1:45" x14ac:dyDescent="0.25">
      <c r="D1" s="903" t="s">
        <v>1920</v>
      </c>
    </row>
    <row r="2" spans="1:45" ht="18" x14ac:dyDescent="0.25">
      <c r="B2" s="904" t="s">
        <v>1921</v>
      </c>
      <c r="C2" s="905"/>
      <c r="D2" s="905"/>
      <c r="E2" s="906"/>
      <c r="F2" s="906"/>
      <c r="G2" s="907"/>
      <c r="H2" s="907"/>
      <c r="I2" s="907"/>
      <c r="J2" s="907"/>
      <c r="K2" s="907"/>
      <c r="L2" s="907"/>
      <c r="M2" s="907"/>
      <c r="N2" s="907"/>
      <c r="O2" s="907"/>
      <c r="P2" s="907"/>
      <c r="Q2" s="907"/>
      <c r="R2" s="907"/>
      <c r="S2" s="907"/>
      <c r="T2" s="907"/>
      <c r="U2" s="907"/>
      <c r="V2" s="907"/>
      <c r="W2" s="907"/>
      <c r="X2" s="907"/>
      <c r="Y2" s="907"/>
      <c r="Z2" s="907"/>
      <c r="AA2" s="907"/>
      <c r="AB2" s="907"/>
      <c r="AC2" s="907"/>
      <c r="AD2" s="907"/>
      <c r="AE2" s="907"/>
      <c r="AF2" s="907"/>
      <c r="AG2" s="907"/>
      <c r="AH2" s="907"/>
      <c r="AI2" s="907"/>
      <c r="AJ2" s="907"/>
      <c r="AK2" s="907"/>
      <c r="AL2" s="907"/>
      <c r="AM2" s="907"/>
      <c r="AN2" s="907"/>
      <c r="AO2" s="907"/>
      <c r="AP2" s="907"/>
      <c r="AQ2" s="907"/>
      <c r="AR2" s="907"/>
      <c r="AS2" s="907"/>
    </row>
    <row r="3" spans="1:45" x14ac:dyDescent="0.25">
      <c r="B3" s="908"/>
      <c r="C3" s="908"/>
      <c r="D3" s="908"/>
      <c r="E3" s="908"/>
      <c r="F3" s="908"/>
      <c r="G3" s="907"/>
      <c r="H3" s="909"/>
      <c r="I3" s="907"/>
      <c r="J3" s="907"/>
      <c r="K3" s="907"/>
      <c r="L3" s="907"/>
      <c r="M3" s="907"/>
      <c r="N3" s="907"/>
      <c r="O3" s="907"/>
      <c r="P3" s="907"/>
      <c r="Q3" s="907"/>
      <c r="R3" s="907"/>
      <c r="S3" s="907"/>
      <c r="T3" s="907"/>
      <c r="U3" s="907"/>
      <c r="V3" s="907"/>
      <c r="W3" s="907"/>
      <c r="X3" s="907"/>
      <c r="Y3" s="907"/>
      <c r="Z3" s="907"/>
      <c r="AA3" s="907"/>
      <c r="AB3" s="907"/>
      <c r="AC3" s="907"/>
      <c r="AD3" s="907"/>
      <c r="AE3" s="907"/>
      <c r="AF3" s="907"/>
      <c r="AG3" s="907"/>
      <c r="AH3" s="907"/>
      <c r="AI3" s="907"/>
      <c r="AJ3" s="907"/>
      <c r="AK3" s="907"/>
      <c r="AL3" s="907"/>
      <c r="AM3" s="907"/>
      <c r="AN3" s="907"/>
      <c r="AO3" s="907"/>
      <c r="AP3" s="907"/>
      <c r="AQ3" s="907"/>
      <c r="AR3" s="907"/>
      <c r="AS3" s="907"/>
    </row>
    <row r="4" spans="1:45" x14ac:dyDescent="0.25">
      <c r="B4" s="910" t="s">
        <v>79</v>
      </c>
      <c r="C4" s="905"/>
      <c r="D4" s="905"/>
      <c r="E4" s="911"/>
      <c r="F4" s="912"/>
      <c r="G4" s="907"/>
      <c r="H4" s="907"/>
      <c r="I4" s="907"/>
      <c r="J4" s="907"/>
      <c r="K4" s="907"/>
      <c r="L4" s="907"/>
      <c r="M4" s="907"/>
      <c r="N4" s="907"/>
      <c r="O4" s="907"/>
      <c r="P4" s="907"/>
      <c r="Q4" s="907"/>
      <c r="R4" s="907"/>
      <c r="S4" s="907"/>
      <c r="T4" s="907"/>
      <c r="U4" s="907"/>
      <c r="V4" s="907"/>
      <c r="W4" s="907"/>
      <c r="X4" s="907"/>
      <c r="Y4" s="907"/>
      <c r="Z4" s="907"/>
      <c r="AA4" s="907"/>
      <c r="AB4" s="907"/>
      <c r="AC4" s="907"/>
      <c r="AD4" s="907"/>
      <c r="AE4" s="907"/>
      <c r="AF4" s="907"/>
      <c r="AG4" s="907"/>
      <c r="AH4" s="907"/>
      <c r="AI4" s="907"/>
      <c r="AJ4" s="907"/>
      <c r="AK4" s="907"/>
      <c r="AL4" s="907"/>
      <c r="AM4" s="907"/>
      <c r="AN4" s="907"/>
      <c r="AO4" s="907"/>
      <c r="AP4" s="907"/>
      <c r="AQ4" s="907"/>
      <c r="AR4" s="907"/>
      <c r="AS4" s="907"/>
    </row>
    <row r="5" spans="1:45" x14ac:dyDescent="0.25">
      <c r="B5" s="913"/>
      <c r="C5" s="913"/>
      <c r="D5" s="913"/>
      <c r="E5" s="914" t="s">
        <v>944</v>
      </c>
      <c r="F5" s="915" t="s">
        <v>945</v>
      </c>
      <c r="G5" s="916" t="s">
        <v>27</v>
      </c>
      <c r="H5" s="917" t="s">
        <v>173</v>
      </c>
      <c r="I5" s="916" t="s">
        <v>174</v>
      </c>
      <c r="J5" s="916" t="s">
        <v>175</v>
      </c>
      <c r="K5" s="916" t="s">
        <v>176</v>
      </c>
      <c r="L5" s="916" t="s">
        <v>177</v>
      </c>
      <c r="M5" s="916" t="s">
        <v>178</v>
      </c>
      <c r="N5" s="916" t="s">
        <v>179</v>
      </c>
      <c r="O5" s="916" t="s">
        <v>180</v>
      </c>
      <c r="P5" s="916" t="s">
        <v>181</v>
      </c>
      <c r="Q5" s="916" t="s">
        <v>182</v>
      </c>
      <c r="R5" s="916" t="s">
        <v>183</v>
      </c>
      <c r="S5" s="916" t="s">
        <v>184</v>
      </c>
      <c r="T5" s="916" t="s">
        <v>185</v>
      </c>
      <c r="U5" s="916" t="s">
        <v>186</v>
      </c>
      <c r="V5" s="916" t="s">
        <v>187</v>
      </c>
      <c r="W5" s="916" t="s">
        <v>188</v>
      </c>
      <c r="X5" s="916" t="s">
        <v>189</v>
      </c>
      <c r="Y5" s="916" t="s">
        <v>190</v>
      </c>
      <c r="Z5" s="916" t="s">
        <v>191</v>
      </c>
      <c r="AA5" s="916" t="s">
        <v>192</v>
      </c>
      <c r="AB5" s="916" t="s">
        <v>193</v>
      </c>
      <c r="AC5" s="916" t="s">
        <v>194</v>
      </c>
      <c r="AD5" s="916" t="s">
        <v>195</v>
      </c>
      <c r="AE5" s="916" t="s">
        <v>196</v>
      </c>
      <c r="AF5" s="916" t="s">
        <v>197</v>
      </c>
      <c r="AG5" s="916" t="s">
        <v>198</v>
      </c>
      <c r="AH5" s="916" t="s">
        <v>199</v>
      </c>
      <c r="AI5" s="916" t="s">
        <v>200</v>
      </c>
      <c r="AJ5" s="916" t="s">
        <v>201</v>
      </c>
      <c r="AK5" s="916" t="s">
        <v>202</v>
      </c>
      <c r="AL5" s="916" t="s">
        <v>203</v>
      </c>
      <c r="AM5" s="916" t="s">
        <v>204</v>
      </c>
      <c r="AN5" s="916" t="s">
        <v>205</v>
      </c>
      <c r="AO5" s="916" t="s">
        <v>206</v>
      </c>
      <c r="AP5" s="916" t="s">
        <v>207</v>
      </c>
      <c r="AQ5" s="916" t="s">
        <v>208</v>
      </c>
      <c r="AR5" s="916" t="s">
        <v>209</v>
      </c>
      <c r="AS5" s="916" t="s">
        <v>210</v>
      </c>
    </row>
    <row r="7" spans="1:45" x14ac:dyDescent="0.25">
      <c r="B7" s="910" t="s">
        <v>1922</v>
      </c>
      <c r="C7" s="918"/>
      <c r="D7" s="918"/>
      <c r="E7" s="919"/>
      <c r="F7" s="920" t="s">
        <v>1923</v>
      </c>
      <c r="G7" s="921"/>
      <c r="H7" s="922"/>
      <c r="I7" s="921"/>
      <c r="J7" s="921"/>
      <c r="K7" s="921"/>
      <c r="L7" s="921"/>
      <c r="M7" s="921"/>
      <c r="N7" s="921"/>
      <c r="O7" s="921"/>
      <c r="P7" s="921"/>
      <c r="Q7" s="921"/>
      <c r="R7" s="921"/>
      <c r="S7" s="921"/>
      <c r="T7" s="921"/>
      <c r="U7" s="921"/>
      <c r="V7" s="921"/>
      <c r="W7" s="921"/>
      <c r="X7" s="921"/>
      <c r="Y7" s="921"/>
      <c r="Z7" s="921"/>
      <c r="AA7" s="921"/>
      <c r="AB7" s="921"/>
      <c r="AC7" s="921"/>
      <c r="AD7" s="921"/>
      <c r="AE7" s="921"/>
      <c r="AF7" s="921"/>
      <c r="AG7" s="921"/>
      <c r="AH7" s="921"/>
      <c r="AI7" s="921"/>
      <c r="AJ7" s="921"/>
      <c r="AK7" s="921"/>
      <c r="AL7" s="921"/>
      <c r="AM7" s="921"/>
      <c r="AN7" s="921"/>
      <c r="AO7" s="921"/>
      <c r="AP7" s="921"/>
      <c r="AQ7" s="921"/>
      <c r="AR7" s="921"/>
      <c r="AS7" s="921"/>
    </row>
    <row r="8" spans="1:45" x14ac:dyDescent="0.25">
      <c r="A8" s="923"/>
      <c r="B8" s="918" t="s">
        <v>79</v>
      </c>
      <c r="C8" s="918"/>
      <c r="D8" s="918"/>
      <c r="E8" s="919"/>
      <c r="F8" s="919"/>
      <c r="G8" s="921"/>
      <c r="H8" s="922"/>
      <c r="I8" s="921"/>
      <c r="J8" s="921"/>
      <c r="K8" s="921"/>
      <c r="L8" s="921"/>
      <c r="M8" s="921"/>
      <c r="N8" s="921"/>
      <c r="O8" s="921"/>
      <c r="P8" s="921"/>
      <c r="Q8" s="921"/>
      <c r="R8" s="921"/>
      <c r="S8" s="921"/>
      <c r="T8" s="921"/>
      <c r="U8" s="921"/>
      <c r="V8" s="921"/>
      <c r="W8" s="921"/>
      <c r="X8" s="921"/>
      <c r="Y8" s="921"/>
      <c r="Z8" s="921"/>
      <c r="AA8" s="921"/>
      <c r="AB8" s="921"/>
      <c r="AC8" s="921"/>
      <c r="AD8" s="921"/>
      <c r="AE8" s="921"/>
      <c r="AF8" s="921"/>
      <c r="AG8" s="921"/>
      <c r="AH8" s="921"/>
      <c r="AI8" s="921"/>
      <c r="AJ8" s="921"/>
      <c r="AK8" s="921"/>
      <c r="AL8" s="921"/>
      <c r="AM8" s="921"/>
      <c r="AN8" s="921"/>
      <c r="AO8" s="921"/>
      <c r="AP8" s="921"/>
      <c r="AQ8" s="921"/>
      <c r="AR8" s="921"/>
      <c r="AS8" s="921"/>
    </row>
    <row r="9" spans="1:45" x14ac:dyDescent="0.25">
      <c r="A9" s="923" t="s">
        <v>1924</v>
      </c>
      <c r="B9" s="918"/>
      <c r="C9" s="918" t="s">
        <v>1925</v>
      </c>
      <c r="D9" s="918"/>
      <c r="E9" s="919" t="s">
        <v>1926</v>
      </c>
      <c r="F9" s="924"/>
      <c r="G9" s="925"/>
      <c r="H9" s="926"/>
      <c r="I9" s="927"/>
      <c r="J9" s="927"/>
      <c r="K9" s="927"/>
      <c r="L9" s="927"/>
      <c r="M9" s="927"/>
      <c r="N9" s="927"/>
      <c r="O9" s="927"/>
      <c r="P9" s="927"/>
      <c r="Q9" s="927"/>
      <c r="R9" s="927"/>
      <c r="S9" s="927"/>
      <c r="T9" s="927"/>
      <c r="U9" s="927"/>
      <c r="V9" s="927"/>
      <c r="W9" s="927"/>
      <c r="X9" s="927"/>
      <c r="Y9" s="927"/>
      <c r="Z9" s="927"/>
      <c r="AA9" s="927"/>
      <c r="AB9" s="927"/>
      <c r="AC9" s="927"/>
      <c r="AD9" s="927"/>
      <c r="AE9" s="927"/>
      <c r="AF9" s="927"/>
      <c r="AG9" s="927"/>
      <c r="AH9" s="927"/>
      <c r="AI9" s="927"/>
      <c r="AJ9" s="927"/>
      <c r="AK9" s="927"/>
      <c r="AL9" s="927"/>
      <c r="AM9" s="927"/>
      <c r="AN9" s="927"/>
      <c r="AO9" s="927"/>
      <c r="AP9" s="927"/>
      <c r="AQ9" s="927"/>
      <c r="AR9" s="927"/>
      <c r="AS9" s="927"/>
    </row>
    <row r="10" spans="1:45" x14ac:dyDescent="0.25">
      <c r="A10" s="923" t="s">
        <v>1924</v>
      </c>
      <c r="B10" s="918"/>
      <c r="C10" s="918" t="s">
        <v>1927</v>
      </c>
      <c r="D10" s="918"/>
      <c r="E10" s="919" t="s">
        <v>1926</v>
      </c>
      <c r="F10" s="924"/>
      <c r="G10" s="925"/>
      <c r="H10" s="926"/>
      <c r="I10" s="927"/>
      <c r="J10" s="927"/>
      <c r="K10" s="927"/>
      <c r="L10" s="927"/>
      <c r="M10" s="927"/>
      <c r="N10" s="927"/>
      <c r="O10" s="927"/>
      <c r="P10" s="927"/>
      <c r="Q10" s="927"/>
      <c r="R10" s="927"/>
      <c r="S10" s="927"/>
      <c r="T10" s="927"/>
      <c r="U10" s="927"/>
      <c r="V10" s="927"/>
      <c r="W10" s="927"/>
      <c r="X10" s="927"/>
      <c r="Y10" s="927"/>
      <c r="Z10" s="927"/>
      <c r="AA10" s="927"/>
      <c r="AB10" s="927"/>
      <c r="AC10" s="927"/>
      <c r="AD10" s="927"/>
      <c r="AE10" s="927"/>
      <c r="AF10" s="927"/>
      <c r="AG10" s="927"/>
      <c r="AH10" s="927"/>
      <c r="AI10" s="927"/>
      <c r="AJ10" s="927"/>
      <c r="AK10" s="927"/>
      <c r="AL10" s="927"/>
      <c r="AM10" s="927"/>
      <c r="AN10" s="927"/>
      <c r="AO10" s="927"/>
      <c r="AP10" s="927"/>
      <c r="AQ10" s="927"/>
      <c r="AR10" s="927"/>
      <c r="AS10" s="927"/>
    </row>
    <row r="11" spans="1:45" x14ac:dyDescent="0.25">
      <c r="A11" s="923" t="s">
        <v>1924</v>
      </c>
      <c r="B11" s="918"/>
      <c r="C11" s="918" t="s">
        <v>1928</v>
      </c>
      <c r="D11" s="918"/>
      <c r="E11" s="919" t="s">
        <v>1926</v>
      </c>
      <c r="F11" s="924"/>
      <c r="G11" s="925"/>
      <c r="H11" s="926"/>
      <c r="I11" s="927"/>
      <c r="J11" s="927"/>
      <c r="K11" s="927"/>
      <c r="L11" s="927"/>
      <c r="M11" s="927"/>
      <c r="N11" s="927"/>
      <c r="O11" s="927"/>
      <c r="P11" s="927"/>
      <c r="Q11" s="927"/>
      <c r="R11" s="927"/>
      <c r="S11" s="927"/>
      <c r="T11" s="927"/>
      <c r="U11" s="927"/>
      <c r="V11" s="927"/>
      <c r="W11" s="927"/>
      <c r="X11" s="927"/>
      <c r="Y11" s="927"/>
      <c r="Z11" s="927"/>
      <c r="AA11" s="927"/>
      <c r="AB11" s="927"/>
      <c r="AC11" s="927"/>
      <c r="AD11" s="927"/>
      <c r="AE11" s="927"/>
      <c r="AF11" s="927"/>
      <c r="AG11" s="927"/>
      <c r="AH11" s="927"/>
      <c r="AI11" s="927"/>
      <c r="AJ11" s="927"/>
      <c r="AK11" s="927"/>
      <c r="AL11" s="927"/>
      <c r="AM11" s="927"/>
      <c r="AN11" s="927"/>
      <c r="AO11" s="927"/>
      <c r="AP11" s="927"/>
      <c r="AQ11" s="927"/>
      <c r="AR11" s="927"/>
      <c r="AS11" s="927"/>
    </row>
    <row r="12" spans="1:45" x14ac:dyDescent="0.25">
      <c r="A12" s="923" t="s">
        <v>1924</v>
      </c>
      <c r="B12" s="918"/>
      <c r="C12" s="918" t="s">
        <v>1929</v>
      </c>
      <c r="D12" s="918"/>
      <c r="E12" s="919" t="s">
        <v>1926</v>
      </c>
      <c r="F12" s="924"/>
      <c r="G12" s="925"/>
      <c r="H12" s="926"/>
      <c r="I12" s="927"/>
      <c r="J12" s="927"/>
      <c r="K12" s="927"/>
      <c r="L12" s="927"/>
      <c r="M12" s="927"/>
      <c r="N12" s="927"/>
      <c r="O12" s="927"/>
      <c r="P12" s="927"/>
      <c r="Q12" s="927"/>
      <c r="R12" s="927"/>
      <c r="S12" s="927"/>
      <c r="T12" s="927"/>
      <c r="U12" s="927"/>
      <c r="V12" s="927"/>
      <c r="W12" s="927"/>
      <c r="X12" s="927"/>
      <c r="Y12" s="927"/>
      <c r="Z12" s="927"/>
      <c r="AA12" s="927"/>
      <c r="AB12" s="927"/>
      <c r="AC12" s="927"/>
      <c r="AD12" s="927"/>
      <c r="AE12" s="927"/>
      <c r="AF12" s="927"/>
      <c r="AG12" s="927"/>
      <c r="AH12" s="927"/>
      <c r="AI12" s="927"/>
      <c r="AJ12" s="927"/>
      <c r="AK12" s="927"/>
      <c r="AL12" s="927"/>
      <c r="AM12" s="927"/>
      <c r="AN12" s="927"/>
      <c r="AO12" s="927"/>
      <c r="AP12" s="927"/>
      <c r="AQ12" s="927"/>
      <c r="AR12" s="927"/>
      <c r="AS12" s="927"/>
    </row>
    <row r="13" spans="1:45" x14ac:dyDescent="0.25">
      <c r="A13" s="923" t="s">
        <v>1924</v>
      </c>
      <c r="B13" s="918"/>
      <c r="C13" s="918" t="s">
        <v>1930</v>
      </c>
      <c r="D13" s="918"/>
      <c r="E13" s="919" t="s">
        <v>1926</v>
      </c>
      <c r="F13" s="924"/>
      <c r="G13" s="925"/>
      <c r="H13" s="926"/>
      <c r="I13" s="927"/>
      <c r="J13" s="927"/>
      <c r="K13" s="927"/>
      <c r="L13" s="927"/>
      <c r="M13" s="927"/>
      <c r="N13" s="927"/>
      <c r="O13" s="927"/>
      <c r="P13" s="927"/>
      <c r="Q13" s="927"/>
      <c r="R13" s="927"/>
      <c r="S13" s="927"/>
      <c r="T13" s="927"/>
      <c r="U13" s="927"/>
      <c r="V13" s="927"/>
      <c r="W13" s="927"/>
      <c r="X13" s="927"/>
      <c r="Y13" s="927"/>
      <c r="Z13" s="927"/>
      <c r="AA13" s="927"/>
      <c r="AB13" s="927"/>
      <c r="AC13" s="927"/>
      <c r="AD13" s="927"/>
      <c r="AE13" s="927"/>
      <c r="AF13" s="927"/>
      <c r="AG13" s="927"/>
      <c r="AH13" s="927"/>
      <c r="AI13" s="927"/>
      <c r="AJ13" s="927"/>
      <c r="AK13" s="927"/>
      <c r="AL13" s="927"/>
      <c r="AM13" s="927"/>
      <c r="AN13" s="927"/>
      <c r="AO13" s="927"/>
      <c r="AP13" s="927"/>
      <c r="AQ13" s="927"/>
      <c r="AR13" s="927"/>
      <c r="AS13" s="927"/>
    </row>
    <row r="14" spans="1:45" x14ac:dyDescent="0.25">
      <c r="A14" s="923" t="s">
        <v>1924</v>
      </c>
      <c r="B14" s="918"/>
      <c r="C14" s="918" t="s">
        <v>1931</v>
      </c>
      <c r="D14" s="918"/>
      <c r="E14" s="919" t="s">
        <v>1926</v>
      </c>
      <c r="F14" s="924"/>
      <c r="G14" s="925"/>
      <c r="H14" s="926"/>
      <c r="I14" s="927"/>
      <c r="J14" s="927"/>
      <c r="K14" s="927"/>
      <c r="L14" s="927"/>
      <c r="M14" s="927"/>
      <c r="N14" s="927"/>
      <c r="O14" s="927"/>
      <c r="P14" s="927"/>
      <c r="Q14" s="927"/>
      <c r="R14" s="927"/>
      <c r="S14" s="927"/>
      <c r="T14" s="927"/>
      <c r="U14" s="927"/>
      <c r="V14" s="927"/>
      <c r="W14" s="927"/>
      <c r="X14" s="927"/>
      <c r="Y14" s="927"/>
      <c r="Z14" s="927"/>
      <c r="AA14" s="927"/>
      <c r="AB14" s="927"/>
      <c r="AC14" s="927"/>
      <c r="AD14" s="927"/>
      <c r="AE14" s="927"/>
      <c r="AF14" s="927"/>
      <c r="AG14" s="927"/>
      <c r="AH14" s="927"/>
      <c r="AI14" s="927"/>
      <c r="AJ14" s="927"/>
      <c r="AK14" s="927"/>
      <c r="AL14" s="927"/>
      <c r="AM14" s="927"/>
      <c r="AN14" s="927"/>
      <c r="AO14" s="927"/>
      <c r="AP14" s="927"/>
      <c r="AQ14" s="927"/>
      <c r="AR14" s="927"/>
      <c r="AS14" s="927"/>
    </row>
    <row r="15" spans="1:45" x14ac:dyDescent="0.25">
      <c r="A15" s="923" t="s">
        <v>1924</v>
      </c>
      <c r="B15" s="918"/>
      <c r="C15" s="918" t="s">
        <v>285</v>
      </c>
      <c r="D15" s="918"/>
      <c r="E15" s="919" t="s">
        <v>1926</v>
      </c>
      <c r="F15" s="924"/>
      <c r="G15" s="925"/>
      <c r="H15" s="926"/>
      <c r="I15" s="927"/>
      <c r="J15" s="927"/>
      <c r="K15" s="927"/>
      <c r="L15" s="927"/>
      <c r="M15" s="927"/>
      <c r="N15" s="927"/>
      <c r="O15" s="927"/>
      <c r="P15" s="927"/>
      <c r="Q15" s="927"/>
      <c r="R15" s="927"/>
      <c r="S15" s="927"/>
      <c r="T15" s="927"/>
      <c r="U15" s="927"/>
      <c r="V15" s="927"/>
      <c r="W15" s="927"/>
      <c r="X15" s="927"/>
      <c r="Y15" s="927"/>
      <c r="Z15" s="927"/>
      <c r="AA15" s="927"/>
      <c r="AB15" s="927"/>
      <c r="AC15" s="927"/>
      <c r="AD15" s="927"/>
      <c r="AE15" s="927"/>
      <c r="AF15" s="927"/>
      <c r="AG15" s="927"/>
      <c r="AH15" s="927"/>
      <c r="AI15" s="927"/>
      <c r="AJ15" s="927"/>
      <c r="AK15" s="927"/>
      <c r="AL15" s="927"/>
      <c r="AM15" s="927"/>
      <c r="AN15" s="927"/>
      <c r="AO15" s="927"/>
      <c r="AP15" s="927"/>
      <c r="AQ15" s="927"/>
      <c r="AR15" s="927"/>
      <c r="AS15" s="927"/>
    </row>
    <row r="16" spans="1:45" x14ac:dyDescent="0.25">
      <c r="A16" s="923" t="s">
        <v>1924</v>
      </c>
      <c r="B16" s="918"/>
      <c r="C16" s="918" t="s">
        <v>1932</v>
      </c>
      <c r="D16" s="918"/>
      <c r="E16" s="919" t="s">
        <v>1926</v>
      </c>
      <c r="F16" s="924"/>
      <c r="G16" s="925"/>
      <c r="H16" s="926"/>
      <c r="I16" s="927"/>
      <c r="J16" s="927"/>
      <c r="K16" s="927"/>
      <c r="L16" s="927"/>
      <c r="M16" s="927"/>
      <c r="N16" s="927"/>
      <c r="O16" s="927"/>
      <c r="P16" s="927"/>
      <c r="Q16" s="927"/>
      <c r="R16" s="927"/>
      <c r="S16" s="927"/>
      <c r="T16" s="927"/>
      <c r="U16" s="927"/>
      <c r="V16" s="927"/>
      <c r="W16" s="927"/>
      <c r="X16" s="927"/>
      <c r="Y16" s="927"/>
      <c r="Z16" s="927"/>
      <c r="AA16" s="927"/>
      <c r="AB16" s="927"/>
      <c r="AC16" s="927"/>
      <c r="AD16" s="927"/>
      <c r="AE16" s="927"/>
      <c r="AF16" s="927"/>
      <c r="AG16" s="927"/>
      <c r="AH16" s="927"/>
      <c r="AI16" s="927"/>
      <c r="AJ16" s="927"/>
      <c r="AK16" s="927"/>
      <c r="AL16" s="927"/>
      <c r="AM16" s="927"/>
      <c r="AN16" s="927"/>
      <c r="AO16" s="927"/>
      <c r="AP16" s="927"/>
      <c r="AQ16" s="927"/>
      <c r="AR16" s="927"/>
      <c r="AS16" s="927"/>
    </row>
    <row r="17" spans="1:45" x14ac:dyDescent="0.25">
      <c r="A17" s="923" t="s">
        <v>1924</v>
      </c>
      <c r="B17" s="918"/>
      <c r="C17" s="918" t="s">
        <v>1933</v>
      </c>
      <c r="D17" s="918"/>
      <c r="E17" s="919" t="s">
        <v>1926</v>
      </c>
      <c r="F17" s="924"/>
      <c r="G17" s="925"/>
      <c r="H17" s="926"/>
      <c r="I17" s="927"/>
      <c r="J17" s="927"/>
      <c r="K17" s="927"/>
      <c r="L17" s="927"/>
      <c r="M17" s="927"/>
      <c r="N17" s="927"/>
      <c r="O17" s="927"/>
      <c r="P17" s="927"/>
      <c r="Q17" s="927"/>
      <c r="R17" s="927"/>
      <c r="S17" s="927"/>
      <c r="T17" s="927"/>
      <c r="U17" s="927"/>
      <c r="V17" s="927"/>
      <c r="W17" s="927"/>
      <c r="X17" s="927"/>
      <c r="Y17" s="927"/>
      <c r="Z17" s="927"/>
      <c r="AA17" s="927"/>
      <c r="AB17" s="927"/>
      <c r="AC17" s="927"/>
      <c r="AD17" s="927"/>
      <c r="AE17" s="927"/>
      <c r="AF17" s="927"/>
      <c r="AG17" s="927"/>
      <c r="AH17" s="927"/>
      <c r="AI17" s="927"/>
      <c r="AJ17" s="927"/>
      <c r="AK17" s="927"/>
      <c r="AL17" s="927"/>
      <c r="AM17" s="927"/>
      <c r="AN17" s="927"/>
      <c r="AO17" s="927"/>
      <c r="AP17" s="927"/>
      <c r="AQ17" s="927"/>
      <c r="AR17" s="927"/>
      <c r="AS17" s="927"/>
    </row>
    <row r="18" spans="1:45" x14ac:dyDescent="0.25">
      <c r="A18" s="923" t="s">
        <v>1924</v>
      </c>
      <c r="B18" s="918"/>
      <c r="C18" s="918" t="s">
        <v>583</v>
      </c>
      <c r="D18" s="918"/>
      <c r="E18" s="919" t="s">
        <v>1926</v>
      </c>
      <c r="F18" s="924"/>
      <c r="G18" s="925"/>
      <c r="H18" s="926"/>
      <c r="I18" s="927"/>
      <c r="J18" s="927"/>
      <c r="K18" s="927"/>
      <c r="L18" s="927"/>
      <c r="M18" s="927"/>
      <c r="N18" s="927"/>
      <c r="O18" s="927"/>
      <c r="P18" s="927"/>
      <c r="Q18" s="927"/>
      <c r="R18" s="927"/>
      <c r="S18" s="927"/>
      <c r="T18" s="927"/>
      <c r="U18" s="927"/>
      <c r="V18" s="927"/>
      <c r="W18" s="927"/>
      <c r="X18" s="927"/>
      <c r="Y18" s="927"/>
      <c r="Z18" s="927"/>
      <c r="AA18" s="927"/>
      <c r="AB18" s="927"/>
      <c r="AC18" s="927"/>
      <c r="AD18" s="927"/>
      <c r="AE18" s="927"/>
      <c r="AF18" s="927"/>
      <c r="AG18" s="927"/>
      <c r="AH18" s="927"/>
      <c r="AI18" s="927"/>
      <c r="AJ18" s="927"/>
      <c r="AK18" s="927"/>
      <c r="AL18" s="927"/>
      <c r="AM18" s="927"/>
      <c r="AN18" s="927"/>
      <c r="AO18" s="927"/>
      <c r="AP18" s="927"/>
      <c r="AQ18" s="927"/>
      <c r="AR18" s="927"/>
      <c r="AS18" s="927"/>
    </row>
    <row r="19" spans="1:45" x14ac:dyDescent="0.25">
      <c r="A19" s="923" t="s">
        <v>1924</v>
      </c>
      <c r="B19" s="918"/>
      <c r="C19" s="918" t="s">
        <v>1934</v>
      </c>
      <c r="D19" s="918"/>
      <c r="E19" s="919" t="s">
        <v>1926</v>
      </c>
      <c r="F19" s="924"/>
      <c r="G19" s="925"/>
      <c r="H19" s="926"/>
      <c r="I19" s="927"/>
      <c r="J19" s="927"/>
      <c r="K19" s="927"/>
      <c r="L19" s="927"/>
      <c r="M19" s="927"/>
      <c r="N19" s="927"/>
      <c r="O19" s="927"/>
      <c r="P19" s="927"/>
      <c r="Q19" s="927"/>
      <c r="R19" s="927"/>
      <c r="S19" s="927"/>
      <c r="T19" s="927"/>
      <c r="U19" s="927"/>
      <c r="V19" s="927"/>
      <c r="W19" s="927"/>
      <c r="X19" s="927"/>
      <c r="Y19" s="927"/>
      <c r="Z19" s="927"/>
      <c r="AA19" s="927"/>
      <c r="AB19" s="927"/>
      <c r="AC19" s="927"/>
      <c r="AD19" s="927"/>
      <c r="AE19" s="927"/>
      <c r="AF19" s="927"/>
      <c r="AG19" s="927"/>
      <c r="AH19" s="927"/>
      <c r="AI19" s="927"/>
      <c r="AJ19" s="927"/>
      <c r="AK19" s="927"/>
      <c r="AL19" s="927"/>
      <c r="AM19" s="927"/>
      <c r="AN19" s="927"/>
      <c r="AO19" s="927"/>
      <c r="AP19" s="927"/>
      <c r="AQ19" s="927"/>
      <c r="AR19" s="927"/>
      <c r="AS19" s="927"/>
    </row>
    <row r="20" spans="1:45" x14ac:dyDescent="0.25">
      <c r="A20" s="923" t="s">
        <v>1924</v>
      </c>
      <c r="B20" s="918"/>
      <c r="C20" s="918" t="s">
        <v>1935</v>
      </c>
      <c r="D20" s="918"/>
      <c r="E20" s="919" t="s">
        <v>1926</v>
      </c>
      <c r="F20" s="924"/>
      <c r="G20" s="925"/>
      <c r="H20" s="926"/>
      <c r="I20" s="927"/>
      <c r="J20" s="927"/>
      <c r="K20" s="927"/>
      <c r="L20" s="927"/>
      <c r="M20" s="927"/>
      <c r="N20" s="927"/>
      <c r="O20" s="927"/>
      <c r="P20" s="927"/>
      <c r="Q20" s="927"/>
      <c r="R20" s="927"/>
      <c r="S20" s="927"/>
      <c r="T20" s="927"/>
      <c r="U20" s="927"/>
      <c r="V20" s="927"/>
      <c r="W20" s="927"/>
      <c r="X20" s="927"/>
      <c r="Y20" s="927"/>
      <c r="Z20" s="927"/>
      <c r="AA20" s="927"/>
      <c r="AB20" s="927"/>
      <c r="AC20" s="927"/>
      <c r="AD20" s="927"/>
      <c r="AE20" s="927"/>
      <c r="AF20" s="927"/>
      <c r="AG20" s="927"/>
      <c r="AH20" s="927"/>
      <c r="AI20" s="927"/>
      <c r="AJ20" s="927"/>
      <c r="AK20" s="927"/>
      <c r="AL20" s="927"/>
      <c r="AM20" s="927"/>
      <c r="AN20" s="927"/>
      <c r="AO20" s="927"/>
      <c r="AP20" s="927"/>
      <c r="AQ20" s="927"/>
      <c r="AR20" s="927"/>
      <c r="AS20" s="927"/>
    </row>
    <row r="21" spans="1:45" x14ac:dyDescent="0.25">
      <c r="A21" s="923" t="s">
        <v>1924</v>
      </c>
      <c r="B21" s="918"/>
      <c r="C21" s="918" t="s">
        <v>483</v>
      </c>
      <c r="D21" s="918"/>
      <c r="E21" s="919" t="s">
        <v>1926</v>
      </c>
      <c r="F21" s="924"/>
      <c r="G21" s="925"/>
      <c r="H21" s="926"/>
      <c r="I21" s="927"/>
      <c r="J21" s="927"/>
      <c r="K21" s="927"/>
      <c r="L21" s="927"/>
      <c r="M21" s="927"/>
      <c r="N21" s="927"/>
      <c r="O21" s="927"/>
      <c r="P21" s="927"/>
      <c r="Q21" s="927"/>
      <c r="R21" s="927"/>
      <c r="S21" s="927"/>
      <c r="T21" s="927"/>
      <c r="U21" s="927"/>
      <c r="V21" s="927"/>
      <c r="W21" s="927"/>
      <c r="X21" s="927"/>
      <c r="Y21" s="927"/>
      <c r="Z21" s="927"/>
      <c r="AA21" s="927"/>
      <c r="AB21" s="927"/>
      <c r="AC21" s="927"/>
      <c r="AD21" s="927"/>
      <c r="AE21" s="927"/>
      <c r="AF21" s="927"/>
      <c r="AG21" s="927"/>
      <c r="AH21" s="927"/>
      <c r="AI21" s="927"/>
      <c r="AJ21" s="927"/>
      <c r="AK21" s="927"/>
      <c r="AL21" s="927"/>
      <c r="AM21" s="927"/>
      <c r="AN21" s="927"/>
      <c r="AO21" s="927"/>
      <c r="AP21" s="927"/>
      <c r="AQ21" s="927"/>
      <c r="AR21" s="927"/>
      <c r="AS21" s="927"/>
    </row>
    <row r="22" spans="1:45" x14ac:dyDescent="0.25">
      <c r="A22" s="923" t="s">
        <v>1924</v>
      </c>
      <c r="B22" s="918"/>
      <c r="C22" s="918" t="s">
        <v>484</v>
      </c>
      <c r="D22" s="918"/>
      <c r="E22" s="919" t="s">
        <v>1926</v>
      </c>
      <c r="F22" s="924"/>
      <c r="G22" s="925"/>
      <c r="H22" s="926"/>
      <c r="I22" s="927"/>
      <c r="J22" s="927"/>
      <c r="K22" s="927"/>
      <c r="L22" s="927"/>
      <c r="M22" s="927"/>
      <c r="N22" s="927"/>
      <c r="O22" s="927"/>
      <c r="P22" s="927"/>
      <c r="Q22" s="927"/>
      <c r="R22" s="927"/>
      <c r="S22" s="927"/>
      <c r="T22" s="927"/>
      <c r="U22" s="927"/>
      <c r="V22" s="927"/>
      <c r="W22" s="927"/>
      <c r="X22" s="927"/>
      <c r="Y22" s="927"/>
      <c r="Z22" s="927"/>
      <c r="AA22" s="927"/>
      <c r="AB22" s="927"/>
      <c r="AC22" s="927"/>
      <c r="AD22" s="927"/>
      <c r="AE22" s="927"/>
      <c r="AF22" s="927"/>
      <c r="AG22" s="927"/>
      <c r="AH22" s="927"/>
      <c r="AI22" s="927"/>
      <c r="AJ22" s="927"/>
      <c r="AK22" s="927"/>
      <c r="AL22" s="927"/>
      <c r="AM22" s="927"/>
      <c r="AN22" s="927"/>
      <c r="AO22" s="927"/>
      <c r="AP22" s="927"/>
      <c r="AQ22" s="927"/>
      <c r="AR22" s="927"/>
      <c r="AS22" s="927"/>
    </row>
    <row r="23" spans="1:45" x14ac:dyDescent="0.25">
      <c r="A23" s="923" t="s">
        <v>1924</v>
      </c>
      <c r="B23" s="918"/>
      <c r="C23" s="918" t="s">
        <v>574</v>
      </c>
      <c r="D23" s="918"/>
      <c r="E23" s="919" t="s">
        <v>1926</v>
      </c>
      <c r="F23" s="924"/>
      <c r="G23" s="925"/>
      <c r="H23" s="926"/>
      <c r="I23" s="927"/>
      <c r="J23" s="927"/>
      <c r="K23" s="927"/>
      <c r="L23" s="927"/>
      <c r="M23" s="927"/>
      <c r="N23" s="927"/>
      <c r="O23" s="927"/>
      <c r="P23" s="927"/>
      <c r="Q23" s="927"/>
      <c r="R23" s="927"/>
      <c r="S23" s="927"/>
      <c r="T23" s="927"/>
      <c r="U23" s="927"/>
      <c r="V23" s="927"/>
      <c r="W23" s="927"/>
      <c r="X23" s="927"/>
      <c r="Y23" s="927"/>
      <c r="Z23" s="927"/>
      <c r="AA23" s="927"/>
      <c r="AB23" s="927"/>
      <c r="AC23" s="927"/>
      <c r="AD23" s="927"/>
      <c r="AE23" s="927"/>
      <c r="AF23" s="927"/>
      <c r="AG23" s="927"/>
      <c r="AH23" s="927"/>
      <c r="AI23" s="927"/>
      <c r="AJ23" s="927"/>
      <c r="AK23" s="927"/>
      <c r="AL23" s="927"/>
      <c r="AM23" s="927"/>
      <c r="AN23" s="927"/>
      <c r="AO23" s="927"/>
      <c r="AP23" s="927"/>
      <c r="AQ23" s="927"/>
      <c r="AR23" s="927"/>
      <c r="AS23" s="927"/>
    </row>
    <row r="24" spans="1:45" x14ac:dyDescent="0.25">
      <c r="A24" s="923" t="s">
        <v>1924</v>
      </c>
      <c r="B24" s="918"/>
      <c r="C24" s="918" t="s">
        <v>575</v>
      </c>
      <c r="D24" s="918"/>
      <c r="E24" s="919" t="s">
        <v>1926</v>
      </c>
      <c r="F24" s="924"/>
      <c r="G24" s="925"/>
      <c r="H24" s="926"/>
      <c r="I24" s="927"/>
      <c r="J24" s="927"/>
      <c r="K24" s="927"/>
      <c r="L24" s="927"/>
      <c r="M24" s="927"/>
      <c r="N24" s="927"/>
      <c r="O24" s="927"/>
      <c r="P24" s="927"/>
      <c r="Q24" s="927"/>
      <c r="R24" s="927"/>
      <c r="S24" s="927"/>
      <c r="T24" s="927"/>
      <c r="U24" s="927"/>
      <c r="V24" s="927"/>
      <c r="W24" s="927"/>
      <c r="X24" s="927"/>
      <c r="Y24" s="927"/>
      <c r="Z24" s="927"/>
      <c r="AA24" s="927"/>
      <c r="AB24" s="927"/>
      <c r="AC24" s="927"/>
      <c r="AD24" s="927"/>
      <c r="AE24" s="927"/>
      <c r="AF24" s="927"/>
      <c r="AG24" s="927"/>
      <c r="AH24" s="927"/>
      <c r="AI24" s="927"/>
      <c r="AJ24" s="927"/>
      <c r="AK24" s="927"/>
      <c r="AL24" s="927"/>
      <c r="AM24" s="927"/>
      <c r="AN24" s="927"/>
      <c r="AO24" s="927"/>
      <c r="AP24" s="927"/>
      <c r="AQ24" s="927"/>
      <c r="AR24" s="927"/>
      <c r="AS24" s="927"/>
    </row>
    <row r="25" spans="1:45" x14ac:dyDescent="0.25">
      <c r="A25" s="923" t="s">
        <v>1924</v>
      </c>
      <c r="B25" s="918"/>
      <c r="C25" s="918" t="s">
        <v>1936</v>
      </c>
      <c r="D25" s="918"/>
      <c r="E25" s="919" t="s">
        <v>1926</v>
      </c>
      <c r="F25" s="924"/>
      <c r="G25" s="925"/>
      <c r="H25" s="926"/>
      <c r="I25" s="927"/>
      <c r="J25" s="927"/>
      <c r="K25" s="927"/>
      <c r="L25" s="927"/>
      <c r="M25" s="927"/>
      <c r="N25" s="927"/>
      <c r="O25" s="927"/>
      <c r="P25" s="927"/>
      <c r="Q25" s="927"/>
      <c r="R25" s="927"/>
      <c r="S25" s="927"/>
      <c r="T25" s="927"/>
      <c r="U25" s="927"/>
      <c r="V25" s="927"/>
      <c r="W25" s="927"/>
      <c r="X25" s="927"/>
      <c r="Y25" s="927"/>
      <c r="Z25" s="927"/>
      <c r="AA25" s="927"/>
      <c r="AB25" s="927"/>
      <c r="AC25" s="927"/>
      <c r="AD25" s="927"/>
      <c r="AE25" s="927"/>
      <c r="AF25" s="927"/>
      <c r="AG25" s="927"/>
      <c r="AH25" s="927"/>
      <c r="AI25" s="927"/>
      <c r="AJ25" s="927"/>
      <c r="AK25" s="927"/>
      <c r="AL25" s="927"/>
      <c r="AM25" s="927"/>
      <c r="AN25" s="927"/>
      <c r="AO25" s="927"/>
      <c r="AP25" s="927"/>
      <c r="AQ25" s="927"/>
      <c r="AR25" s="927"/>
      <c r="AS25" s="927"/>
    </row>
    <row r="26" spans="1:45" x14ac:dyDescent="0.25">
      <c r="A26" s="923" t="s">
        <v>1924</v>
      </c>
      <c r="B26" s="918"/>
      <c r="C26" s="918" t="s">
        <v>1937</v>
      </c>
      <c r="D26" s="918"/>
      <c r="E26" s="919" t="s">
        <v>1926</v>
      </c>
      <c r="F26" s="924"/>
      <c r="G26" s="925"/>
      <c r="H26" s="926"/>
      <c r="I26" s="927"/>
      <c r="J26" s="927"/>
      <c r="K26" s="927"/>
      <c r="L26" s="927"/>
      <c r="M26" s="927"/>
      <c r="N26" s="927"/>
      <c r="O26" s="927"/>
      <c r="P26" s="927"/>
      <c r="Q26" s="927"/>
      <c r="R26" s="927"/>
      <c r="S26" s="927"/>
      <c r="T26" s="927"/>
      <c r="U26" s="927"/>
      <c r="V26" s="927"/>
      <c r="W26" s="927"/>
      <c r="X26" s="927"/>
      <c r="Y26" s="927"/>
      <c r="Z26" s="927"/>
      <c r="AA26" s="927"/>
      <c r="AB26" s="927"/>
      <c r="AC26" s="927"/>
      <c r="AD26" s="927"/>
      <c r="AE26" s="927"/>
      <c r="AF26" s="927"/>
      <c r="AG26" s="927"/>
      <c r="AH26" s="927"/>
      <c r="AI26" s="927"/>
      <c r="AJ26" s="927"/>
      <c r="AK26" s="927"/>
      <c r="AL26" s="927"/>
      <c r="AM26" s="927"/>
      <c r="AN26" s="927"/>
      <c r="AO26" s="927"/>
      <c r="AP26" s="927"/>
      <c r="AQ26" s="927"/>
      <c r="AR26" s="927"/>
      <c r="AS26" s="927"/>
    </row>
    <row r="27" spans="1:45" x14ac:dyDescent="0.25">
      <c r="A27" s="923" t="s">
        <v>1924</v>
      </c>
      <c r="B27" s="918"/>
      <c r="C27" s="928" t="s">
        <v>1938</v>
      </c>
      <c r="D27" s="928"/>
      <c r="E27" s="929" t="s">
        <v>1926</v>
      </c>
      <c r="F27" s="930"/>
      <c r="G27" s="931"/>
      <c r="H27" s="932"/>
      <c r="I27" s="933"/>
      <c r="J27" s="933"/>
      <c r="K27" s="933"/>
      <c r="L27" s="933"/>
      <c r="M27" s="933"/>
      <c r="N27" s="933"/>
      <c r="O27" s="933"/>
      <c r="P27" s="933"/>
      <c r="Q27" s="933"/>
      <c r="R27" s="933"/>
      <c r="S27" s="933"/>
      <c r="T27" s="933"/>
      <c r="U27" s="933"/>
      <c r="V27" s="933"/>
      <c r="W27" s="933"/>
      <c r="X27" s="933"/>
      <c r="Y27" s="933"/>
      <c r="Z27" s="933"/>
      <c r="AA27" s="933"/>
      <c r="AB27" s="933"/>
      <c r="AC27" s="933"/>
      <c r="AD27" s="933"/>
      <c r="AE27" s="933"/>
      <c r="AF27" s="933"/>
      <c r="AG27" s="933"/>
      <c r="AH27" s="933"/>
      <c r="AI27" s="933"/>
      <c r="AJ27" s="933"/>
      <c r="AK27" s="933"/>
      <c r="AL27" s="933"/>
      <c r="AM27" s="933"/>
      <c r="AN27" s="933"/>
      <c r="AO27" s="933"/>
      <c r="AP27" s="933"/>
      <c r="AQ27" s="933"/>
      <c r="AR27" s="933"/>
      <c r="AS27" s="933"/>
    </row>
    <row r="28" spans="1:45" x14ac:dyDescent="0.25">
      <c r="G28" s="934"/>
      <c r="H28" s="935"/>
      <c r="I28" s="935"/>
      <c r="J28" s="935"/>
      <c r="K28" s="935"/>
      <c r="L28" s="935"/>
      <c r="M28" s="935"/>
      <c r="N28" s="935"/>
      <c r="O28" s="935"/>
      <c r="P28" s="935"/>
      <c r="Q28" s="935"/>
      <c r="R28" s="935"/>
      <c r="S28" s="935"/>
      <c r="T28" s="935"/>
      <c r="U28" s="935"/>
      <c r="V28" s="935"/>
      <c r="W28" s="935"/>
      <c r="X28" s="935"/>
      <c r="Y28" s="935"/>
      <c r="Z28" s="935"/>
      <c r="AA28" s="935"/>
      <c r="AB28" s="935"/>
      <c r="AC28" s="935"/>
      <c r="AD28" s="935"/>
      <c r="AE28" s="935"/>
      <c r="AF28" s="935"/>
      <c r="AG28" s="935"/>
      <c r="AH28" s="935"/>
      <c r="AI28" s="935"/>
      <c r="AJ28" s="935"/>
      <c r="AK28" s="935"/>
      <c r="AL28" s="935"/>
      <c r="AM28" s="935"/>
      <c r="AN28" s="935"/>
      <c r="AO28" s="935"/>
      <c r="AP28" s="935"/>
      <c r="AQ28" s="935"/>
      <c r="AR28" s="935"/>
      <c r="AS28" s="935"/>
    </row>
    <row r="29" spans="1:45" x14ac:dyDescent="0.25">
      <c r="B29" s="903" t="s">
        <v>1939</v>
      </c>
      <c r="C29" s="918" t="s">
        <v>465</v>
      </c>
      <c r="D29" s="918"/>
      <c r="E29" s="919" t="s">
        <v>1940</v>
      </c>
      <c r="F29" s="920"/>
      <c r="G29" s="925"/>
      <c r="H29" s="927"/>
      <c r="I29" s="927"/>
      <c r="J29" s="927"/>
      <c r="K29" s="927"/>
      <c r="L29" s="927"/>
      <c r="M29" s="927"/>
      <c r="N29" s="927"/>
      <c r="O29" s="927"/>
      <c r="P29" s="927"/>
      <c r="Q29" s="927"/>
      <c r="R29" s="927"/>
      <c r="S29" s="927"/>
      <c r="T29" s="927"/>
      <c r="U29" s="927"/>
      <c r="V29" s="927"/>
      <c r="W29" s="927"/>
      <c r="X29" s="927"/>
      <c r="Y29" s="927"/>
      <c r="Z29" s="927"/>
      <c r="AA29" s="927"/>
      <c r="AB29" s="927"/>
      <c r="AC29" s="927"/>
      <c r="AD29" s="927"/>
      <c r="AE29" s="927"/>
      <c r="AF29" s="927"/>
      <c r="AG29" s="927"/>
      <c r="AH29" s="927"/>
      <c r="AI29" s="927"/>
      <c r="AJ29" s="927"/>
      <c r="AK29" s="927"/>
      <c r="AL29" s="927"/>
      <c r="AM29" s="927"/>
      <c r="AN29" s="927"/>
      <c r="AO29" s="927"/>
      <c r="AP29" s="927"/>
      <c r="AQ29" s="927"/>
      <c r="AR29" s="927"/>
      <c r="AS29" s="927"/>
    </row>
    <row r="31" spans="1:45" x14ac:dyDescent="0.25">
      <c r="B31" s="903" t="s">
        <v>1941</v>
      </c>
      <c r="C31" s="918" t="s">
        <v>1942</v>
      </c>
      <c r="D31" s="918"/>
      <c r="E31" s="919" t="s">
        <v>1943</v>
      </c>
      <c r="F31" s="919"/>
      <c r="G31" s="921"/>
      <c r="H31" s="936"/>
      <c r="I31" s="936"/>
      <c r="J31" s="936"/>
      <c r="K31" s="936"/>
      <c r="L31" s="936"/>
      <c r="M31" s="936"/>
      <c r="N31" s="936"/>
      <c r="O31" s="936"/>
      <c r="P31" s="936"/>
      <c r="Q31" s="936"/>
      <c r="R31" s="936"/>
      <c r="S31" s="936"/>
      <c r="T31" s="936"/>
      <c r="U31" s="936"/>
      <c r="V31" s="936"/>
      <c r="W31" s="936"/>
      <c r="X31" s="936"/>
      <c r="Y31" s="936"/>
      <c r="Z31" s="936"/>
      <c r="AA31" s="936"/>
      <c r="AB31" s="936"/>
      <c r="AC31" s="936"/>
      <c r="AD31" s="936"/>
      <c r="AE31" s="936"/>
      <c r="AF31" s="936"/>
      <c r="AG31" s="936"/>
      <c r="AH31" s="936"/>
      <c r="AI31" s="936"/>
      <c r="AJ31" s="936"/>
      <c r="AK31" s="936"/>
      <c r="AL31" s="936"/>
      <c r="AM31" s="936"/>
      <c r="AN31" s="936"/>
      <c r="AO31" s="936"/>
      <c r="AP31" s="936"/>
      <c r="AQ31" s="936"/>
      <c r="AR31" s="936"/>
      <c r="AS31" s="936"/>
    </row>
    <row r="33" spans="2:45" x14ac:dyDescent="0.25">
      <c r="B33" s="903" t="s">
        <v>1944</v>
      </c>
      <c r="C33" s="903" t="s">
        <v>465</v>
      </c>
      <c r="D33" s="903" t="s">
        <v>79</v>
      </c>
      <c r="E33" s="919" t="s">
        <v>1940</v>
      </c>
      <c r="F33" s="919"/>
      <c r="G33" s="925"/>
      <c r="H33" s="927"/>
      <c r="I33" s="927"/>
      <c r="J33" s="927"/>
      <c r="K33" s="927"/>
      <c r="L33" s="927"/>
      <c r="M33" s="927"/>
      <c r="N33" s="927"/>
      <c r="O33" s="927"/>
      <c r="P33" s="927"/>
      <c r="Q33" s="927"/>
      <c r="R33" s="927"/>
      <c r="S33" s="927"/>
      <c r="T33" s="927"/>
      <c r="U33" s="927"/>
      <c r="V33" s="927"/>
      <c r="W33" s="927"/>
      <c r="X33" s="927"/>
      <c r="Y33" s="927"/>
      <c r="Z33" s="927"/>
      <c r="AA33" s="927"/>
      <c r="AB33" s="927"/>
      <c r="AC33" s="927"/>
      <c r="AD33" s="927"/>
      <c r="AE33" s="927"/>
      <c r="AF33" s="927"/>
      <c r="AG33" s="927"/>
      <c r="AH33" s="927"/>
      <c r="AI33" s="927"/>
      <c r="AJ33" s="927"/>
      <c r="AK33" s="927"/>
      <c r="AL33" s="927"/>
      <c r="AM33" s="927"/>
      <c r="AN33" s="927"/>
      <c r="AO33" s="927"/>
      <c r="AP33" s="927"/>
      <c r="AQ33" s="927"/>
      <c r="AR33" s="927"/>
      <c r="AS33" s="927"/>
    </row>
    <row r="35" spans="2:45" x14ac:dyDescent="0.25">
      <c r="B35" s="918" t="s">
        <v>1945</v>
      </c>
      <c r="C35" s="918"/>
      <c r="D35" s="918"/>
      <c r="E35" s="919"/>
      <c r="F35" s="919"/>
      <c r="G35" s="921"/>
      <c r="H35" s="921"/>
      <c r="I35" s="921"/>
      <c r="J35" s="921"/>
      <c r="K35" s="921"/>
      <c r="L35" s="921"/>
      <c r="M35" s="921"/>
      <c r="N35" s="921"/>
      <c r="O35" s="921"/>
      <c r="P35" s="921"/>
      <c r="Q35" s="921"/>
      <c r="R35" s="921"/>
      <c r="S35" s="921"/>
      <c r="T35" s="921"/>
      <c r="U35" s="921"/>
      <c r="V35" s="921"/>
      <c r="W35" s="921"/>
      <c r="X35" s="921"/>
      <c r="Y35" s="921"/>
      <c r="Z35" s="921"/>
      <c r="AA35" s="921"/>
      <c r="AB35" s="921"/>
      <c r="AC35" s="921"/>
      <c r="AD35" s="921"/>
      <c r="AE35" s="921"/>
      <c r="AF35" s="921"/>
      <c r="AG35" s="921"/>
      <c r="AH35" s="921"/>
      <c r="AI35" s="921"/>
      <c r="AJ35" s="921"/>
      <c r="AK35" s="921"/>
      <c r="AL35" s="921"/>
      <c r="AM35" s="921"/>
      <c r="AN35" s="921"/>
      <c r="AO35" s="921"/>
      <c r="AP35" s="921"/>
      <c r="AQ35" s="921"/>
      <c r="AR35" s="921"/>
      <c r="AS35" s="921"/>
    </row>
    <row r="36" spans="2:45" x14ac:dyDescent="0.25">
      <c r="B36" s="918"/>
      <c r="C36" s="918"/>
      <c r="D36" s="918"/>
      <c r="E36" s="919"/>
      <c r="F36" s="919" t="s">
        <v>1946</v>
      </c>
      <c r="G36" s="921"/>
      <c r="H36" s="922"/>
      <c r="I36" s="921"/>
      <c r="J36" s="921"/>
      <c r="K36" s="921"/>
      <c r="L36" s="921"/>
      <c r="M36" s="921"/>
      <c r="N36" s="921"/>
      <c r="O36" s="921"/>
      <c r="P36" s="921"/>
      <c r="Q36" s="921"/>
      <c r="R36" s="921"/>
      <c r="S36" s="921"/>
      <c r="T36" s="921"/>
      <c r="U36" s="921"/>
      <c r="V36" s="921"/>
      <c r="W36" s="921"/>
      <c r="X36" s="921"/>
      <c r="Y36" s="921"/>
      <c r="Z36" s="921"/>
      <c r="AA36" s="921"/>
      <c r="AB36" s="921"/>
      <c r="AC36" s="921"/>
      <c r="AD36" s="921"/>
      <c r="AE36" s="921"/>
      <c r="AF36" s="921"/>
      <c r="AG36" s="921"/>
      <c r="AH36" s="921"/>
      <c r="AI36" s="921"/>
      <c r="AJ36" s="921"/>
      <c r="AK36" s="921"/>
      <c r="AL36" s="921"/>
      <c r="AM36" s="921"/>
      <c r="AN36" s="921"/>
      <c r="AO36" s="921"/>
      <c r="AP36" s="921"/>
      <c r="AQ36" s="921"/>
      <c r="AR36" s="921"/>
      <c r="AS36" s="921"/>
    </row>
    <row r="37" spans="2:45" x14ac:dyDescent="0.25">
      <c r="B37" s="937"/>
      <c r="C37" s="918" t="s">
        <v>948</v>
      </c>
      <c r="D37" s="938"/>
      <c r="E37" s="919" t="s">
        <v>1947</v>
      </c>
      <c r="F37" s="919"/>
      <c r="G37" s="925"/>
      <c r="H37" s="939"/>
      <c r="I37" s="940"/>
      <c r="J37" s="940"/>
      <c r="K37" s="940"/>
      <c r="L37" s="940"/>
      <c r="M37" s="940"/>
      <c r="N37" s="940"/>
      <c r="O37" s="940"/>
      <c r="P37" s="940"/>
      <c r="Q37" s="940"/>
      <c r="R37" s="940"/>
      <c r="S37" s="940"/>
      <c r="T37" s="940"/>
      <c r="U37" s="940"/>
      <c r="V37" s="940"/>
      <c r="W37" s="940"/>
      <c r="X37" s="940"/>
      <c r="Y37" s="940"/>
      <c r="Z37" s="940"/>
      <c r="AA37" s="940"/>
      <c r="AB37" s="940"/>
      <c r="AC37" s="940"/>
      <c r="AD37" s="940"/>
      <c r="AE37" s="940"/>
      <c r="AF37" s="940"/>
      <c r="AG37" s="940"/>
      <c r="AH37" s="940"/>
      <c r="AI37" s="940"/>
      <c r="AJ37" s="940"/>
      <c r="AK37" s="940"/>
      <c r="AL37" s="940"/>
      <c r="AM37" s="940"/>
      <c r="AN37" s="940"/>
      <c r="AO37" s="940"/>
      <c r="AP37" s="940"/>
      <c r="AQ37" s="940"/>
      <c r="AR37" s="940"/>
      <c r="AS37" s="940"/>
    </row>
    <row r="38" spans="2:45" x14ac:dyDescent="0.25">
      <c r="B38" s="937"/>
      <c r="C38" s="918" t="s">
        <v>950</v>
      </c>
      <c r="D38" s="938"/>
      <c r="E38" s="919" t="s">
        <v>1947</v>
      </c>
      <c r="F38" s="919"/>
      <c r="G38" s="925"/>
      <c r="H38" s="939"/>
      <c r="I38" s="940"/>
      <c r="J38" s="940"/>
      <c r="K38" s="940"/>
      <c r="L38" s="940"/>
      <c r="M38" s="940"/>
      <c r="N38" s="940"/>
      <c r="O38" s="940"/>
      <c r="P38" s="940"/>
      <c r="Q38" s="940"/>
      <c r="R38" s="940"/>
      <c r="S38" s="940"/>
      <c r="T38" s="940"/>
      <c r="U38" s="940"/>
      <c r="V38" s="940"/>
      <c r="W38" s="940"/>
      <c r="X38" s="940"/>
      <c r="Y38" s="940"/>
      <c r="Z38" s="940"/>
      <c r="AA38" s="940"/>
      <c r="AB38" s="940"/>
      <c r="AC38" s="940"/>
      <c r="AD38" s="940"/>
      <c r="AE38" s="940"/>
      <c r="AF38" s="940"/>
      <c r="AG38" s="940"/>
      <c r="AH38" s="940"/>
      <c r="AI38" s="940"/>
      <c r="AJ38" s="940"/>
      <c r="AK38" s="940"/>
      <c r="AL38" s="940"/>
      <c r="AM38" s="940"/>
      <c r="AN38" s="940"/>
      <c r="AO38" s="940"/>
      <c r="AP38" s="940"/>
      <c r="AQ38" s="940"/>
      <c r="AR38" s="940"/>
      <c r="AS38" s="940"/>
    </row>
    <row r="39" spans="2:45" x14ac:dyDescent="0.25">
      <c r="B39" s="937"/>
      <c r="C39" s="918" t="s">
        <v>951</v>
      </c>
      <c r="D39" s="938"/>
      <c r="E39" s="919" t="s">
        <v>1947</v>
      </c>
      <c r="F39" s="919"/>
      <c r="G39" s="925"/>
      <c r="H39" s="939"/>
      <c r="I39" s="940"/>
      <c r="J39" s="940"/>
      <c r="K39" s="940"/>
      <c r="L39" s="940"/>
      <c r="M39" s="940"/>
      <c r="N39" s="940"/>
      <c r="O39" s="940"/>
      <c r="P39" s="940"/>
      <c r="Q39" s="940"/>
      <c r="R39" s="940"/>
      <c r="S39" s="940"/>
      <c r="T39" s="940"/>
      <c r="U39" s="940"/>
      <c r="V39" s="940"/>
      <c r="W39" s="940"/>
      <c r="X39" s="940"/>
      <c r="Y39" s="940"/>
      <c r="Z39" s="940"/>
      <c r="AA39" s="940"/>
      <c r="AB39" s="940"/>
      <c r="AC39" s="940"/>
      <c r="AD39" s="940"/>
      <c r="AE39" s="940"/>
      <c r="AF39" s="940"/>
      <c r="AG39" s="940"/>
      <c r="AH39" s="940"/>
      <c r="AI39" s="940"/>
      <c r="AJ39" s="940"/>
      <c r="AK39" s="940"/>
      <c r="AL39" s="940"/>
      <c r="AM39" s="940"/>
      <c r="AN39" s="940"/>
      <c r="AO39" s="940"/>
      <c r="AP39" s="940"/>
      <c r="AQ39" s="940"/>
      <c r="AR39" s="940"/>
      <c r="AS39" s="940"/>
    </row>
    <row r="40" spans="2:45" x14ac:dyDescent="0.25">
      <c r="B40" s="937"/>
      <c r="C40" s="918" t="s">
        <v>952</v>
      </c>
      <c r="D40" s="938"/>
      <c r="E40" s="919" t="s">
        <v>1947</v>
      </c>
      <c r="F40" s="919"/>
      <c r="G40" s="925"/>
      <c r="H40" s="939"/>
      <c r="I40" s="940"/>
      <c r="J40" s="940"/>
      <c r="K40" s="940"/>
      <c r="L40" s="940"/>
      <c r="M40" s="940"/>
      <c r="N40" s="940"/>
      <c r="O40" s="940"/>
      <c r="P40" s="940"/>
      <c r="Q40" s="940"/>
      <c r="R40" s="940"/>
      <c r="S40" s="940"/>
      <c r="T40" s="940"/>
      <c r="U40" s="940"/>
      <c r="V40" s="940"/>
      <c r="W40" s="940"/>
      <c r="X40" s="940"/>
      <c r="Y40" s="940"/>
      <c r="Z40" s="940"/>
      <c r="AA40" s="940"/>
      <c r="AB40" s="940"/>
      <c r="AC40" s="940"/>
      <c r="AD40" s="940"/>
      <c r="AE40" s="940"/>
      <c r="AF40" s="940"/>
      <c r="AG40" s="940"/>
      <c r="AH40" s="940"/>
      <c r="AI40" s="940"/>
      <c r="AJ40" s="940"/>
      <c r="AK40" s="940"/>
      <c r="AL40" s="940"/>
      <c r="AM40" s="940"/>
      <c r="AN40" s="940"/>
      <c r="AO40" s="940"/>
      <c r="AP40" s="940"/>
      <c r="AQ40" s="940"/>
      <c r="AR40" s="940"/>
      <c r="AS40" s="940"/>
    </row>
    <row r="41" spans="2:45" x14ac:dyDescent="0.25">
      <c r="B41" s="937"/>
      <c r="C41" s="918" t="s">
        <v>953</v>
      </c>
      <c r="D41" s="938"/>
      <c r="E41" s="919" t="s">
        <v>1947</v>
      </c>
      <c r="F41" s="919"/>
      <c r="G41" s="925"/>
      <c r="H41" s="939"/>
      <c r="I41" s="940"/>
      <c r="J41" s="940"/>
      <c r="K41" s="940"/>
      <c r="L41" s="940"/>
      <c r="M41" s="940"/>
      <c r="N41" s="940"/>
      <c r="O41" s="940"/>
      <c r="P41" s="940"/>
      <c r="Q41" s="940"/>
      <c r="R41" s="940"/>
      <c r="S41" s="940"/>
      <c r="T41" s="940"/>
      <c r="U41" s="940"/>
      <c r="V41" s="940"/>
      <c r="W41" s="940"/>
      <c r="X41" s="940"/>
      <c r="Y41" s="940"/>
      <c r="Z41" s="940"/>
      <c r="AA41" s="940"/>
      <c r="AB41" s="940"/>
      <c r="AC41" s="940"/>
      <c r="AD41" s="940"/>
      <c r="AE41" s="940"/>
      <c r="AF41" s="940"/>
      <c r="AG41" s="940"/>
      <c r="AH41" s="940"/>
      <c r="AI41" s="940"/>
      <c r="AJ41" s="940"/>
      <c r="AK41" s="940"/>
      <c r="AL41" s="940"/>
      <c r="AM41" s="940"/>
      <c r="AN41" s="940"/>
      <c r="AO41" s="940"/>
      <c r="AP41" s="940"/>
      <c r="AQ41" s="940"/>
      <c r="AR41" s="940"/>
      <c r="AS41" s="940"/>
    </row>
    <row r="42" spans="2:45" x14ac:dyDescent="0.25">
      <c r="B42" s="937"/>
      <c r="C42" s="918" t="s">
        <v>954</v>
      </c>
      <c r="D42" s="938"/>
      <c r="E42" s="919" t="s">
        <v>1947</v>
      </c>
      <c r="F42" s="919"/>
      <c r="G42" s="925"/>
      <c r="H42" s="939"/>
      <c r="I42" s="940"/>
      <c r="J42" s="940"/>
      <c r="K42" s="940"/>
      <c r="L42" s="940"/>
      <c r="M42" s="940"/>
      <c r="N42" s="940"/>
      <c r="O42" s="940"/>
      <c r="P42" s="940"/>
      <c r="Q42" s="940"/>
      <c r="R42" s="940"/>
      <c r="S42" s="940"/>
      <c r="T42" s="940"/>
      <c r="U42" s="940"/>
      <c r="V42" s="940"/>
      <c r="W42" s="940"/>
      <c r="X42" s="940"/>
      <c r="Y42" s="940"/>
      <c r="Z42" s="940"/>
      <c r="AA42" s="940"/>
      <c r="AB42" s="940"/>
      <c r="AC42" s="940"/>
      <c r="AD42" s="940"/>
      <c r="AE42" s="940"/>
      <c r="AF42" s="940"/>
      <c r="AG42" s="940"/>
      <c r="AH42" s="940"/>
      <c r="AI42" s="940"/>
      <c r="AJ42" s="940"/>
      <c r="AK42" s="940"/>
      <c r="AL42" s="940"/>
      <c r="AM42" s="940"/>
      <c r="AN42" s="940"/>
      <c r="AO42" s="940"/>
      <c r="AP42" s="940"/>
      <c r="AQ42" s="940"/>
      <c r="AR42" s="940"/>
      <c r="AS42" s="940"/>
    </row>
    <row r="43" spans="2:45" x14ac:dyDescent="0.25">
      <c r="B43" s="918"/>
      <c r="C43" s="918" t="s">
        <v>955</v>
      </c>
      <c r="D43" s="938"/>
      <c r="E43" s="919" t="s">
        <v>1947</v>
      </c>
      <c r="F43" s="919"/>
      <c r="G43" s="925"/>
      <c r="H43" s="939"/>
      <c r="I43" s="940"/>
      <c r="J43" s="940"/>
      <c r="K43" s="940"/>
      <c r="L43" s="940"/>
      <c r="M43" s="940"/>
      <c r="N43" s="940"/>
      <c r="O43" s="940"/>
      <c r="P43" s="940"/>
      <c r="Q43" s="940"/>
      <c r="R43" s="940"/>
      <c r="S43" s="940"/>
      <c r="T43" s="940"/>
      <c r="U43" s="940"/>
      <c r="V43" s="940"/>
      <c r="W43" s="940"/>
      <c r="X43" s="940"/>
      <c r="Y43" s="940"/>
      <c r="Z43" s="940"/>
      <c r="AA43" s="940"/>
      <c r="AB43" s="940"/>
      <c r="AC43" s="940"/>
      <c r="AD43" s="940"/>
      <c r="AE43" s="940"/>
      <c r="AF43" s="940"/>
      <c r="AG43" s="940"/>
      <c r="AH43" s="940"/>
      <c r="AI43" s="940"/>
      <c r="AJ43" s="940"/>
      <c r="AK43" s="940"/>
      <c r="AL43" s="940"/>
      <c r="AM43" s="940"/>
      <c r="AN43" s="940"/>
      <c r="AO43" s="940"/>
      <c r="AP43" s="940"/>
      <c r="AQ43" s="940"/>
      <c r="AR43" s="940"/>
      <c r="AS43" s="940"/>
    </row>
    <row r="44" spans="2:45" x14ac:dyDescent="0.25">
      <c r="B44" s="918"/>
      <c r="C44" s="918" t="s">
        <v>956</v>
      </c>
      <c r="D44" s="938"/>
      <c r="E44" s="919" t="s">
        <v>1947</v>
      </c>
      <c r="F44" s="919"/>
      <c r="G44" s="925"/>
      <c r="H44" s="939"/>
      <c r="I44" s="940"/>
      <c r="J44" s="940"/>
      <c r="K44" s="940"/>
      <c r="L44" s="940"/>
      <c r="M44" s="940"/>
      <c r="N44" s="940"/>
      <c r="O44" s="940"/>
      <c r="P44" s="940"/>
      <c r="Q44" s="940"/>
      <c r="R44" s="940"/>
      <c r="S44" s="940"/>
      <c r="T44" s="940"/>
      <c r="U44" s="940"/>
      <c r="V44" s="940"/>
      <c r="W44" s="940"/>
      <c r="X44" s="940"/>
      <c r="Y44" s="940"/>
      <c r="Z44" s="940"/>
      <c r="AA44" s="940"/>
      <c r="AB44" s="940"/>
      <c r="AC44" s="940"/>
      <c r="AD44" s="940"/>
      <c r="AE44" s="940"/>
      <c r="AF44" s="940"/>
      <c r="AG44" s="940"/>
      <c r="AH44" s="940"/>
      <c r="AI44" s="940"/>
      <c r="AJ44" s="940"/>
      <c r="AK44" s="940"/>
      <c r="AL44" s="940"/>
      <c r="AM44" s="940"/>
      <c r="AN44" s="940"/>
      <c r="AO44" s="940"/>
      <c r="AP44" s="940"/>
      <c r="AQ44" s="940"/>
      <c r="AR44" s="940"/>
      <c r="AS44" s="940"/>
    </row>
    <row r="45" spans="2:45" x14ac:dyDescent="0.25">
      <c r="B45" s="918"/>
      <c r="C45" s="918" t="s">
        <v>957</v>
      </c>
      <c r="D45" s="938"/>
      <c r="E45" s="919" t="s">
        <v>1947</v>
      </c>
      <c r="F45" s="919"/>
      <c r="G45" s="925"/>
      <c r="H45" s="939"/>
      <c r="I45" s="940"/>
      <c r="J45" s="940"/>
      <c r="K45" s="940"/>
      <c r="L45" s="940"/>
      <c r="M45" s="940"/>
      <c r="N45" s="940"/>
      <c r="O45" s="940"/>
      <c r="P45" s="940"/>
      <c r="Q45" s="940"/>
      <c r="R45" s="940"/>
      <c r="S45" s="940"/>
      <c r="T45" s="940"/>
      <c r="U45" s="940"/>
      <c r="V45" s="940"/>
      <c r="W45" s="940"/>
      <c r="X45" s="940"/>
      <c r="Y45" s="940"/>
      <c r="Z45" s="940"/>
      <c r="AA45" s="940"/>
      <c r="AB45" s="940"/>
      <c r="AC45" s="940"/>
      <c r="AD45" s="940"/>
      <c r="AE45" s="940"/>
      <c r="AF45" s="940"/>
      <c r="AG45" s="940"/>
      <c r="AH45" s="940"/>
      <c r="AI45" s="940"/>
      <c r="AJ45" s="940"/>
      <c r="AK45" s="940"/>
      <c r="AL45" s="940"/>
      <c r="AM45" s="940"/>
      <c r="AN45" s="940"/>
      <c r="AO45" s="940"/>
      <c r="AP45" s="940"/>
      <c r="AQ45" s="940"/>
      <c r="AR45" s="940"/>
      <c r="AS45" s="940"/>
    </row>
    <row r="46" spans="2:45" x14ac:dyDescent="0.25">
      <c r="B46" s="918"/>
      <c r="C46" s="918" t="s">
        <v>958</v>
      </c>
      <c r="D46" s="938"/>
      <c r="E46" s="919" t="s">
        <v>1947</v>
      </c>
      <c r="F46" s="919"/>
      <c r="G46" s="925"/>
      <c r="H46" s="939"/>
      <c r="I46" s="940"/>
      <c r="J46" s="940"/>
      <c r="K46" s="940"/>
      <c r="L46" s="940"/>
      <c r="M46" s="940"/>
      <c r="N46" s="940"/>
      <c r="O46" s="940"/>
      <c r="P46" s="940"/>
      <c r="Q46" s="940"/>
      <c r="R46" s="940"/>
      <c r="S46" s="940"/>
      <c r="T46" s="940"/>
      <c r="U46" s="940"/>
      <c r="V46" s="940"/>
      <c r="W46" s="940"/>
      <c r="X46" s="940"/>
      <c r="Y46" s="940"/>
      <c r="Z46" s="940"/>
      <c r="AA46" s="940"/>
      <c r="AB46" s="940"/>
      <c r="AC46" s="940"/>
      <c r="AD46" s="940"/>
      <c r="AE46" s="940"/>
      <c r="AF46" s="940"/>
      <c r="AG46" s="940"/>
      <c r="AH46" s="940"/>
      <c r="AI46" s="940"/>
      <c r="AJ46" s="940"/>
      <c r="AK46" s="940"/>
      <c r="AL46" s="940"/>
      <c r="AM46" s="940"/>
      <c r="AN46" s="940"/>
      <c r="AO46" s="940"/>
      <c r="AP46" s="940"/>
      <c r="AQ46" s="940"/>
      <c r="AR46" s="940"/>
      <c r="AS46" s="940"/>
    </row>
    <row r="47" spans="2:45" x14ac:dyDescent="0.25">
      <c r="B47" s="918"/>
      <c r="C47" s="918" t="s">
        <v>959</v>
      </c>
      <c r="D47" s="938"/>
      <c r="E47" s="919" t="s">
        <v>1947</v>
      </c>
      <c r="F47" s="919"/>
      <c r="G47" s="925"/>
      <c r="H47" s="939"/>
      <c r="I47" s="940"/>
      <c r="J47" s="940"/>
      <c r="K47" s="940"/>
      <c r="L47" s="940"/>
      <c r="M47" s="940"/>
      <c r="N47" s="940"/>
      <c r="O47" s="940"/>
      <c r="P47" s="940"/>
      <c r="Q47" s="940"/>
      <c r="R47" s="940"/>
      <c r="S47" s="940"/>
      <c r="T47" s="940"/>
      <c r="U47" s="940"/>
      <c r="V47" s="940"/>
      <c r="W47" s="940"/>
      <c r="X47" s="940"/>
      <c r="Y47" s="940"/>
      <c r="Z47" s="940"/>
      <c r="AA47" s="940"/>
      <c r="AB47" s="940"/>
      <c r="AC47" s="940"/>
      <c r="AD47" s="940"/>
      <c r="AE47" s="940"/>
      <c r="AF47" s="940"/>
      <c r="AG47" s="940"/>
      <c r="AH47" s="940"/>
      <c r="AI47" s="940"/>
      <c r="AJ47" s="940"/>
      <c r="AK47" s="940"/>
      <c r="AL47" s="940"/>
      <c r="AM47" s="940"/>
      <c r="AN47" s="940"/>
      <c r="AO47" s="940"/>
      <c r="AP47" s="940"/>
      <c r="AQ47" s="940"/>
      <c r="AR47" s="940"/>
      <c r="AS47" s="940"/>
    </row>
    <row r="48" spans="2:45" x14ac:dyDescent="0.25">
      <c r="B48" s="918"/>
      <c r="C48" s="928" t="s">
        <v>960</v>
      </c>
      <c r="D48" s="941"/>
      <c r="E48" s="929" t="s">
        <v>1947</v>
      </c>
      <c r="F48" s="929"/>
      <c r="G48" s="931"/>
      <c r="H48" s="942"/>
      <c r="I48" s="943"/>
      <c r="J48" s="943"/>
      <c r="K48" s="943"/>
      <c r="L48" s="943"/>
      <c r="M48" s="943"/>
      <c r="N48" s="943"/>
      <c r="O48" s="943"/>
      <c r="P48" s="943"/>
      <c r="Q48" s="943"/>
      <c r="R48" s="943"/>
      <c r="S48" s="943"/>
      <c r="T48" s="943"/>
      <c r="U48" s="943"/>
      <c r="V48" s="943"/>
      <c r="W48" s="943"/>
      <c r="X48" s="943"/>
      <c r="Y48" s="943"/>
      <c r="Z48" s="943"/>
      <c r="AA48" s="943"/>
      <c r="AB48" s="943"/>
      <c r="AC48" s="943"/>
      <c r="AD48" s="943"/>
      <c r="AE48" s="943"/>
      <c r="AF48" s="943"/>
      <c r="AG48" s="943"/>
      <c r="AH48" s="943"/>
      <c r="AI48" s="943"/>
      <c r="AJ48" s="943"/>
      <c r="AK48" s="943"/>
      <c r="AL48" s="943"/>
      <c r="AM48" s="943"/>
      <c r="AN48" s="943"/>
      <c r="AO48" s="943"/>
      <c r="AP48" s="943"/>
      <c r="AQ48" s="943"/>
      <c r="AR48" s="943"/>
      <c r="AS48" s="943"/>
    </row>
    <row r="51" spans="1:45" x14ac:dyDescent="0.25">
      <c r="B51" s="903" t="s">
        <v>1948</v>
      </c>
      <c r="C51" s="918" t="s">
        <v>465</v>
      </c>
      <c r="E51" s="919" t="s">
        <v>1940</v>
      </c>
      <c r="F51" s="920"/>
      <c r="G51" s="925"/>
      <c r="H51" s="927"/>
      <c r="I51" s="927"/>
      <c r="J51" s="927"/>
      <c r="K51" s="927"/>
      <c r="L51" s="927"/>
      <c r="M51" s="927"/>
      <c r="N51" s="927"/>
      <c r="O51" s="927"/>
      <c r="P51" s="927"/>
      <c r="Q51" s="927"/>
      <c r="R51" s="927"/>
      <c r="S51" s="927"/>
      <c r="T51" s="927"/>
      <c r="U51" s="927"/>
      <c r="V51" s="927"/>
      <c r="W51" s="927"/>
      <c r="X51" s="927"/>
      <c r="Y51" s="927"/>
      <c r="Z51" s="927"/>
      <c r="AA51" s="927"/>
      <c r="AB51" s="927"/>
      <c r="AC51" s="927"/>
      <c r="AD51" s="927"/>
      <c r="AE51" s="927"/>
      <c r="AF51" s="927"/>
      <c r="AG51" s="927"/>
      <c r="AH51" s="927"/>
      <c r="AI51" s="927"/>
      <c r="AJ51" s="927"/>
      <c r="AK51" s="927"/>
      <c r="AL51" s="927"/>
      <c r="AM51" s="927"/>
      <c r="AN51" s="927"/>
      <c r="AO51" s="927"/>
      <c r="AP51" s="927"/>
      <c r="AQ51" s="927"/>
      <c r="AR51" s="927"/>
      <c r="AS51" s="927"/>
    </row>
    <row r="53" spans="1:45" x14ac:dyDescent="0.25">
      <c r="B53" s="903" t="s">
        <v>1948</v>
      </c>
      <c r="C53" s="918" t="s">
        <v>1942</v>
      </c>
      <c r="E53" s="919" t="s">
        <v>1943</v>
      </c>
      <c r="H53" s="927"/>
      <c r="I53" s="927"/>
      <c r="J53" s="927"/>
      <c r="K53" s="927"/>
      <c r="L53" s="927"/>
      <c r="M53" s="927"/>
      <c r="N53" s="927"/>
      <c r="O53" s="927"/>
      <c r="P53" s="927"/>
      <c r="Q53" s="927"/>
      <c r="R53" s="927"/>
      <c r="S53" s="927"/>
      <c r="T53" s="927"/>
      <c r="U53" s="927"/>
      <c r="V53" s="927"/>
      <c r="W53" s="927"/>
      <c r="X53" s="927"/>
      <c r="Y53" s="927"/>
      <c r="Z53" s="927"/>
      <c r="AA53" s="927"/>
      <c r="AB53" s="927"/>
      <c r="AC53" s="927"/>
      <c r="AD53" s="927"/>
      <c r="AE53" s="927"/>
      <c r="AF53" s="927"/>
      <c r="AG53" s="927"/>
      <c r="AH53" s="927"/>
      <c r="AI53" s="927"/>
      <c r="AJ53" s="927"/>
      <c r="AK53" s="927"/>
      <c r="AL53" s="927"/>
      <c r="AM53" s="927"/>
      <c r="AN53" s="927"/>
      <c r="AO53" s="927"/>
      <c r="AP53" s="927"/>
      <c r="AQ53" s="927"/>
      <c r="AR53" s="927"/>
      <c r="AS53" s="927"/>
    </row>
    <row r="56" spans="1:45" x14ac:dyDescent="0.25">
      <c r="A56" s="903" t="s">
        <v>1949</v>
      </c>
      <c r="AK56" s="944">
        <v>875</v>
      </c>
    </row>
    <row r="57" spans="1:45" x14ac:dyDescent="0.25">
      <c r="G57" s="916" t="s">
        <v>27</v>
      </c>
      <c r="H57" s="917" t="s">
        <v>173</v>
      </c>
      <c r="I57" s="916" t="s">
        <v>174</v>
      </c>
      <c r="J57" s="916" t="s">
        <v>175</v>
      </c>
      <c r="K57" s="916" t="s">
        <v>176</v>
      </c>
      <c r="L57" s="916" t="s">
        <v>177</v>
      </c>
      <c r="M57" s="916" t="s">
        <v>178</v>
      </c>
      <c r="N57" s="916" t="s">
        <v>179</v>
      </c>
      <c r="O57" s="916" t="s">
        <v>180</v>
      </c>
      <c r="P57" s="916" t="s">
        <v>181</v>
      </c>
      <c r="Q57" s="916" t="s">
        <v>182</v>
      </c>
      <c r="R57" s="916" t="s">
        <v>183</v>
      </c>
      <c r="S57" s="916" t="s">
        <v>184</v>
      </c>
      <c r="T57" s="916" t="s">
        <v>185</v>
      </c>
      <c r="U57" s="916" t="s">
        <v>186</v>
      </c>
      <c r="V57" s="916" t="s">
        <v>187</v>
      </c>
      <c r="W57" s="916" t="s">
        <v>188</v>
      </c>
      <c r="X57" s="916" t="s">
        <v>189</v>
      </c>
      <c r="Y57" s="916" t="s">
        <v>190</v>
      </c>
      <c r="Z57" s="916" t="s">
        <v>191</v>
      </c>
      <c r="AA57" s="916" t="s">
        <v>192</v>
      </c>
      <c r="AB57" s="916" t="s">
        <v>193</v>
      </c>
      <c r="AC57" s="916" t="s">
        <v>194</v>
      </c>
      <c r="AD57" s="916" t="s">
        <v>195</v>
      </c>
      <c r="AE57" s="916" t="s">
        <v>196</v>
      </c>
      <c r="AF57" s="916" t="s">
        <v>197</v>
      </c>
      <c r="AG57" s="916" t="s">
        <v>198</v>
      </c>
      <c r="AH57" s="916" t="s">
        <v>199</v>
      </c>
      <c r="AI57" s="916" t="s">
        <v>200</v>
      </c>
      <c r="AJ57" s="916" t="s">
        <v>201</v>
      </c>
      <c r="AK57" s="916" t="s">
        <v>202</v>
      </c>
      <c r="AL57" s="916" t="s">
        <v>203</v>
      </c>
      <c r="AM57" s="916" t="s">
        <v>204</v>
      </c>
      <c r="AN57" s="916" t="s">
        <v>205</v>
      </c>
      <c r="AO57" s="916" t="s">
        <v>206</v>
      </c>
      <c r="AP57" s="916" t="s">
        <v>207</v>
      </c>
      <c r="AQ57" s="916" t="s">
        <v>208</v>
      </c>
      <c r="AR57" s="916" t="s">
        <v>209</v>
      </c>
      <c r="AS57" s="916" t="s">
        <v>210</v>
      </c>
    </row>
    <row r="58" spans="1:45" x14ac:dyDescent="0.25">
      <c r="F58" s="945" t="s">
        <v>1949</v>
      </c>
      <c r="G58" s="946"/>
      <c r="H58" s="946"/>
      <c r="I58" s="946"/>
      <c r="J58" s="946"/>
      <c r="K58" s="946"/>
      <c r="L58" s="946"/>
      <c r="M58" s="946"/>
      <c r="N58" s="946"/>
      <c r="O58" s="946"/>
      <c r="P58" s="946"/>
      <c r="Q58" s="946"/>
      <c r="R58" s="946"/>
      <c r="S58" s="946"/>
      <c r="T58" s="946"/>
      <c r="U58" s="946"/>
      <c r="V58" s="946"/>
      <c r="W58" s="946"/>
      <c r="X58" s="946"/>
      <c r="Y58" s="946"/>
      <c r="Z58" s="946"/>
      <c r="AA58" s="946"/>
      <c r="AB58" s="946"/>
      <c r="AC58" s="946"/>
      <c r="AD58" s="946"/>
      <c r="AE58" s="946"/>
      <c r="AF58" s="946"/>
      <c r="AG58" s="946"/>
      <c r="AH58" s="946"/>
      <c r="AI58" s="946"/>
      <c r="AJ58" s="946"/>
      <c r="AK58" s="934"/>
      <c r="AL58" s="946"/>
      <c r="AM58" s="946"/>
      <c r="AN58" s="946"/>
      <c r="AO58" s="946"/>
      <c r="AP58" s="946"/>
      <c r="AQ58" s="946"/>
      <c r="AR58" s="946"/>
      <c r="AS58" s="946"/>
    </row>
    <row r="59" spans="1:45" x14ac:dyDescent="0.25">
      <c r="A59" s="903" t="s">
        <v>1950</v>
      </c>
      <c r="F59" s="945" t="s">
        <v>1951</v>
      </c>
      <c r="G59" s="946"/>
      <c r="H59" s="947"/>
      <c r="I59" s="947"/>
      <c r="J59" s="948"/>
      <c r="K59" s="948"/>
      <c r="L59" s="947"/>
      <c r="M59" s="948"/>
      <c r="N59" s="948"/>
      <c r="O59" s="947"/>
      <c r="P59" s="947"/>
      <c r="Q59" s="948"/>
      <c r="R59" s="947"/>
      <c r="S59" s="948"/>
      <c r="T59" s="948"/>
      <c r="U59" s="948"/>
      <c r="V59" s="947"/>
      <c r="W59" s="948"/>
      <c r="X59" s="947"/>
      <c r="Y59" s="947"/>
      <c r="Z59" s="947"/>
      <c r="AA59" s="947"/>
      <c r="AB59" s="948"/>
      <c r="AC59" s="947"/>
      <c r="AD59" s="948"/>
      <c r="AE59" s="948"/>
      <c r="AF59" s="948"/>
      <c r="AG59" s="947"/>
      <c r="AH59" s="947"/>
      <c r="AI59" s="948"/>
      <c r="AJ59" s="948"/>
      <c r="AK59" s="947"/>
      <c r="AL59" s="948"/>
      <c r="AM59" s="947"/>
      <c r="AN59" s="948"/>
      <c r="AO59" s="948"/>
      <c r="AP59" s="948"/>
      <c r="AQ59" s="948"/>
      <c r="AR59" s="948"/>
      <c r="AS59" s="948"/>
    </row>
    <row r="60" spans="1:45" x14ac:dyDescent="0.25">
      <c r="F60" s="903" t="s">
        <v>1970</v>
      </c>
      <c r="G60" s="946"/>
      <c r="Q60" s="944"/>
      <c r="W60" s="944"/>
      <c r="AQ60" s="944"/>
      <c r="AS60" s="944"/>
    </row>
    <row r="62" spans="1:45" x14ac:dyDescent="0.25">
      <c r="F62" s="949" t="s">
        <v>1922</v>
      </c>
      <c r="G62" s="946"/>
      <c r="H62" s="946"/>
      <c r="I62" s="946"/>
      <c r="J62" s="946"/>
      <c r="K62" s="946"/>
      <c r="L62" s="946"/>
      <c r="M62" s="946"/>
      <c r="N62" s="946"/>
      <c r="O62" s="946"/>
      <c r="P62" s="946"/>
      <c r="Q62" s="946"/>
      <c r="R62" s="946"/>
      <c r="S62" s="946"/>
      <c r="T62" s="946"/>
      <c r="U62" s="946"/>
      <c r="V62" s="946"/>
      <c r="W62" s="946"/>
      <c r="X62" s="946"/>
      <c r="Y62" s="946"/>
      <c r="Z62" s="946"/>
      <c r="AA62" s="946"/>
      <c r="AB62" s="946"/>
      <c r="AC62" s="946"/>
      <c r="AD62" s="946"/>
      <c r="AE62" s="946"/>
      <c r="AF62" s="946"/>
      <c r="AG62" s="946"/>
      <c r="AH62" s="946"/>
      <c r="AI62" s="946"/>
      <c r="AJ62" s="946"/>
      <c r="AK62" s="946"/>
      <c r="AL62" s="946"/>
      <c r="AM62" s="946"/>
      <c r="AN62" s="946"/>
      <c r="AO62" s="946"/>
      <c r="AP62" s="946"/>
      <c r="AQ62" s="946"/>
      <c r="AR62" s="946"/>
      <c r="AS62" s="946"/>
    </row>
    <row r="63" spans="1:45" x14ac:dyDescent="0.25">
      <c r="F63" s="945" t="s">
        <v>780</v>
      </c>
      <c r="G63" s="946"/>
      <c r="H63" s="946"/>
      <c r="I63" s="946"/>
      <c r="J63" s="946"/>
      <c r="K63" s="946"/>
      <c r="L63" s="946"/>
      <c r="M63" s="946"/>
      <c r="N63" s="946"/>
      <c r="O63" s="946"/>
      <c r="P63" s="946"/>
      <c r="Q63" s="946"/>
      <c r="R63" s="946"/>
      <c r="S63" s="946"/>
      <c r="T63" s="946"/>
      <c r="U63" s="946"/>
      <c r="V63" s="946"/>
      <c r="W63" s="946"/>
      <c r="X63" s="946"/>
      <c r="Y63" s="946"/>
      <c r="Z63" s="946"/>
      <c r="AA63" s="946"/>
      <c r="AB63" s="946"/>
      <c r="AC63" s="946"/>
      <c r="AD63" s="946"/>
      <c r="AE63" s="946"/>
      <c r="AF63" s="946"/>
      <c r="AG63" s="946"/>
      <c r="AH63" s="946"/>
      <c r="AI63" s="946"/>
      <c r="AJ63" s="946"/>
      <c r="AK63" s="946"/>
      <c r="AL63" s="946"/>
      <c r="AM63" s="946"/>
      <c r="AN63" s="946"/>
      <c r="AO63" s="946"/>
      <c r="AP63" s="946"/>
      <c r="AQ63" s="946"/>
      <c r="AR63" s="946"/>
      <c r="AS63" s="946"/>
    </row>
  </sheetData>
  <pageMargins left="0.7" right="0.7" top="0.75" bottom="0.75" header="0.3" footer="0.3"/>
  <pageSetup paperSize="9" orientation="portrait"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8801E5-8596-4942-8CDB-A9531ED716D1}">
  <dimension ref="B4:AO103"/>
  <sheetViews>
    <sheetView zoomScale="70" zoomScaleNormal="70" workbookViewId="0">
      <selection activeCell="B12" sqref="B12"/>
    </sheetView>
  </sheetViews>
  <sheetFormatPr defaultRowHeight="12.75" x14ac:dyDescent="0.2"/>
  <cols>
    <col min="2" max="2" width="53.28515625" bestFit="1" customWidth="1"/>
    <col min="3" max="3" width="30" customWidth="1"/>
    <col min="5" max="5" width="12.28515625" customWidth="1"/>
    <col min="7" max="7" width="10.7109375" customWidth="1"/>
    <col min="8" max="8" width="11.28515625" customWidth="1"/>
    <col min="9" max="9" width="13.5703125" customWidth="1"/>
    <col min="10" max="10" width="12.5703125" customWidth="1"/>
    <col min="13" max="13" width="13.28515625" bestFit="1" customWidth="1"/>
    <col min="14" max="14" width="23.28515625" bestFit="1" customWidth="1"/>
    <col min="15" max="15" width="37.5703125" bestFit="1" customWidth="1"/>
    <col min="16" max="17" width="11.7109375" customWidth="1"/>
    <col min="18" max="18" width="13.28515625" bestFit="1" customWidth="1"/>
    <col min="19" max="19" width="10.7109375" bestFit="1" customWidth="1"/>
    <col min="20" max="20" width="11.140625" bestFit="1" customWidth="1"/>
    <col min="21" max="21" width="11.7109375" customWidth="1"/>
    <col min="22" max="22" width="11.28515625" bestFit="1" customWidth="1"/>
    <col min="23" max="23" width="7.5703125" bestFit="1" customWidth="1"/>
    <col min="24" max="24" width="15.28515625" bestFit="1" customWidth="1"/>
    <col min="25" max="25" width="17" bestFit="1" customWidth="1"/>
    <col min="26" max="26" width="14.28515625" bestFit="1" customWidth="1"/>
    <col min="27" max="27" width="11.7109375" bestFit="1" customWidth="1"/>
    <col min="28" max="28" width="5.5703125" bestFit="1" customWidth="1"/>
    <col min="29" max="29" width="14.7109375" bestFit="1" customWidth="1"/>
    <col min="30" max="30" width="16.28515625" bestFit="1" customWidth="1"/>
    <col min="31" max="31" width="13.42578125" bestFit="1" customWidth="1"/>
    <col min="32" max="32" width="11.28515625" bestFit="1" customWidth="1"/>
    <col min="33" max="34" width="5.5703125" bestFit="1" customWidth="1"/>
    <col min="35" max="35" width="6.5703125" bestFit="1" customWidth="1"/>
    <col min="36" max="36" width="5.5703125" bestFit="1" customWidth="1"/>
    <col min="37" max="37" width="6.5703125" bestFit="1" customWidth="1"/>
    <col min="38" max="42" width="7.5703125" bestFit="1" customWidth="1"/>
    <col min="43" max="43" width="11.7109375" bestFit="1" customWidth="1"/>
    <col min="44" max="51" width="4" bestFit="1" customWidth="1"/>
    <col min="52" max="52" width="11.7109375" bestFit="1" customWidth="1"/>
  </cols>
  <sheetData>
    <row r="4" spans="2:41" x14ac:dyDescent="0.2">
      <c r="C4" s="950" t="s">
        <v>27</v>
      </c>
      <c r="D4" s="951" t="s">
        <v>173</v>
      </c>
      <c r="E4" s="950" t="s">
        <v>174</v>
      </c>
      <c r="F4" s="950" t="s">
        <v>175</v>
      </c>
      <c r="G4" s="950" t="s">
        <v>176</v>
      </c>
      <c r="H4" s="950" t="s">
        <v>177</v>
      </c>
      <c r="I4" s="950" t="s">
        <v>178</v>
      </c>
      <c r="J4" s="950" t="s">
        <v>179</v>
      </c>
      <c r="K4" s="950" t="s">
        <v>180</v>
      </c>
      <c r="L4" s="950" t="s">
        <v>181</v>
      </c>
      <c r="M4" s="950" t="s">
        <v>182</v>
      </c>
      <c r="N4" s="950" t="s">
        <v>183</v>
      </c>
      <c r="O4" s="950" t="s">
        <v>184</v>
      </c>
      <c r="P4" s="950" t="s">
        <v>185</v>
      </c>
      <c r="Q4" s="950" t="s">
        <v>186</v>
      </c>
      <c r="R4" s="950" t="s">
        <v>187</v>
      </c>
      <c r="S4" s="950" t="s">
        <v>188</v>
      </c>
      <c r="T4" s="950" t="s">
        <v>189</v>
      </c>
      <c r="U4" s="950" t="s">
        <v>190</v>
      </c>
      <c r="V4" s="950" t="s">
        <v>191</v>
      </c>
      <c r="W4" s="950" t="s">
        <v>192</v>
      </c>
      <c r="X4" s="950" t="s">
        <v>193</v>
      </c>
      <c r="Y4" s="950" t="s">
        <v>194</v>
      </c>
      <c r="Z4" s="950" t="s">
        <v>195</v>
      </c>
      <c r="AA4" s="950" t="s">
        <v>196</v>
      </c>
      <c r="AB4" s="950" t="s">
        <v>197</v>
      </c>
      <c r="AC4" s="950" t="s">
        <v>198</v>
      </c>
      <c r="AD4" s="950" t="s">
        <v>199</v>
      </c>
      <c r="AE4" s="950" t="s">
        <v>200</v>
      </c>
      <c r="AF4" s="950" t="s">
        <v>201</v>
      </c>
      <c r="AG4" s="950" t="s">
        <v>202</v>
      </c>
      <c r="AH4" s="950" t="s">
        <v>203</v>
      </c>
      <c r="AI4" s="950" t="s">
        <v>204</v>
      </c>
      <c r="AJ4" s="950" t="s">
        <v>205</v>
      </c>
      <c r="AK4" s="950" t="s">
        <v>206</v>
      </c>
      <c r="AL4" s="950" t="s">
        <v>207</v>
      </c>
      <c r="AM4" s="950" t="s">
        <v>208</v>
      </c>
      <c r="AN4" s="950" t="s">
        <v>209</v>
      </c>
      <c r="AO4" s="950" t="s">
        <v>210</v>
      </c>
    </row>
    <row r="5" spans="2:41" x14ac:dyDescent="0.2">
      <c r="B5" t="s">
        <v>1952</v>
      </c>
    </row>
    <row r="6" spans="2:41" x14ac:dyDescent="0.2">
      <c r="B6" s="149" t="s">
        <v>1953</v>
      </c>
      <c r="C6" s="149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</row>
    <row r="7" spans="2:41" x14ac:dyDescent="0.2">
      <c r="B7" t="s">
        <v>1954</v>
      </c>
      <c r="D7" s="148"/>
      <c r="E7" s="148"/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</row>
    <row r="10" spans="2:41" x14ac:dyDescent="0.2">
      <c r="B10" t="s">
        <v>444</v>
      </c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</row>
    <row r="11" spans="2:41" x14ac:dyDescent="0.2">
      <c r="B11" t="s">
        <v>1955</v>
      </c>
    </row>
    <row r="12" spans="2:41" x14ac:dyDescent="0.2">
      <c r="B12" t="s">
        <v>1951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</row>
    <row r="13" spans="2:41" x14ac:dyDescent="0.2"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</row>
    <row r="14" spans="2:41" x14ac:dyDescent="0.2">
      <c r="B14" s="124" t="s">
        <v>1956</v>
      </c>
      <c r="C14" s="950" t="s">
        <v>27</v>
      </c>
      <c r="D14" s="951" t="s">
        <v>173</v>
      </c>
      <c r="E14" s="950" t="s">
        <v>174</v>
      </c>
      <c r="F14" s="950" t="s">
        <v>175</v>
      </c>
      <c r="G14" s="950" t="s">
        <v>176</v>
      </c>
      <c r="H14" s="950" t="s">
        <v>177</v>
      </c>
      <c r="I14" s="950" t="s">
        <v>178</v>
      </c>
      <c r="J14" s="950" t="s">
        <v>179</v>
      </c>
      <c r="K14" s="950" t="s">
        <v>180</v>
      </c>
      <c r="L14" s="950" t="s">
        <v>181</v>
      </c>
      <c r="M14" s="950" t="s">
        <v>182</v>
      </c>
      <c r="N14" s="950" t="s">
        <v>183</v>
      </c>
      <c r="O14" s="950" t="s">
        <v>184</v>
      </c>
      <c r="P14" s="950" t="s">
        <v>185</v>
      </c>
      <c r="Q14" s="950" t="s">
        <v>186</v>
      </c>
      <c r="R14" s="950" t="s">
        <v>187</v>
      </c>
      <c r="S14" s="950" t="s">
        <v>188</v>
      </c>
      <c r="T14" s="950" t="s">
        <v>189</v>
      </c>
      <c r="U14" s="950" t="s">
        <v>190</v>
      </c>
      <c r="V14" s="950" t="s">
        <v>191</v>
      </c>
      <c r="W14" s="950" t="s">
        <v>192</v>
      </c>
      <c r="X14" s="950" t="s">
        <v>193</v>
      </c>
      <c r="Y14" s="950" t="s">
        <v>194</v>
      </c>
      <c r="Z14" s="950" t="s">
        <v>195</v>
      </c>
      <c r="AA14" s="950" t="s">
        <v>196</v>
      </c>
      <c r="AB14" s="950" t="s">
        <v>197</v>
      </c>
      <c r="AC14" s="950" t="s">
        <v>198</v>
      </c>
      <c r="AD14" s="950" t="s">
        <v>199</v>
      </c>
      <c r="AE14" s="950" t="s">
        <v>200</v>
      </c>
      <c r="AF14" s="950" t="s">
        <v>201</v>
      </c>
      <c r="AG14" s="950" t="s">
        <v>202</v>
      </c>
      <c r="AH14" s="950" t="s">
        <v>203</v>
      </c>
      <c r="AI14" s="950" t="s">
        <v>204</v>
      </c>
      <c r="AJ14" s="950" t="s">
        <v>205</v>
      </c>
      <c r="AK14" s="950" t="s">
        <v>206</v>
      </c>
      <c r="AL14" s="950" t="s">
        <v>207</v>
      </c>
      <c r="AM14" s="950" t="s">
        <v>208</v>
      </c>
      <c r="AN14" s="950" t="s">
        <v>209</v>
      </c>
      <c r="AO14" s="950" t="s">
        <v>210</v>
      </c>
    </row>
    <row r="15" spans="2:41" x14ac:dyDescent="0.2">
      <c r="B15" t="s">
        <v>1954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</row>
    <row r="16" spans="2:41" x14ac:dyDescent="0.2">
      <c r="B16" t="s">
        <v>1957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</row>
    <row r="17" spans="2:41" x14ac:dyDescent="0.2">
      <c r="B17" t="s">
        <v>1958</v>
      </c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</row>
    <row r="18" spans="2:41" x14ac:dyDescent="0.2">
      <c r="B18" s="460" t="s">
        <v>1959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</row>
    <row r="19" spans="2:41" x14ac:dyDescent="0.2">
      <c r="B19" s="460" t="s">
        <v>1960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</row>
    <row r="20" spans="2:41" x14ac:dyDescent="0.2">
      <c r="C20" s="148"/>
      <c r="D20" s="952"/>
      <c r="E20" s="952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</row>
    <row r="21" spans="2:41" x14ac:dyDescent="0.2">
      <c r="B21" s="460" t="s">
        <v>1961</v>
      </c>
      <c r="C21" s="953" t="s">
        <v>1951</v>
      </c>
      <c r="D21" s="954"/>
      <c r="E21" s="954"/>
    </row>
    <row r="22" spans="2:41" x14ac:dyDescent="0.2">
      <c r="B22" s="124" t="s">
        <v>1962</v>
      </c>
      <c r="C22" s="950" t="s">
        <v>27</v>
      </c>
      <c r="D22" s="951" t="s">
        <v>173</v>
      </c>
      <c r="E22" s="950" t="s">
        <v>174</v>
      </c>
      <c r="F22" s="950" t="s">
        <v>175</v>
      </c>
      <c r="G22" s="950" t="s">
        <v>176</v>
      </c>
      <c r="H22" s="950" t="s">
        <v>177</v>
      </c>
      <c r="I22" s="950" t="s">
        <v>178</v>
      </c>
      <c r="J22" s="950" t="s">
        <v>179</v>
      </c>
      <c r="K22" s="950" t="s">
        <v>180</v>
      </c>
      <c r="L22" s="950" t="s">
        <v>181</v>
      </c>
      <c r="M22" s="950" t="s">
        <v>182</v>
      </c>
      <c r="N22" s="950" t="s">
        <v>183</v>
      </c>
      <c r="O22" s="950" t="s">
        <v>184</v>
      </c>
      <c r="P22" s="950" t="s">
        <v>185</v>
      </c>
      <c r="Q22" s="950" t="s">
        <v>186</v>
      </c>
      <c r="R22" s="950" t="s">
        <v>187</v>
      </c>
      <c r="S22" s="950" t="s">
        <v>188</v>
      </c>
      <c r="T22" s="950" t="s">
        <v>189</v>
      </c>
      <c r="U22" s="950" t="s">
        <v>190</v>
      </c>
      <c r="V22" s="950" t="s">
        <v>191</v>
      </c>
      <c r="W22" s="950" t="s">
        <v>192</v>
      </c>
      <c r="X22" s="950" t="s">
        <v>193</v>
      </c>
      <c r="Y22" s="950" t="s">
        <v>194</v>
      </c>
      <c r="Z22" s="950" t="s">
        <v>195</v>
      </c>
      <c r="AA22" s="950" t="s">
        <v>196</v>
      </c>
      <c r="AB22" s="950" t="s">
        <v>197</v>
      </c>
      <c r="AC22" s="950" t="s">
        <v>198</v>
      </c>
      <c r="AD22" s="950" t="s">
        <v>199</v>
      </c>
      <c r="AE22" s="950" t="s">
        <v>200</v>
      </c>
      <c r="AF22" s="950" t="s">
        <v>201</v>
      </c>
      <c r="AG22" s="950" t="s">
        <v>202</v>
      </c>
      <c r="AH22" s="950" t="s">
        <v>203</v>
      </c>
      <c r="AI22" s="950" t="s">
        <v>204</v>
      </c>
      <c r="AJ22" s="950" t="s">
        <v>205</v>
      </c>
      <c r="AK22" s="950" t="s">
        <v>206</v>
      </c>
      <c r="AL22" s="950" t="s">
        <v>207</v>
      </c>
      <c r="AM22" s="950" t="s">
        <v>208</v>
      </c>
      <c r="AN22" s="950" t="s">
        <v>209</v>
      </c>
      <c r="AO22" s="950" t="s">
        <v>210</v>
      </c>
    </row>
    <row r="23" spans="2:41" x14ac:dyDescent="0.2">
      <c r="B23" t="s">
        <v>1954</v>
      </c>
      <c r="C23" s="148"/>
    </row>
    <row r="24" spans="2:41" x14ac:dyDescent="0.2">
      <c r="B24" t="s">
        <v>1951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</row>
    <row r="25" spans="2:41" x14ac:dyDescent="0.2">
      <c r="B25" t="s">
        <v>1963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</row>
    <row r="26" spans="2:41" x14ac:dyDescent="0.2">
      <c r="B26" t="s">
        <v>1971</v>
      </c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</row>
    <row r="27" spans="2:41" x14ac:dyDescent="0.2">
      <c r="B27" s="460" t="s">
        <v>1959</v>
      </c>
      <c r="C27" s="148"/>
    </row>
    <row r="28" spans="2:41" x14ac:dyDescent="0.2">
      <c r="B28" s="460" t="s">
        <v>1960</v>
      </c>
      <c r="C28" s="148"/>
    </row>
    <row r="57" spans="4:10" ht="63.75" x14ac:dyDescent="0.2">
      <c r="D57" s="207" t="s">
        <v>1964</v>
      </c>
      <c r="E57" s="207" t="s">
        <v>1965</v>
      </c>
      <c r="F57" s="207" t="s">
        <v>1904</v>
      </c>
      <c r="G57" s="207" t="s">
        <v>1906</v>
      </c>
      <c r="H57" s="207" t="s">
        <v>1909</v>
      </c>
      <c r="I57" s="207" t="s">
        <v>1966</v>
      </c>
      <c r="J57" s="207" t="s">
        <v>1967</v>
      </c>
    </row>
    <row r="58" spans="4:10" x14ac:dyDescent="0.2">
      <c r="D58" t="s">
        <v>173</v>
      </c>
      <c r="F58" s="148"/>
      <c r="I58" s="148"/>
      <c r="J58" s="148"/>
    </row>
    <row r="59" spans="4:10" x14ac:dyDescent="0.2">
      <c r="D59" t="s">
        <v>174</v>
      </c>
      <c r="F59" s="148"/>
      <c r="I59" s="148"/>
      <c r="J59" s="148"/>
    </row>
    <row r="60" spans="4:10" x14ac:dyDescent="0.2">
      <c r="D60" t="s">
        <v>175</v>
      </c>
      <c r="F60" s="148"/>
      <c r="I60" s="148"/>
      <c r="J60" s="148"/>
    </row>
    <row r="61" spans="4:10" x14ac:dyDescent="0.2">
      <c r="D61" t="s">
        <v>176</v>
      </c>
      <c r="F61" s="148"/>
      <c r="I61" s="148"/>
      <c r="J61" s="148"/>
    </row>
    <row r="62" spans="4:10" x14ac:dyDescent="0.2">
      <c r="D62" t="s">
        <v>177</v>
      </c>
      <c r="F62" s="148"/>
      <c r="I62" s="148"/>
      <c r="J62" s="148"/>
    </row>
    <row r="63" spans="4:10" x14ac:dyDescent="0.2">
      <c r="D63" t="s">
        <v>178</v>
      </c>
      <c r="F63" s="148"/>
      <c r="I63" s="148"/>
      <c r="J63" s="148"/>
    </row>
    <row r="64" spans="4:10" x14ac:dyDescent="0.2">
      <c r="D64" t="s">
        <v>179</v>
      </c>
      <c r="F64" s="148"/>
      <c r="I64" s="148"/>
      <c r="J64" s="148"/>
    </row>
    <row r="65" spans="4:10" x14ac:dyDescent="0.2">
      <c r="D65" t="s">
        <v>180</v>
      </c>
      <c r="F65" s="148"/>
      <c r="I65" s="148"/>
      <c r="J65" s="148"/>
    </row>
    <row r="66" spans="4:10" x14ac:dyDescent="0.2">
      <c r="D66" t="s">
        <v>181</v>
      </c>
      <c r="F66" s="148"/>
      <c r="I66" s="148"/>
      <c r="J66" s="148"/>
    </row>
    <row r="67" spans="4:10" x14ac:dyDescent="0.2">
      <c r="D67" t="s">
        <v>182</v>
      </c>
      <c r="F67" s="148"/>
      <c r="I67" s="148"/>
      <c r="J67" s="148"/>
    </row>
    <row r="68" spans="4:10" x14ac:dyDescent="0.2">
      <c r="D68" t="s">
        <v>183</v>
      </c>
      <c r="F68" s="148"/>
      <c r="I68" s="148"/>
      <c r="J68" s="148"/>
    </row>
    <row r="69" spans="4:10" x14ac:dyDescent="0.2">
      <c r="D69" t="s">
        <v>184</v>
      </c>
      <c r="F69" s="148"/>
      <c r="I69" s="148"/>
      <c r="J69" s="148"/>
    </row>
    <row r="70" spans="4:10" x14ac:dyDescent="0.2">
      <c r="D70" t="s">
        <v>185</v>
      </c>
      <c r="F70" s="148"/>
      <c r="I70" s="148"/>
      <c r="J70" s="148"/>
    </row>
    <row r="71" spans="4:10" x14ac:dyDescent="0.2">
      <c r="D71" t="s">
        <v>186</v>
      </c>
      <c r="F71" s="148"/>
      <c r="I71" s="148"/>
      <c r="J71" s="148"/>
    </row>
    <row r="72" spans="4:10" x14ac:dyDescent="0.2">
      <c r="D72" t="s">
        <v>187</v>
      </c>
      <c r="F72" s="148"/>
      <c r="I72" s="148"/>
      <c r="J72" s="148"/>
    </row>
    <row r="73" spans="4:10" x14ac:dyDescent="0.2">
      <c r="D73" t="s">
        <v>188</v>
      </c>
      <c r="F73" s="148"/>
      <c r="I73" s="148"/>
      <c r="J73" s="148"/>
    </row>
    <row r="74" spans="4:10" x14ac:dyDescent="0.2">
      <c r="D74" t="s">
        <v>189</v>
      </c>
      <c r="F74" s="148"/>
      <c r="I74" s="148"/>
      <c r="J74" s="148"/>
    </row>
    <row r="75" spans="4:10" x14ac:dyDescent="0.2">
      <c r="D75" t="s">
        <v>190</v>
      </c>
      <c r="F75" s="148"/>
      <c r="I75" s="148"/>
      <c r="J75" s="148"/>
    </row>
    <row r="76" spans="4:10" x14ac:dyDescent="0.2">
      <c r="D76" t="s">
        <v>191</v>
      </c>
      <c r="F76" s="148"/>
      <c r="I76" s="148"/>
      <c r="J76" s="148"/>
    </row>
    <row r="77" spans="4:10" x14ac:dyDescent="0.2">
      <c r="D77" t="s">
        <v>192</v>
      </c>
      <c r="F77" s="148"/>
      <c r="I77" s="148"/>
      <c r="J77" s="148"/>
    </row>
    <row r="78" spans="4:10" x14ac:dyDescent="0.2">
      <c r="D78" t="s">
        <v>193</v>
      </c>
      <c r="F78" s="148"/>
      <c r="I78" s="148"/>
      <c r="J78" s="148"/>
    </row>
    <row r="79" spans="4:10" x14ac:dyDescent="0.2">
      <c r="D79" t="s">
        <v>194</v>
      </c>
      <c r="F79" s="148"/>
      <c r="I79" s="148"/>
      <c r="J79" s="148"/>
    </row>
    <row r="80" spans="4:10" x14ac:dyDescent="0.2">
      <c r="D80" t="s">
        <v>195</v>
      </c>
      <c r="F80" s="148"/>
      <c r="I80" s="148"/>
      <c r="J80" s="148"/>
    </row>
    <row r="81" spans="4:10" x14ac:dyDescent="0.2">
      <c r="D81" t="s">
        <v>196</v>
      </c>
      <c r="F81" s="148"/>
      <c r="I81" s="148"/>
      <c r="J81" s="148"/>
    </row>
    <row r="82" spans="4:10" x14ac:dyDescent="0.2">
      <c r="D82" t="s">
        <v>197</v>
      </c>
      <c r="F82" s="148"/>
      <c r="I82" s="148"/>
      <c r="J82" s="148"/>
    </row>
    <row r="83" spans="4:10" x14ac:dyDescent="0.2">
      <c r="D83" t="s">
        <v>198</v>
      </c>
      <c r="F83" s="148"/>
      <c r="I83" s="148"/>
      <c r="J83" s="148"/>
    </row>
    <row r="84" spans="4:10" x14ac:dyDescent="0.2">
      <c r="D84" t="s">
        <v>199</v>
      </c>
      <c r="F84" s="148"/>
      <c r="I84" s="148"/>
      <c r="J84" s="148"/>
    </row>
    <row r="85" spans="4:10" x14ac:dyDescent="0.2">
      <c r="D85" t="s">
        <v>200</v>
      </c>
      <c r="F85" s="148"/>
      <c r="I85" s="148"/>
      <c r="J85" s="148"/>
    </row>
    <row r="86" spans="4:10" x14ac:dyDescent="0.2">
      <c r="D86" t="s">
        <v>201</v>
      </c>
      <c r="F86" s="148"/>
      <c r="I86" s="148"/>
      <c r="J86" s="148"/>
    </row>
    <row r="87" spans="4:10" x14ac:dyDescent="0.2">
      <c r="D87" t="s">
        <v>202</v>
      </c>
      <c r="F87" s="148"/>
      <c r="I87" s="148"/>
      <c r="J87" s="148"/>
    </row>
    <row r="88" spans="4:10" x14ac:dyDescent="0.2">
      <c r="D88" t="s">
        <v>203</v>
      </c>
      <c r="F88" s="148"/>
      <c r="I88" s="148"/>
      <c r="J88" s="148"/>
    </row>
    <row r="89" spans="4:10" x14ac:dyDescent="0.2">
      <c r="D89" t="s">
        <v>204</v>
      </c>
      <c r="F89" s="148"/>
      <c r="I89" s="148"/>
      <c r="J89" s="148"/>
    </row>
    <row r="90" spans="4:10" x14ac:dyDescent="0.2">
      <c r="D90" t="s">
        <v>205</v>
      </c>
      <c r="F90" s="148"/>
      <c r="I90" s="148"/>
      <c r="J90" s="148"/>
    </row>
    <row r="91" spans="4:10" x14ac:dyDescent="0.2">
      <c r="D91" t="s">
        <v>206</v>
      </c>
      <c r="F91" s="148"/>
      <c r="I91" s="148"/>
      <c r="J91" s="148"/>
    </row>
    <row r="92" spans="4:10" x14ac:dyDescent="0.2">
      <c r="D92" t="s">
        <v>207</v>
      </c>
      <c r="F92" s="148"/>
      <c r="I92" s="148"/>
      <c r="J92" s="148"/>
    </row>
    <row r="93" spans="4:10" x14ac:dyDescent="0.2">
      <c r="D93" t="s">
        <v>208</v>
      </c>
      <c r="F93" s="148"/>
      <c r="I93" s="148"/>
      <c r="J93" s="148"/>
    </row>
    <row r="94" spans="4:10" x14ac:dyDescent="0.2">
      <c r="D94" t="s">
        <v>209</v>
      </c>
      <c r="F94" s="148"/>
      <c r="I94" s="148"/>
      <c r="J94" s="148"/>
    </row>
    <row r="95" spans="4:10" x14ac:dyDescent="0.2">
      <c r="D95" t="s">
        <v>210</v>
      </c>
      <c r="F95" s="148"/>
      <c r="I95" s="148"/>
      <c r="J95" s="148"/>
    </row>
    <row r="97" spans="4:14" x14ac:dyDescent="0.2">
      <c r="D97" t="s">
        <v>1913</v>
      </c>
      <c r="F97" s="148"/>
      <c r="G97" s="148"/>
      <c r="H97" s="148"/>
      <c r="I97" s="148"/>
      <c r="J97" s="458"/>
      <c r="N97" s="148"/>
    </row>
    <row r="98" spans="4:14" x14ac:dyDescent="0.2">
      <c r="D98" t="s">
        <v>1914</v>
      </c>
      <c r="F98" s="148"/>
      <c r="G98" s="148"/>
      <c r="H98" s="148"/>
      <c r="I98" s="148"/>
      <c r="J98" s="458"/>
      <c r="N98" s="148"/>
    </row>
    <row r="99" spans="4:14" x14ac:dyDescent="0.2">
      <c r="E99" s="148"/>
      <c r="F99" s="148"/>
      <c r="G99" s="148"/>
      <c r="H99" s="148"/>
    </row>
    <row r="100" spans="4:14" x14ac:dyDescent="0.2">
      <c r="E100" s="148"/>
      <c r="F100" s="148"/>
      <c r="G100" s="148"/>
      <c r="H100" s="148"/>
    </row>
    <row r="101" spans="4:14" x14ac:dyDescent="0.2">
      <c r="D101" t="s">
        <v>1913</v>
      </c>
      <c r="E101" s="148"/>
      <c r="F101" s="148"/>
      <c r="G101" s="148"/>
      <c r="H101" s="148"/>
      <c r="J101" s="458"/>
      <c r="M101" s="148"/>
      <c r="N101" s="148"/>
    </row>
    <row r="102" spans="4:14" x14ac:dyDescent="0.2">
      <c r="D102" t="s">
        <v>1914</v>
      </c>
      <c r="E102" s="148"/>
      <c r="F102" s="148"/>
      <c r="G102" s="148"/>
      <c r="H102" s="148"/>
      <c r="J102" s="352"/>
      <c r="M102" s="352"/>
      <c r="N102" s="352"/>
    </row>
    <row r="103" spans="4:14" x14ac:dyDescent="0.2">
      <c r="F103" s="148"/>
      <c r="G103" s="352"/>
    </row>
  </sheetData>
  <dataValidations count="1">
    <dataValidation type="list" allowBlank="1" showInputMessage="1" showErrorMessage="1" sqref="C21" xr:uid="{CE3E7E12-14F1-40A1-B04F-763E7A419766}">
      <formula1>$B$24:$B$25</formula1>
    </dataValidation>
  </dataValidations>
  <pageMargins left="0.7" right="0.7" top="0.75" bottom="0.75" header="0.3" footer="0.3"/>
  <pageSetup paperSize="9" orientation="portrait"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6B749E-1D93-4F68-A38E-C61C931DE93F}">
  <dimension ref="B4:AO103"/>
  <sheetViews>
    <sheetView zoomScale="70" zoomScaleNormal="70" workbookViewId="0">
      <selection activeCell="E8" sqref="E8"/>
    </sheetView>
  </sheetViews>
  <sheetFormatPr defaultRowHeight="12.75" x14ac:dyDescent="0.2"/>
  <cols>
    <col min="2" max="2" width="53.28515625" bestFit="1" customWidth="1"/>
    <col min="3" max="3" width="30" customWidth="1"/>
    <col min="5" max="5" width="12.28515625" customWidth="1"/>
    <col min="7" max="7" width="10.7109375" customWidth="1"/>
    <col min="8" max="8" width="11.28515625" customWidth="1"/>
    <col min="9" max="9" width="13.5703125" customWidth="1"/>
    <col min="10" max="10" width="12.5703125" customWidth="1"/>
    <col min="13" max="13" width="13.28515625" bestFit="1" customWidth="1"/>
    <col min="14" max="14" width="23.28515625" bestFit="1" customWidth="1"/>
    <col min="15" max="16" width="37.5703125" bestFit="1" customWidth="1"/>
    <col min="17" max="17" width="5.5703125" bestFit="1" customWidth="1"/>
    <col min="18" max="18" width="13.28515625" bestFit="1" customWidth="1"/>
    <col min="19" max="19" width="41.140625" bestFit="1" customWidth="1"/>
    <col min="20" max="20" width="26.5703125" bestFit="1" customWidth="1"/>
    <col min="21" max="21" width="5.5703125" bestFit="1" customWidth="1"/>
    <col min="22" max="22" width="11.7109375" bestFit="1" customWidth="1"/>
    <col min="23" max="23" width="7.5703125" bestFit="1" customWidth="1"/>
    <col min="24" max="24" width="15.28515625" bestFit="1" customWidth="1"/>
    <col min="25" max="25" width="17" bestFit="1" customWidth="1"/>
    <col min="26" max="26" width="14.28515625" bestFit="1" customWidth="1"/>
    <col min="27" max="27" width="11.7109375" bestFit="1" customWidth="1"/>
    <col min="28" max="28" width="5.5703125" bestFit="1" customWidth="1"/>
    <col min="29" max="29" width="14.7109375" bestFit="1" customWidth="1"/>
    <col min="30" max="30" width="16.28515625" bestFit="1" customWidth="1"/>
    <col min="31" max="31" width="13.42578125" bestFit="1" customWidth="1"/>
    <col min="32" max="32" width="11.28515625" bestFit="1" customWidth="1"/>
    <col min="33" max="34" width="5.5703125" bestFit="1" customWidth="1"/>
    <col min="35" max="35" width="6.5703125" bestFit="1" customWidth="1"/>
    <col min="36" max="36" width="5.5703125" bestFit="1" customWidth="1"/>
    <col min="37" max="37" width="6.5703125" bestFit="1" customWidth="1"/>
    <col min="38" max="42" width="7.5703125" bestFit="1" customWidth="1"/>
    <col min="43" max="43" width="11.7109375" bestFit="1" customWidth="1"/>
    <col min="44" max="51" width="4" bestFit="1" customWidth="1"/>
    <col min="52" max="52" width="11.7109375" bestFit="1" customWidth="1"/>
  </cols>
  <sheetData>
    <row r="4" spans="2:41" x14ac:dyDescent="0.2">
      <c r="C4" s="950" t="s">
        <v>27</v>
      </c>
      <c r="D4" s="951" t="s">
        <v>173</v>
      </c>
      <c r="E4" s="950" t="s">
        <v>174</v>
      </c>
      <c r="F4" s="950" t="s">
        <v>175</v>
      </c>
      <c r="G4" s="950" t="s">
        <v>176</v>
      </c>
      <c r="H4" s="950" t="s">
        <v>177</v>
      </c>
      <c r="I4" s="950" t="s">
        <v>178</v>
      </c>
      <c r="J4" s="950" t="s">
        <v>179</v>
      </c>
      <c r="K4" s="950" t="s">
        <v>180</v>
      </c>
      <c r="L4" s="950" t="s">
        <v>181</v>
      </c>
      <c r="M4" s="950" t="s">
        <v>182</v>
      </c>
      <c r="N4" s="950" t="s">
        <v>183</v>
      </c>
      <c r="O4" s="950" t="s">
        <v>184</v>
      </c>
      <c r="P4" s="950" t="s">
        <v>185</v>
      </c>
      <c r="Q4" s="950" t="s">
        <v>186</v>
      </c>
      <c r="R4" s="950" t="s">
        <v>187</v>
      </c>
      <c r="S4" s="950" t="s">
        <v>188</v>
      </c>
      <c r="T4" s="950" t="s">
        <v>189</v>
      </c>
      <c r="U4" s="950" t="s">
        <v>190</v>
      </c>
      <c r="V4" s="950" t="s">
        <v>191</v>
      </c>
      <c r="W4" s="950" t="s">
        <v>192</v>
      </c>
      <c r="X4" s="950" t="s">
        <v>193</v>
      </c>
      <c r="Y4" s="950" t="s">
        <v>194</v>
      </c>
      <c r="Z4" s="950" t="s">
        <v>195</v>
      </c>
      <c r="AA4" s="950" t="s">
        <v>196</v>
      </c>
      <c r="AB4" s="950" t="s">
        <v>197</v>
      </c>
      <c r="AC4" s="950" t="s">
        <v>198</v>
      </c>
      <c r="AD4" s="950" t="s">
        <v>199</v>
      </c>
      <c r="AE4" s="950" t="s">
        <v>200</v>
      </c>
      <c r="AF4" s="950" t="s">
        <v>201</v>
      </c>
      <c r="AG4" s="950" t="s">
        <v>202</v>
      </c>
      <c r="AH4" s="950" t="s">
        <v>203</v>
      </c>
      <c r="AI4" s="950" t="s">
        <v>204</v>
      </c>
      <c r="AJ4" s="950" t="s">
        <v>205</v>
      </c>
      <c r="AK4" s="950" t="s">
        <v>206</v>
      </c>
      <c r="AL4" s="950" t="s">
        <v>207</v>
      </c>
      <c r="AM4" s="950" t="s">
        <v>208</v>
      </c>
      <c r="AN4" s="950" t="s">
        <v>209</v>
      </c>
      <c r="AO4" s="950" t="s">
        <v>210</v>
      </c>
    </row>
    <row r="5" spans="2:41" x14ac:dyDescent="0.2">
      <c r="B5" t="s">
        <v>1952</v>
      </c>
    </row>
    <row r="6" spans="2:41" x14ac:dyDescent="0.2">
      <c r="B6" s="149" t="s">
        <v>1953</v>
      </c>
      <c r="C6" s="149"/>
      <c r="D6" s="341"/>
      <c r="E6" s="341"/>
      <c r="F6" s="341"/>
      <c r="G6" s="341"/>
      <c r="H6" s="341"/>
      <c r="I6" s="341"/>
      <c r="J6" s="341"/>
      <c r="K6" s="341"/>
      <c r="L6" s="341"/>
      <c r="M6" s="341"/>
      <c r="N6" s="341"/>
      <c r="O6" s="341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</row>
    <row r="7" spans="2:41" x14ac:dyDescent="0.2">
      <c r="B7" t="s">
        <v>1954</v>
      </c>
      <c r="D7" s="148"/>
      <c r="E7" s="148">
        <v>45418</v>
      </c>
      <c r="F7" s="148"/>
      <c r="G7" s="148"/>
      <c r="H7" s="148"/>
      <c r="I7" s="148"/>
      <c r="J7" s="148"/>
      <c r="K7" s="148"/>
      <c r="L7" s="148"/>
      <c r="M7" s="148"/>
      <c r="N7" s="148"/>
      <c r="O7" s="148"/>
      <c r="P7" s="148"/>
      <c r="Q7" s="148"/>
      <c r="R7" s="148"/>
      <c r="S7" s="148"/>
      <c r="T7" s="148"/>
      <c r="U7" s="148"/>
      <c r="V7" s="148"/>
      <c r="W7" s="148"/>
      <c r="X7" s="148"/>
      <c r="Y7" s="148"/>
      <c r="Z7" s="148"/>
      <c r="AA7" s="148"/>
      <c r="AB7" s="148"/>
      <c r="AC7" s="148"/>
      <c r="AD7" s="148"/>
      <c r="AE7" s="148"/>
      <c r="AF7" s="148"/>
      <c r="AG7" s="148"/>
      <c r="AH7" s="148"/>
      <c r="AI7" s="148"/>
      <c r="AJ7" s="148"/>
      <c r="AK7" s="148"/>
      <c r="AL7" s="148"/>
      <c r="AM7" s="148"/>
      <c r="AN7" s="148"/>
      <c r="AO7" s="148"/>
    </row>
    <row r="10" spans="2:41" x14ac:dyDescent="0.2">
      <c r="B10" t="s">
        <v>444</v>
      </c>
      <c r="D10" s="148"/>
      <c r="E10" s="148"/>
      <c r="F10" s="148"/>
      <c r="G10" s="148"/>
      <c r="H10" s="148"/>
      <c r="I10" s="148"/>
      <c r="J10" s="148"/>
      <c r="K10" s="148"/>
      <c r="L10" s="148"/>
      <c r="M10" s="148"/>
      <c r="N10" s="148"/>
      <c r="O10" s="148"/>
      <c r="P10" s="148"/>
      <c r="Q10" s="148"/>
      <c r="R10" s="148"/>
      <c r="S10" s="148"/>
      <c r="T10" s="148"/>
      <c r="U10" s="148"/>
      <c r="V10" s="148"/>
      <c r="W10" s="148"/>
      <c r="X10" s="148"/>
      <c r="Y10" s="148"/>
      <c r="Z10" s="148"/>
      <c r="AA10" s="148"/>
      <c r="AB10" s="148"/>
      <c r="AC10" s="148"/>
      <c r="AD10" s="148"/>
      <c r="AE10" s="148"/>
      <c r="AF10" s="148"/>
      <c r="AG10" s="148"/>
      <c r="AH10" s="148"/>
      <c r="AI10" s="148"/>
      <c r="AJ10" s="148"/>
      <c r="AK10" s="148"/>
      <c r="AL10" s="148"/>
      <c r="AM10" s="148"/>
      <c r="AN10" s="148"/>
      <c r="AO10" s="148"/>
    </row>
    <row r="11" spans="2:41" x14ac:dyDescent="0.2">
      <c r="B11" t="s">
        <v>1955</v>
      </c>
    </row>
    <row r="12" spans="2:41" x14ac:dyDescent="0.2">
      <c r="B12" t="s">
        <v>1951</v>
      </c>
      <c r="D12" s="148"/>
      <c r="E12" s="148"/>
      <c r="F12" s="148"/>
      <c r="G12" s="148"/>
      <c r="H12" s="148"/>
      <c r="I12" s="148"/>
      <c r="J12" s="148"/>
      <c r="K12" s="148"/>
      <c r="L12" s="148"/>
      <c r="M12" s="148"/>
      <c r="N12" s="148"/>
      <c r="O12" s="148"/>
      <c r="P12" s="148"/>
      <c r="Q12" s="148"/>
      <c r="R12" s="148"/>
      <c r="S12" s="148"/>
      <c r="T12" s="148"/>
      <c r="U12" s="148"/>
      <c r="V12" s="148"/>
      <c r="W12" s="148"/>
      <c r="X12" s="148"/>
      <c r="Y12" s="148"/>
      <c r="Z12" s="148"/>
      <c r="AA12" s="148"/>
      <c r="AB12" s="148"/>
      <c r="AC12" s="148"/>
      <c r="AD12" s="148"/>
      <c r="AE12" s="148"/>
      <c r="AF12" s="148"/>
      <c r="AG12" s="148"/>
      <c r="AH12" s="148"/>
      <c r="AI12" s="148"/>
      <c r="AJ12" s="148"/>
      <c r="AK12" s="148"/>
      <c r="AL12" s="148"/>
      <c r="AM12" s="148"/>
      <c r="AN12" s="148"/>
      <c r="AO12" s="148"/>
    </row>
    <row r="13" spans="2:41" x14ac:dyDescent="0.2">
      <c r="C13" s="148"/>
      <c r="D13" s="148"/>
      <c r="E13" s="148"/>
      <c r="F13" s="148"/>
      <c r="G13" s="148"/>
      <c r="H13" s="148"/>
      <c r="I13" s="148"/>
      <c r="J13" s="148"/>
      <c r="K13" s="148"/>
      <c r="L13" s="148"/>
      <c r="M13" s="148"/>
      <c r="N13" s="148"/>
      <c r="O13" s="148"/>
      <c r="P13" s="148"/>
      <c r="Q13" s="148"/>
      <c r="R13" s="148"/>
      <c r="S13" s="148"/>
      <c r="T13" s="148"/>
      <c r="U13" s="148"/>
      <c r="V13" s="148"/>
      <c r="W13" s="148"/>
      <c r="X13" s="148"/>
      <c r="Y13" s="148"/>
      <c r="Z13" s="148"/>
      <c r="AA13" s="148"/>
      <c r="AB13" s="148"/>
      <c r="AC13" s="148"/>
      <c r="AD13" s="148"/>
      <c r="AE13" s="148"/>
      <c r="AF13" s="148"/>
      <c r="AG13" s="148"/>
      <c r="AH13" s="148"/>
      <c r="AI13" s="148"/>
      <c r="AJ13" s="148"/>
      <c r="AK13" s="148"/>
      <c r="AL13" s="148"/>
      <c r="AM13" s="148"/>
      <c r="AN13" s="148"/>
      <c r="AO13" s="148"/>
    </row>
    <row r="14" spans="2:41" x14ac:dyDescent="0.2">
      <c r="B14" s="124" t="s">
        <v>1956</v>
      </c>
      <c r="C14" s="950" t="s">
        <v>27</v>
      </c>
      <c r="D14" s="951" t="s">
        <v>173</v>
      </c>
      <c r="E14" s="950" t="s">
        <v>174</v>
      </c>
      <c r="F14" s="950" t="s">
        <v>175</v>
      </c>
      <c r="G14" s="950" t="s">
        <v>176</v>
      </c>
      <c r="H14" s="950" t="s">
        <v>177</v>
      </c>
      <c r="I14" s="950" t="s">
        <v>178</v>
      </c>
      <c r="J14" s="950" t="s">
        <v>179</v>
      </c>
      <c r="K14" s="950" t="s">
        <v>180</v>
      </c>
      <c r="L14" s="950" t="s">
        <v>181</v>
      </c>
      <c r="M14" s="950" t="s">
        <v>182</v>
      </c>
      <c r="N14" s="950" t="s">
        <v>183</v>
      </c>
      <c r="O14" s="950" t="s">
        <v>184</v>
      </c>
      <c r="P14" s="950" t="s">
        <v>185</v>
      </c>
      <c r="Q14" s="950" t="s">
        <v>186</v>
      </c>
      <c r="R14" s="950" t="s">
        <v>187</v>
      </c>
      <c r="S14" s="950" t="s">
        <v>188</v>
      </c>
      <c r="T14" s="950" t="s">
        <v>189</v>
      </c>
      <c r="U14" s="950" t="s">
        <v>190</v>
      </c>
      <c r="V14" s="950" t="s">
        <v>191</v>
      </c>
      <c r="W14" s="950" t="s">
        <v>192</v>
      </c>
      <c r="X14" s="950" t="s">
        <v>193</v>
      </c>
      <c r="Y14" s="950" t="s">
        <v>194</v>
      </c>
      <c r="Z14" s="950" t="s">
        <v>195</v>
      </c>
      <c r="AA14" s="950" t="s">
        <v>196</v>
      </c>
      <c r="AB14" s="950" t="s">
        <v>197</v>
      </c>
      <c r="AC14" s="950" t="s">
        <v>198</v>
      </c>
      <c r="AD14" s="950" t="s">
        <v>199</v>
      </c>
      <c r="AE14" s="950" t="s">
        <v>200</v>
      </c>
      <c r="AF14" s="950" t="s">
        <v>201</v>
      </c>
      <c r="AG14" s="950" t="s">
        <v>202</v>
      </c>
      <c r="AH14" s="950" t="s">
        <v>203</v>
      </c>
      <c r="AI14" s="950" t="s">
        <v>204</v>
      </c>
      <c r="AJ14" s="950" t="s">
        <v>205</v>
      </c>
      <c r="AK14" s="950" t="s">
        <v>206</v>
      </c>
      <c r="AL14" s="950" t="s">
        <v>207</v>
      </c>
      <c r="AM14" s="950" t="s">
        <v>208</v>
      </c>
      <c r="AN14" s="950" t="s">
        <v>209</v>
      </c>
      <c r="AO14" s="950" t="s">
        <v>210</v>
      </c>
    </row>
    <row r="15" spans="2:41" x14ac:dyDescent="0.2">
      <c r="B15" t="s">
        <v>1954</v>
      </c>
      <c r="C15" s="148"/>
      <c r="D15" s="148"/>
      <c r="E15" s="148"/>
      <c r="F15" s="148"/>
      <c r="G15" s="148"/>
      <c r="H15" s="148"/>
      <c r="I15" s="148"/>
      <c r="J15" s="148"/>
      <c r="K15" s="148"/>
      <c r="L15" s="148"/>
      <c r="M15" s="148"/>
      <c r="N15" s="148"/>
      <c r="O15" s="148"/>
      <c r="P15" s="148"/>
      <c r="Q15" s="148"/>
      <c r="R15" s="148"/>
      <c r="S15" s="148"/>
      <c r="T15" s="148"/>
      <c r="U15" s="148"/>
      <c r="V15" s="148"/>
      <c r="W15" s="148"/>
      <c r="X15" s="148"/>
      <c r="Y15" s="148"/>
      <c r="Z15" s="148"/>
      <c r="AA15" s="148"/>
      <c r="AB15" s="148"/>
      <c r="AC15" s="148"/>
      <c r="AD15" s="148"/>
      <c r="AE15" s="148"/>
      <c r="AF15" s="148"/>
      <c r="AG15" s="148"/>
      <c r="AH15" s="148"/>
      <c r="AI15" s="148"/>
      <c r="AJ15" s="148"/>
      <c r="AK15" s="148"/>
      <c r="AL15" s="148"/>
      <c r="AM15" s="148"/>
      <c r="AN15" s="148"/>
      <c r="AO15" s="148"/>
    </row>
    <row r="16" spans="2:41" x14ac:dyDescent="0.2">
      <c r="B16" t="s">
        <v>1957</v>
      </c>
      <c r="C16" s="148"/>
      <c r="D16" s="148"/>
      <c r="E16" s="148"/>
      <c r="F16" s="148"/>
      <c r="G16" s="148"/>
      <c r="H16" s="148"/>
      <c r="I16" s="148"/>
      <c r="J16" s="148"/>
      <c r="K16" s="148"/>
      <c r="L16" s="148"/>
      <c r="M16" s="148"/>
      <c r="N16" s="148"/>
      <c r="O16" s="148"/>
      <c r="P16" s="148"/>
      <c r="Q16" s="148"/>
      <c r="R16" s="148"/>
      <c r="S16" s="148"/>
      <c r="T16" s="148"/>
      <c r="U16" s="148"/>
      <c r="V16" s="148"/>
      <c r="W16" s="148"/>
      <c r="X16" s="148"/>
      <c r="Y16" s="148"/>
      <c r="Z16" s="148"/>
      <c r="AA16" s="148"/>
      <c r="AB16" s="148"/>
      <c r="AC16" s="148"/>
      <c r="AD16" s="148"/>
      <c r="AE16" s="148"/>
      <c r="AF16" s="148"/>
      <c r="AG16" s="148"/>
      <c r="AH16" s="148"/>
      <c r="AI16" s="148"/>
      <c r="AJ16" s="148"/>
      <c r="AK16" s="148"/>
      <c r="AL16" s="148"/>
      <c r="AM16" s="148"/>
      <c r="AN16" s="148"/>
      <c r="AO16" s="148"/>
    </row>
    <row r="17" spans="2:41" x14ac:dyDescent="0.2">
      <c r="B17" t="s">
        <v>1958</v>
      </c>
      <c r="C17" s="148"/>
      <c r="D17" s="148"/>
      <c r="E17" s="148"/>
      <c r="F17" s="148"/>
      <c r="G17" s="148"/>
      <c r="H17" s="148"/>
      <c r="I17" s="148"/>
      <c r="J17" s="148"/>
      <c r="K17" s="148"/>
      <c r="L17" s="148"/>
      <c r="M17" s="148"/>
      <c r="N17" s="148"/>
      <c r="O17" s="148"/>
      <c r="P17" s="148"/>
      <c r="Q17" s="148"/>
      <c r="R17" s="148"/>
      <c r="S17" s="148"/>
      <c r="T17" s="148"/>
      <c r="U17" s="148"/>
      <c r="V17" s="148"/>
      <c r="W17" s="148"/>
      <c r="X17" s="148"/>
      <c r="Y17" s="148"/>
      <c r="Z17" s="148"/>
      <c r="AA17" s="148"/>
      <c r="AB17" s="148"/>
      <c r="AC17" s="148"/>
      <c r="AD17" s="148"/>
      <c r="AE17" s="148"/>
      <c r="AF17" s="148"/>
      <c r="AG17" s="148"/>
      <c r="AH17" s="148"/>
      <c r="AI17" s="148"/>
      <c r="AJ17" s="148"/>
      <c r="AK17" s="148"/>
      <c r="AL17" s="148"/>
      <c r="AM17" s="148"/>
      <c r="AN17" s="148"/>
      <c r="AO17" s="148"/>
    </row>
    <row r="18" spans="2:41" x14ac:dyDescent="0.2">
      <c r="B18" s="460" t="s">
        <v>1959</v>
      </c>
      <c r="C18" s="148"/>
      <c r="D18" s="148"/>
      <c r="E18" s="148"/>
      <c r="F18" s="148"/>
      <c r="G18" s="148"/>
      <c r="H18" s="148"/>
      <c r="I18" s="148"/>
      <c r="J18" s="148"/>
      <c r="K18" s="148"/>
      <c r="L18" s="148"/>
      <c r="M18" s="148"/>
      <c r="N18" s="148"/>
      <c r="O18" s="148"/>
      <c r="P18" s="148"/>
      <c r="Q18" s="148"/>
      <c r="R18" s="148"/>
      <c r="S18" s="148"/>
      <c r="T18" s="148"/>
      <c r="U18" s="148"/>
      <c r="V18" s="148"/>
      <c r="W18" s="148"/>
      <c r="X18" s="148"/>
      <c r="Y18" s="148"/>
      <c r="Z18" s="148"/>
      <c r="AA18" s="148"/>
      <c r="AB18" s="148"/>
      <c r="AC18" s="148"/>
      <c r="AD18" s="148"/>
      <c r="AE18" s="148"/>
      <c r="AF18" s="148"/>
      <c r="AG18" s="148"/>
      <c r="AH18" s="148"/>
      <c r="AI18" s="148"/>
      <c r="AJ18" s="148"/>
      <c r="AK18" s="148"/>
      <c r="AL18" s="148"/>
      <c r="AM18" s="148"/>
      <c r="AN18" s="148"/>
      <c r="AO18" s="148"/>
    </row>
    <row r="19" spans="2:41" x14ac:dyDescent="0.2">
      <c r="B19" s="460" t="s">
        <v>1960</v>
      </c>
      <c r="C19" s="148"/>
      <c r="D19" s="148"/>
      <c r="E19" s="148"/>
      <c r="F19" s="148"/>
      <c r="G19" s="148"/>
      <c r="H19" s="148"/>
      <c r="I19" s="148"/>
      <c r="J19" s="148"/>
      <c r="K19" s="148"/>
      <c r="L19" s="148"/>
      <c r="M19" s="148"/>
      <c r="N19" s="148"/>
      <c r="O19" s="148"/>
      <c r="P19" s="148"/>
      <c r="Q19" s="148"/>
      <c r="R19" s="148"/>
      <c r="S19" s="148"/>
      <c r="T19" s="148"/>
      <c r="U19" s="148"/>
      <c r="V19" s="148"/>
      <c r="W19" s="148"/>
      <c r="X19" s="148"/>
      <c r="Y19" s="148"/>
      <c r="Z19" s="148"/>
      <c r="AA19" s="148"/>
      <c r="AB19" s="148"/>
      <c r="AC19" s="148"/>
      <c r="AD19" s="148"/>
      <c r="AE19" s="148"/>
      <c r="AF19" s="148"/>
      <c r="AG19" s="148"/>
      <c r="AH19" s="148"/>
      <c r="AI19" s="148"/>
      <c r="AJ19" s="148"/>
      <c r="AK19" s="148"/>
      <c r="AL19" s="148"/>
      <c r="AM19" s="148"/>
      <c r="AN19" s="148"/>
      <c r="AO19" s="148"/>
    </row>
    <row r="20" spans="2:41" x14ac:dyDescent="0.2">
      <c r="C20" s="148"/>
      <c r="D20" s="952"/>
      <c r="E20" s="952"/>
      <c r="F20" s="148"/>
      <c r="G20" s="148"/>
      <c r="H20" s="148"/>
      <c r="I20" s="148"/>
      <c r="J20" s="148"/>
      <c r="K20" s="148"/>
      <c r="L20" s="148"/>
      <c r="M20" s="148"/>
      <c r="N20" s="148"/>
      <c r="O20" s="148"/>
      <c r="P20" s="148"/>
      <c r="Q20" s="148"/>
      <c r="R20" s="148"/>
      <c r="S20" s="148"/>
      <c r="T20" s="148"/>
      <c r="U20" s="148"/>
      <c r="V20" s="148"/>
      <c r="W20" s="148"/>
      <c r="X20" s="148"/>
      <c r="Y20" s="148"/>
      <c r="Z20" s="148"/>
      <c r="AA20" s="148"/>
      <c r="AB20" s="148"/>
      <c r="AC20" s="148"/>
      <c r="AD20" s="148"/>
      <c r="AE20" s="148"/>
      <c r="AF20" s="148"/>
      <c r="AG20" s="148"/>
      <c r="AH20" s="148"/>
      <c r="AI20" s="148"/>
      <c r="AJ20" s="148"/>
      <c r="AK20" s="148"/>
      <c r="AL20" s="148"/>
      <c r="AM20" s="148"/>
      <c r="AN20" s="148"/>
      <c r="AO20" s="148"/>
    </row>
    <row r="21" spans="2:41" x14ac:dyDescent="0.2">
      <c r="B21" s="460" t="s">
        <v>1961</v>
      </c>
      <c r="C21" s="953" t="s">
        <v>1968</v>
      </c>
      <c r="D21" s="954"/>
      <c r="E21" s="954"/>
    </row>
    <row r="22" spans="2:41" x14ac:dyDescent="0.2">
      <c r="B22" s="124" t="s">
        <v>1962</v>
      </c>
      <c r="C22" s="950" t="s">
        <v>27</v>
      </c>
      <c r="D22" s="951" t="s">
        <v>173</v>
      </c>
      <c r="E22" s="950" t="s">
        <v>174</v>
      </c>
      <c r="F22" s="950" t="s">
        <v>175</v>
      </c>
      <c r="G22" s="950" t="s">
        <v>176</v>
      </c>
      <c r="H22" s="950" t="s">
        <v>177</v>
      </c>
      <c r="I22" s="950" t="s">
        <v>178</v>
      </c>
      <c r="J22" s="950" t="s">
        <v>179</v>
      </c>
      <c r="K22" s="950" t="s">
        <v>180</v>
      </c>
      <c r="L22" s="950" t="s">
        <v>181</v>
      </c>
      <c r="M22" s="950" t="s">
        <v>182</v>
      </c>
      <c r="N22" s="950" t="s">
        <v>183</v>
      </c>
      <c r="O22" s="950" t="s">
        <v>184</v>
      </c>
      <c r="P22" s="950" t="s">
        <v>185</v>
      </c>
      <c r="Q22" s="950" t="s">
        <v>186</v>
      </c>
      <c r="R22" s="950" t="s">
        <v>187</v>
      </c>
      <c r="S22" s="950" t="s">
        <v>188</v>
      </c>
      <c r="T22" s="950" t="s">
        <v>189</v>
      </c>
      <c r="U22" s="950" t="s">
        <v>190</v>
      </c>
      <c r="V22" s="950" t="s">
        <v>191</v>
      </c>
      <c r="W22" s="950" t="s">
        <v>192</v>
      </c>
      <c r="X22" s="950" t="s">
        <v>193</v>
      </c>
      <c r="Y22" s="950" t="s">
        <v>194</v>
      </c>
      <c r="Z22" s="950" t="s">
        <v>195</v>
      </c>
      <c r="AA22" s="950" t="s">
        <v>196</v>
      </c>
      <c r="AB22" s="950" t="s">
        <v>197</v>
      </c>
      <c r="AC22" s="950" t="s">
        <v>198</v>
      </c>
      <c r="AD22" s="950" t="s">
        <v>199</v>
      </c>
      <c r="AE22" s="950" t="s">
        <v>200</v>
      </c>
      <c r="AF22" s="950" t="s">
        <v>201</v>
      </c>
      <c r="AG22" s="950" t="s">
        <v>202</v>
      </c>
      <c r="AH22" s="950" t="s">
        <v>203</v>
      </c>
      <c r="AI22" s="950" t="s">
        <v>204</v>
      </c>
      <c r="AJ22" s="950" t="s">
        <v>205</v>
      </c>
      <c r="AK22" s="950" t="s">
        <v>206</v>
      </c>
      <c r="AL22" s="950" t="s">
        <v>207</v>
      </c>
      <c r="AM22" s="950" t="s">
        <v>208</v>
      </c>
      <c r="AN22" s="950" t="s">
        <v>209</v>
      </c>
      <c r="AO22" s="950" t="s">
        <v>210</v>
      </c>
    </row>
    <row r="23" spans="2:41" x14ac:dyDescent="0.2">
      <c r="B23" t="s">
        <v>1954</v>
      </c>
      <c r="C23" s="148"/>
    </row>
    <row r="24" spans="2:41" x14ac:dyDescent="0.2">
      <c r="B24" t="s">
        <v>1951</v>
      </c>
      <c r="C24" s="148"/>
      <c r="D24" s="148"/>
      <c r="E24" s="148"/>
      <c r="F24" s="148"/>
      <c r="G24" s="148"/>
      <c r="H24" s="148"/>
      <c r="I24" s="148"/>
      <c r="J24" s="148"/>
      <c r="K24" s="148"/>
      <c r="L24" s="148"/>
      <c r="M24" s="148"/>
      <c r="N24" s="148"/>
      <c r="O24" s="148"/>
      <c r="P24" s="148"/>
      <c r="Q24" s="148"/>
      <c r="R24" s="148"/>
      <c r="S24" s="148"/>
      <c r="T24" s="148"/>
      <c r="U24" s="148"/>
      <c r="V24" s="148"/>
      <c r="W24" s="148"/>
      <c r="X24" s="148"/>
      <c r="Y24" s="148"/>
      <c r="Z24" s="148"/>
      <c r="AA24" s="148"/>
      <c r="AB24" s="148"/>
      <c r="AC24" s="148"/>
      <c r="AD24" s="148"/>
      <c r="AE24" s="148"/>
      <c r="AF24" s="148"/>
      <c r="AG24" s="148"/>
      <c r="AH24" s="148"/>
      <c r="AI24" s="148"/>
      <c r="AJ24" s="148"/>
      <c r="AK24" s="148"/>
      <c r="AL24" s="148"/>
      <c r="AM24" s="148"/>
      <c r="AN24" s="148"/>
      <c r="AO24" s="148"/>
    </row>
    <row r="25" spans="2:41" x14ac:dyDescent="0.2">
      <c r="B25" t="s">
        <v>1968</v>
      </c>
      <c r="C25" s="148"/>
      <c r="D25" s="148"/>
      <c r="E25" s="148"/>
      <c r="F25" s="148"/>
      <c r="G25" s="148"/>
      <c r="H25" s="148"/>
      <c r="I25" s="148"/>
      <c r="J25" s="148"/>
      <c r="K25" s="148"/>
      <c r="L25" s="148"/>
      <c r="M25" s="148"/>
      <c r="N25" s="148"/>
      <c r="O25" s="148"/>
      <c r="P25" s="148"/>
      <c r="Q25" s="148"/>
      <c r="R25" s="148"/>
      <c r="S25" s="148"/>
      <c r="T25" s="148"/>
      <c r="U25" s="148"/>
      <c r="V25" s="148"/>
      <c r="W25" s="148"/>
      <c r="X25" s="148"/>
      <c r="Y25" s="148"/>
      <c r="Z25" s="148"/>
      <c r="AA25" s="148"/>
      <c r="AB25" s="148"/>
      <c r="AC25" s="148"/>
      <c r="AD25" s="148"/>
      <c r="AE25" s="148"/>
      <c r="AF25" s="148"/>
      <c r="AG25" s="148"/>
      <c r="AH25" s="148"/>
      <c r="AI25" s="148"/>
      <c r="AJ25" s="148"/>
      <c r="AK25" s="148"/>
      <c r="AL25" s="148"/>
      <c r="AM25" s="148"/>
      <c r="AN25" s="148"/>
      <c r="AO25" s="148"/>
    </row>
    <row r="26" spans="2:41" x14ac:dyDescent="0.2">
      <c r="B26" t="s">
        <v>1972</v>
      </c>
      <c r="C26" s="148"/>
      <c r="D26" s="148"/>
      <c r="E26" s="148"/>
      <c r="F26" s="148"/>
      <c r="G26" s="148"/>
      <c r="H26" s="148"/>
      <c r="I26" s="148"/>
      <c r="J26" s="148"/>
      <c r="K26" s="148"/>
      <c r="L26" s="148"/>
      <c r="M26" s="148"/>
      <c r="N26" s="148"/>
      <c r="O26" s="148"/>
      <c r="P26" s="148"/>
      <c r="Q26" s="148"/>
      <c r="R26" s="148"/>
      <c r="S26" s="148"/>
      <c r="T26" s="148"/>
      <c r="U26" s="148"/>
      <c r="V26" s="148"/>
      <c r="W26" s="148"/>
      <c r="X26" s="148"/>
      <c r="Y26" s="148"/>
      <c r="Z26" s="148"/>
      <c r="AA26" s="148"/>
      <c r="AB26" s="148"/>
      <c r="AC26" s="148"/>
      <c r="AD26" s="148"/>
      <c r="AE26" s="148"/>
      <c r="AF26" s="148"/>
      <c r="AG26" s="148"/>
      <c r="AH26" s="148"/>
      <c r="AI26" s="148"/>
      <c r="AJ26" s="148"/>
      <c r="AK26" s="148"/>
      <c r="AL26" s="148"/>
      <c r="AM26" s="148"/>
      <c r="AN26" s="148"/>
      <c r="AO26" s="148"/>
    </row>
    <row r="27" spans="2:41" x14ac:dyDescent="0.2">
      <c r="B27" s="460" t="s">
        <v>1959</v>
      </c>
      <c r="C27" s="148"/>
    </row>
    <row r="28" spans="2:41" x14ac:dyDescent="0.2">
      <c r="B28" s="460" t="s">
        <v>1960</v>
      </c>
      <c r="C28" s="148"/>
    </row>
    <row r="57" spans="4:10" ht="63.75" x14ac:dyDescent="0.2">
      <c r="D57" s="207" t="s">
        <v>1964</v>
      </c>
      <c r="E57" s="207" t="s">
        <v>1965</v>
      </c>
      <c r="F57" s="207" t="s">
        <v>1968</v>
      </c>
      <c r="G57" s="207" t="s">
        <v>1906</v>
      </c>
      <c r="H57" s="207" t="s">
        <v>1909</v>
      </c>
      <c r="I57" s="207" t="s">
        <v>1966</v>
      </c>
      <c r="J57" s="207" t="s">
        <v>1969</v>
      </c>
    </row>
    <row r="58" spans="4:10" x14ac:dyDescent="0.2">
      <c r="D58" t="s">
        <v>173</v>
      </c>
      <c r="E58" t="s">
        <v>1913</v>
      </c>
      <c r="F58" s="148"/>
      <c r="I58" s="148"/>
      <c r="J58" s="148"/>
    </row>
    <row r="59" spans="4:10" x14ac:dyDescent="0.2">
      <c r="D59" t="s">
        <v>174</v>
      </c>
      <c r="E59" t="s">
        <v>1913</v>
      </c>
      <c r="F59" s="148"/>
      <c r="I59" s="148"/>
      <c r="J59" s="148"/>
    </row>
    <row r="60" spans="4:10" x14ac:dyDescent="0.2">
      <c r="D60" t="s">
        <v>175</v>
      </c>
      <c r="E60" t="s">
        <v>1913</v>
      </c>
      <c r="F60" s="148"/>
      <c r="I60" s="148"/>
      <c r="J60" s="148"/>
    </row>
    <row r="61" spans="4:10" x14ac:dyDescent="0.2">
      <c r="D61" t="s">
        <v>176</v>
      </c>
      <c r="E61" t="s">
        <v>1914</v>
      </c>
      <c r="F61" s="148"/>
      <c r="I61" s="148"/>
      <c r="J61" s="148"/>
    </row>
    <row r="62" spans="4:10" x14ac:dyDescent="0.2">
      <c r="D62" t="s">
        <v>177</v>
      </c>
      <c r="E62" t="s">
        <v>1913</v>
      </c>
      <c r="F62" s="148"/>
      <c r="I62" s="148"/>
      <c r="J62" s="148"/>
    </row>
    <row r="63" spans="4:10" x14ac:dyDescent="0.2">
      <c r="D63" t="s">
        <v>178</v>
      </c>
      <c r="E63" t="s">
        <v>1914</v>
      </c>
      <c r="F63" s="148"/>
      <c r="I63" s="148"/>
      <c r="J63" s="148"/>
    </row>
    <row r="64" spans="4:10" x14ac:dyDescent="0.2">
      <c r="D64" t="s">
        <v>179</v>
      </c>
      <c r="E64" t="s">
        <v>1913</v>
      </c>
      <c r="F64" s="148"/>
      <c r="I64" s="148"/>
      <c r="J64" s="148"/>
    </row>
    <row r="65" spans="4:10" x14ac:dyDescent="0.2">
      <c r="D65" t="s">
        <v>180</v>
      </c>
      <c r="E65" t="s">
        <v>1913</v>
      </c>
      <c r="F65" s="148"/>
      <c r="I65" s="148"/>
      <c r="J65" s="148"/>
    </row>
    <row r="66" spans="4:10" x14ac:dyDescent="0.2">
      <c r="D66" t="s">
        <v>181</v>
      </c>
      <c r="E66" t="s">
        <v>1913</v>
      </c>
      <c r="F66" s="148"/>
      <c r="I66" s="148"/>
      <c r="J66" s="148"/>
    </row>
    <row r="67" spans="4:10" x14ac:dyDescent="0.2">
      <c r="D67" t="s">
        <v>182</v>
      </c>
      <c r="E67" t="s">
        <v>1914</v>
      </c>
      <c r="F67" s="148"/>
      <c r="I67" s="148"/>
      <c r="J67" s="148"/>
    </row>
    <row r="68" spans="4:10" x14ac:dyDescent="0.2">
      <c r="D68" t="s">
        <v>183</v>
      </c>
      <c r="E68" t="s">
        <v>1913</v>
      </c>
      <c r="F68" s="148"/>
      <c r="I68" s="148"/>
      <c r="J68" s="148"/>
    </row>
    <row r="69" spans="4:10" x14ac:dyDescent="0.2">
      <c r="D69" t="s">
        <v>184</v>
      </c>
      <c r="E69" t="s">
        <v>1914</v>
      </c>
      <c r="F69" s="148"/>
      <c r="I69" s="148"/>
      <c r="J69" s="148"/>
    </row>
    <row r="70" spans="4:10" x14ac:dyDescent="0.2">
      <c r="D70" t="s">
        <v>185</v>
      </c>
      <c r="E70" t="s">
        <v>1913</v>
      </c>
      <c r="F70" s="148"/>
      <c r="I70" s="148"/>
      <c r="J70" s="148"/>
    </row>
    <row r="71" spans="4:10" x14ac:dyDescent="0.2">
      <c r="D71" t="s">
        <v>186</v>
      </c>
      <c r="E71" t="s">
        <v>1913</v>
      </c>
      <c r="F71" s="148"/>
      <c r="I71" s="148"/>
      <c r="J71" s="148"/>
    </row>
    <row r="72" spans="4:10" x14ac:dyDescent="0.2">
      <c r="D72" t="s">
        <v>187</v>
      </c>
      <c r="E72" t="s">
        <v>1913</v>
      </c>
      <c r="F72" s="148"/>
      <c r="I72" s="148"/>
      <c r="J72" s="148"/>
    </row>
    <row r="73" spans="4:10" x14ac:dyDescent="0.2">
      <c r="D73" t="s">
        <v>188</v>
      </c>
      <c r="E73" t="s">
        <v>1914</v>
      </c>
      <c r="F73" s="148"/>
      <c r="I73" s="148"/>
      <c r="J73" s="148"/>
    </row>
    <row r="74" spans="4:10" x14ac:dyDescent="0.2">
      <c r="D74" t="s">
        <v>189</v>
      </c>
      <c r="E74" t="s">
        <v>1913</v>
      </c>
      <c r="F74" s="148"/>
      <c r="I74" s="148"/>
      <c r="J74" s="148"/>
    </row>
    <row r="75" spans="4:10" x14ac:dyDescent="0.2">
      <c r="D75" t="s">
        <v>190</v>
      </c>
      <c r="E75" t="s">
        <v>1913</v>
      </c>
      <c r="F75" s="148"/>
      <c r="I75" s="148"/>
      <c r="J75" s="148"/>
    </row>
    <row r="76" spans="4:10" x14ac:dyDescent="0.2">
      <c r="D76" t="s">
        <v>191</v>
      </c>
      <c r="E76" t="s">
        <v>1913</v>
      </c>
      <c r="F76" s="148"/>
      <c r="I76" s="148"/>
      <c r="J76" s="148"/>
    </row>
    <row r="77" spans="4:10" x14ac:dyDescent="0.2">
      <c r="D77" t="s">
        <v>192</v>
      </c>
      <c r="E77" t="s">
        <v>1913</v>
      </c>
      <c r="F77" s="148"/>
      <c r="I77" s="148"/>
      <c r="J77" s="148"/>
    </row>
    <row r="78" spans="4:10" x14ac:dyDescent="0.2">
      <c r="D78" t="s">
        <v>193</v>
      </c>
      <c r="E78" t="s">
        <v>1914</v>
      </c>
      <c r="F78" s="148"/>
      <c r="I78" s="148"/>
      <c r="J78" s="148"/>
    </row>
    <row r="79" spans="4:10" x14ac:dyDescent="0.2">
      <c r="D79" t="s">
        <v>194</v>
      </c>
      <c r="E79" t="s">
        <v>1914</v>
      </c>
      <c r="F79" s="148"/>
      <c r="I79" s="148"/>
      <c r="J79" s="148"/>
    </row>
    <row r="80" spans="4:10" x14ac:dyDescent="0.2">
      <c r="D80" t="s">
        <v>195</v>
      </c>
      <c r="E80" t="s">
        <v>1914</v>
      </c>
      <c r="F80" s="148"/>
      <c r="I80" s="148"/>
      <c r="J80" s="148"/>
    </row>
    <row r="81" spans="4:10" x14ac:dyDescent="0.2">
      <c r="D81" t="s">
        <v>196</v>
      </c>
      <c r="E81" t="s">
        <v>1913</v>
      </c>
      <c r="F81" s="148"/>
      <c r="I81" s="148"/>
      <c r="J81" s="148"/>
    </row>
    <row r="82" spans="4:10" x14ac:dyDescent="0.2">
      <c r="D82" t="s">
        <v>197</v>
      </c>
      <c r="E82" t="s">
        <v>1914</v>
      </c>
      <c r="F82" s="148"/>
      <c r="I82" s="148"/>
      <c r="J82" s="148"/>
    </row>
    <row r="83" spans="4:10" x14ac:dyDescent="0.2">
      <c r="D83" t="s">
        <v>198</v>
      </c>
      <c r="E83" t="s">
        <v>1913</v>
      </c>
      <c r="F83" s="148"/>
      <c r="I83" s="148"/>
      <c r="J83" s="148"/>
    </row>
    <row r="84" spans="4:10" x14ac:dyDescent="0.2">
      <c r="D84" t="s">
        <v>199</v>
      </c>
      <c r="E84" t="s">
        <v>1913</v>
      </c>
      <c r="F84" s="148"/>
      <c r="I84" s="148"/>
      <c r="J84" s="148"/>
    </row>
    <row r="85" spans="4:10" x14ac:dyDescent="0.2">
      <c r="D85" t="s">
        <v>200</v>
      </c>
      <c r="E85" t="s">
        <v>1914</v>
      </c>
      <c r="F85" s="148"/>
      <c r="I85" s="148"/>
      <c r="J85" s="148"/>
    </row>
    <row r="86" spans="4:10" x14ac:dyDescent="0.2">
      <c r="D86" t="s">
        <v>201</v>
      </c>
      <c r="E86" t="s">
        <v>1913</v>
      </c>
      <c r="F86" s="148"/>
      <c r="I86" s="148"/>
      <c r="J86" s="148"/>
    </row>
    <row r="87" spans="4:10" x14ac:dyDescent="0.2">
      <c r="D87" t="s">
        <v>202</v>
      </c>
      <c r="E87" t="s">
        <v>1913</v>
      </c>
      <c r="F87" s="148"/>
      <c r="I87" s="148"/>
      <c r="J87" s="148"/>
    </row>
    <row r="88" spans="4:10" x14ac:dyDescent="0.2">
      <c r="D88" t="s">
        <v>203</v>
      </c>
      <c r="E88" t="s">
        <v>1913</v>
      </c>
      <c r="F88" s="148"/>
      <c r="I88" s="148"/>
      <c r="J88" s="148"/>
    </row>
    <row r="89" spans="4:10" x14ac:dyDescent="0.2">
      <c r="D89" t="s">
        <v>204</v>
      </c>
      <c r="E89" t="s">
        <v>1913</v>
      </c>
      <c r="F89" s="148"/>
      <c r="I89" s="148"/>
      <c r="J89" s="148"/>
    </row>
    <row r="90" spans="4:10" x14ac:dyDescent="0.2">
      <c r="D90" t="s">
        <v>205</v>
      </c>
      <c r="E90" t="s">
        <v>1914</v>
      </c>
      <c r="F90" s="148"/>
      <c r="I90" s="148"/>
      <c r="J90" s="148"/>
    </row>
    <row r="91" spans="4:10" x14ac:dyDescent="0.2">
      <c r="D91" t="s">
        <v>206</v>
      </c>
      <c r="E91" t="s">
        <v>1914</v>
      </c>
      <c r="F91" s="148"/>
      <c r="I91" s="148"/>
      <c r="J91" s="148"/>
    </row>
    <row r="92" spans="4:10" x14ac:dyDescent="0.2">
      <c r="D92" t="s">
        <v>207</v>
      </c>
      <c r="E92" t="s">
        <v>1913</v>
      </c>
      <c r="F92" s="148"/>
      <c r="I92" s="148"/>
      <c r="J92" s="148"/>
    </row>
    <row r="93" spans="4:10" x14ac:dyDescent="0.2">
      <c r="D93" t="s">
        <v>208</v>
      </c>
      <c r="E93" t="s">
        <v>1914</v>
      </c>
      <c r="F93" s="148"/>
      <c r="I93" s="148"/>
      <c r="J93" s="148"/>
    </row>
    <row r="94" spans="4:10" x14ac:dyDescent="0.2">
      <c r="D94" t="s">
        <v>209</v>
      </c>
      <c r="E94" t="s">
        <v>1913</v>
      </c>
      <c r="F94" s="148"/>
      <c r="I94" s="148"/>
      <c r="J94" s="148"/>
    </row>
    <row r="95" spans="4:10" x14ac:dyDescent="0.2">
      <c r="D95" t="s">
        <v>210</v>
      </c>
      <c r="E95" t="s">
        <v>1914</v>
      </c>
      <c r="F95" s="148"/>
      <c r="I95" s="148"/>
      <c r="J95" s="148"/>
    </row>
    <row r="97" spans="4:14" x14ac:dyDescent="0.2">
      <c r="D97" t="s">
        <v>1913</v>
      </c>
      <c r="F97" s="148"/>
      <c r="G97" s="148"/>
      <c r="H97" s="148"/>
      <c r="I97" s="148"/>
      <c r="J97" s="148"/>
      <c r="N97" s="148"/>
    </row>
    <row r="98" spans="4:14" x14ac:dyDescent="0.2">
      <c r="D98" t="s">
        <v>1914</v>
      </c>
      <c r="F98" s="148"/>
      <c r="G98" s="148"/>
      <c r="H98" s="148"/>
      <c r="I98" s="148"/>
      <c r="J98" s="148"/>
      <c r="N98" s="148"/>
    </row>
    <row r="99" spans="4:14" x14ac:dyDescent="0.2">
      <c r="E99" s="148"/>
      <c r="F99" s="148"/>
      <c r="G99" s="148"/>
      <c r="H99" s="148"/>
    </row>
    <row r="100" spans="4:14" x14ac:dyDescent="0.2">
      <c r="E100" s="148"/>
      <c r="F100" s="148"/>
      <c r="G100" s="148"/>
      <c r="H100" s="148"/>
    </row>
    <row r="101" spans="4:14" x14ac:dyDescent="0.2">
      <c r="D101" t="s">
        <v>1913</v>
      </c>
      <c r="E101" s="148"/>
      <c r="F101" s="148"/>
      <c r="G101" s="148"/>
      <c r="H101" s="148"/>
      <c r="J101" s="148"/>
      <c r="M101" s="148"/>
      <c r="N101" s="148"/>
    </row>
    <row r="102" spans="4:14" x14ac:dyDescent="0.2">
      <c r="D102" t="s">
        <v>1914</v>
      </c>
      <c r="E102" s="148"/>
      <c r="F102" s="148"/>
      <c r="G102" s="148"/>
      <c r="H102" s="148"/>
      <c r="J102" s="352"/>
      <c r="M102" s="352"/>
      <c r="N102" s="352"/>
    </row>
    <row r="103" spans="4:14" x14ac:dyDescent="0.2">
      <c r="F103" s="148"/>
      <c r="G103" s="352"/>
    </row>
  </sheetData>
  <dataValidations count="1">
    <dataValidation type="list" allowBlank="1" showInputMessage="1" showErrorMessage="1" sqref="C21" xr:uid="{0BC563BB-63C7-493A-A571-4412C68BA410}">
      <formula1>$B$24:$B$25</formula1>
    </dataValidation>
  </dataValidations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EE1ECF-2366-4C13-AFAE-B9EFD6C18D0B}">
  <sheetPr codeName="Sheet29"/>
  <dimension ref="B3:AC93"/>
  <sheetViews>
    <sheetView workbookViewId="0">
      <selection activeCell="R15" sqref="R15"/>
    </sheetView>
  </sheetViews>
  <sheetFormatPr defaultColWidth="8.85546875" defaultRowHeight="15" x14ac:dyDescent="0.25"/>
  <cols>
    <col min="1" max="1" width="8.85546875" style="355"/>
    <col min="2" max="2" width="13.28515625" style="355" customWidth="1"/>
    <col min="3" max="6" width="8.85546875" style="355"/>
    <col min="7" max="7" width="11" style="355" customWidth="1"/>
    <col min="8" max="17" width="8.85546875" style="355"/>
    <col min="18" max="18" width="17" style="355" customWidth="1"/>
    <col min="19" max="24" width="8.85546875" style="355"/>
    <col min="25" max="25" width="13.42578125" style="355" bestFit="1" customWidth="1"/>
    <col min="26" max="16384" width="8.85546875" style="355"/>
  </cols>
  <sheetData>
    <row r="3" spans="2:4" x14ac:dyDescent="0.25">
      <c r="B3" s="354" t="s">
        <v>783</v>
      </c>
    </row>
    <row r="4" spans="2:4" x14ac:dyDescent="0.25">
      <c r="B4" s="356" t="s">
        <v>807</v>
      </c>
      <c r="C4" s="357">
        <v>124.1</v>
      </c>
    </row>
    <row r="5" spans="2:4" x14ac:dyDescent="0.25">
      <c r="B5" s="358" t="s">
        <v>778</v>
      </c>
      <c r="C5" s="359">
        <v>130.69999999999999</v>
      </c>
    </row>
    <row r="6" spans="2:4" x14ac:dyDescent="0.25">
      <c r="B6" s="355" t="s">
        <v>779</v>
      </c>
      <c r="C6" s="357">
        <f>C5-C4</f>
        <v>6.5999999999999943</v>
      </c>
      <c r="D6" s="360">
        <f>C6/C4</f>
        <v>5.3182917002417361E-2</v>
      </c>
    </row>
    <row r="10" spans="2:4" x14ac:dyDescent="0.25">
      <c r="B10" s="354" t="s">
        <v>983</v>
      </c>
    </row>
    <row r="11" spans="2:4" x14ac:dyDescent="0.25">
      <c r="B11" s="356" t="s">
        <v>807</v>
      </c>
      <c r="C11" s="357">
        <v>116.95</v>
      </c>
    </row>
    <row r="12" spans="2:4" x14ac:dyDescent="0.25">
      <c r="B12" s="358" t="s">
        <v>778</v>
      </c>
      <c r="C12" s="359">
        <v>127.64</v>
      </c>
    </row>
    <row r="13" spans="2:4" x14ac:dyDescent="0.25">
      <c r="B13" s="355" t="s">
        <v>779</v>
      </c>
      <c r="C13" s="357">
        <f>C12-C11</f>
        <v>10.689999999999998</v>
      </c>
      <c r="D13" s="360">
        <f>C13/C11</f>
        <v>9.1406584010260777E-2</v>
      </c>
    </row>
    <row r="17" spans="2:29" ht="18.75" x14ac:dyDescent="0.3">
      <c r="B17" s="361" t="s">
        <v>782</v>
      </c>
      <c r="N17" s="361" t="s">
        <v>783</v>
      </c>
    </row>
    <row r="18" spans="2:29" x14ac:dyDescent="0.25">
      <c r="C18" s="362" t="s">
        <v>784</v>
      </c>
      <c r="O18" s="355" t="s">
        <v>785</v>
      </c>
    </row>
    <row r="19" spans="2:29" x14ac:dyDescent="0.25">
      <c r="C19" s="354" t="s">
        <v>786</v>
      </c>
      <c r="O19" s="354" t="s">
        <v>787</v>
      </c>
    </row>
    <row r="20" spans="2:29" x14ac:dyDescent="0.25">
      <c r="C20" s="354" t="s">
        <v>788</v>
      </c>
      <c r="O20" s="354" t="s">
        <v>789</v>
      </c>
    </row>
    <row r="21" spans="2:29" x14ac:dyDescent="0.25">
      <c r="B21" s="354" t="s">
        <v>790</v>
      </c>
      <c r="C21" s="363" t="s">
        <v>791</v>
      </c>
      <c r="O21" s="354" t="s">
        <v>788</v>
      </c>
    </row>
    <row r="22" spans="2:29" x14ac:dyDescent="0.25">
      <c r="B22" s="354" t="s">
        <v>792</v>
      </c>
      <c r="C22" s="357">
        <v>100</v>
      </c>
      <c r="G22" s="364" t="s">
        <v>796</v>
      </c>
      <c r="H22" s="365">
        <f>VLOOKUP(G22,$B$22:$C$93,2,FALSE)</f>
        <v>2153.9</v>
      </c>
      <c r="N22" s="354" t="s">
        <v>794</v>
      </c>
      <c r="O22" s="357">
        <v>110.5</v>
      </c>
      <c r="R22" s="582" t="s">
        <v>1208</v>
      </c>
      <c r="S22" s="585">
        <f>O54</f>
        <v>112.2</v>
      </c>
      <c r="U22" s="366">
        <v>3850</v>
      </c>
      <c r="V22" s="355" t="s">
        <v>777</v>
      </c>
      <c r="Y22" s="582" t="s">
        <v>1206</v>
      </c>
      <c r="Z22" s="585">
        <f>O51</f>
        <v>112.4</v>
      </c>
      <c r="AB22" s="366">
        <v>3850</v>
      </c>
      <c r="AC22" s="355" t="s">
        <v>777</v>
      </c>
    </row>
    <row r="23" spans="2:29" x14ac:dyDescent="0.25">
      <c r="B23" s="354" t="s">
        <v>795</v>
      </c>
      <c r="C23" s="357">
        <v>103</v>
      </c>
      <c r="G23" s="367" t="s">
        <v>930</v>
      </c>
      <c r="H23" s="368">
        <f>VLOOKUP(G23,$B$22:$C$93,2,FALSE)</f>
        <v>2330.4</v>
      </c>
      <c r="N23" s="354" t="s">
        <v>797</v>
      </c>
      <c r="O23" s="357">
        <v>110.7</v>
      </c>
      <c r="R23" s="583" t="s">
        <v>1207</v>
      </c>
      <c r="S23" s="586">
        <f>O81</f>
        <v>130.69999999999999</v>
      </c>
      <c r="U23" s="366">
        <f>(1+T24)*U22</f>
        <v>4484.8039215686267</v>
      </c>
      <c r="V23" s="355" t="s">
        <v>777</v>
      </c>
      <c r="Y23" s="583" t="s">
        <v>1207</v>
      </c>
      <c r="Z23" s="586">
        <f>O81</f>
        <v>130.69999999999999</v>
      </c>
      <c r="AA23" s="584"/>
      <c r="AB23" s="366">
        <f>(1+AA24)*AB22</f>
        <v>4476.8238434163695</v>
      </c>
      <c r="AC23" s="355" t="s">
        <v>777</v>
      </c>
    </row>
    <row r="24" spans="2:29" x14ac:dyDescent="0.25">
      <c r="B24" s="354" t="s">
        <v>798</v>
      </c>
      <c r="C24" s="357">
        <v>101</v>
      </c>
      <c r="G24" s="355" t="s">
        <v>779</v>
      </c>
      <c r="H24" s="365">
        <f>H23-H22</f>
        <v>176.5</v>
      </c>
      <c r="N24" s="354" t="s">
        <v>799</v>
      </c>
      <c r="O24" s="357">
        <v>110.7</v>
      </c>
      <c r="R24" s="355" t="s">
        <v>779</v>
      </c>
      <c r="S24" s="585">
        <f>S23-S22</f>
        <v>18.499999999999986</v>
      </c>
      <c r="T24" s="360">
        <f>S24/S22</f>
        <v>0.16488413547237063</v>
      </c>
      <c r="Y24" s="355" t="s">
        <v>779</v>
      </c>
      <c r="Z24" s="585">
        <f>Z23-Z22</f>
        <v>18.299999999999983</v>
      </c>
      <c r="AA24" s="360">
        <f>Z24/Z22</f>
        <v>0.16281138790035571</v>
      </c>
    </row>
    <row r="25" spans="2:29" x14ac:dyDescent="0.25">
      <c r="B25" s="354" t="s">
        <v>800</v>
      </c>
      <c r="C25" s="357">
        <v>101</v>
      </c>
      <c r="G25" s="355" t="s">
        <v>801</v>
      </c>
      <c r="H25" s="369">
        <f>H24/H22</f>
        <v>8.194437996192952E-2</v>
      </c>
      <c r="N25" s="354" t="s">
        <v>802</v>
      </c>
      <c r="O25" s="357">
        <v>110.8</v>
      </c>
    </row>
    <row r="26" spans="2:29" x14ac:dyDescent="0.25">
      <c r="B26" s="354" t="s">
        <v>803</v>
      </c>
      <c r="C26" s="357">
        <v>103</v>
      </c>
      <c r="N26" s="354" t="s">
        <v>804</v>
      </c>
      <c r="O26" s="357">
        <v>111.4</v>
      </c>
      <c r="R26" s="354" t="str">
        <f>N17</f>
        <v>Rakennuskustannusindeksi kustannuslajeittain, kuukausitiedot muuttujina Kuukausi, Perusvuosi, Indeksi ja Tiedot</v>
      </c>
    </row>
    <row r="27" spans="2:29" x14ac:dyDescent="0.25">
      <c r="B27" s="354" t="s">
        <v>805</v>
      </c>
      <c r="C27" s="357">
        <v>109</v>
      </c>
      <c r="N27" s="354" t="s">
        <v>806</v>
      </c>
      <c r="O27" s="357">
        <v>112.2</v>
      </c>
      <c r="R27" s="356" t="s">
        <v>807</v>
      </c>
      <c r="S27" s="357">
        <f>O69</f>
        <v>124.1</v>
      </c>
    </row>
    <row r="28" spans="2:29" x14ac:dyDescent="0.25">
      <c r="B28" s="354" t="s">
        <v>808</v>
      </c>
      <c r="C28" s="357">
        <v>113</v>
      </c>
      <c r="N28" s="354" t="s">
        <v>809</v>
      </c>
      <c r="O28" s="357">
        <v>112.4</v>
      </c>
      <c r="R28" s="358" t="s">
        <v>778</v>
      </c>
      <c r="S28" s="359">
        <f>O81</f>
        <v>130.69999999999999</v>
      </c>
    </row>
    <row r="29" spans="2:29" x14ac:dyDescent="0.25">
      <c r="B29" s="354" t="s">
        <v>810</v>
      </c>
      <c r="C29" s="357">
        <v>117</v>
      </c>
      <c r="N29" s="354" t="s">
        <v>811</v>
      </c>
      <c r="O29" s="357">
        <v>112.2</v>
      </c>
      <c r="R29" s="355" t="s">
        <v>779</v>
      </c>
      <c r="S29" s="357">
        <f>S28-S27</f>
        <v>6.5999999999999943</v>
      </c>
      <c r="T29" s="360">
        <f>S29/S27</f>
        <v>5.3182917002417361E-2</v>
      </c>
    </row>
    <row r="30" spans="2:29" x14ac:dyDescent="0.25">
      <c r="B30" s="354" t="s">
        <v>812</v>
      </c>
      <c r="C30" s="357">
        <v>118</v>
      </c>
      <c r="N30" s="354" t="s">
        <v>813</v>
      </c>
      <c r="O30" s="357">
        <v>112.4</v>
      </c>
    </row>
    <row r="31" spans="2:29" x14ac:dyDescent="0.25">
      <c r="B31" s="354" t="s">
        <v>814</v>
      </c>
      <c r="C31" s="357">
        <v>122</v>
      </c>
      <c r="N31" s="354" t="s">
        <v>815</v>
      </c>
      <c r="O31" s="357">
        <v>112.6</v>
      </c>
    </row>
    <row r="32" spans="2:29" x14ac:dyDescent="0.25">
      <c r="B32" s="354" t="s">
        <v>816</v>
      </c>
      <c r="C32" s="357">
        <v>128</v>
      </c>
      <c r="N32" s="354" t="s">
        <v>817</v>
      </c>
      <c r="O32" s="357">
        <v>112.9</v>
      </c>
    </row>
    <row r="33" spans="2:15" x14ac:dyDescent="0.25">
      <c r="B33" s="354" t="s">
        <v>818</v>
      </c>
      <c r="C33" s="357">
        <v>132</v>
      </c>
      <c r="N33" s="354" t="s">
        <v>819</v>
      </c>
      <c r="O33" s="357">
        <v>112.9</v>
      </c>
    </row>
    <row r="34" spans="2:15" x14ac:dyDescent="0.25">
      <c r="B34" s="354" t="s">
        <v>820</v>
      </c>
      <c r="C34" s="357">
        <v>140</v>
      </c>
      <c r="N34" s="354" t="s">
        <v>821</v>
      </c>
      <c r="O34" s="357">
        <v>112.7</v>
      </c>
    </row>
    <row r="35" spans="2:15" x14ac:dyDescent="0.25">
      <c r="B35" s="354" t="s">
        <v>822</v>
      </c>
      <c r="C35" s="357">
        <v>150</v>
      </c>
      <c r="N35" s="354" t="s">
        <v>823</v>
      </c>
      <c r="O35" s="357">
        <v>112.8</v>
      </c>
    </row>
    <row r="36" spans="2:15" x14ac:dyDescent="0.25">
      <c r="B36" s="354" t="s">
        <v>824</v>
      </c>
      <c r="C36" s="357">
        <v>158</v>
      </c>
      <c r="N36" s="354" t="s">
        <v>825</v>
      </c>
      <c r="O36" s="357">
        <v>112.7</v>
      </c>
    </row>
    <row r="37" spans="2:15" x14ac:dyDescent="0.25">
      <c r="B37" s="354" t="s">
        <v>826</v>
      </c>
      <c r="C37" s="357">
        <v>165</v>
      </c>
      <c r="N37" s="354" t="s">
        <v>827</v>
      </c>
      <c r="O37" s="357">
        <v>112.7</v>
      </c>
    </row>
    <row r="38" spans="2:15" x14ac:dyDescent="0.25">
      <c r="B38" s="354" t="s">
        <v>828</v>
      </c>
      <c r="C38" s="357">
        <v>175</v>
      </c>
      <c r="N38" s="354" t="s">
        <v>829</v>
      </c>
      <c r="O38" s="357">
        <v>112.7</v>
      </c>
    </row>
    <row r="39" spans="2:15" x14ac:dyDescent="0.25">
      <c r="B39" s="354" t="s">
        <v>830</v>
      </c>
      <c r="C39" s="357">
        <v>195</v>
      </c>
      <c r="N39" s="354" t="s">
        <v>831</v>
      </c>
      <c r="O39" s="357">
        <v>112.8</v>
      </c>
    </row>
    <row r="40" spans="2:15" x14ac:dyDescent="0.25">
      <c r="B40" s="354" t="s">
        <v>832</v>
      </c>
      <c r="C40" s="357">
        <v>205</v>
      </c>
      <c r="N40" s="354" t="s">
        <v>833</v>
      </c>
      <c r="O40" s="357">
        <v>112.9</v>
      </c>
    </row>
    <row r="41" spans="2:15" x14ac:dyDescent="0.25">
      <c r="B41" s="354" t="s">
        <v>793</v>
      </c>
      <c r="C41" s="357">
        <v>216.3</v>
      </c>
      <c r="N41" s="354" t="s">
        <v>834</v>
      </c>
      <c r="O41" s="357">
        <v>113.2</v>
      </c>
    </row>
    <row r="42" spans="2:15" x14ac:dyDescent="0.25">
      <c r="B42" s="354" t="s">
        <v>835</v>
      </c>
      <c r="C42" s="357">
        <v>232.7</v>
      </c>
      <c r="N42" s="354" t="s">
        <v>836</v>
      </c>
      <c r="O42" s="357">
        <v>113.3</v>
      </c>
    </row>
    <row r="43" spans="2:15" x14ac:dyDescent="0.25">
      <c r="B43" s="354" t="s">
        <v>837</v>
      </c>
      <c r="C43" s="357">
        <v>251.9</v>
      </c>
      <c r="N43" s="354" t="s">
        <v>838</v>
      </c>
      <c r="O43" s="357">
        <v>113.2</v>
      </c>
    </row>
    <row r="44" spans="2:15" x14ac:dyDescent="0.25">
      <c r="B44" s="354" t="s">
        <v>839</v>
      </c>
      <c r="C44" s="357">
        <v>294.2</v>
      </c>
      <c r="N44" s="354" t="s">
        <v>840</v>
      </c>
      <c r="O44" s="357">
        <v>113.2</v>
      </c>
    </row>
    <row r="45" spans="2:15" x14ac:dyDescent="0.25">
      <c r="B45" s="354" t="s">
        <v>841</v>
      </c>
      <c r="C45" s="357">
        <v>365.2</v>
      </c>
      <c r="N45" s="354" t="s">
        <v>842</v>
      </c>
      <c r="O45" s="357">
        <v>113.2</v>
      </c>
    </row>
    <row r="46" spans="2:15" x14ac:dyDescent="0.25">
      <c r="B46" s="354" t="s">
        <v>843</v>
      </c>
      <c r="C46" s="357">
        <v>405.4</v>
      </c>
      <c r="N46" s="354" t="s">
        <v>844</v>
      </c>
      <c r="O46" s="357">
        <v>113.3</v>
      </c>
    </row>
    <row r="47" spans="2:15" x14ac:dyDescent="0.25">
      <c r="B47" s="354" t="s">
        <v>845</v>
      </c>
      <c r="C47" s="357">
        <v>442.8</v>
      </c>
      <c r="N47" s="354" t="s">
        <v>846</v>
      </c>
      <c r="O47" s="357">
        <v>113</v>
      </c>
    </row>
    <row r="48" spans="2:15" x14ac:dyDescent="0.25">
      <c r="B48" s="354" t="s">
        <v>847</v>
      </c>
      <c r="C48" s="357">
        <v>491.9</v>
      </c>
      <c r="N48" s="354" t="s">
        <v>848</v>
      </c>
      <c r="O48" s="357">
        <v>113.2</v>
      </c>
    </row>
    <row r="49" spans="2:15" x14ac:dyDescent="0.25">
      <c r="B49" s="354" t="s">
        <v>849</v>
      </c>
      <c r="C49" s="357">
        <v>518.9</v>
      </c>
      <c r="N49" s="354" t="s">
        <v>850</v>
      </c>
      <c r="O49" s="357">
        <v>113</v>
      </c>
    </row>
    <row r="50" spans="2:15" x14ac:dyDescent="0.25">
      <c r="B50" s="354" t="s">
        <v>851</v>
      </c>
      <c r="C50" s="357">
        <v>570.6</v>
      </c>
      <c r="N50" s="354" t="s">
        <v>852</v>
      </c>
      <c r="O50" s="357">
        <v>112.2</v>
      </c>
    </row>
    <row r="51" spans="2:15" x14ac:dyDescent="0.25">
      <c r="B51" s="354" t="s">
        <v>853</v>
      </c>
      <c r="C51" s="357">
        <v>647</v>
      </c>
      <c r="N51" s="354" t="s">
        <v>854</v>
      </c>
      <c r="O51" s="357">
        <v>112.4</v>
      </c>
    </row>
    <row r="52" spans="2:15" x14ac:dyDescent="0.25">
      <c r="B52" s="354" t="s">
        <v>855</v>
      </c>
      <c r="C52" s="357">
        <v>714.7</v>
      </c>
      <c r="N52" s="354" t="s">
        <v>856</v>
      </c>
      <c r="O52" s="357">
        <v>112.4</v>
      </c>
    </row>
    <row r="53" spans="2:15" x14ac:dyDescent="0.25">
      <c r="B53" s="354" t="s">
        <v>857</v>
      </c>
      <c r="C53" s="357">
        <v>764.6</v>
      </c>
      <c r="N53" s="354" t="s">
        <v>858</v>
      </c>
      <c r="O53" s="357">
        <v>111.8</v>
      </c>
    </row>
    <row r="54" spans="2:15" x14ac:dyDescent="0.25">
      <c r="B54" s="354" t="s">
        <v>859</v>
      </c>
      <c r="C54" s="357">
        <v>836.1</v>
      </c>
      <c r="N54" s="354" t="s">
        <v>860</v>
      </c>
      <c r="O54" s="370">
        <v>112.2</v>
      </c>
    </row>
    <row r="55" spans="2:15" x14ac:dyDescent="0.25">
      <c r="B55" s="354" t="s">
        <v>861</v>
      </c>
      <c r="C55" s="357">
        <v>887</v>
      </c>
      <c r="N55" s="354" t="s">
        <v>862</v>
      </c>
      <c r="O55" s="357">
        <v>112.8</v>
      </c>
    </row>
    <row r="56" spans="2:15" x14ac:dyDescent="0.25">
      <c r="B56" s="354" t="s">
        <v>863</v>
      </c>
      <c r="C56" s="357">
        <v>937.3</v>
      </c>
      <c r="N56" s="354" t="s">
        <v>864</v>
      </c>
      <c r="O56" s="357">
        <v>112.9</v>
      </c>
    </row>
    <row r="57" spans="2:15" x14ac:dyDescent="0.25">
      <c r="B57" s="354" t="s">
        <v>865</v>
      </c>
      <c r="C57" s="357">
        <v>977.9</v>
      </c>
      <c r="N57" s="354" t="s">
        <v>866</v>
      </c>
      <c r="O57" s="357">
        <v>112.6</v>
      </c>
    </row>
    <row r="58" spans="2:15" x14ac:dyDescent="0.25">
      <c r="B58" s="354" t="s">
        <v>867</v>
      </c>
      <c r="C58" s="357">
        <v>1022.6</v>
      </c>
      <c r="N58" s="354" t="s">
        <v>868</v>
      </c>
      <c r="O58" s="357">
        <v>114</v>
      </c>
    </row>
    <row r="59" spans="2:15" x14ac:dyDescent="0.25">
      <c r="B59" s="354" t="s">
        <v>869</v>
      </c>
      <c r="C59" s="357">
        <v>1090.3</v>
      </c>
      <c r="N59" s="354" t="s">
        <v>870</v>
      </c>
      <c r="O59" s="357">
        <v>114.2</v>
      </c>
    </row>
    <row r="60" spans="2:15" x14ac:dyDescent="0.25">
      <c r="B60" s="354" t="s">
        <v>871</v>
      </c>
      <c r="C60" s="357">
        <v>1175.9000000000001</v>
      </c>
      <c r="N60" s="354" t="s">
        <v>872</v>
      </c>
      <c r="O60" s="357">
        <v>114.7</v>
      </c>
    </row>
    <row r="61" spans="2:15" x14ac:dyDescent="0.25">
      <c r="B61" s="354" t="s">
        <v>873</v>
      </c>
      <c r="C61" s="357">
        <v>1261.0999999999999</v>
      </c>
      <c r="N61" s="354" t="s">
        <v>874</v>
      </c>
      <c r="O61" s="357">
        <v>115.2</v>
      </c>
    </row>
    <row r="62" spans="2:15" x14ac:dyDescent="0.25">
      <c r="B62" s="354" t="s">
        <v>875</v>
      </c>
      <c r="C62" s="357">
        <v>1286.8</v>
      </c>
      <c r="N62" s="354" t="s">
        <v>876</v>
      </c>
      <c r="O62" s="357">
        <v>115.8</v>
      </c>
    </row>
    <row r="63" spans="2:15" x14ac:dyDescent="0.25">
      <c r="B63" s="354" t="s">
        <v>877</v>
      </c>
      <c r="C63" s="357">
        <v>1264.3</v>
      </c>
      <c r="N63" s="354" t="s">
        <v>878</v>
      </c>
      <c r="O63" s="357">
        <v>117.2</v>
      </c>
    </row>
    <row r="64" spans="2:15" x14ac:dyDescent="0.25">
      <c r="B64" s="354" t="s">
        <v>879</v>
      </c>
      <c r="C64" s="357">
        <v>1268</v>
      </c>
      <c r="N64" s="354" t="s">
        <v>880</v>
      </c>
      <c r="O64" s="357">
        <v>119</v>
      </c>
    </row>
    <row r="65" spans="2:15" x14ac:dyDescent="0.25">
      <c r="B65" s="354" t="s">
        <v>881</v>
      </c>
      <c r="C65" s="357">
        <v>1287.0999999999999</v>
      </c>
      <c r="N65" s="354" t="s">
        <v>882</v>
      </c>
      <c r="O65" s="357">
        <v>121.6</v>
      </c>
    </row>
    <row r="66" spans="2:15" x14ac:dyDescent="0.25">
      <c r="B66" s="354" t="s">
        <v>883</v>
      </c>
      <c r="C66" s="357">
        <v>1303.4000000000001</v>
      </c>
      <c r="N66" s="354" t="s">
        <v>884</v>
      </c>
      <c r="O66" s="357">
        <v>122.7</v>
      </c>
    </row>
    <row r="67" spans="2:15" x14ac:dyDescent="0.25">
      <c r="B67" s="354" t="s">
        <v>885</v>
      </c>
      <c r="C67" s="357">
        <v>1293</v>
      </c>
      <c r="N67" s="354" t="s">
        <v>886</v>
      </c>
      <c r="O67" s="357">
        <v>123.4</v>
      </c>
    </row>
    <row r="68" spans="2:15" x14ac:dyDescent="0.25">
      <c r="B68" s="354" t="s">
        <v>887</v>
      </c>
      <c r="C68" s="357">
        <v>1325</v>
      </c>
      <c r="N68" s="354" t="s">
        <v>888</v>
      </c>
      <c r="O68" s="357">
        <v>123.8</v>
      </c>
    </row>
    <row r="69" spans="2:15" x14ac:dyDescent="0.25">
      <c r="B69" s="354" t="s">
        <v>889</v>
      </c>
      <c r="C69" s="357">
        <v>1355.4</v>
      </c>
      <c r="N69" s="354" t="s">
        <v>890</v>
      </c>
      <c r="O69" s="357">
        <v>124.1</v>
      </c>
    </row>
    <row r="70" spans="2:15" x14ac:dyDescent="0.25">
      <c r="B70" s="354" t="s">
        <v>891</v>
      </c>
      <c r="C70" s="357">
        <v>1374.3</v>
      </c>
      <c r="N70" s="354" t="s">
        <v>892</v>
      </c>
      <c r="O70" s="357">
        <v>124</v>
      </c>
    </row>
    <row r="71" spans="2:15" x14ac:dyDescent="0.25">
      <c r="B71" s="354" t="s">
        <v>893</v>
      </c>
      <c r="C71" s="357">
        <v>1414.8</v>
      </c>
      <c r="N71" s="354" t="s">
        <v>894</v>
      </c>
      <c r="O71" s="357">
        <v>124.8</v>
      </c>
    </row>
    <row r="72" spans="2:15" x14ac:dyDescent="0.25">
      <c r="B72" s="354" t="s">
        <v>895</v>
      </c>
      <c r="C72" s="357">
        <v>1456.4</v>
      </c>
      <c r="N72" s="354" t="s">
        <v>896</v>
      </c>
      <c r="O72" s="357">
        <v>125</v>
      </c>
    </row>
    <row r="73" spans="2:15" x14ac:dyDescent="0.25">
      <c r="B73" s="354" t="s">
        <v>897</v>
      </c>
      <c r="C73" s="357">
        <v>1467.9</v>
      </c>
      <c r="N73" s="354" t="s">
        <v>898</v>
      </c>
      <c r="O73" s="357">
        <v>127.9</v>
      </c>
    </row>
    <row r="74" spans="2:15" x14ac:dyDescent="0.25">
      <c r="B74" s="354" t="s">
        <v>899</v>
      </c>
      <c r="C74" s="357">
        <v>1495.4</v>
      </c>
      <c r="N74" s="354" t="s">
        <v>900</v>
      </c>
      <c r="O74" s="357">
        <v>128.19999999999999</v>
      </c>
    </row>
    <row r="75" spans="2:15" x14ac:dyDescent="0.25">
      <c r="B75" s="354" t="s">
        <v>901</v>
      </c>
      <c r="C75" s="357">
        <v>1531.5</v>
      </c>
      <c r="N75" s="354" t="s">
        <v>902</v>
      </c>
      <c r="O75" s="357">
        <v>129.69999999999999</v>
      </c>
    </row>
    <row r="76" spans="2:15" x14ac:dyDescent="0.25">
      <c r="B76" s="354" t="s">
        <v>903</v>
      </c>
      <c r="C76" s="357">
        <v>1647</v>
      </c>
      <c r="N76" s="354" t="s">
        <v>904</v>
      </c>
      <c r="O76" s="357">
        <v>130</v>
      </c>
    </row>
    <row r="77" spans="2:15" x14ac:dyDescent="0.25">
      <c r="B77" s="354" t="s">
        <v>905</v>
      </c>
      <c r="C77" s="357">
        <v>1744.9</v>
      </c>
      <c r="N77" s="354" t="s">
        <v>906</v>
      </c>
      <c r="O77" s="357">
        <v>130.4</v>
      </c>
    </row>
    <row r="78" spans="2:15" x14ac:dyDescent="0.25">
      <c r="B78" s="354" t="s">
        <v>907</v>
      </c>
      <c r="C78" s="357">
        <v>1812.9</v>
      </c>
      <c r="N78" s="354" t="s">
        <v>908</v>
      </c>
      <c r="O78" s="357">
        <v>130.6</v>
      </c>
    </row>
    <row r="79" spans="2:15" x14ac:dyDescent="0.25">
      <c r="B79" s="354" t="s">
        <v>909</v>
      </c>
      <c r="C79" s="357">
        <v>1812.9</v>
      </c>
      <c r="N79" s="354" t="s">
        <v>910</v>
      </c>
      <c r="O79" s="357">
        <v>130.6</v>
      </c>
    </row>
    <row r="80" spans="2:15" x14ac:dyDescent="0.25">
      <c r="B80" s="354" t="s">
        <v>911</v>
      </c>
      <c r="C80" s="357">
        <v>1793.2</v>
      </c>
      <c r="N80" s="354" t="s">
        <v>912</v>
      </c>
      <c r="O80" s="357">
        <v>130.6</v>
      </c>
    </row>
    <row r="81" spans="2:15" x14ac:dyDescent="0.25">
      <c r="B81" s="354" t="s">
        <v>913</v>
      </c>
      <c r="C81" s="357">
        <v>1812.5</v>
      </c>
      <c r="N81" s="354" t="s">
        <v>914</v>
      </c>
      <c r="O81" s="357">
        <v>130.69999999999999</v>
      </c>
    </row>
    <row r="82" spans="2:15" x14ac:dyDescent="0.25">
      <c r="B82" s="354" t="s">
        <v>915</v>
      </c>
      <c r="C82" s="357">
        <v>1872.6</v>
      </c>
      <c r="N82" s="354" t="s">
        <v>916</v>
      </c>
      <c r="O82" s="357">
        <v>131.9</v>
      </c>
    </row>
    <row r="83" spans="2:15" x14ac:dyDescent="0.25">
      <c r="B83" s="354" t="s">
        <v>917</v>
      </c>
      <c r="C83" s="357">
        <v>1918.1</v>
      </c>
      <c r="N83" s="354" t="s">
        <v>918</v>
      </c>
      <c r="O83" s="357">
        <v>132.69999999999999</v>
      </c>
    </row>
    <row r="84" spans="2:15" x14ac:dyDescent="0.25">
      <c r="B84" s="354" t="s">
        <v>919</v>
      </c>
      <c r="C84" s="357">
        <v>1937.4</v>
      </c>
      <c r="N84" s="354" t="s">
        <v>920</v>
      </c>
      <c r="O84" s="357">
        <v>132.69999999999999</v>
      </c>
    </row>
    <row r="85" spans="2:15" x14ac:dyDescent="0.25">
      <c r="B85" s="354" t="s">
        <v>921</v>
      </c>
      <c r="C85" s="357">
        <v>1956.8</v>
      </c>
      <c r="N85" s="354" t="s">
        <v>922</v>
      </c>
      <c r="O85" s="357">
        <v>132</v>
      </c>
    </row>
    <row r="86" spans="2:15" x14ac:dyDescent="0.25">
      <c r="B86" s="354" t="s">
        <v>923</v>
      </c>
      <c r="C86" s="357">
        <v>1966.7</v>
      </c>
      <c r="N86" s="354" t="s">
        <v>924</v>
      </c>
      <c r="O86" s="357">
        <v>133</v>
      </c>
    </row>
    <row r="87" spans="2:15" x14ac:dyDescent="0.25">
      <c r="B87" s="354" t="s">
        <v>925</v>
      </c>
      <c r="C87" s="357">
        <v>1976.8</v>
      </c>
    </row>
    <row r="88" spans="2:15" x14ac:dyDescent="0.25">
      <c r="B88" s="354" t="s">
        <v>926</v>
      </c>
      <c r="C88" s="357">
        <v>1982.7</v>
      </c>
    </row>
    <row r="89" spans="2:15" x14ac:dyDescent="0.25">
      <c r="B89" s="354" t="s">
        <v>927</v>
      </c>
      <c r="C89" s="357">
        <v>2027.2</v>
      </c>
    </row>
    <row r="90" spans="2:15" x14ac:dyDescent="0.25">
      <c r="B90" s="354" t="s">
        <v>928</v>
      </c>
      <c r="C90" s="357">
        <v>2047.8</v>
      </c>
    </row>
    <row r="91" spans="2:15" x14ac:dyDescent="0.25">
      <c r="B91" s="354" t="s">
        <v>929</v>
      </c>
      <c r="C91" s="357">
        <v>2042.6</v>
      </c>
    </row>
    <row r="92" spans="2:15" x14ac:dyDescent="0.25">
      <c r="B92" s="354" t="s">
        <v>796</v>
      </c>
      <c r="C92" s="357">
        <v>2153.9</v>
      </c>
    </row>
    <row r="93" spans="2:15" x14ac:dyDescent="0.25">
      <c r="B93" s="354" t="s">
        <v>930</v>
      </c>
      <c r="C93" s="357">
        <v>2330.4</v>
      </c>
    </row>
  </sheetData>
  <dataValidations count="1">
    <dataValidation type="list" allowBlank="1" showInputMessage="1" showErrorMessage="1" sqref="G22:G23" xr:uid="{06169206-92DC-4066-8199-AF06FF7C89CA}">
      <formula1>$B$22:$B$93</formula1>
    </dataValidation>
  </dataValidations>
  <hyperlinks>
    <hyperlink ref="C18" r:id="rId1" xr:uid="{5D629351-8D4C-4CC9-9FA3-E86887A46EF7}"/>
  </hyperlinks>
  <pageMargins left="0.7" right="0.7" top="0.75" bottom="0.75" header="0.3" footer="0.3"/>
  <pageSetup paperSize="9" orientation="portrait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6F44C6-7FB3-496B-AB97-3C4D9EF305ED}">
  <sheetPr codeName="Taul58">
    <tabColor theme="7"/>
    <pageSetUpPr autoPageBreaks="0"/>
  </sheetPr>
  <dimension ref="B2:K548"/>
  <sheetViews>
    <sheetView topLeftCell="A19" workbookViewId="0">
      <selection activeCell="D51" sqref="D51:I51"/>
    </sheetView>
  </sheetViews>
  <sheetFormatPr defaultColWidth="8.85546875" defaultRowHeight="12.75" custom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/>
  </cols>
  <sheetData>
    <row r="2" spans="2:11" s="5" customFormat="1" ht="25.35" customHeight="1" x14ac:dyDescent="0.25">
      <c r="B2" s="6" t="s">
        <v>99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100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101</v>
      </c>
      <c r="C10" s="972"/>
      <c r="D10" s="972"/>
      <c r="E10" s="972"/>
      <c r="F10" s="983"/>
      <c r="G10" s="973"/>
      <c r="H10" s="91"/>
      <c r="I10" s="13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102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97" t="s">
        <v>103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97" t="s">
        <v>104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97" t="s">
        <v>105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97" t="s">
        <v>106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97" t="s">
        <v>107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97" t="s">
        <v>108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97" t="s">
        <v>109</v>
      </c>
      <c r="D18" s="93"/>
      <c r="E18" s="93"/>
      <c r="F18" s="93"/>
      <c r="G18" s="95"/>
      <c r="H18" s="274"/>
      <c r="I18" s="285"/>
      <c r="J18" s="276"/>
      <c r="K18" s="2"/>
    </row>
    <row r="19" spans="2:11" ht="12.75" customHeight="1" x14ac:dyDescent="0.2">
      <c r="B19" s="52"/>
      <c r="C19" s="97" t="s">
        <v>110</v>
      </c>
      <c r="D19" s="93"/>
      <c r="E19" s="93"/>
      <c r="F19" s="93"/>
      <c r="G19" s="95"/>
      <c r="H19" s="274"/>
      <c r="I19" s="285"/>
      <c r="J19" s="276"/>
      <c r="K19" s="2"/>
    </row>
    <row r="20" spans="2:11" ht="12.75" customHeight="1" x14ac:dyDescent="0.2">
      <c r="B20" s="52" t="s">
        <v>73</v>
      </c>
      <c r="C20" s="97" t="s">
        <v>84</v>
      </c>
      <c r="D20" s="93"/>
      <c r="E20" s="93"/>
      <c r="F20" s="93"/>
      <c r="G20" s="95"/>
      <c r="H20" s="274"/>
      <c r="I20" s="275"/>
      <c r="J20" s="276"/>
      <c r="K20" s="2"/>
    </row>
    <row r="21" spans="2:11" ht="12.75" customHeight="1" x14ac:dyDescent="0.2">
      <c r="B21" s="52"/>
      <c r="C21" s="97" t="s">
        <v>111</v>
      </c>
      <c r="D21" s="93"/>
      <c r="E21" s="93"/>
      <c r="F21" s="93"/>
      <c r="G21" s="95"/>
      <c r="H21" s="274"/>
      <c r="I21" s="275"/>
      <c r="J21" s="276"/>
      <c r="K21" s="2"/>
    </row>
    <row r="22" spans="2:11" ht="12.75" customHeight="1" x14ac:dyDescent="0.2">
      <c r="B22" s="971"/>
      <c r="C22" s="972"/>
      <c r="D22" s="972"/>
      <c r="E22" s="972"/>
      <c r="F22" s="982"/>
      <c r="G22" s="973"/>
      <c r="H22" s="91"/>
      <c r="I22" s="53"/>
      <c r="J22" s="51"/>
      <c r="K22" s="2"/>
    </row>
    <row r="23" spans="2:11" ht="12.75" customHeight="1" x14ac:dyDescent="0.2">
      <c r="B23" s="971" t="s">
        <v>37</v>
      </c>
      <c r="C23" s="972"/>
      <c r="D23" s="972"/>
      <c r="E23" s="972"/>
      <c r="F23" s="972"/>
      <c r="G23" s="973"/>
      <c r="H23" s="98"/>
      <c r="I23" s="53"/>
      <c r="J23" s="51"/>
      <c r="K23" s="2"/>
    </row>
    <row r="24" spans="2:11" ht="12.75" customHeight="1" x14ac:dyDescent="0.2">
      <c r="B24" s="971" t="s">
        <v>38</v>
      </c>
      <c r="C24" s="972"/>
      <c r="D24" s="972"/>
      <c r="E24" s="972"/>
      <c r="F24" s="972"/>
      <c r="G24" s="973"/>
      <c r="H24" s="91"/>
      <c r="I24" s="53"/>
      <c r="J24" s="51"/>
      <c r="K24" s="27"/>
    </row>
    <row r="25" spans="2:11" ht="12.75" customHeight="1" x14ac:dyDescent="0.2">
      <c r="B25" s="971" t="s">
        <v>86</v>
      </c>
      <c r="C25" s="972"/>
      <c r="D25" s="972"/>
      <c r="E25" s="972"/>
      <c r="F25" s="972"/>
      <c r="G25" s="90"/>
      <c r="H25" s="279"/>
      <c r="I25" s="53"/>
      <c r="J25" s="51"/>
      <c r="K25" s="27"/>
    </row>
    <row r="26" spans="2:11" ht="12.75" customHeight="1" x14ac:dyDescent="0.2">
      <c r="B26" s="971" t="s">
        <v>87</v>
      </c>
      <c r="C26" s="972"/>
      <c r="D26" s="972"/>
      <c r="E26" s="972"/>
      <c r="F26" s="972"/>
      <c r="G26" s="973"/>
      <c r="H26" s="91"/>
      <c r="I26" s="53"/>
      <c r="J26" s="51"/>
      <c r="K26" s="27"/>
    </row>
    <row r="27" spans="2:11" ht="12.75" customHeight="1" x14ac:dyDescent="0.2">
      <c r="B27" s="971" t="s">
        <v>88</v>
      </c>
      <c r="C27" s="972"/>
      <c r="D27" s="972"/>
      <c r="E27" s="972"/>
      <c r="F27" s="972"/>
      <c r="G27" s="973"/>
      <c r="H27" s="280">
        <v>5.3999999999999999E-2</v>
      </c>
      <c r="I27" s="53"/>
      <c r="J27" s="51"/>
      <c r="K27" s="2"/>
    </row>
    <row r="28" spans="2:11" ht="12.75" customHeight="1" x14ac:dyDescent="0.2">
      <c r="B28" s="971" t="s">
        <v>89</v>
      </c>
      <c r="C28" s="972"/>
      <c r="D28" s="972"/>
      <c r="E28" s="972"/>
      <c r="F28" s="972"/>
      <c r="G28" s="973"/>
      <c r="H28" s="91"/>
      <c r="I28" s="53"/>
      <c r="J28" s="51"/>
      <c r="K28" s="2"/>
    </row>
    <row r="29" spans="2:11" ht="12.75" customHeight="1" x14ac:dyDescent="0.2">
      <c r="B29" s="971"/>
      <c r="C29" s="972"/>
      <c r="D29" s="972"/>
      <c r="E29" s="972"/>
      <c r="F29" s="972"/>
      <c r="G29" s="973"/>
      <c r="H29" s="281"/>
      <c r="I29" s="53"/>
      <c r="J29" s="51"/>
      <c r="K29" s="2"/>
    </row>
    <row r="30" spans="2:11" ht="12.75" customHeight="1" x14ac:dyDescent="0.2">
      <c r="B30" s="971" t="s">
        <v>42</v>
      </c>
      <c r="C30" s="972"/>
      <c r="D30" s="972"/>
      <c r="E30" s="972"/>
      <c r="F30" s="972"/>
      <c r="G30" s="973"/>
      <c r="H30" s="91"/>
      <c r="I30" s="53"/>
      <c r="J30" s="51"/>
      <c r="K30" s="2"/>
    </row>
    <row r="31" spans="2:11" ht="12.75" customHeight="1" x14ac:dyDescent="0.2">
      <c r="B31" s="92"/>
      <c r="C31" s="99" t="s">
        <v>112</v>
      </c>
      <c r="D31" s="100"/>
      <c r="E31" s="100"/>
      <c r="F31" s="100"/>
      <c r="G31" s="103"/>
      <c r="H31" s="274"/>
      <c r="I31" s="53"/>
      <c r="J31" s="51"/>
      <c r="K31" s="2"/>
    </row>
    <row r="32" spans="2:11" ht="12.75" customHeight="1" x14ac:dyDescent="0.2">
      <c r="B32" s="22"/>
      <c r="C32" s="99" t="s">
        <v>92</v>
      </c>
      <c r="D32" s="101"/>
      <c r="E32" s="101"/>
      <c r="F32" s="101"/>
      <c r="G32" s="103"/>
      <c r="H32" s="274"/>
      <c r="I32" s="53"/>
      <c r="J32" s="51"/>
      <c r="K32" s="2"/>
    </row>
    <row r="33" spans="2:11" ht="12.75" customHeight="1" x14ac:dyDescent="0.2">
      <c r="B33" s="59"/>
      <c r="C33" s="104"/>
      <c r="D33" s="96"/>
      <c r="E33" s="96"/>
      <c r="F33" s="96"/>
      <c r="G33" s="95"/>
      <c r="H33" s="105"/>
      <c r="I33" s="53"/>
      <c r="J33" s="51"/>
      <c r="K33" s="2"/>
    </row>
    <row r="34" spans="2:11" ht="12.75" customHeight="1" x14ac:dyDescent="0.2">
      <c r="B34" s="971" t="s">
        <v>44</v>
      </c>
      <c r="C34" s="972"/>
      <c r="D34" s="972"/>
      <c r="E34" s="972"/>
      <c r="F34" s="972"/>
      <c r="G34" s="973"/>
      <c r="H34" s="91"/>
      <c r="I34" s="53"/>
      <c r="J34" s="51"/>
      <c r="K34" s="2"/>
    </row>
    <row r="35" spans="2:11" ht="12.75" customHeight="1" x14ac:dyDescent="0.2">
      <c r="B35" s="979"/>
      <c r="C35" s="982"/>
      <c r="D35" s="982"/>
      <c r="E35" s="982"/>
      <c r="F35" s="982"/>
      <c r="G35" s="980"/>
      <c r="H35" s="91"/>
      <c r="I35" s="53"/>
      <c r="J35" s="51"/>
      <c r="K35" s="2"/>
    </row>
    <row r="36" spans="2:11" ht="12.75" customHeight="1" x14ac:dyDescent="0.2">
      <c r="B36" s="971" t="s">
        <v>113</v>
      </c>
      <c r="C36" s="972"/>
      <c r="D36" s="972"/>
      <c r="E36" s="972"/>
      <c r="F36" s="972"/>
      <c r="G36" s="973"/>
      <c r="H36" s="91"/>
      <c r="I36" s="53"/>
      <c r="J36" s="51"/>
      <c r="K36" s="2"/>
    </row>
    <row r="37" spans="2:11" ht="12.75" customHeight="1" thickBot="1" x14ac:dyDescent="0.25">
      <c r="B37" s="974"/>
      <c r="C37" s="975"/>
      <c r="D37" s="975"/>
      <c r="E37" s="975"/>
      <c r="F37" s="975"/>
      <c r="G37" s="976"/>
      <c r="H37" s="108"/>
      <c r="I37" s="107"/>
      <c r="J37" s="109"/>
      <c r="K37" s="2"/>
    </row>
    <row r="38" spans="2:11" ht="12.75" customHeight="1" x14ac:dyDescent="0.2">
      <c r="D38" s="3"/>
      <c r="E38" s="3"/>
      <c r="I38" s="3"/>
      <c r="K38" s="2"/>
    </row>
    <row r="39" spans="2:11" ht="12.75" customHeight="1" thickBot="1" x14ac:dyDescent="0.25">
      <c r="D39" s="3"/>
      <c r="E39" s="3"/>
      <c r="I39" s="3"/>
      <c r="K39" s="2"/>
    </row>
    <row r="40" spans="2:11" ht="12.75" customHeight="1" x14ac:dyDescent="0.2">
      <c r="B40" s="42" t="s">
        <v>114</v>
      </c>
      <c r="C40" s="43"/>
      <c r="D40" s="44"/>
      <c r="E40" s="44"/>
      <c r="F40" s="44"/>
      <c r="G40" s="44"/>
      <c r="H40" s="44"/>
      <c r="I40" s="46"/>
      <c r="K40" s="2"/>
    </row>
    <row r="41" spans="2:11" ht="12.75" customHeight="1" x14ac:dyDescent="0.2">
      <c r="B41" s="47"/>
      <c r="C41" s="2" t="s">
        <v>33</v>
      </c>
      <c r="D41" s="3"/>
      <c r="E41" s="3"/>
      <c r="I41" s="48"/>
      <c r="K41" s="2"/>
    </row>
    <row r="42" spans="2:11" ht="12.75" customHeight="1" x14ac:dyDescent="0.2">
      <c r="B42" s="977"/>
      <c r="C42" s="978"/>
      <c r="D42" s="963"/>
      <c r="E42" s="964"/>
      <c r="F42" s="964"/>
      <c r="G42" s="981"/>
      <c r="H42" s="112"/>
      <c r="I42" s="50"/>
      <c r="K42" s="2"/>
    </row>
    <row r="43" spans="2:11" ht="12.75" customHeight="1" x14ac:dyDescent="0.2">
      <c r="B43" s="979"/>
      <c r="C43" s="980"/>
      <c r="D43" s="13" t="s">
        <v>17</v>
      </c>
      <c r="E43" s="13" t="s">
        <v>18</v>
      </c>
      <c r="F43" s="13" t="s">
        <v>19</v>
      </c>
      <c r="G43" s="13" t="s">
        <v>96</v>
      </c>
      <c r="H43" s="13" t="s">
        <v>21</v>
      </c>
      <c r="I43" s="65" t="s">
        <v>22</v>
      </c>
      <c r="K43" s="2"/>
    </row>
    <row r="44" spans="2:11" ht="12.75" customHeight="1" x14ac:dyDescent="0.2">
      <c r="B44" s="52"/>
      <c r="C44" s="28" t="s">
        <v>97</v>
      </c>
      <c r="D44" s="113"/>
      <c r="E44" s="113"/>
      <c r="F44" s="113"/>
      <c r="G44" s="113"/>
      <c r="H44" s="113"/>
      <c r="I44" s="114"/>
      <c r="K44" s="2"/>
    </row>
    <row r="45" spans="2:11" ht="12.75" customHeight="1" x14ac:dyDescent="0.2">
      <c r="B45" s="52"/>
      <c r="C45" s="28" t="s">
        <v>40</v>
      </c>
      <c r="D45" s="113"/>
      <c r="E45" s="113"/>
      <c r="F45" s="113"/>
      <c r="G45" s="113"/>
      <c r="H45" s="113"/>
      <c r="I45" s="114"/>
      <c r="K45" s="2"/>
    </row>
    <row r="46" spans="2:11" ht="12.75" customHeight="1" x14ac:dyDescent="0.2">
      <c r="B46" s="52"/>
      <c r="C46" s="28" t="s">
        <v>38</v>
      </c>
      <c r="D46" s="113"/>
      <c r="E46" s="113"/>
      <c r="F46" s="113"/>
      <c r="G46" s="113"/>
      <c r="H46" s="113"/>
      <c r="I46" s="114"/>
      <c r="K46" s="2"/>
    </row>
    <row r="47" spans="2:11" ht="12.75" customHeight="1" x14ac:dyDescent="0.2">
      <c r="B47" s="52"/>
      <c r="C47" s="28" t="s">
        <v>42</v>
      </c>
      <c r="D47" s="113"/>
      <c r="E47" s="113"/>
      <c r="F47" s="113"/>
      <c r="G47" s="113"/>
      <c r="H47" s="113"/>
      <c r="I47" s="114"/>
      <c r="K47" s="2"/>
    </row>
    <row r="48" spans="2:11" ht="12.75" customHeight="1" x14ac:dyDescent="0.2">
      <c r="B48" s="52"/>
      <c r="C48" s="28" t="s">
        <v>44</v>
      </c>
      <c r="D48" s="113"/>
      <c r="E48" s="113"/>
      <c r="F48" s="113"/>
      <c r="G48" s="113"/>
      <c r="H48" s="274"/>
      <c r="I48" s="114"/>
      <c r="K48" s="2"/>
    </row>
    <row r="49" spans="2:11" ht="12.75" customHeight="1" x14ac:dyDescent="0.2">
      <c r="B49" s="52"/>
      <c r="C49" s="53" t="s">
        <v>115</v>
      </c>
      <c r="D49" s="115"/>
      <c r="E49" s="115"/>
      <c r="F49" s="115"/>
      <c r="G49" s="115"/>
      <c r="H49" s="115"/>
      <c r="I49" s="116"/>
      <c r="K49" s="2"/>
    </row>
    <row r="50" spans="2:11" ht="12.75" customHeight="1" x14ac:dyDescent="0.2">
      <c r="B50" s="66"/>
      <c r="C50" s="53"/>
      <c r="D50" s="13"/>
      <c r="E50" s="13"/>
      <c r="F50" s="13"/>
      <c r="G50" s="13"/>
      <c r="H50" s="49"/>
      <c r="I50" s="65"/>
      <c r="K50" s="2"/>
    </row>
    <row r="51" spans="2:11" ht="12.75" customHeight="1" x14ac:dyDescent="0.2">
      <c r="B51" s="47"/>
      <c r="C51" s="53" t="s">
        <v>58</v>
      </c>
      <c r="D51" s="282"/>
      <c r="E51" s="282"/>
      <c r="F51" s="282"/>
      <c r="G51" s="282"/>
      <c r="H51" s="283"/>
      <c r="I51" s="284"/>
      <c r="K51" s="2"/>
    </row>
    <row r="52" spans="2:11" ht="12.75" customHeight="1" x14ac:dyDescent="0.2">
      <c r="B52" s="47"/>
      <c r="C52" s="53" t="s">
        <v>98</v>
      </c>
      <c r="D52" s="117"/>
      <c r="E52" s="117"/>
      <c r="F52" s="117"/>
      <c r="G52" s="117"/>
      <c r="H52" s="117"/>
      <c r="I52" s="118"/>
      <c r="K52" s="2"/>
    </row>
    <row r="53" spans="2:11" ht="12.75" customHeight="1" thickBot="1" x14ac:dyDescent="0.25">
      <c r="B53" s="119"/>
      <c r="C53" s="68"/>
      <c r="D53" s="120"/>
      <c r="E53" s="120"/>
      <c r="F53" s="120"/>
      <c r="G53" s="120"/>
      <c r="H53" s="108"/>
      <c r="I53" s="121"/>
      <c r="K53" s="2"/>
    </row>
    <row r="54" spans="2:11" ht="12.75" customHeight="1" x14ac:dyDescent="0.2">
      <c r="K54" s="2"/>
    </row>
    <row r="55" spans="2:11" ht="12.75" customHeight="1" x14ac:dyDescent="0.2">
      <c r="I55" s="3"/>
      <c r="K55" s="2"/>
    </row>
    <row r="56" spans="2:11" ht="12.75" customHeight="1" x14ac:dyDescent="0.2">
      <c r="D56" s="3"/>
      <c r="E56" s="3"/>
      <c r="I56" s="3"/>
    </row>
    <row r="57" spans="2:11" ht="12.75" customHeight="1" x14ac:dyDescent="0.2">
      <c r="D57" s="3"/>
      <c r="E57" s="3"/>
      <c r="I57" s="3"/>
    </row>
    <row r="535" spans="3:9" s="3" customFormat="1" ht="12.75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12.75" customHeight="1" x14ac:dyDescent="0.2">
      <c r="C537" s="2" t="b">
        <f>ISNUMBER(D537)</f>
        <v>0</v>
      </c>
      <c r="D537" s="2"/>
      <c r="E537" s="2"/>
      <c r="I537" s="4"/>
    </row>
    <row r="548" spans="3:3" ht="12.75" customHeight="1" x14ac:dyDescent="0.2">
      <c r="C548" s="2" t="b">
        <f>ISNUMBER(D548)</f>
        <v>0</v>
      </c>
    </row>
  </sheetData>
  <mergeCells count="16">
    <mergeCell ref="B26:G26"/>
    <mergeCell ref="B10:G10"/>
    <mergeCell ref="B22:G22"/>
    <mergeCell ref="B23:G23"/>
    <mergeCell ref="B24:G24"/>
    <mergeCell ref="B25:F25"/>
    <mergeCell ref="B36:G36"/>
    <mergeCell ref="B37:G37"/>
    <mergeCell ref="B42:C43"/>
    <mergeCell ref="D42:G42"/>
    <mergeCell ref="B27:G27"/>
    <mergeCell ref="B28:G28"/>
    <mergeCell ref="B29:G29"/>
    <mergeCell ref="B30:G30"/>
    <mergeCell ref="B34:G34"/>
    <mergeCell ref="B35:G35"/>
  </mergeCells>
  <pageMargins left="0.75" right="0.75" top="1" bottom="1" header="0.5" footer="0.5"/>
  <pageSetup paperSize="9" scale="30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BCB4A-8B0F-4F38-8BBB-1F050DC80F08}">
  <sheetPr codeName="Taul59">
    <tabColor theme="7"/>
    <pageSetUpPr autoPageBreaks="0"/>
  </sheetPr>
  <dimension ref="A1:K548"/>
  <sheetViews>
    <sheetView topLeftCell="A22" workbookViewId="0">
      <selection activeCell="D59" sqref="D59:I59"/>
    </sheetView>
  </sheetViews>
  <sheetFormatPr defaultColWidth="0" defaultRowHeight="0" customHeight="1" zero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 hidden="1"/>
  </cols>
  <sheetData>
    <row r="1" spans="2:11" ht="12.75" customHeight="1" x14ac:dyDescent="0.2"/>
    <row r="2" spans="2:11" s="5" customFormat="1" ht="25.35" customHeight="1" x14ac:dyDescent="0.25">
      <c r="B2" s="6" t="s">
        <v>116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117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118</v>
      </c>
      <c r="C10" s="972"/>
      <c r="D10" s="972"/>
      <c r="E10" s="972"/>
      <c r="F10" s="983"/>
      <c r="G10" s="973"/>
      <c r="H10" s="91"/>
      <c r="I10" s="13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119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97" t="s">
        <v>82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97" t="s">
        <v>120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97" t="s">
        <v>81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97" t="s">
        <v>121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97" t="s">
        <v>108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97" t="s">
        <v>122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97" t="s">
        <v>109</v>
      </c>
      <c r="D18" s="93"/>
      <c r="E18" s="93"/>
      <c r="F18" s="93"/>
      <c r="G18" s="95"/>
      <c r="H18" s="274"/>
      <c r="I18" s="285"/>
      <c r="J18" s="276"/>
      <c r="K18" s="2"/>
    </row>
    <row r="19" spans="2:11" ht="12.75" customHeight="1" x14ac:dyDescent="0.2">
      <c r="B19" s="52" t="s">
        <v>73</v>
      </c>
      <c r="C19" s="97" t="s">
        <v>83</v>
      </c>
      <c r="D19" s="93"/>
      <c r="E19" s="93"/>
      <c r="F19" s="93"/>
      <c r="G19" s="95"/>
      <c r="H19" s="274"/>
      <c r="I19" s="275"/>
      <c r="J19" s="276"/>
      <c r="K19" s="2"/>
    </row>
    <row r="20" spans="2:11" ht="12.75" customHeight="1" x14ac:dyDescent="0.2">
      <c r="B20" s="92"/>
      <c r="C20" s="97" t="s">
        <v>84</v>
      </c>
      <c r="D20" s="93"/>
      <c r="E20" s="93"/>
      <c r="F20" s="93"/>
      <c r="G20" s="94"/>
      <c r="H20" s="274"/>
      <c r="I20" s="275"/>
      <c r="J20" s="276"/>
      <c r="K20" s="2"/>
    </row>
    <row r="21" spans="2:11" ht="12.75" customHeight="1" x14ac:dyDescent="0.2">
      <c r="B21" s="92"/>
      <c r="C21" s="97" t="s">
        <v>123</v>
      </c>
      <c r="D21" s="93"/>
      <c r="E21" s="93"/>
      <c r="F21" s="93"/>
      <c r="G21" s="94"/>
      <c r="H21" s="274"/>
      <c r="I21" s="275"/>
      <c r="J21" s="276"/>
      <c r="K21" s="2"/>
    </row>
    <row r="22" spans="2:11" ht="12.75" customHeight="1" x14ac:dyDescent="0.2">
      <c r="B22" s="92"/>
      <c r="C22" s="97" t="s">
        <v>85</v>
      </c>
      <c r="D22" s="93"/>
      <c r="E22" s="93"/>
      <c r="F22" s="93"/>
      <c r="G22" s="94"/>
      <c r="H22" s="274"/>
      <c r="I22" s="275"/>
      <c r="J22" s="276"/>
      <c r="K22" s="2"/>
    </row>
    <row r="23" spans="2:11" ht="12.75" customHeight="1" x14ac:dyDescent="0.2">
      <c r="B23" s="92"/>
      <c r="C23" s="97" t="s">
        <v>124</v>
      </c>
      <c r="D23" s="93"/>
      <c r="E23" s="93"/>
      <c r="F23" s="93"/>
      <c r="G23" s="94"/>
      <c r="H23" s="274"/>
      <c r="I23" s="275"/>
      <c r="J23" s="276"/>
      <c r="K23" s="2"/>
    </row>
    <row r="24" spans="2:11" ht="12.75" customHeight="1" x14ac:dyDescent="0.2">
      <c r="B24" s="971"/>
      <c r="C24" s="972"/>
      <c r="D24" s="972"/>
      <c r="E24" s="972"/>
      <c r="F24" s="982"/>
      <c r="G24" s="973"/>
      <c r="H24" s="91"/>
      <c r="I24" s="53"/>
      <c r="J24" s="51"/>
      <c r="K24" s="2"/>
    </row>
    <row r="25" spans="2:11" ht="12.75" customHeight="1" x14ac:dyDescent="0.2">
      <c r="B25" s="971" t="s">
        <v>37</v>
      </c>
      <c r="C25" s="972"/>
      <c r="D25" s="972"/>
      <c r="E25" s="972"/>
      <c r="F25" s="972"/>
      <c r="G25" s="973"/>
      <c r="H25" s="98"/>
      <c r="I25" s="53"/>
      <c r="J25" s="51"/>
      <c r="K25" s="2"/>
    </row>
    <row r="26" spans="2:11" ht="12.75" customHeight="1" x14ac:dyDescent="0.2">
      <c r="B26" s="971" t="s">
        <v>38</v>
      </c>
      <c r="C26" s="972"/>
      <c r="D26" s="972"/>
      <c r="E26" s="972"/>
      <c r="F26" s="972"/>
      <c r="G26" s="973"/>
      <c r="H26" s="91"/>
      <c r="I26" s="53"/>
      <c r="J26" s="51"/>
      <c r="K26" s="2"/>
    </row>
    <row r="27" spans="2:11" ht="12.75" customHeight="1" x14ac:dyDescent="0.2">
      <c r="B27" s="971" t="s">
        <v>86</v>
      </c>
      <c r="C27" s="972"/>
      <c r="D27" s="972"/>
      <c r="E27" s="972"/>
      <c r="F27" s="972"/>
      <c r="G27" s="90"/>
      <c r="H27" s="98"/>
      <c r="I27" s="53"/>
      <c r="J27" s="51"/>
      <c r="K27" s="2"/>
    </row>
    <row r="28" spans="2:11" ht="12.75" customHeight="1" x14ac:dyDescent="0.2">
      <c r="B28" s="971" t="s">
        <v>87</v>
      </c>
      <c r="C28" s="972"/>
      <c r="D28" s="972"/>
      <c r="E28" s="972"/>
      <c r="F28" s="972"/>
      <c r="G28" s="973"/>
      <c r="H28" s="91"/>
      <c r="I28" s="53"/>
      <c r="J28" s="51"/>
      <c r="K28" s="2"/>
    </row>
    <row r="29" spans="2:11" ht="12.75" customHeight="1" x14ac:dyDescent="0.2">
      <c r="B29" s="971" t="s">
        <v>88</v>
      </c>
      <c r="C29" s="972"/>
      <c r="D29" s="972"/>
      <c r="E29" s="972"/>
      <c r="F29" s="972"/>
      <c r="G29" s="973"/>
      <c r="H29" s="280">
        <v>5.3999999999999999E-2</v>
      </c>
      <c r="I29" s="53"/>
      <c r="J29" s="51"/>
      <c r="K29" s="2"/>
    </row>
    <row r="30" spans="2:11" ht="12.75" customHeight="1" x14ac:dyDescent="0.2">
      <c r="B30" s="971" t="s">
        <v>89</v>
      </c>
      <c r="C30" s="972"/>
      <c r="D30" s="972"/>
      <c r="E30" s="972"/>
      <c r="F30" s="972"/>
      <c r="G30" s="973"/>
      <c r="H30" s="91"/>
      <c r="I30" s="53"/>
      <c r="J30" s="51"/>
      <c r="K30" s="2"/>
    </row>
    <row r="31" spans="2:11" ht="12.75" customHeight="1" x14ac:dyDescent="0.2">
      <c r="B31" s="971"/>
      <c r="C31" s="972"/>
      <c r="D31" s="972"/>
      <c r="E31" s="972"/>
      <c r="F31" s="972"/>
      <c r="G31" s="973"/>
      <c r="H31" s="281"/>
      <c r="I31" s="53"/>
      <c r="J31" s="51"/>
      <c r="K31" s="2"/>
    </row>
    <row r="32" spans="2:11" ht="12.75" customHeight="1" x14ac:dyDescent="0.2">
      <c r="B32" s="971" t="s">
        <v>42</v>
      </c>
      <c r="C32" s="972"/>
      <c r="D32" s="972"/>
      <c r="E32" s="972"/>
      <c r="F32" s="972"/>
      <c r="G32" s="973"/>
      <c r="H32" s="91"/>
      <c r="I32" s="53"/>
      <c r="J32" s="51"/>
      <c r="K32" s="2"/>
    </row>
    <row r="33" spans="2:11" ht="12.75" customHeight="1" x14ac:dyDescent="0.2">
      <c r="B33" s="92"/>
      <c r="C33" s="99" t="s">
        <v>125</v>
      </c>
      <c r="D33" s="100"/>
      <c r="E33" s="100"/>
      <c r="F33" s="100"/>
      <c r="G33" s="103"/>
      <c r="H33" s="274"/>
      <c r="I33" s="53"/>
      <c r="J33" s="51"/>
      <c r="K33" s="27"/>
    </row>
    <row r="34" spans="2:11" ht="12.75" customHeight="1" x14ac:dyDescent="0.2">
      <c r="B34" s="52"/>
      <c r="C34" s="99" t="s">
        <v>126</v>
      </c>
      <c r="D34" s="100"/>
      <c r="E34" s="100"/>
      <c r="F34" s="100"/>
      <c r="G34" s="102"/>
      <c r="H34" s="274"/>
      <c r="I34" s="53"/>
      <c r="J34" s="51"/>
      <c r="K34" s="27"/>
    </row>
    <row r="35" spans="2:11" ht="12.75" customHeight="1" x14ac:dyDescent="0.2">
      <c r="B35" s="52"/>
      <c r="C35" s="99" t="s">
        <v>12</v>
      </c>
      <c r="D35" s="100"/>
      <c r="E35" s="101"/>
      <c r="F35" s="100"/>
      <c r="G35" s="102"/>
      <c r="H35" s="274"/>
      <c r="I35" s="53"/>
      <c r="J35" s="51"/>
      <c r="K35" s="27"/>
    </row>
    <row r="36" spans="2:11" ht="12.75" customHeight="1" x14ac:dyDescent="0.2">
      <c r="B36" s="52"/>
      <c r="C36" s="99" t="s">
        <v>92</v>
      </c>
      <c r="D36" s="100"/>
      <c r="E36" s="101"/>
      <c r="F36" s="100"/>
      <c r="G36" s="102"/>
      <c r="H36" s="274"/>
      <c r="I36" s="53"/>
      <c r="J36" s="51"/>
      <c r="K36" s="2"/>
    </row>
    <row r="37" spans="2:11" ht="12.75" customHeight="1" x14ac:dyDescent="0.2">
      <c r="B37" s="52"/>
      <c r="C37" s="99" t="s">
        <v>127</v>
      </c>
      <c r="D37" s="100"/>
      <c r="E37" s="101"/>
      <c r="F37" s="100"/>
      <c r="G37" s="102"/>
      <c r="H37" s="274"/>
      <c r="I37" s="53"/>
      <c r="J37" s="51"/>
      <c r="K37" s="2"/>
    </row>
    <row r="38" spans="2:11" ht="12.75" customHeight="1" x14ac:dyDescent="0.2">
      <c r="B38" s="52"/>
      <c r="C38" s="99" t="s">
        <v>128</v>
      </c>
      <c r="D38" s="100"/>
      <c r="E38" s="101"/>
      <c r="F38" s="100"/>
      <c r="G38" s="102"/>
      <c r="H38" s="274"/>
      <c r="I38" s="53"/>
      <c r="J38" s="51"/>
      <c r="K38" s="27"/>
    </row>
    <row r="39" spans="2:11" ht="12.75" customHeight="1" x14ac:dyDescent="0.2">
      <c r="B39" s="52"/>
      <c r="C39" s="99" t="s">
        <v>91</v>
      </c>
      <c r="D39" s="100"/>
      <c r="E39" s="101"/>
      <c r="F39" s="100"/>
      <c r="G39" s="102"/>
      <c r="H39" s="274"/>
      <c r="I39" s="53"/>
      <c r="J39" s="51"/>
      <c r="K39" s="27"/>
    </row>
    <row r="40" spans="2:11" ht="12.75" customHeight="1" x14ac:dyDescent="0.2">
      <c r="B40" s="52"/>
      <c r="C40" s="99" t="s">
        <v>93</v>
      </c>
      <c r="D40" s="100"/>
      <c r="E40" s="100"/>
      <c r="F40" s="100"/>
      <c r="G40" s="102"/>
      <c r="H40" s="274"/>
      <c r="I40" s="53"/>
      <c r="J40" s="51"/>
      <c r="K40" s="2"/>
    </row>
    <row r="41" spans="2:11" ht="12.75" customHeight="1" x14ac:dyDescent="0.2">
      <c r="B41" s="59"/>
      <c r="C41" s="104"/>
      <c r="D41" s="96"/>
      <c r="E41" s="96"/>
      <c r="F41" s="96"/>
      <c r="G41" s="95"/>
      <c r="H41" s="105"/>
      <c r="I41" s="53"/>
      <c r="J41" s="51"/>
      <c r="K41" s="2"/>
    </row>
    <row r="42" spans="2:11" ht="12.75" customHeight="1" x14ac:dyDescent="0.2">
      <c r="B42" s="971" t="s">
        <v>44</v>
      </c>
      <c r="C42" s="972"/>
      <c r="D42" s="972"/>
      <c r="E42" s="972"/>
      <c r="F42" s="972"/>
      <c r="G42" s="973"/>
      <c r="H42" s="91"/>
      <c r="I42" s="53"/>
      <c r="J42" s="51"/>
      <c r="K42" s="27"/>
    </row>
    <row r="43" spans="2:11" ht="12.75" customHeight="1" x14ac:dyDescent="0.2">
      <c r="B43" s="979"/>
      <c r="C43" s="982"/>
      <c r="D43" s="982"/>
      <c r="E43" s="982"/>
      <c r="F43" s="982"/>
      <c r="G43" s="980"/>
      <c r="H43" s="91"/>
      <c r="I43" s="53"/>
      <c r="J43" s="51"/>
      <c r="K43" s="2"/>
    </row>
    <row r="44" spans="2:11" ht="12.75" customHeight="1" x14ac:dyDescent="0.2">
      <c r="B44" s="971" t="s">
        <v>129</v>
      </c>
      <c r="C44" s="972"/>
      <c r="D44" s="972"/>
      <c r="E44" s="972"/>
      <c r="F44" s="972"/>
      <c r="G44" s="973"/>
      <c r="H44" s="91"/>
      <c r="I44" s="53"/>
      <c r="J44" s="51"/>
      <c r="K44" s="2"/>
    </row>
    <row r="45" spans="2:11" ht="12.75" customHeight="1" thickBot="1" x14ac:dyDescent="0.25">
      <c r="B45" s="974"/>
      <c r="C45" s="975"/>
      <c r="D45" s="975"/>
      <c r="E45" s="975"/>
      <c r="F45" s="975"/>
      <c r="G45" s="976"/>
      <c r="H45" s="108"/>
      <c r="I45" s="107"/>
      <c r="J45" s="109"/>
      <c r="K45" s="2"/>
    </row>
    <row r="46" spans="2:11" ht="12.75" customHeight="1" x14ac:dyDescent="0.2">
      <c r="D46" s="3"/>
      <c r="E46" s="3"/>
      <c r="I46" s="3"/>
      <c r="K46" s="2"/>
    </row>
    <row r="47" spans="2:11" ht="12.75" customHeight="1" thickBot="1" x14ac:dyDescent="0.25">
      <c r="D47" s="3"/>
      <c r="E47" s="3"/>
      <c r="I47" s="3"/>
      <c r="K47" s="2"/>
    </row>
    <row r="48" spans="2:11" ht="12.75" customHeight="1" x14ac:dyDescent="0.2">
      <c r="B48" s="42" t="s">
        <v>130</v>
      </c>
      <c r="C48" s="43"/>
      <c r="D48" s="44"/>
      <c r="E48" s="44"/>
      <c r="F48" s="44"/>
      <c r="G48" s="44"/>
      <c r="H48" s="44"/>
      <c r="I48" s="46"/>
      <c r="K48" s="2"/>
    </row>
    <row r="49" spans="2:11" ht="12.75" customHeight="1" x14ac:dyDescent="0.2">
      <c r="B49" s="47"/>
      <c r="C49" s="2" t="s">
        <v>33</v>
      </c>
      <c r="D49" s="3"/>
      <c r="E49" s="3"/>
      <c r="I49" s="48"/>
      <c r="K49" s="2"/>
    </row>
    <row r="50" spans="2:11" ht="12.75" customHeight="1" x14ac:dyDescent="0.2">
      <c r="B50" s="977"/>
      <c r="C50" s="978"/>
      <c r="D50" s="963"/>
      <c r="E50" s="964"/>
      <c r="F50" s="964"/>
      <c r="G50" s="981"/>
      <c r="H50" s="112"/>
      <c r="I50" s="50"/>
      <c r="K50" s="2"/>
    </row>
    <row r="51" spans="2:11" ht="12.75" customHeight="1" x14ac:dyDescent="0.2">
      <c r="B51" s="979"/>
      <c r="C51" s="980"/>
      <c r="D51" s="13" t="s">
        <v>17</v>
      </c>
      <c r="E51" s="13" t="s">
        <v>18</v>
      </c>
      <c r="F51" s="13" t="s">
        <v>19</v>
      </c>
      <c r="G51" s="13" t="s">
        <v>96</v>
      </c>
      <c r="H51" s="13" t="s">
        <v>21</v>
      </c>
      <c r="I51" s="65" t="s">
        <v>22</v>
      </c>
      <c r="K51" s="2"/>
    </row>
    <row r="52" spans="2:11" ht="12.75" customHeight="1" x14ac:dyDescent="0.2">
      <c r="B52" s="52"/>
      <c r="C52" s="28" t="s">
        <v>97</v>
      </c>
      <c r="D52" s="113"/>
      <c r="E52" s="113"/>
      <c r="F52" s="113"/>
      <c r="G52" s="113"/>
      <c r="H52" s="113"/>
      <c r="I52" s="114"/>
      <c r="K52" s="2"/>
    </row>
    <row r="53" spans="2:11" ht="12.75" customHeight="1" x14ac:dyDescent="0.2">
      <c r="B53" s="52"/>
      <c r="C53" s="28" t="s">
        <v>40</v>
      </c>
      <c r="D53" s="113"/>
      <c r="E53" s="113"/>
      <c r="F53" s="113"/>
      <c r="G53" s="113"/>
      <c r="H53" s="113"/>
      <c r="I53" s="114"/>
      <c r="K53" s="2"/>
    </row>
    <row r="54" spans="2:11" ht="12.75" customHeight="1" x14ac:dyDescent="0.2">
      <c r="B54" s="52"/>
      <c r="C54" s="28" t="s">
        <v>38</v>
      </c>
      <c r="D54" s="113"/>
      <c r="E54" s="113"/>
      <c r="F54" s="113"/>
      <c r="G54" s="113"/>
      <c r="H54" s="113"/>
      <c r="I54" s="114"/>
      <c r="K54" s="2"/>
    </row>
    <row r="55" spans="2:11" ht="12.75" customHeight="1" x14ac:dyDescent="0.2">
      <c r="B55" s="52"/>
      <c r="C55" s="28" t="s">
        <v>42</v>
      </c>
      <c r="D55" s="113"/>
      <c r="E55" s="113"/>
      <c r="F55" s="113"/>
      <c r="G55" s="113"/>
      <c r="H55" s="113"/>
      <c r="I55" s="114"/>
      <c r="K55" s="2"/>
    </row>
    <row r="56" spans="2:11" ht="12.75" customHeight="1" x14ac:dyDescent="0.2">
      <c r="B56" s="52"/>
      <c r="C56" s="28" t="s">
        <v>44</v>
      </c>
      <c r="D56" s="113"/>
      <c r="E56" s="113"/>
      <c r="F56" s="113"/>
      <c r="G56" s="113"/>
      <c r="H56" s="274"/>
      <c r="I56" s="114"/>
      <c r="K56" s="2"/>
    </row>
    <row r="57" spans="2:11" ht="12.75" customHeight="1" x14ac:dyDescent="0.2">
      <c r="B57" s="52"/>
      <c r="C57" s="53" t="s">
        <v>115</v>
      </c>
      <c r="D57" s="115"/>
      <c r="E57" s="115"/>
      <c r="F57" s="115"/>
      <c r="G57" s="115"/>
      <c r="H57" s="115"/>
      <c r="I57" s="116"/>
      <c r="K57" s="2"/>
    </row>
    <row r="58" spans="2:11" ht="12.75" customHeight="1" x14ac:dyDescent="0.2">
      <c r="B58" s="66"/>
      <c r="C58" s="53"/>
      <c r="D58" s="13"/>
      <c r="E58" s="13"/>
      <c r="F58" s="13"/>
      <c r="G58" s="13"/>
      <c r="H58" s="49"/>
      <c r="I58" s="65"/>
      <c r="K58" s="2"/>
    </row>
    <row r="59" spans="2:11" ht="12.75" customHeight="1" x14ac:dyDescent="0.2">
      <c r="B59" s="47"/>
      <c r="C59" s="53" t="s">
        <v>58</v>
      </c>
      <c r="D59" s="282"/>
      <c r="E59" s="282"/>
      <c r="F59" s="282"/>
      <c r="G59" s="282"/>
      <c r="H59" s="283"/>
      <c r="I59" s="284"/>
      <c r="K59" s="2"/>
    </row>
    <row r="60" spans="2:11" ht="12.75" customHeight="1" x14ac:dyDescent="0.2">
      <c r="B60" s="47"/>
      <c r="C60" s="53" t="s">
        <v>98</v>
      </c>
      <c r="D60" s="117"/>
      <c r="E60" s="117"/>
      <c r="F60" s="117"/>
      <c r="G60" s="117"/>
      <c r="H60" s="117"/>
      <c r="I60" s="118"/>
      <c r="K60" s="2"/>
    </row>
    <row r="61" spans="2:11" ht="12.75" customHeight="1" thickBot="1" x14ac:dyDescent="0.25">
      <c r="B61" s="119"/>
      <c r="C61" s="68"/>
      <c r="D61" s="120"/>
      <c r="E61" s="120"/>
      <c r="F61" s="120"/>
      <c r="G61" s="120"/>
      <c r="H61" s="108"/>
      <c r="I61" s="121"/>
      <c r="K61" s="2"/>
    </row>
    <row r="62" spans="2:11" ht="12.75" customHeight="1" x14ac:dyDescent="0.2">
      <c r="K62" s="2"/>
    </row>
    <row r="63" spans="2:11" ht="12.75" customHeight="1" x14ac:dyDescent="0.2">
      <c r="K63" s="2"/>
    </row>
    <row r="64" spans="2:11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535" spans="3:9" s="3" customFormat="1" ht="12.75" hidden="1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12.75" hidden="1" customHeight="1" x14ac:dyDescent="0.2">
      <c r="C537" s="2" t="b">
        <f>ISNUMBER(D537)</f>
        <v>0</v>
      </c>
      <c r="D537" s="2"/>
      <c r="E537" s="2"/>
      <c r="I537" s="4"/>
    </row>
    <row r="548" spans="3:3" ht="12.75" hidden="1" customHeight="1" x14ac:dyDescent="0.2">
      <c r="C548" s="2" t="b">
        <f>ISNUMBER(D548)</f>
        <v>0</v>
      </c>
    </row>
  </sheetData>
  <mergeCells count="16">
    <mergeCell ref="B28:G28"/>
    <mergeCell ref="B10:G10"/>
    <mergeCell ref="B24:G24"/>
    <mergeCell ref="B25:G25"/>
    <mergeCell ref="B26:G26"/>
    <mergeCell ref="B27:F27"/>
    <mergeCell ref="B44:G44"/>
    <mergeCell ref="B45:G45"/>
    <mergeCell ref="B50:C51"/>
    <mergeCell ref="D50:G50"/>
    <mergeCell ref="B29:G29"/>
    <mergeCell ref="B30:G30"/>
    <mergeCell ref="B31:G31"/>
    <mergeCell ref="B32:G32"/>
    <mergeCell ref="B42:G42"/>
    <mergeCell ref="B43:G43"/>
  </mergeCells>
  <pageMargins left="0.75" right="0.75" top="1" bottom="1" header="0.5" footer="0.5"/>
  <pageSetup paperSize="9" scale="30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079002-1ADE-435D-8EFF-619EC6508014}">
  <sheetPr codeName="Taul60">
    <tabColor theme="7"/>
    <pageSetUpPr autoPageBreaks="0"/>
  </sheetPr>
  <dimension ref="B1:K548"/>
  <sheetViews>
    <sheetView workbookViewId="0">
      <selection activeCell="I37" sqref="I37"/>
    </sheetView>
  </sheetViews>
  <sheetFormatPr defaultColWidth="8.85546875" defaultRowHeight="12.75" customHeight="1" zeroHeight="1" x14ac:dyDescent="0.2"/>
  <cols>
    <col min="1" max="1" width="3.7109375" style="2" customWidth="1"/>
    <col min="2" max="2" width="4.42578125" style="2" customWidth="1"/>
    <col min="3" max="3" width="43.140625" style="2" customWidth="1"/>
    <col min="4" max="4" width="15.7109375" style="2" customWidth="1"/>
    <col min="5" max="5" width="14.42578125" style="2" customWidth="1"/>
    <col min="6" max="6" width="16.28515625" style="3" customWidth="1"/>
    <col min="7" max="7" width="15" style="3" customWidth="1"/>
    <col min="8" max="8" width="19.7109375" style="3" customWidth="1"/>
    <col min="9" max="9" width="19.7109375" style="4" customWidth="1"/>
    <col min="10" max="10" width="19.7109375" style="3" customWidth="1"/>
    <col min="11" max="11" width="15.42578125" style="3" customWidth="1"/>
    <col min="12" max="16384" width="8.85546875" style="2"/>
  </cols>
  <sheetData>
    <row r="1" spans="2:11" ht="12.75" customHeight="1" x14ac:dyDescent="0.2"/>
    <row r="2" spans="2:11" s="5" customFormat="1" ht="25.35" customHeight="1" x14ac:dyDescent="0.25">
      <c r="B2" s="6" t="s">
        <v>131</v>
      </c>
      <c r="F2" s="7"/>
      <c r="G2" s="7"/>
      <c r="H2" s="7"/>
      <c r="I2" s="8"/>
      <c r="J2" s="7"/>
      <c r="K2" s="7"/>
    </row>
    <row r="3" spans="2:11" s="5" customFormat="1" ht="12.75" customHeight="1" x14ac:dyDescent="0.2">
      <c r="B3" s="9"/>
      <c r="D3" s="9"/>
      <c r="E3" s="9"/>
      <c r="F3" s="9"/>
      <c r="G3" s="9"/>
      <c r="H3" s="9"/>
      <c r="I3" s="8"/>
      <c r="J3" s="7"/>
      <c r="K3" s="7"/>
    </row>
    <row r="4" spans="2:11" ht="12.75" customHeight="1" thickBot="1" x14ac:dyDescent="0.25">
      <c r="I4" s="83"/>
    </row>
    <row r="5" spans="2:11" ht="12.75" customHeight="1" x14ac:dyDescent="0.2">
      <c r="B5" s="42" t="s">
        <v>132</v>
      </c>
      <c r="C5" s="43"/>
      <c r="D5" s="44"/>
      <c r="E5" s="44"/>
      <c r="F5" s="44"/>
      <c r="G5" s="44"/>
      <c r="H5" s="84"/>
      <c r="I5" s="2"/>
      <c r="J5" s="271"/>
      <c r="K5" s="2"/>
    </row>
    <row r="6" spans="2:11" ht="12.75" customHeight="1" x14ac:dyDescent="0.2">
      <c r="B6" s="85"/>
      <c r="D6" s="3"/>
      <c r="E6" s="3"/>
      <c r="H6" s="86"/>
      <c r="I6" s="2"/>
      <c r="J6" s="88"/>
      <c r="K6" s="2"/>
    </row>
    <row r="7" spans="2:11" ht="12.75" customHeight="1" x14ac:dyDescent="0.2">
      <c r="B7" s="85"/>
      <c r="D7" s="3"/>
      <c r="E7" s="3"/>
      <c r="H7" s="86"/>
      <c r="I7" s="2"/>
      <c r="J7" s="272"/>
      <c r="K7" s="126"/>
    </row>
    <row r="8" spans="2:11" ht="12.75" customHeight="1" x14ac:dyDescent="0.2">
      <c r="B8" s="85"/>
      <c r="D8" s="3"/>
      <c r="E8" s="3"/>
      <c r="H8" s="86"/>
      <c r="I8" s="2"/>
      <c r="J8" s="272"/>
      <c r="K8" s="126"/>
    </row>
    <row r="9" spans="2:11" ht="12.75" customHeight="1" x14ac:dyDescent="0.2">
      <c r="B9" s="47"/>
      <c r="D9" s="3"/>
      <c r="E9" s="3"/>
      <c r="H9" s="87" t="s">
        <v>69</v>
      </c>
      <c r="I9" s="2"/>
      <c r="J9" s="88"/>
      <c r="K9" s="2"/>
    </row>
    <row r="10" spans="2:11" ht="12.75" customHeight="1" x14ac:dyDescent="0.2">
      <c r="B10" s="971" t="s">
        <v>133</v>
      </c>
      <c r="C10" s="972"/>
      <c r="D10" s="972"/>
      <c r="E10" s="972"/>
      <c r="F10" s="983"/>
      <c r="G10" s="973"/>
      <c r="H10" s="91"/>
      <c r="I10" s="13" t="s">
        <v>71</v>
      </c>
      <c r="J10" s="65" t="s">
        <v>72</v>
      </c>
      <c r="K10" s="2"/>
    </row>
    <row r="11" spans="2:11" ht="12.75" customHeight="1" x14ac:dyDescent="0.2">
      <c r="B11" s="92" t="s">
        <v>73</v>
      </c>
      <c r="C11" s="273" t="s">
        <v>134</v>
      </c>
      <c r="D11" s="93"/>
      <c r="E11" s="93"/>
      <c r="F11" s="93"/>
      <c r="G11" s="94"/>
      <c r="H11" s="274"/>
      <c r="I11" s="275"/>
      <c r="J11" s="276"/>
      <c r="K11" s="2"/>
    </row>
    <row r="12" spans="2:11" ht="12.75" customHeight="1" x14ac:dyDescent="0.2">
      <c r="B12" s="52"/>
      <c r="C12" s="97" t="s">
        <v>135</v>
      </c>
      <c r="D12" s="93"/>
      <c r="E12" s="93"/>
      <c r="F12" s="93"/>
      <c r="G12" s="95"/>
      <c r="H12" s="274"/>
      <c r="I12" s="275"/>
      <c r="J12" s="276"/>
      <c r="K12" s="2"/>
    </row>
    <row r="13" spans="2:11" ht="12.75" customHeight="1" x14ac:dyDescent="0.2">
      <c r="B13" s="52" t="s">
        <v>73</v>
      </c>
      <c r="C13" s="97" t="s">
        <v>136</v>
      </c>
      <c r="D13" s="93"/>
      <c r="E13" s="93"/>
      <c r="F13" s="93"/>
      <c r="G13" s="95"/>
      <c r="H13" s="274"/>
      <c r="I13" s="275"/>
      <c r="J13" s="276"/>
      <c r="K13" s="2"/>
    </row>
    <row r="14" spans="2:11" ht="12.75" customHeight="1" x14ac:dyDescent="0.2">
      <c r="B14" s="52"/>
      <c r="C14" s="97" t="s">
        <v>137</v>
      </c>
      <c r="D14" s="93"/>
      <c r="E14" s="93"/>
      <c r="F14" s="93"/>
      <c r="G14" s="95"/>
      <c r="H14" s="274"/>
      <c r="I14" s="275"/>
      <c r="J14" s="276"/>
      <c r="K14" s="2"/>
    </row>
    <row r="15" spans="2:11" ht="12.75" customHeight="1" x14ac:dyDescent="0.2">
      <c r="B15" s="52" t="s">
        <v>73</v>
      </c>
      <c r="C15" s="97" t="s">
        <v>138</v>
      </c>
      <c r="D15" s="93"/>
      <c r="E15" s="93"/>
      <c r="F15" s="93"/>
      <c r="G15" s="95"/>
      <c r="H15" s="274"/>
      <c r="I15" s="275"/>
      <c r="J15" s="276"/>
      <c r="K15" s="2"/>
    </row>
    <row r="16" spans="2:11" ht="12.75" customHeight="1" x14ac:dyDescent="0.2">
      <c r="B16" s="92" t="s">
        <v>79</v>
      </c>
      <c r="C16" s="97" t="s">
        <v>139</v>
      </c>
      <c r="D16" s="93"/>
      <c r="E16" s="96"/>
      <c r="F16" s="93"/>
      <c r="G16" s="94"/>
      <c r="H16" s="274"/>
      <c r="I16" s="275"/>
      <c r="J16" s="276"/>
      <c r="K16" s="2"/>
    </row>
    <row r="17" spans="2:11" ht="12.75" customHeight="1" x14ac:dyDescent="0.2">
      <c r="B17" s="52" t="s">
        <v>73</v>
      </c>
      <c r="C17" s="97" t="s">
        <v>91</v>
      </c>
      <c r="D17" s="93"/>
      <c r="E17" s="93"/>
      <c r="F17" s="93"/>
      <c r="G17" s="95"/>
      <c r="H17" s="274"/>
      <c r="I17" s="275"/>
      <c r="J17" s="276"/>
      <c r="K17" s="2"/>
    </row>
    <row r="18" spans="2:11" ht="12.75" customHeight="1" x14ac:dyDescent="0.2">
      <c r="B18" s="52" t="s">
        <v>79</v>
      </c>
      <c r="C18" s="97" t="s">
        <v>140</v>
      </c>
      <c r="D18" s="93"/>
      <c r="E18" s="93"/>
      <c r="F18" s="93"/>
      <c r="G18" s="95"/>
      <c r="H18" s="274"/>
      <c r="I18" s="285"/>
      <c r="J18" s="276"/>
      <c r="K18" s="2"/>
    </row>
    <row r="19" spans="2:11" ht="12.75" customHeight="1" x14ac:dyDescent="0.2">
      <c r="B19" s="52" t="s">
        <v>73</v>
      </c>
      <c r="C19" s="97" t="s">
        <v>108</v>
      </c>
      <c r="D19" s="93"/>
      <c r="E19" s="93"/>
      <c r="F19" s="93"/>
      <c r="G19" s="95"/>
      <c r="H19" s="274"/>
      <c r="I19" s="275"/>
      <c r="J19" s="276"/>
      <c r="K19" s="2"/>
    </row>
    <row r="20" spans="2:11" ht="12.75" customHeight="1" x14ac:dyDescent="0.2">
      <c r="B20" s="92"/>
      <c r="C20" s="97" t="s">
        <v>84</v>
      </c>
      <c r="D20" s="93"/>
      <c r="E20" s="93"/>
      <c r="F20" s="93"/>
      <c r="G20" s="94"/>
      <c r="H20" s="274"/>
      <c r="I20" s="275"/>
      <c r="J20" s="275"/>
      <c r="K20" s="2"/>
    </row>
    <row r="21" spans="2:11" ht="12.75" customHeight="1" x14ac:dyDescent="0.2">
      <c r="B21" s="971"/>
      <c r="C21" s="972"/>
      <c r="D21" s="972"/>
      <c r="E21" s="972"/>
      <c r="F21" s="982"/>
      <c r="G21" s="973"/>
      <c r="H21" s="91"/>
      <c r="I21" s="53"/>
      <c r="J21" s="51"/>
      <c r="K21" s="2"/>
    </row>
    <row r="22" spans="2:11" ht="12.75" customHeight="1" x14ac:dyDescent="0.2">
      <c r="B22" s="971" t="s">
        <v>37</v>
      </c>
      <c r="C22" s="972"/>
      <c r="D22" s="972"/>
      <c r="E22" s="972"/>
      <c r="F22" s="972"/>
      <c r="G22" s="973"/>
      <c r="H22" s="98"/>
      <c r="I22" s="53"/>
      <c r="J22" s="51"/>
      <c r="K22" s="2"/>
    </row>
    <row r="23" spans="2:11" ht="12.75" customHeight="1" x14ac:dyDescent="0.2">
      <c r="B23" s="971" t="s">
        <v>38</v>
      </c>
      <c r="C23" s="972"/>
      <c r="D23" s="972"/>
      <c r="E23" s="972"/>
      <c r="F23" s="972"/>
      <c r="G23" s="973"/>
      <c r="H23" s="91"/>
      <c r="I23" s="53"/>
      <c r="J23" s="51"/>
      <c r="K23" s="2"/>
    </row>
    <row r="24" spans="2:11" ht="12.75" customHeight="1" x14ac:dyDescent="0.2">
      <c r="B24" s="971" t="s">
        <v>86</v>
      </c>
      <c r="C24" s="972"/>
      <c r="D24" s="972"/>
      <c r="E24" s="972"/>
      <c r="F24" s="972"/>
      <c r="G24" s="90"/>
      <c r="H24" s="279"/>
      <c r="I24" s="53"/>
      <c r="J24" s="51"/>
      <c r="K24" s="2"/>
    </row>
    <row r="25" spans="2:11" ht="12.75" customHeight="1" x14ac:dyDescent="0.2">
      <c r="B25" s="971" t="s">
        <v>87</v>
      </c>
      <c r="C25" s="972"/>
      <c r="D25" s="972"/>
      <c r="E25" s="972"/>
      <c r="F25" s="972"/>
      <c r="G25" s="973"/>
      <c r="H25" s="91"/>
      <c r="I25" s="53"/>
      <c r="J25" s="51"/>
      <c r="K25" s="2"/>
    </row>
    <row r="26" spans="2:11" ht="12.75" customHeight="1" x14ac:dyDescent="0.2">
      <c r="B26" s="971" t="s">
        <v>88</v>
      </c>
      <c r="C26" s="972"/>
      <c r="D26" s="972"/>
      <c r="E26" s="972"/>
      <c r="F26" s="972"/>
      <c r="G26" s="973"/>
      <c r="H26" s="280">
        <v>5.3999999999999999E-2</v>
      </c>
      <c r="I26" s="53"/>
      <c r="J26" s="51"/>
      <c r="K26" s="2"/>
    </row>
    <row r="27" spans="2:11" ht="12.75" customHeight="1" x14ac:dyDescent="0.2">
      <c r="B27" s="971" t="s">
        <v>89</v>
      </c>
      <c r="C27" s="972"/>
      <c r="D27" s="972"/>
      <c r="E27" s="972"/>
      <c r="F27" s="972"/>
      <c r="G27" s="973"/>
      <c r="H27" s="91"/>
      <c r="I27" s="53"/>
      <c r="J27" s="51"/>
      <c r="K27" s="2"/>
    </row>
    <row r="28" spans="2:11" ht="12.75" customHeight="1" x14ac:dyDescent="0.2">
      <c r="B28" s="971"/>
      <c r="C28" s="972"/>
      <c r="D28" s="972"/>
      <c r="E28" s="972"/>
      <c r="F28" s="972"/>
      <c r="G28" s="973"/>
      <c r="H28" s="281"/>
      <c r="I28" s="53"/>
      <c r="J28" s="51"/>
      <c r="K28" s="2"/>
    </row>
    <row r="29" spans="2:11" ht="12.75" customHeight="1" x14ac:dyDescent="0.2">
      <c r="B29" s="971" t="s">
        <v>42</v>
      </c>
      <c r="C29" s="972"/>
      <c r="D29" s="972"/>
      <c r="E29" s="972"/>
      <c r="F29" s="972"/>
      <c r="G29" s="973"/>
      <c r="H29" s="91"/>
      <c r="I29" s="53"/>
      <c r="J29" s="51"/>
      <c r="K29" s="2"/>
    </row>
    <row r="30" spans="2:11" s="3" customFormat="1" ht="12.75" customHeight="1" x14ac:dyDescent="0.2">
      <c r="B30" s="52"/>
      <c r="C30" s="99" t="s">
        <v>12</v>
      </c>
      <c r="D30" s="100"/>
      <c r="E30" s="101"/>
      <c r="F30" s="100"/>
      <c r="G30" s="102"/>
      <c r="H30" s="274"/>
      <c r="I30" s="53"/>
      <c r="J30" s="51"/>
      <c r="K30" s="2"/>
    </row>
    <row r="31" spans="2:11" s="3" customFormat="1" ht="12.75" customHeight="1" x14ac:dyDescent="0.2">
      <c r="B31" s="52"/>
      <c r="C31" s="99" t="s">
        <v>93</v>
      </c>
      <c r="D31" s="100"/>
      <c r="E31" s="100"/>
      <c r="F31" s="100"/>
      <c r="G31" s="102"/>
      <c r="H31" s="274"/>
      <c r="I31" s="53"/>
      <c r="J31" s="51"/>
      <c r="K31" s="2"/>
    </row>
    <row r="32" spans="2:11" s="3" customFormat="1" ht="12.75" customHeight="1" x14ac:dyDescent="0.2">
      <c r="B32" s="59"/>
      <c r="C32" s="104"/>
      <c r="D32" s="96"/>
      <c r="E32" s="96"/>
      <c r="F32" s="96"/>
      <c r="G32" s="95"/>
      <c r="H32" s="105"/>
      <c r="I32" s="53"/>
      <c r="J32" s="51"/>
      <c r="K32" s="2"/>
    </row>
    <row r="33" spans="2:11" s="3" customFormat="1" ht="12.75" customHeight="1" x14ac:dyDescent="0.2">
      <c r="B33" s="971" t="s">
        <v>141</v>
      </c>
      <c r="C33" s="972"/>
      <c r="D33" s="972"/>
      <c r="E33" s="972"/>
      <c r="F33" s="972"/>
      <c r="G33" s="973"/>
      <c r="H33" s="91"/>
      <c r="I33" s="53"/>
      <c r="J33" s="51"/>
      <c r="K33" s="2"/>
    </row>
    <row r="34" spans="2:11" s="3" customFormat="1" ht="12.75" customHeight="1" x14ac:dyDescent="0.2">
      <c r="B34" s="110"/>
      <c r="C34" s="89" t="s">
        <v>142</v>
      </c>
      <c r="D34" s="89"/>
      <c r="E34" s="89"/>
      <c r="F34" s="89"/>
      <c r="G34" s="111"/>
      <c r="H34" s="122"/>
      <c r="I34" s="89"/>
      <c r="J34" s="123"/>
      <c r="K34" s="2"/>
    </row>
    <row r="35" spans="2:11" s="3" customFormat="1" ht="12.75" customHeight="1" x14ac:dyDescent="0.2">
      <c r="B35" s="110"/>
      <c r="C35" s="89"/>
      <c r="D35" s="89"/>
      <c r="E35" s="89"/>
      <c r="F35" s="89"/>
      <c r="G35" s="111"/>
      <c r="H35" s="122"/>
      <c r="I35" s="89"/>
      <c r="J35" s="123"/>
      <c r="K35" s="2"/>
    </row>
    <row r="36" spans="2:11" s="3" customFormat="1" ht="12.75" customHeight="1" thickBot="1" x14ac:dyDescent="0.25">
      <c r="B36" s="974"/>
      <c r="C36" s="975"/>
      <c r="D36" s="975"/>
      <c r="E36" s="975"/>
      <c r="F36" s="975"/>
      <c r="G36" s="976"/>
      <c r="H36" s="108"/>
      <c r="I36" s="107"/>
      <c r="J36" s="109"/>
      <c r="K36" s="2"/>
    </row>
    <row r="37" spans="2:11" s="3" customFormat="1" ht="12.75" customHeight="1" x14ac:dyDescent="0.2">
      <c r="B37" s="2"/>
      <c r="C37" s="2"/>
      <c r="K37" s="2"/>
    </row>
    <row r="38" spans="2:11" ht="12.75" customHeight="1" x14ac:dyDescent="0.2"/>
    <row r="39" spans="2:11" ht="12.75" customHeight="1" x14ac:dyDescent="0.2"/>
    <row r="535" spans="3:9" s="3" customFormat="1" ht="12.75" hidden="1" customHeight="1" x14ac:dyDescent="0.2">
      <c r="C535" s="2"/>
      <c r="D535" s="2"/>
      <c r="E535" s="2"/>
      <c r="F535" s="3" t="str">
        <f>IF(ISNUMBER(F452)=TRUE,F452-F367,"")</f>
        <v/>
      </c>
      <c r="I535" s="4"/>
    </row>
    <row r="537" spans="3:9" s="3" customFormat="1" ht="12.75" hidden="1" customHeight="1" x14ac:dyDescent="0.2">
      <c r="C537" s="2" t="b">
        <f>ISNUMBER(D537)</f>
        <v>0</v>
      </c>
      <c r="D537" s="2"/>
      <c r="E537" s="2"/>
      <c r="I537" s="4"/>
    </row>
    <row r="548" spans="3:3" ht="12.75" hidden="1" customHeight="1" x14ac:dyDescent="0.2">
      <c r="C548" s="2" t="b">
        <f>ISNUMBER(D548)</f>
        <v>0</v>
      </c>
    </row>
  </sheetData>
  <mergeCells count="12">
    <mergeCell ref="B36:G36"/>
    <mergeCell ref="B10:G10"/>
    <mergeCell ref="B21:G21"/>
    <mergeCell ref="B22:G22"/>
    <mergeCell ref="B23:G23"/>
    <mergeCell ref="B24:F24"/>
    <mergeCell ref="B25:G25"/>
    <mergeCell ref="B26:G26"/>
    <mergeCell ref="B27:G27"/>
    <mergeCell ref="B28:G28"/>
    <mergeCell ref="B29:G29"/>
    <mergeCell ref="B33:G33"/>
  </mergeCells>
  <pageMargins left="0.75" right="0.75" top="1" bottom="1" header="0.5" footer="0.5"/>
  <pageSetup paperSize="9" scale="3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AFA68EF-FB53-42DB-B033-0A84D81417C5}">
  <sheetPr codeName="Taul55">
    <tabColor theme="7"/>
    <pageSetUpPr autoPageBreaks="0"/>
  </sheetPr>
  <dimension ref="A2:DD550"/>
  <sheetViews>
    <sheetView topLeftCell="A25" workbookViewId="0">
      <selection activeCell="C80" sqref="C80"/>
    </sheetView>
  </sheetViews>
  <sheetFormatPr defaultColWidth="0" defaultRowHeight="12.75" customHeight="1" x14ac:dyDescent="0.2"/>
  <cols>
    <col min="1" max="1" width="11.5703125" style="2" customWidth="1"/>
    <col min="2" max="2" width="56" style="2" customWidth="1"/>
    <col min="3" max="4" width="13" style="2" customWidth="1"/>
    <col min="5" max="7" width="13" style="3" customWidth="1"/>
    <col min="8" max="8" width="13" style="4" customWidth="1"/>
    <col min="9" max="14" width="13" style="3" customWidth="1"/>
    <col min="15" max="107" width="13" style="2" customWidth="1"/>
    <col min="108" max="108" width="8.85546875" style="2" customWidth="1"/>
    <col min="109" max="16384" width="8.85546875" style="2" hidden="1"/>
  </cols>
  <sheetData>
    <row r="2" spans="2:107" s="5" customFormat="1" ht="25.35" customHeight="1" x14ac:dyDescent="0.25">
      <c r="B2" s="6" t="s">
        <v>143</v>
      </c>
      <c r="E2" s="7"/>
      <c r="F2" s="7"/>
      <c r="G2" s="7"/>
      <c r="H2" s="8"/>
      <c r="I2" s="7"/>
      <c r="J2" s="7"/>
      <c r="K2" s="7"/>
      <c r="L2" s="7"/>
      <c r="M2" s="7"/>
      <c r="N2" s="7"/>
    </row>
    <row r="3" spans="2:107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5" spans="2:107" ht="12.75" customHeight="1" x14ac:dyDescent="0.2">
      <c r="B5" s="126" t="s">
        <v>144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2:107" ht="12.75" customHeight="1" x14ac:dyDescent="0.2">
      <c r="B6" s="286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07" s="126" customFormat="1" ht="12.75" customHeight="1" x14ac:dyDescent="0.2">
      <c r="B7" s="14" t="s">
        <v>145</v>
      </c>
      <c r="C7" s="54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</row>
    <row r="8" spans="2:107" ht="12.75" customHeight="1" x14ac:dyDescent="0.2">
      <c r="B8" s="15" t="s">
        <v>146</v>
      </c>
      <c r="C8" s="62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</row>
    <row r="9" spans="2:107" ht="12.75" customHeight="1" x14ac:dyDescent="0.2">
      <c r="B9" s="15" t="s">
        <v>147</v>
      </c>
      <c r="C9" s="62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</row>
    <row r="10" spans="2:107" ht="12.75" customHeight="1" x14ac:dyDescent="0.2">
      <c r="B10" s="15"/>
      <c r="C10" s="62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</row>
    <row r="11" spans="2:107" ht="12.75" customHeight="1" x14ac:dyDescent="0.2">
      <c r="B11" s="15" t="s">
        <v>148</v>
      </c>
      <c r="C11" s="62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</row>
    <row r="12" spans="2:107" ht="12.75" customHeight="1" x14ac:dyDescent="0.2">
      <c r="B12" s="15" t="s">
        <v>147</v>
      </c>
      <c r="C12" s="62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</row>
    <row r="13" spans="2:107" ht="12.75" customHeight="1" x14ac:dyDescent="0.2">
      <c r="B13" s="15"/>
      <c r="C13" s="62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</row>
    <row r="14" spans="2:107" ht="12.75" customHeight="1" x14ac:dyDescent="0.2">
      <c r="B14" s="15" t="s">
        <v>149</v>
      </c>
      <c r="C14" s="62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</row>
    <row r="15" spans="2:107" ht="12.75" customHeight="1" x14ac:dyDescent="0.2">
      <c r="B15" s="15" t="s">
        <v>147</v>
      </c>
      <c r="C15" s="62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</row>
    <row r="16" spans="2:107" ht="12.75" customHeight="1" x14ac:dyDescent="0.2">
      <c r="B16" s="53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</row>
    <row r="17" spans="2:107" ht="12.75" customHeight="1" x14ac:dyDescent="0.2">
      <c r="B17" s="53" t="s">
        <v>150</v>
      </c>
      <c r="C17" s="287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  <c r="CS17" s="288"/>
      <c r="CT17" s="288"/>
      <c r="CU17" s="288"/>
      <c r="CV17" s="288"/>
      <c r="CW17" s="288"/>
      <c r="CX17" s="288"/>
      <c r="CY17" s="288"/>
      <c r="CZ17" s="288"/>
      <c r="DA17" s="288"/>
      <c r="DB17" s="288"/>
      <c r="DC17" s="288"/>
    </row>
    <row r="18" spans="2:107" ht="12.75" customHeight="1" x14ac:dyDescent="0.2">
      <c r="B18" s="53" t="s">
        <v>151</v>
      </c>
      <c r="C18" s="287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</row>
    <row r="19" spans="2:107" ht="12.75" customHeight="1" x14ac:dyDescent="0.2">
      <c r="B19" s="53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</row>
    <row r="20" spans="2:107" ht="12.75" customHeight="1" x14ac:dyDescent="0.2">
      <c r="B20" s="53" t="s">
        <v>152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</row>
    <row r="21" spans="2:107" ht="12.75" customHeight="1" x14ac:dyDescent="0.2">
      <c r="B21" s="15" t="s">
        <v>153</v>
      </c>
      <c r="C21" s="289">
        <v>5.3999999999999999E-2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</row>
    <row r="22" spans="2:107" ht="12.75" customHeight="1" x14ac:dyDescent="0.2">
      <c r="B22" s="15" t="s">
        <v>154</v>
      </c>
      <c r="C22" s="12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288"/>
      <c r="CE22" s="288"/>
      <c r="CF22" s="288"/>
      <c r="CG22" s="288"/>
      <c r="CH22" s="288"/>
      <c r="CI22" s="288"/>
      <c r="CJ22" s="288"/>
      <c r="CK22" s="288"/>
      <c r="CL22" s="288"/>
      <c r="CM22" s="288"/>
      <c r="CN22" s="288"/>
      <c r="CO22" s="288"/>
      <c r="CP22" s="288"/>
      <c r="CQ22" s="288"/>
      <c r="CR22" s="288"/>
      <c r="CS22" s="288"/>
      <c r="CT22" s="288"/>
      <c r="CU22" s="288"/>
      <c r="CV22" s="288"/>
      <c r="CW22" s="288"/>
      <c r="CX22" s="288"/>
      <c r="CY22" s="288"/>
      <c r="CZ22" s="288"/>
      <c r="DA22" s="288"/>
      <c r="DB22" s="288"/>
      <c r="DC22" s="288"/>
    </row>
    <row r="23" spans="2:107" ht="12.75" customHeight="1" thickBot="1" x14ac:dyDescent="0.25">
      <c r="B23" s="152" t="s">
        <v>38</v>
      </c>
      <c r="C23" s="129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</row>
    <row r="24" spans="2:107" ht="12.75" customHeight="1" x14ac:dyDescent="0.2">
      <c r="B24" s="290" t="s">
        <v>155</v>
      </c>
      <c r="C24" s="1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</row>
    <row r="25" spans="2:107" ht="12.75" customHeight="1" x14ac:dyDescent="0.2">
      <c r="B25" s="53"/>
      <c r="C25" s="62"/>
      <c r="D25" s="62"/>
      <c r="E25" s="62"/>
      <c r="F25" s="62"/>
      <c r="G25" s="62"/>
      <c r="H25" s="62"/>
      <c r="I25" s="62"/>
      <c r="J25" s="62"/>
      <c r="K25" s="62"/>
      <c r="L25" s="62"/>
      <c r="M25" s="62"/>
      <c r="N25" s="62"/>
      <c r="O25" s="62"/>
      <c r="P25" s="62"/>
      <c r="Q25" s="62"/>
      <c r="R25" s="62"/>
      <c r="S25" s="62"/>
      <c r="T25" s="62"/>
      <c r="U25" s="62"/>
      <c r="V25" s="62"/>
      <c r="W25" s="62"/>
      <c r="X25" s="62"/>
      <c r="Y25" s="62"/>
      <c r="Z25" s="62"/>
      <c r="AA25" s="62"/>
      <c r="AB25" s="62"/>
      <c r="AC25" s="62"/>
      <c r="AD25" s="62"/>
      <c r="AE25" s="62"/>
      <c r="AF25" s="62"/>
      <c r="AG25" s="62"/>
      <c r="AH25" s="62"/>
      <c r="AI25" s="62"/>
      <c r="AJ25" s="62"/>
      <c r="AK25" s="62"/>
      <c r="AL25" s="62"/>
      <c r="AM25" s="62"/>
      <c r="AN25" s="62"/>
      <c r="AO25" s="62"/>
      <c r="AP25" s="62"/>
      <c r="AQ25" s="62"/>
      <c r="AR25" s="62"/>
      <c r="AS25" s="62"/>
      <c r="AT25" s="62"/>
      <c r="AU25" s="62"/>
      <c r="AV25" s="62"/>
      <c r="AW25" s="62"/>
      <c r="AX25" s="62"/>
      <c r="AY25" s="62"/>
      <c r="AZ25" s="62"/>
      <c r="BA25" s="62"/>
      <c r="BB25" s="62"/>
      <c r="BC25" s="62"/>
      <c r="BD25" s="62"/>
      <c r="BE25" s="62"/>
      <c r="BF25" s="62"/>
      <c r="BG25" s="62"/>
      <c r="BH25" s="62"/>
      <c r="BI25" s="62"/>
      <c r="BJ25" s="62"/>
      <c r="BK25" s="62"/>
      <c r="BL25" s="62"/>
      <c r="BM25" s="62"/>
      <c r="BN25" s="62"/>
      <c r="BO25" s="62"/>
      <c r="BP25" s="62"/>
      <c r="BQ25" s="62"/>
      <c r="BR25" s="62"/>
      <c r="BS25" s="62"/>
      <c r="BT25" s="62"/>
      <c r="BU25" s="62"/>
      <c r="BV25" s="62"/>
      <c r="BW25" s="62"/>
      <c r="BX25" s="62"/>
      <c r="BY25" s="62"/>
      <c r="BZ25" s="62"/>
      <c r="CA25" s="62"/>
      <c r="CB25" s="62"/>
      <c r="CC25" s="62"/>
      <c r="CD25" s="62"/>
      <c r="CE25" s="62"/>
      <c r="CF25" s="62"/>
      <c r="CG25" s="62"/>
      <c r="CH25" s="62"/>
      <c r="CI25" s="62"/>
      <c r="CJ25" s="62"/>
      <c r="CK25" s="62"/>
      <c r="CL25" s="62"/>
      <c r="CM25" s="62"/>
      <c r="CN25" s="62"/>
      <c r="CO25" s="62"/>
      <c r="CP25" s="62"/>
      <c r="CQ25" s="62"/>
      <c r="CR25" s="62"/>
      <c r="CS25" s="62"/>
      <c r="CT25" s="62"/>
      <c r="CU25" s="62"/>
      <c r="CV25" s="62"/>
      <c r="CW25" s="62"/>
      <c r="CX25" s="62"/>
      <c r="CY25" s="62"/>
      <c r="CZ25" s="62"/>
      <c r="DA25" s="62"/>
      <c r="DB25" s="62"/>
      <c r="DC25" s="62"/>
    </row>
    <row r="26" spans="2:107" ht="12.75" customHeight="1" x14ac:dyDescent="0.2">
      <c r="B26" s="53"/>
      <c r="C26" s="62"/>
      <c r="D26" s="62"/>
      <c r="E26" s="62"/>
      <c r="F26" s="62"/>
      <c r="G26" s="62"/>
      <c r="H26" s="62"/>
      <c r="I26" s="62"/>
      <c r="J26" s="62"/>
      <c r="K26" s="62"/>
      <c r="L26" s="62"/>
      <c r="M26" s="62"/>
      <c r="N26" s="62"/>
      <c r="O26" s="62"/>
      <c r="P26" s="62"/>
      <c r="Q26" s="62"/>
      <c r="R26" s="62"/>
      <c r="S26" s="62"/>
      <c r="T26" s="62"/>
      <c r="U26" s="62"/>
      <c r="V26" s="62"/>
      <c r="W26" s="62"/>
      <c r="X26" s="62"/>
      <c r="Y26" s="62"/>
      <c r="Z26" s="62"/>
      <c r="AA26" s="62"/>
      <c r="AB26" s="62"/>
      <c r="AC26" s="62"/>
      <c r="AD26" s="62"/>
      <c r="AE26" s="62"/>
      <c r="AF26" s="62"/>
      <c r="AG26" s="62"/>
      <c r="AH26" s="62"/>
      <c r="AI26" s="62"/>
      <c r="AJ26" s="62"/>
      <c r="AK26" s="62"/>
      <c r="AL26" s="62"/>
      <c r="AM26" s="62"/>
      <c r="AN26" s="62"/>
      <c r="AO26" s="62"/>
      <c r="AP26" s="62"/>
      <c r="AQ26" s="62"/>
      <c r="AR26" s="62"/>
      <c r="AS26" s="62"/>
      <c r="AT26" s="62"/>
      <c r="AU26" s="62"/>
      <c r="AV26" s="62"/>
      <c r="AW26" s="62"/>
      <c r="AX26" s="62"/>
      <c r="AY26" s="62"/>
      <c r="AZ26" s="62"/>
      <c r="BA26" s="62"/>
      <c r="BB26" s="62"/>
      <c r="BC26" s="62"/>
      <c r="BD26" s="62"/>
      <c r="BE26" s="62"/>
      <c r="BF26" s="62"/>
      <c r="BG26" s="62"/>
      <c r="BH26" s="62"/>
      <c r="BI26" s="62"/>
      <c r="BJ26" s="62"/>
      <c r="BK26" s="62"/>
      <c r="BL26" s="62"/>
      <c r="BM26" s="62"/>
      <c r="BN26" s="62"/>
      <c r="BO26" s="62"/>
      <c r="BP26" s="62"/>
      <c r="BQ26" s="62"/>
      <c r="BR26" s="62"/>
      <c r="BS26" s="62"/>
      <c r="BT26" s="62"/>
      <c r="BU26" s="62"/>
      <c r="BV26" s="62"/>
      <c r="BW26" s="62"/>
      <c r="BX26" s="62"/>
      <c r="BY26" s="62"/>
      <c r="BZ26" s="62"/>
      <c r="CA26" s="62"/>
      <c r="CB26" s="62"/>
      <c r="CC26" s="62"/>
      <c r="CD26" s="62"/>
      <c r="CE26" s="62"/>
      <c r="CF26" s="62"/>
      <c r="CG26" s="62"/>
      <c r="CH26" s="62"/>
      <c r="CI26" s="62"/>
      <c r="CJ26" s="62"/>
      <c r="CK26" s="62"/>
      <c r="CL26" s="62"/>
      <c r="CM26" s="62"/>
      <c r="CN26" s="62"/>
      <c r="CO26" s="62"/>
      <c r="CP26" s="62"/>
      <c r="CQ26" s="62"/>
      <c r="CR26" s="62"/>
      <c r="CS26" s="62"/>
      <c r="CT26" s="62"/>
      <c r="CU26" s="62"/>
      <c r="CV26" s="62"/>
      <c r="CW26" s="62"/>
      <c r="CX26" s="62"/>
      <c r="CY26" s="62"/>
      <c r="CZ26" s="62"/>
      <c r="DA26" s="62"/>
      <c r="DB26" s="62"/>
      <c r="DC26" s="62"/>
    </row>
    <row r="27" spans="2:107" s="126" customFormat="1" ht="12.75" customHeight="1" x14ac:dyDescent="0.2">
      <c r="B27" s="14" t="s">
        <v>156</v>
      </c>
      <c r="C27" s="54"/>
      <c r="D27" s="62"/>
      <c r="E27" s="62"/>
      <c r="F27" s="62"/>
      <c r="G27" s="62"/>
      <c r="H27" s="62"/>
      <c r="I27" s="62"/>
      <c r="J27" s="62"/>
      <c r="K27" s="62"/>
      <c r="L27" s="62"/>
      <c r="M27" s="62"/>
      <c r="N27" s="62"/>
      <c r="O27" s="62"/>
      <c r="P27" s="62"/>
      <c r="Q27" s="62"/>
      <c r="R27" s="62"/>
      <c r="S27" s="62"/>
      <c r="T27" s="62"/>
      <c r="U27" s="62"/>
      <c r="V27" s="62"/>
      <c r="W27" s="62"/>
      <c r="X27" s="62"/>
      <c r="Y27" s="62"/>
      <c r="Z27" s="62"/>
      <c r="AA27" s="62"/>
      <c r="AB27" s="62"/>
      <c r="AC27" s="62"/>
      <c r="AD27" s="62"/>
      <c r="AE27" s="62"/>
      <c r="AF27" s="62"/>
      <c r="AG27" s="62"/>
      <c r="AH27" s="62"/>
      <c r="AI27" s="62"/>
      <c r="AJ27" s="62"/>
      <c r="AK27" s="62"/>
      <c r="AL27" s="62"/>
      <c r="AM27" s="62"/>
      <c r="AN27" s="62"/>
      <c r="AO27" s="62"/>
      <c r="AP27" s="62"/>
      <c r="AQ27" s="62"/>
      <c r="AR27" s="62"/>
      <c r="AS27" s="62"/>
      <c r="AT27" s="62"/>
      <c r="AU27" s="62"/>
      <c r="AV27" s="62"/>
      <c r="AW27" s="62"/>
      <c r="AX27" s="62"/>
      <c r="AY27" s="62"/>
      <c r="AZ27" s="62"/>
      <c r="BA27" s="62"/>
      <c r="BB27" s="62"/>
      <c r="BC27" s="62"/>
      <c r="BD27" s="62"/>
      <c r="BE27" s="62"/>
      <c r="BF27" s="62"/>
      <c r="BG27" s="62"/>
      <c r="BH27" s="62"/>
      <c r="BI27" s="62"/>
      <c r="BJ27" s="62"/>
      <c r="BK27" s="62"/>
      <c r="BL27" s="62"/>
      <c r="BM27" s="62"/>
      <c r="BN27" s="62"/>
      <c r="BO27" s="62"/>
      <c r="BP27" s="62"/>
      <c r="BQ27" s="62"/>
      <c r="BR27" s="62"/>
      <c r="BS27" s="62"/>
      <c r="BT27" s="62"/>
      <c r="BU27" s="62"/>
      <c r="BV27" s="62"/>
      <c r="BW27" s="62"/>
      <c r="BX27" s="62"/>
      <c r="BY27" s="62"/>
      <c r="BZ27" s="62"/>
      <c r="CA27" s="62"/>
      <c r="CB27" s="62"/>
      <c r="CC27" s="62"/>
      <c r="CD27" s="62"/>
      <c r="CE27" s="62"/>
      <c r="CF27" s="62"/>
      <c r="CG27" s="62"/>
      <c r="CH27" s="62"/>
      <c r="CI27" s="62"/>
      <c r="CJ27" s="62"/>
      <c r="CK27" s="62"/>
      <c r="CL27" s="62"/>
      <c r="CM27" s="62"/>
      <c r="CN27" s="62"/>
      <c r="CO27" s="62"/>
      <c r="CP27" s="62"/>
      <c r="CQ27" s="62"/>
      <c r="CR27" s="62"/>
      <c r="CS27" s="62"/>
      <c r="CT27" s="62"/>
      <c r="CU27" s="62"/>
      <c r="CV27" s="62"/>
      <c r="CW27" s="62"/>
      <c r="CX27" s="62"/>
      <c r="CY27" s="62"/>
      <c r="CZ27" s="62"/>
      <c r="DA27" s="62"/>
      <c r="DB27" s="62"/>
      <c r="DC27" s="62"/>
    </row>
    <row r="28" spans="2:107" ht="12.75" customHeight="1" x14ac:dyDescent="0.2">
      <c r="B28" s="15" t="s">
        <v>146</v>
      </c>
      <c r="C28" s="62"/>
      <c r="D28" s="140"/>
      <c r="E28" s="140"/>
      <c r="F28" s="140"/>
      <c r="G28" s="140"/>
      <c r="H28" s="140"/>
      <c r="I28" s="140"/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</row>
    <row r="29" spans="2:107" ht="12.75" customHeight="1" x14ac:dyDescent="0.2">
      <c r="B29" s="15" t="s">
        <v>142</v>
      </c>
      <c r="C29" s="62"/>
      <c r="D29" s="140"/>
      <c r="E29" s="140"/>
      <c r="F29" s="140"/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</row>
    <row r="30" spans="2:107" ht="12.75" customHeight="1" x14ac:dyDescent="0.2">
      <c r="B30" s="15" t="s">
        <v>147</v>
      </c>
      <c r="C30" s="62"/>
      <c r="D30" s="140"/>
      <c r="E30" s="140"/>
      <c r="F30" s="140"/>
      <c r="G30" s="140"/>
      <c r="H30" s="140"/>
      <c r="I30" s="140"/>
      <c r="J30" s="140"/>
      <c r="K30" s="140"/>
      <c r="L30" s="140"/>
      <c r="M30" s="140"/>
      <c r="N30" s="140"/>
      <c r="O30" s="140"/>
      <c r="P30" s="140"/>
      <c r="Q30" s="140"/>
      <c r="R30" s="140"/>
      <c r="S30" s="140"/>
      <c r="T30" s="140"/>
      <c r="U30" s="140"/>
      <c r="V30" s="140"/>
      <c r="W30" s="140"/>
      <c r="X30" s="140"/>
      <c r="Y30" s="140"/>
      <c r="Z30" s="140"/>
      <c r="AA30" s="140"/>
      <c r="AB30" s="140"/>
      <c r="AC30" s="140"/>
      <c r="AD30" s="140"/>
      <c r="AE30" s="140"/>
      <c r="AF30" s="140"/>
      <c r="AG30" s="140"/>
      <c r="AH30" s="140"/>
      <c r="AI30" s="140"/>
      <c r="AJ30" s="140"/>
      <c r="AK30" s="140"/>
      <c r="AL30" s="140"/>
      <c r="AM30" s="140"/>
      <c r="AN30" s="140"/>
      <c r="AO30" s="140"/>
      <c r="AP30" s="140"/>
      <c r="AQ30" s="140"/>
      <c r="AR30" s="140"/>
      <c r="AS30" s="140"/>
      <c r="AT30" s="140"/>
      <c r="AU30" s="140"/>
      <c r="AV30" s="140"/>
      <c r="AW30" s="140"/>
      <c r="AX30" s="140"/>
      <c r="AY30" s="140"/>
      <c r="AZ30" s="140"/>
      <c r="BA30" s="140"/>
      <c r="BB30" s="140"/>
      <c r="BC30" s="140"/>
      <c r="BD30" s="140"/>
      <c r="BE30" s="140"/>
      <c r="BF30" s="140"/>
      <c r="BG30" s="140"/>
      <c r="BH30" s="140"/>
      <c r="BI30" s="140"/>
      <c r="BJ30" s="140"/>
      <c r="BK30" s="140"/>
      <c r="BL30" s="140"/>
      <c r="BM30" s="140"/>
      <c r="BN30" s="140"/>
      <c r="BO30" s="140"/>
      <c r="BP30" s="140"/>
      <c r="BQ30" s="140"/>
      <c r="BR30" s="140"/>
      <c r="BS30" s="140"/>
      <c r="BT30" s="140"/>
      <c r="BU30" s="140"/>
      <c r="BV30" s="140"/>
      <c r="BW30" s="140"/>
      <c r="BX30" s="140"/>
      <c r="BY30" s="140"/>
      <c r="BZ30" s="140"/>
      <c r="CA30" s="140"/>
      <c r="CB30" s="140"/>
      <c r="CC30" s="140"/>
      <c r="CD30" s="140"/>
      <c r="CE30" s="140"/>
      <c r="CF30" s="140"/>
      <c r="CG30" s="140"/>
      <c r="CH30" s="140"/>
      <c r="CI30" s="140"/>
      <c r="CJ30" s="140"/>
      <c r="CK30" s="140"/>
      <c r="CL30" s="140"/>
      <c r="CM30" s="140"/>
      <c r="CN30" s="140"/>
      <c r="CO30" s="140"/>
      <c r="CP30" s="140"/>
      <c r="CQ30" s="140"/>
      <c r="CR30" s="140"/>
      <c r="CS30" s="140"/>
      <c r="CT30" s="140"/>
      <c r="CU30" s="140"/>
      <c r="CV30" s="140"/>
      <c r="CW30" s="140"/>
      <c r="CX30" s="140"/>
      <c r="CY30" s="140"/>
      <c r="CZ30" s="140"/>
      <c r="DA30" s="140"/>
      <c r="DB30" s="140"/>
      <c r="DC30" s="140"/>
    </row>
    <row r="31" spans="2:107" ht="12.75" customHeight="1" x14ac:dyDescent="0.2">
      <c r="B31" s="15"/>
      <c r="C31" s="62"/>
      <c r="D31" s="140"/>
      <c r="E31" s="140"/>
      <c r="F31" s="140"/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</row>
    <row r="32" spans="2:107" ht="12.75" customHeight="1" x14ac:dyDescent="0.2">
      <c r="B32" s="15" t="s">
        <v>148</v>
      </c>
      <c r="C32" s="62"/>
      <c r="D32" s="140"/>
      <c r="E32" s="140"/>
      <c r="F32" s="140"/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</row>
    <row r="33" spans="2:107" ht="12.75" customHeight="1" x14ac:dyDescent="0.2">
      <c r="B33" s="15" t="s">
        <v>142</v>
      </c>
      <c r="C33" s="62"/>
      <c r="D33" s="140"/>
      <c r="E33" s="140"/>
      <c r="F33" s="140"/>
      <c r="G33" s="140"/>
      <c r="H33" s="140"/>
      <c r="I33" s="140"/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</row>
    <row r="34" spans="2:107" ht="12.75" customHeight="1" x14ac:dyDescent="0.2">
      <c r="B34" s="15" t="s">
        <v>147</v>
      </c>
      <c r="C34" s="62"/>
      <c r="D34" s="140"/>
      <c r="E34" s="140"/>
      <c r="F34" s="140"/>
      <c r="G34" s="140"/>
      <c r="H34" s="140"/>
      <c r="I34" s="140"/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</row>
    <row r="35" spans="2:107" ht="12.75" customHeight="1" x14ac:dyDescent="0.2">
      <c r="B35" s="15"/>
      <c r="C35" s="62"/>
      <c r="D35" s="140"/>
      <c r="E35" s="140"/>
      <c r="F35" s="140"/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</row>
    <row r="36" spans="2:107" ht="12.75" customHeight="1" x14ac:dyDescent="0.2">
      <c r="B36" s="15" t="s">
        <v>149</v>
      </c>
      <c r="C36" s="62"/>
      <c r="D36" s="140"/>
      <c r="E36" s="140"/>
      <c r="F36" s="140"/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</row>
    <row r="37" spans="2:107" ht="12.75" customHeight="1" x14ac:dyDescent="0.2">
      <c r="B37" s="15" t="s">
        <v>142</v>
      </c>
      <c r="C37" s="62"/>
      <c r="D37" s="140"/>
      <c r="E37" s="140"/>
      <c r="F37" s="140"/>
      <c r="G37" s="140"/>
      <c r="H37" s="140"/>
      <c r="I37" s="140"/>
      <c r="J37" s="140"/>
      <c r="K37" s="140"/>
      <c r="L37" s="140"/>
      <c r="M37" s="140"/>
      <c r="N37" s="140"/>
      <c r="O37" s="140"/>
      <c r="P37" s="140"/>
      <c r="Q37" s="140"/>
      <c r="R37" s="140"/>
      <c r="S37" s="140"/>
      <c r="T37" s="140"/>
      <c r="U37" s="140"/>
      <c r="V37" s="140"/>
      <c r="W37" s="140"/>
      <c r="X37" s="140"/>
      <c r="Y37" s="140"/>
      <c r="Z37" s="140"/>
      <c r="AA37" s="140"/>
      <c r="AB37" s="140"/>
      <c r="AC37" s="140"/>
      <c r="AD37" s="140"/>
      <c r="AE37" s="140"/>
      <c r="AF37" s="140"/>
      <c r="AG37" s="140"/>
      <c r="AH37" s="140"/>
      <c r="AI37" s="140"/>
      <c r="AJ37" s="140"/>
      <c r="AK37" s="140"/>
      <c r="AL37" s="140"/>
      <c r="AM37" s="140"/>
      <c r="AN37" s="140"/>
      <c r="AO37" s="140"/>
      <c r="AP37" s="140"/>
      <c r="AQ37" s="140"/>
      <c r="AR37" s="140"/>
      <c r="AS37" s="140"/>
      <c r="AT37" s="140"/>
      <c r="AU37" s="140"/>
      <c r="AV37" s="140"/>
      <c r="AW37" s="140"/>
      <c r="AX37" s="140"/>
      <c r="AY37" s="140"/>
      <c r="AZ37" s="140"/>
      <c r="BA37" s="140"/>
      <c r="BB37" s="140"/>
      <c r="BC37" s="140"/>
      <c r="BD37" s="140"/>
      <c r="BE37" s="140"/>
      <c r="BF37" s="140"/>
      <c r="BG37" s="140"/>
      <c r="BH37" s="140"/>
      <c r="BI37" s="140"/>
      <c r="BJ37" s="140"/>
      <c r="BK37" s="140"/>
      <c r="BL37" s="140"/>
      <c r="BM37" s="140"/>
      <c r="BN37" s="140"/>
      <c r="BO37" s="140"/>
      <c r="BP37" s="140"/>
      <c r="BQ37" s="140"/>
      <c r="BR37" s="140"/>
      <c r="BS37" s="140"/>
      <c r="BT37" s="140"/>
      <c r="BU37" s="140"/>
      <c r="BV37" s="140"/>
      <c r="BW37" s="140"/>
      <c r="BX37" s="140"/>
      <c r="BY37" s="140"/>
      <c r="BZ37" s="140"/>
      <c r="CA37" s="140"/>
      <c r="CB37" s="140"/>
      <c r="CC37" s="140"/>
      <c r="CD37" s="140"/>
      <c r="CE37" s="140"/>
      <c r="CF37" s="140"/>
      <c r="CG37" s="140"/>
      <c r="CH37" s="140"/>
      <c r="CI37" s="140"/>
      <c r="CJ37" s="140"/>
      <c r="CK37" s="140"/>
      <c r="CL37" s="140"/>
      <c r="CM37" s="140"/>
      <c r="CN37" s="140"/>
      <c r="CO37" s="140"/>
      <c r="CP37" s="140"/>
      <c r="CQ37" s="140"/>
      <c r="CR37" s="140"/>
      <c r="CS37" s="140"/>
      <c r="CT37" s="140"/>
      <c r="CU37" s="140"/>
      <c r="CV37" s="140"/>
      <c r="CW37" s="140"/>
      <c r="CX37" s="140"/>
      <c r="CY37" s="140"/>
      <c r="CZ37" s="140"/>
      <c r="DA37" s="140"/>
      <c r="DB37" s="140"/>
      <c r="DC37" s="140"/>
    </row>
    <row r="38" spans="2:107" ht="12.75" customHeight="1" x14ac:dyDescent="0.2">
      <c r="B38" s="15" t="s">
        <v>147</v>
      </c>
      <c r="C38" s="62"/>
      <c r="D38" s="140"/>
      <c r="E38" s="140"/>
      <c r="F38" s="140"/>
      <c r="G38" s="140"/>
      <c r="H38" s="140"/>
      <c r="I38" s="140"/>
      <c r="J38" s="140"/>
      <c r="K38" s="140"/>
      <c r="L38" s="140"/>
      <c r="M38" s="140"/>
      <c r="N38" s="140"/>
      <c r="O38" s="140"/>
      <c r="P38" s="140"/>
      <c r="Q38" s="140"/>
      <c r="R38" s="140"/>
      <c r="S38" s="140"/>
      <c r="T38" s="140"/>
      <c r="U38" s="140"/>
      <c r="V38" s="140"/>
      <c r="W38" s="140"/>
      <c r="X38" s="140"/>
      <c r="Y38" s="140"/>
      <c r="Z38" s="140"/>
      <c r="AA38" s="140"/>
      <c r="AB38" s="140"/>
      <c r="AC38" s="140"/>
      <c r="AD38" s="140"/>
      <c r="AE38" s="140"/>
      <c r="AF38" s="140"/>
      <c r="AG38" s="140"/>
      <c r="AH38" s="140"/>
      <c r="AI38" s="140"/>
      <c r="AJ38" s="140"/>
      <c r="AK38" s="140"/>
      <c r="AL38" s="140"/>
      <c r="AM38" s="140"/>
      <c r="AN38" s="140"/>
      <c r="AO38" s="140"/>
      <c r="AP38" s="140"/>
      <c r="AQ38" s="140"/>
      <c r="AR38" s="140"/>
      <c r="AS38" s="140"/>
      <c r="AT38" s="140"/>
      <c r="AU38" s="140"/>
      <c r="AV38" s="140"/>
      <c r="AW38" s="140"/>
      <c r="AX38" s="140"/>
      <c r="AY38" s="140"/>
      <c r="AZ38" s="140"/>
      <c r="BA38" s="140"/>
      <c r="BB38" s="140"/>
      <c r="BC38" s="140"/>
      <c r="BD38" s="140"/>
      <c r="BE38" s="140"/>
      <c r="BF38" s="140"/>
      <c r="BG38" s="140"/>
      <c r="BH38" s="140"/>
      <c r="BI38" s="140"/>
      <c r="BJ38" s="140"/>
      <c r="BK38" s="140"/>
      <c r="BL38" s="140"/>
      <c r="BM38" s="140"/>
      <c r="BN38" s="140"/>
      <c r="BO38" s="140"/>
      <c r="BP38" s="140"/>
      <c r="BQ38" s="140"/>
      <c r="BR38" s="140"/>
      <c r="BS38" s="140"/>
      <c r="BT38" s="140"/>
      <c r="BU38" s="140"/>
      <c r="BV38" s="140"/>
      <c r="BW38" s="140"/>
      <c r="BX38" s="140"/>
      <c r="BY38" s="140"/>
      <c r="BZ38" s="140"/>
      <c r="CA38" s="140"/>
      <c r="CB38" s="140"/>
      <c r="CC38" s="140"/>
      <c r="CD38" s="140"/>
      <c r="CE38" s="140"/>
      <c r="CF38" s="140"/>
      <c r="CG38" s="140"/>
      <c r="CH38" s="140"/>
      <c r="CI38" s="140"/>
      <c r="CJ38" s="140"/>
      <c r="CK38" s="140"/>
      <c r="CL38" s="140"/>
      <c r="CM38" s="140"/>
      <c r="CN38" s="140"/>
      <c r="CO38" s="140"/>
      <c r="CP38" s="140"/>
      <c r="CQ38" s="140"/>
      <c r="CR38" s="140"/>
      <c r="CS38" s="140"/>
      <c r="CT38" s="140"/>
      <c r="CU38" s="140"/>
      <c r="CV38" s="140"/>
      <c r="CW38" s="140"/>
      <c r="CX38" s="140"/>
      <c r="CY38" s="140"/>
      <c r="CZ38" s="140"/>
      <c r="DA38" s="140"/>
      <c r="DB38" s="140"/>
      <c r="DC38" s="140"/>
    </row>
    <row r="39" spans="2:107" ht="12.75" customHeight="1" x14ac:dyDescent="0.2">
      <c r="B39" s="53"/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</row>
    <row r="40" spans="2:107" ht="12.75" customHeight="1" x14ac:dyDescent="0.2">
      <c r="B40" s="53" t="s">
        <v>150</v>
      </c>
      <c r="C40" s="287"/>
      <c r="D40" s="288"/>
      <c r="E40" s="288"/>
      <c r="F40" s="288"/>
      <c r="G40" s="288"/>
      <c r="H40" s="288"/>
      <c r="I40" s="288"/>
      <c r="J40" s="288"/>
      <c r="K40" s="288"/>
      <c r="L40" s="288"/>
      <c r="M40" s="288"/>
      <c r="N40" s="288"/>
      <c r="O40" s="288"/>
      <c r="P40" s="288"/>
      <c r="Q40" s="288"/>
      <c r="R40" s="288"/>
      <c r="S40" s="288"/>
      <c r="T40" s="288"/>
      <c r="U40" s="288"/>
      <c r="V40" s="288"/>
      <c r="W40" s="288"/>
      <c r="X40" s="288"/>
      <c r="Y40" s="288"/>
      <c r="Z40" s="288"/>
      <c r="AA40" s="288"/>
      <c r="AB40" s="288"/>
      <c r="AC40" s="288"/>
      <c r="AD40" s="288"/>
      <c r="AE40" s="288"/>
      <c r="AF40" s="288"/>
      <c r="AG40" s="288"/>
      <c r="AH40" s="288"/>
      <c r="AI40" s="288"/>
      <c r="AJ40" s="288"/>
      <c r="AK40" s="288"/>
      <c r="AL40" s="288"/>
      <c r="AM40" s="288"/>
      <c r="AN40" s="288"/>
      <c r="AO40" s="288"/>
      <c r="AP40" s="288"/>
      <c r="AQ40" s="288"/>
      <c r="AR40" s="288"/>
      <c r="AS40" s="288"/>
      <c r="AT40" s="288"/>
      <c r="AU40" s="288"/>
      <c r="AV40" s="288"/>
      <c r="AW40" s="288"/>
      <c r="AX40" s="288"/>
      <c r="AY40" s="288"/>
      <c r="AZ40" s="288"/>
      <c r="BA40" s="288"/>
      <c r="BB40" s="288"/>
      <c r="BC40" s="288"/>
      <c r="BD40" s="288"/>
      <c r="BE40" s="288"/>
      <c r="BF40" s="288"/>
      <c r="BG40" s="288"/>
      <c r="BH40" s="288"/>
      <c r="BI40" s="288"/>
      <c r="BJ40" s="288"/>
      <c r="BK40" s="288"/>
      <c r="BL40" s="288"/>
      <c r="BM40" s="288"/>
      <c r="BN40" s="288"/>
      <c r="BO40" s="288"/>
      <c r="BP40" s="288"/>
      <c r="BQ40" s="288"/>
      <c r="BR40" s="288"/>
      <c r="BS40" s="288"/>
      <c r="BT40" s="288"/>
      <c r="BU40" s="288"/>
      <c r="BV40" s="288"/>
      <c r="BW40" s="288"/>
      <c r="BX40" s="288"/>
      <c r="BY40" s="288"/>
      <c r="BZ40" s="288"/>
      <c r="CA40" s="288"/>
      <c r="CB40" s="288"/>
      <c r="CC40" s="288"/>
      <c r="CD40" s="288"/>
      <c r="CE40" s="288"/>
      <c r="CF40" s="288"/>
      <c r="CG40" s="288"/>
      <c r="CH40" s="288"/>
      <c r="CI40" s="288"/>
      <c r="CJ40" s="288"/>
      <c r="CK40" s="288"/>
      <c r="CL40" s="288"/>
      <c r="CM40" s="288"/>
      <c r="CN40" s="288"/>
      <c r="CO40" s="288"/>
      <c r="CP40" s="288"/>
      <c r="CQ40" s="288"/>
      <c r="CR40" s="288"/>
      <c r="CS40" s="288"/>
      <c r="CT40" s="288"/>
      <c r="CU40" s="288"/>
      <c r="CV40" s="288"/>
      <c r="CW40" s="288"/>
      <c r="CX40" s="288"/>
      <c r="CY40" s="288"/>
      <c r="CZ40" s="288"/>
      <c r="DA40" s="288"/>
      <c r="DB40" s="288"/>
      <c r="DC40" s="288"/>
    </row>
    <row r="41" spans="2:107" ht="12.75" customHeight="1" x14ac:dyDescent="0.2">
      <c r="B41" s="53" t="s">
        <v>151</v>
      </c>
      <c r="C41" s="287"/>
      <c r="D41" s="140"/>
      <c r="E41" s="140"/>
      <c r="F41" s="140"/>
      <c r="G41" s="140"/>
      <c r="H41" s="140"/>
      <c r="I41" s="140"/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</row>
    <row r="42" spans="2:107" ht="12.75" customHeight="1" x14ac:dyDescent="0.2">
      <c r="B42" s="53"/>
      <c r="C42" s="62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</row>
    <row r="43" spans="2:107" ht="12.75" customHeight="1" x14ac:dyDescent="0.2">
      <c r="B43" s="14" t="s">
        <v>157</v>
      </c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</row>
    <row r="44" spans="2:107" ht="12.75" customHeight="1" x14ac:dyDescent="0.2">
      <c r="B44" s="15" t="s">
        <v>153</v>
      </c>
      <c r="C44" s="289">
        <v>5.3999999999999999E-2</v>
      </c>
      <c r="D44" s="288"/>
      <c r="E44" s="288"/>
      <c r="F44" s="288"/>
      <c r="G44" s="288"/>
      <c r="H44" s="288"/>
      <c r="I44" s="288"/>
      <c r="J44" s="288"/>
      <c r="K44" s="288"/>
      <c r="L44" s="288"/>
      <c r="M44" s="288"/>
      <c r="N44" s="288"/>
      <c r="O44" s="288"/>
      <c r="P44" s="288"/>
      <c r="Q44" s="288"/>
      <c r="R44" s="288"/>
      <c r="S44" s="288"/>
      <c r="T44" s="288"/>
      <c r="U44" s="288"/>
      <c r="V44" s="288"/>
      <c r="W44" s="288"/>
      <c r="X44" s="288"/>
      <c r="Y44" s="288"/>
      <c r="Z44" s="288"/>
      <c r="AA44" s="288"/>
      <c r="AB44" s="288"/>
      <c r="AC44" s="288"/>
      <c r="AD44" s="288"/>
      <c r="AE44" s="288"/>
      <c r="AF44" s="288"/>
      <c r="AG44" s="288"/>
      <c r="AH44" s="288"/>
      <c r="AI44" s="288"/>
      <c r="AJ44" s="288"/>
      <c r="AK44" s="288"/>
      <c r="AL44" s="288"/>
      <c r="AM44" s="288"/>
      <c r="AN44" s="288"/>
      <c r="AO44" s="288"/>
      <c r="AP44" s="288"/>
      <c r="AQ44" s="288"/>
      <c r="AR44" s="288"/>
      <c r="AS44" s="288"/>
      <c r="AT44" s="288"/>
      <c r="AU44" s="288"/>
      <c r="AV44" s="288"/>
      <c r="AW44" s="288"/>
      <c r="AX44" s="288"/>
      <c r="AY44" s="288"/>
      <c r="AZ44" s="288"/>
      <c r="BA44" s="288"/>
      <c r="BB44" s="288"/>
      <c r="BC44" s="288"/>
      <c r="BD44" s="288"/>
      <c r="BE44" s="288"/>
      <c r="BF44" s="288"/>
      <c r="BG44" s="288"/>
      <c r="BH44" s="288"/>
      <c r="BI44" s="288"/>
      <c r="BJ44" s="288"/>
      <c r="BK44" s="288"/>
      <c r="BL44" s="288"/>
      <c r="BM44" s="288"/>
      <c r="BN44" s="288"/>
      <c r="BO44" s="288"/>
      <c r="BP44" s="288"/>
      <c r="BQ44" s="288"/>
      <c r="BR44" s="288"/>
      <c r="BS44" s="288"/>
      <c r="BT44" s="288"/>
      <c r="BU44" s="288"/>
      <c r="BV44" s="288"/>
      <c r="BW44" s="288"/>
      <c r="BX44" s="288"/>
      <c r="BY44" s="288"/>
      <c r="BZ44" s="288"/>
      <c r="CA44" s="288"/>
      <c r="CB44" s="288"/>
      <c r="CC44" s="288"/>
      <c r="CD44" s="288"/>
      <c r="CE44" s="288"/>
      <c r="CF44" s="288"/>
      <c r="CG44" s="288"/>
      <c r="CH44" s="288"/>
      <c r="CI44" s="288"/>
      <c r="CJ44" s="288"/>
      <c r="CK44" s="288"/>
      <c r="CL44" s="288"/>
      <c r="CM44" s="288"/>
      <c r="CN44" s="288"/>
      <c r="CO44" s="288"/>
      <c r="CP44" s="288"/>
      <c r="CQ44" s="288"/>
      <c r="CR44" s="288"/>
      <c r="CS44" s="288"/>
      <c r="CT44" s="288"/>
      <c r="CU44" s="288"/>
      <c r="CV44" s="288"/>
      <c r="CW44" s="288"/>
      <c r="CX44" s="288"/>
      <c r="CY44" s="288"/>
      <c r="CZ44" s="288"/>
      <c r="DA44" s="288"/>
      <c r="DB44" s="288"/>
      <c r="DC44" s="288"/>
    </row>
    <row r="45" spans="2:107" ht="12.75" customHeight="1" x14ac:dyDescent="0.2">
      <c r="B45" s="15" t="s">
        <v>154</v>
      </c>
      <c r="C45" s="128"/>
      <c r="D45" s="288"/>
      <c r="E45" s="288"/>
      <c r="F45" s="288"/>
      <c r="G45" s="288"/>
      <c r="H45" s="288"/>
      <c r="I45" s="288"/>
      <c r="J45" s="288"/>
      <c r="K45" s="288"/>
      <c r="L45" s="288"/>
      <c r="M45" s="288"/>
      <c r="N45" s="288"/>
      <c r="O45" s="288"/>
      <c r="P45" s="288"/>
      <c r="Q45" s="288"/>
      <c r="R45" s="288"/>
      <c r="S45" s="288"/>
      <c r="T45" s="288"/>
      <c r="U45" s="288"/>
      <c r="V45" s="288"/>
      <c r="W45" s="288"/>
      <c r="X45" s="288"/>
      <c r="Y45" s="288"/>
      <c r="Z45" s="288"/>
      <c r="AA45" s="288"/>
      <c r="AB45" s="288"/>
      <c r="AC45" s="288"/>
      <c r="AD45" s="288"/>
      <c r="AE45" s="288"/>
      <c r="AF45" s="288"/>
      <c r="AG45" s="288"/>
      <c r="AH45" s="288"/>
      <c r="AI45" s="288"/>
      <c r="AJ45" s="288"/>
      <c r="AK45" s="288"/>
      <c r="AL45" s="288"/>
      <c r="AM45" s="288"/>
      <c r="AN45" s="288"/>
      <c r="AO45" s="288"/>
      <c r="AP45" s="288"/>
      <c r="AQ45" s="288"/>
      <c r="AR45" s="288"/>
      <c r="AS45" s="288"/>
      <c r="AT45" s="288"/>
      <c r="AU45" s="288"/>
      <c r="AV45" s="288"/>
      <c r="AW45" s="288"/>
      <c r="AX45" s="288"/>
      <c r="AY45" s="288"/>
      <c r="AZ45" s="288"/>
      <c r="BA45" s="288"/>
      <c r="BB45" s="288"/>
      <c r="BC45" s="288"/>
      <c r="BD45" s="288"/>
      <c r="BE45" s="288"/>
      <c r="BF45" s="288"/>
      <c r="BG45" s="288"/>
      <c r="BH45" s="288"/>
      <c r="BI45" s="288"/>
      <c r="BJ45" s="288"/>
      <c r="BK45" s="288"/>
      <c r="BL45" s="288"/>
      <c r="BM45" s="288"/>
      <c r="BN45" s="288"/>
      <c r="BO45" s="288"/>
      <c r="BP45" s="288"/>
      <c r="BQ45" s="288"/>
      <c r="BR45" s="288"/>
      <c r="BS45" s="288"/>
      <c r="BT45" s="288"/>
      <c r="BU45" s="288"/>
      <c r="BV45" s="288"/>
      <c r="BW45" s="288"/>
      <c r="BX45" s="288"/>
      <c r="BY45" s="288"/>
      <c r="BZ45" s="288"/>
      <c r="CA45" s="288"/>
      <c r="CB45" s="288"/>
      <c r="CC45" s="288"/>
      <c r="CD45" s="288"/>
      <c r="CE45" s="288"/>
      <c r="CF45" s="288"/>
      <c r="CG45" s="288"/>
      <c r="CH45" s="288"/>
      <c r="CI45" s="288"/>
      <c r="CJ45" s="288"/>
      <c r="CK45" s="288"/>
      <c r="CL45" s="288"/>
      <c r="CM45" s="288"/>
      <c r="CN45" s="288"/>
      <c r="CO45" s="288"/>
      <c r="CP45" s="288"/>
      <c r="CQ45" s="288"/>
      <c r="CR45" s="288"/>
      <c r="CS45" s="288"/>
      <c r="CT45" s="288"/>
      <c r="CU45" s="288"/>
      <c r="CV45" s="288"/>
      <c r="CW45" s="288"/>
      <c r="CX45" s="288"/>
      <c r="CY45" s="288"/>
      <c r="CZ45" s="288"/>
      <c r="DA45" s="288"/>
      <c r="DB45" s="288"/>
      <c r="DC45" s="288"/>
    </row>
    <row r="46" spans="2:107" ht="12.75" customHeight="1" thickBot="1" x14ac:dyDescent="0.25">
      <c r="B46" s="152" t="s">
        <v>38</v>
      </c>
      <c r="C46" s="129"/>
      <c r="D46" s="140"/>
      <c r="E46" s="140"/>
      <c r="F46" s="140"/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</row>
    <row r="47" spans="2:107" ht="12.75" customHeight="1" x14ac:dyDescent="0.2">
      <c r="B47" s="136" t="s">
        <v>155</v>
      </c>
      <c r="C47" s="131"/>
      <c r="D47" s="140"/>
      <c r="E47" s="140"/>
      <c r="F47" s="140"/>
      <c r="G47" s="140"/>
      <c r="H47" s="140"/>
      <c r="I47" s="140"/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</row>
    <row r="48" spans="2:107" ht="12.75" customHeight="1" thickBot="1" x14ac:dyDescent="0.25">
      <c r="B48" s="152" t="s">
        <v>158</v>
      </c>
      <c r="C48" s="129"/>
      <c r="D48" s="140"/>
      <c r="E48" s="140"/>
      <c r="F48" s="140"/>
      <c r="G48" s="140"/>
      <c r="H48" s="140"/>
      <c r="I48" s="140"/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</row>
    <row r="49" spans="2:107" ht="12.75" customHeight="1" x14ac:dyDescent="0.2">
      <c r="B49" s="290" t="s">
        <v>159</v>
      </c>
      <c r="C49" s="130"/>
      <c r="D49" s="140"/>
      <c r="E49" s="140"/>
      <c r="F49" s="140"/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</row>
    <row r="50" spans="2:107" ht="12.75" customHeight="1" x14ac:dyDescent="0.2">
      <c r="B50" s="136"/>
      <c r="C50" s="131"/>
      <c r="D50" s="138"/>
      <c r="E50" s="138"/>
      <c r="F50" s="138"/>
      <c r="G50" s="138"/>
      <c r="H50" s="138"/>
      <c r="I50" s="138"/>
      <c r="J50" s="138"/>
      <c r="K50" s="138"/>
      <c r="L50" s="138"/>
      <c r="M50" s="138"/>
      <c r="N50" s="138"/>
      <c r="O50" s="138"/>
      <c r="P50" s="138"/>
      <c r="Q50" s="138"/>
      <c r="R50" s="138"/>
      <c r="S50" s="138"/>
      <c r="T50" s="138"/>
      <c r="U50" s="138"/>
      <c r="V50" s="138"/>
      <c r="W50" s="138"/>
      <c r="X50" s="138"/>
      <c r="Y50" s="138"/>
      <c r="Z50" s="138"/>
      <c r="AA50" s="138"/>
      <c r="AB50" s="138"/>
      <c r="AC50" s="138"/>
      <c r="AD50" s="138"/>
      <c r="AE50" s="138"/>
      <c r="AF50" s="138"/>
      <c r="AG50" s="138"/>
      <c r="AH50" s="138"/>
      <c r="AI50" s="138"/>
      <c r="AJ50" s="138"/>
      <c r="AK50" s="138"/>
      <c r="AL50" s="138"/>
      <c r="AM50" s="138"/>
      <c r="AN50" s="138"/>
      <c r="AO50" s="138"/>
      <c r="AP50" s="138"/>
      <c r="AQ50" s="138"/>
      <c r="AR50" s="138"/>
      <c r="AS50" s="138"/>
      <c r="AT50" s="138"/>
      <c r="AU50" s="138"/>
      <c r="AV50" s="138"/>
      <c r="AW50" s="138"/>
      <c r="AX50" s="138"/>
      <c r="AY50" s="138"/>
      <c r="AZ50" s="138"/>
      <c r="BA50" s="138"/>
      <c r="BB50" s="138"/>
      <c r="BC50" s="138"/>
      <c r="BD50" s="138"/>
      <c r="BE50" s="138"/>
      <c r="BF50" s="138"/>
      <c r="BG50" s="138"/>
      <c r="BH50" s="138"/>
      <c r="BI50" s="138"/>
      <c r="BJ50" s="138"/>
      <c r="BK50" s="138"/>
      <c r="BL50" s="138"/>
      <c r="BM50" s="138"/>
      <c r="BN50" s="138"/>
      <c r="BO50" s="138"/>
      <c r="BP50" s="138"/>
      <c r="BQ50" s="138"/>
      <c r="BR50" s="138"/>
      <c r="BS50" s="138"/>
      <c r="BT50" s="138"/>
      <c r="BU50" s="138"/>
      <c r="BV50" s="138"/>
      <c r="BW50" s="138"/>
      <c r="BX50" s="138"/>
      <c r="BY50" s="138"/>
      <c r="BZ50" s="138"/>
      <c r="CA50" s="138"/>
      <c r="CB50" s="138"/>
      <c r="CC50" s="138"/>
      <c r="CD50" s="138"/>
      <c r="CE50" s="138"/>
      <c r="CF50" s="138"/>
      <c r="CG50" s="138"/>
      <c r="CH50" s="138"/>
      <c r="CI50" s="138"/>
      <c r="CJ50" s="138"/>
      <c r="CK50" s="138"/>
      <c r="CL50" s="138"/>
      <c r="CM50" s="138"/>
      <c r="CN50" s="138"/>
      <c r="CO50" s="138"/>
      <c r="CP50" s="138"/>
      <c r="CQ50" s="138"/>
      <c r="CR50" s="138"/>
      <c r="CS50" s="138"/>
      <c r="CT50" s="138"/>
      <c r="CU50" s="138"/>
      <c r="CV50" s="138"/>
      <c r="CW50" s="138"/>
      <c r="CX50" s="138"/>
      <c r="CY50" s="138"/>
      <c r="CZ50" s="138"/>
      <c r="DA50" s="138"/>
      <c r="DB50" s="138"/>
      <c r="DC50" s="138"/>
    </row>
    <row r="51" spans="2:107" ht="12.75" customHeight="1" x14ac:dyDescent="0.2">
      <c r="B51" s="136" t="s">
        <v>160</v>
      </c>
      <c r="C51" s="132"/>
      <c r="D51" s="138"/>
      <c r="E51" s="138"/>
      <c r="F51" s="138"/>
      <c r="G51" s="138"/>
      <c r="H51" s="138"/>
      <c r="I51" s="138"/>
      <c r="J51" s="138"/>
      <c r="K51" s="138"/>
      <c r="L51" s="138"/>
      <c r="M51" s="138"/>
      <c r="N51" s="138"/>
      <c r="O51" s="138"/>
      <c r="P51" s="138"/>
      <c r="Q51" s="138"/>
      <c r="R51" s="138"/>
      <c r="S51" s="138"/>
      <c r="T51" s="138"/>
      <c r="U51" s="138"/>
      <c r="V51" s="138"/>
      <c r="W51" s="138"/>
      <c r="X51" s="138"/>
      <c r="Y51" s="138"/>
      <c r="Z51" s="138"/>
      <c r="AA51" s="138"/>
      <c r="AB51" s="138"/>
      <c r="AC51" s="138"/>
      <c r="AD51" s="138"/>
      <c r="AE51" s="138"/>
      <c r="AF51" s="138"/>
      <c r="AG51" s="138"/>
      <c r="AH51" s="138"/>
      <c r="AI51" s="138"/>
      <c r="AJ51" s="138"/>
      <c r="AK51" s="138"/>
      <c r="AL51" s="138"/>
      <c r="AM51" s="138"/>
      <c r="AN51" s="138"/>
      <c r="AO51" s="138"/>
      <c r="AP51" s="138"/>
      <c r="AQ51" s="138"/>
      <c r="AR51" s="138"/>
      <c r="AS51" s="138"/>
      <c r="AT51" s="138"/>
      <c r="AU51" s="138"/>
      <c r="AV51" s="138"/>
      <c r="AW51" s="138"/>
      <c r="AX51" s="138"/>
      <c r="AY51" s="138"/>
      <c r="AZ51" s="138"/>
      <c r="BA51" s="138"/>
      <c r="BB51" s="138"/>
      <c r="BC51" s="138"/>
      <c r="BD51" s="138"/>
      <c r="BE51" s="138"/>
      <c r="BF51" s="138"/>
      <c r="BG51" s="138"/>
      <c r="BH51" s="138"/>
      <c r="BI51" s="138"/>
      <c r="BJ51" s="138"/>
      <c r="BK51" s="138"/>
      <c r="BL51" s="138"/>
      <c r="BM51" s="138"/>
      <c r="BN51" s="138"/>
      <c r="BO51" s="138"/>
      <c r="BP51" s="138"/>
      <c r="BQ51" s="138"/>
      <c r="BR51" s="138"/>
      <c r="BS51" s="138"/>
      <c r="BT51" s="138"/>
      <c r="BU51" s="138"/>
      <c r="BV51" s="138"/>
      <c r="BW51" s="138"/>
      <c r="BX51" s="138"/>
      <c r="BY51" s="138"/>
      <c r="BZ51" s="138"/>
      <c r="CA51" s="138"/>
      <c r="CB51" s="138"/>
      <c r="CC51" s="138"/>
      <c r="CD51" s="138"/>
      <c r="CE51" s="138"/>
      <c r="CF51" s="138"/>
      <c r="CG51" s="138"/>
      <c r="CH51" s="138"/>
      <c r="CI51" s="138"/>
      <c r="CJ51" s="138"/>
      <c r="CK51" s="138"/>
      <c r="CL51" s="138"/>
      <c r="CM51" s="138"/>
      <c r="CN51" s="138"/>
      <c r="CO51" s="138"/>
      <c r="CP51" s="138"/>
      <c r="CQ51" s="138"/>
      <c r="CR51" s="138"/>
      <c r="CS51" s="138"/>
      <c r="CT51" s="138"/>
      <c r="CU51" s="138"/>
      <c r="CV51" s="138"/>
      <c r="CW51" s="138"/>
      <c r="CX51" s="138"/>
      <c r="CY51" s="138"/>
      <c r="CZ51" s="138"/>
      <c r="DA51" s="138"/>
      <c r="DB51" s="138"/>
      <c r="DC51" s="138"/>
    </row>
    <row r="52" spans="2:107" ht="12.75" customHeight="1" x14ac:dyDescent="0.2">
      <c r="B52" s="136" t="s">
        <v>161</v>
      </c>
      <c r="C52" s="132"/>
      <c r="D52" s="138"/>
      <c r="E52" s="138"/>
      <c r="F52" s="138"/>
      <c r="G52" s="138"/>
      <c r="H52" s="138"/>
      <c r="I52" s="138"/>
      <c r="J52" s="138"/>
      <c r="K52" s="138"/>
      <c r="L52" s="138"/>
      <c r="M52" s="138"/>
      <c r="N52" s="138"/>
      <c r="O52" s="138"/>
      <c r="P52" s="138"/>
      <c r="Q52" s="138"/>
      <c r="R52" s="138"/>
      <c r="S52" s="138"/>
      <c r="T52" s="138"/>
      <c r="U52" s="138"/>
      <c r="V52" s="138"/>
      <c r="W52" s="138"/>
      <c r="X52" s="138"/>
      <c r="Y52" s="138"/>
      <c r="Z52" s="138"/>
      <c r="AA52" s="138"/>
      <c r="AB52" s="138"/>
      <c r="AC52" s="138"/>
      <c r="AD52" s="138"/>
      <c r="AE52" s="138"/>
      <c r="AF52" s="138"/>
      <c r="AG52" s="138"/>
      <c r="AH52" s="138"/>
      <c r="AI52" s="138"/>
      <c r="AJ52" s="138"/>
      <c r="AK52" s="138"/>
      <c r="AL52" s="138"/>
      <c r="AM52" s="138"/>
      <c r="AN52" s="138"/>
      <c r="AO52" s="138"/>
      <c r="AP52" s="138"/>
      <c r="AQ52" s="138"/>
      <c r="AR52" s="138"/>
      <c r="AS52" s="138"/>
      <c r="AT52" s="138"/>
      <c r="AU52" s="138"/>
      <c r="AV52" s="138"/>
      <c r="AW52" s="138"/>
      <c r="AX52" s="138"/>
      <c r="AY52" s="138"/>
      <c r="AZ52" s="138"/>
      <c r="BA52" s="138"/>
      <c r="BB52" s="138"/>
      <c r="BC52" s="138"/>
      <c r="BD52" s="138"/>
      <c r="BE52" s="138"/>
      <c r="BF52" s="138"/>
      <c r="BG52" s="138"/>
      <c r="BH52" s="138"/>
      <c r="BI52" s="138"/>
      <c r="BJ52" s="138"/>
      <c r="BK52" s="138"/>
      <c r="BL52" s="138"/>
      <c r="BM52" s="138"/>
      <c r="BN52" s="138"/>
      <c r="BO52" s="138"/>
      <c r="BP52" s="138"/>
      <c r="BQ52" s="138"/>
      <c r="BR52" s="138"/>
      <c r="BS52" s="138"/>
      <c r="BT52" s="138"/>
      <c r="BU52" s="138"/>
      <c r="BV52" s="138"/>
      <c r="BW52" s="138"/>
      <c r="BX52" s="138"/>
      <c r="BY52" s="138"/>
      <c r="BZ52" s="138"/>
      <c r="CA52" s="138"/>
      <c r="CB52" s="138"/>
      <c r="CC52" s="138"/>
      <c r="CD52" s="138"/>
      <c r="CE52" s="138"/>
      <c r="CF52" s="138"/>
      <c r="CG52" s="138"/>
      <c r="CH52" s="138"/>
      <c r="CI52" s="138"/>
      <c r="CJ52" s="138"/>
      <c r="CK52" s="138"/>
      <c r="CL52" s="138"/>
      <c r="CM52" s="138"/>
      <c r="CN52" s="138"/>
      <c r="CO52" s="138"/>
      <c r="CP52" s="138"/>
      <c r="CQ52" s="138"/>
      <c r="CR52" s="138"/>
      <c r="CS52" s="138"/>
      <c r="CT52" s="138"/>
      <c r="CU52" s="138"/>
      <c r="CV52" s="138"/>
      <c r="CW52" s="138"/>
      <c r="CX52" s="138"/>
      <c r="CY52" s="138"/>
      <c r="CZ52" s="138"/>
      <c r="DA52" s="138"/>
      <c r="DB52" s="138"/>
      <c r="DC52" s="138"/>
    </row>
    <row r="53" spans="2:107" ht="12.75" customHeight="1" x14ac:dyDescent="0.2">
      <c r="B53" s="136" t="s">
        <v>162</v>
      </c>
      <c r="C53" s="132"/>
      <c r="D53" s="138"/>
      <c r="E53" s="138"/>
      <c r="F53" s="138"/>
      <c r="G53" s="138"/>
      <c r="H53" s="138"/>
      <c r="I53" s="138"/>
      <c r="J53" s="138"/>
      <c r="K53" s="138"/>
      <c r="L53" s="138"/>
      <c r="M53" s="138"/>
      <c r="N53" s="138"/>
      <c r="O53" s="138"/>
      <c r="P53" s="138"/>
      <c r="Q53" s="138"/>
      <c r="R53" s="138"/>
      <c r="S53" s="138"/>
      <c r="T53" s="138"/>
      <c r="U53" s="138"/>
      <c r="V53" s="138"/>
      <c r="W53" s="138"/>
      <c r="X53" s="138"/>
      <c r="Y53" s="138"/>
      <c r="Z53" s="138"/>
      <c r="AA53" s="138"/>
      <c r="AB53" s="138"/>
      <c r="AC53" s="138"/>
      <c r="AD53" s="138"/>
      <c r="AE53" s="138"/>
      <c r="AF53" s="138"/>
      <c r="AG53" s="138"/>
      <c r="AH53" s="138"/>
      <c r="AI53" s="138"/>
      <c r="AJ53" s="138"/>
      <c r="AK53" s="138"/>
      <c r="AL53" s="138"/>
      <c r="AM53" s="138"/>
      <c r="AN53" s="138"/>
      <c r="AO53" s="138"/>
      <c r="AP53" s="138"/>
      <c r="AQ53" s="138"/>
      <c r="AR53" s="138"/>
      <c r="AS53" s="138"/>
      <c r="AT53" s="138"/>
      <c r="AU53" s="138"/>
      <c r="AV53" s="138"/>
      <c r="AW53" s="138"/>
      <c r="AX53" s="138"/>
      <c r="AY53" s="138"/>
      <c r="AZ53" s="138"/>
      <c r="BA53" s="138"/>
      <c r="BB53" s="138"/>
      <c r="BC53" s="138"/>
      <c r="BD53" s="138"/>
      <c r="BE53" s="138"/>
      <c r="BF53" s="138"/>
      <c r="BG53" s="138"/>
      <c r="BH53" s="138"/>
      <c r="BI53" s="138"/>
      <c r="BJ53" s="138"/>
      <c r="BK53" s="138"/>
      <c r="BL53" s="138"/>
      <c r="BM53" s="138"/>
      <c r="BN53" s="138"/>
      <c r="BO53" s="138"/>
      <c r="BP53" s="138"/>
      <c r="BQ53" s="138"/>
      <c r="BR53" s="138"/>
      <c r="BS53" s="138"/>
      <c r="BT53" s="138"/>
      <c r="BU53" s="138"/>
      <c r="BV53" s="138"/>
      <c r="BW53" s="138"/>
      <c r="BX53" s="138"/>
      <c r="BY53" s="138"/>
      <c r="BZ53" s="138"/>
      <c r="CA53" s="138"/>
      <c r="CB53" s="138"/>
      <c r="CC53" s="138"/>
      <c r="CD53" s="138"/>
      <c r="CE53" s="138"/>
      <c r="CF53" s="138"/>
      <c r="CG53" s="138"/>
      <c r="CH53" s="138"/>
      <c r="CI53" s="138"/>
      <c r="CJ53" s="138"/>
      <c r="CK53" s="138"/>
      <c r="CL53" s="138"/>
      <c r="CM53" s="138"/>
      <c r="CN53" s="138"/>
      <c r="CO53" s="138"/>
      <c r="CP53" s="138"/>
      <c r="CQ53" s="138"/>
      <c r="CR53" s="138"/>
      <c r="CS53" s="138"/>
      <c r="CT53" s="138"/>
      <c r="CU53" s="138"/>
      <c r="CV53" s="138"/>
      <c r="CW53" s="138"/>
      <c r="CX53" s="138"/>
      <c r="CY53" s="138"/>
      <c r="CZ53" s="138"/>
      <c r="DA53" s="138"/>
      <c r="DB53" s="138"/>
      <c r="DC53" s="138"/>
    </row>
    <row r="54" spans="2:107" ht="12.75" customHeight="1" x14ac:dyDescent="0.2">
      <c r="B54" s="136"/>
      <c r="C54" s="131"/>
      <c r="D54" s="138"/>
      <c r="E54" s="138"/>
      <c r="F54" s="138"/>
      <c r="G54" s="138"/>
      <c r="H54" s="138"/>
      <c r="I54" s="138"/>
      <c r="J54" s="138"/>
      <c r="K54" s="138"/>
      <c r="L54" s="138"/>
      <c r="M54" s="138"/>
      <c r="N54" s="138"/>
      <c r="O54" s="138"/>
      <c r="P54" s="138"/>
      <c r="Q54" s="138"/>
      <c r="R54" s="138"/>
      <c r="S54" s="138"/>
      <c r="T54" s="138"/>
      <c r="U54" s="138"/>
      <c r="V54" s="138"/>
      <c r="W54" s="138"/>
      <c r="X54" s="138"/>
      <c r="Y54" s="138"/>
      <c r="Z54" s="138"/>
      <c r="AA54" s="138"/>
      <c r="AB54" s="138"/>
      <c r="AC54" s="138"/>
      <c r="AD54" s="138"/>
      <c r="AE54" s="138"/>
      <c r="AF54" s="138"/>
      <c r="AG54" s="138"/>
      <c r="AH54" s="138"/>
      <c r="AI54" s="138"/>
      <c r="AJ54" s="138"/>
      <c r="AK54" s="138"/>
      <c r="AL54" s="138"/>
      <c r="AM54" s="138"/>
      <c r="AN54" s="138"/>
      <c r="AO54" s="138"/>
      <c r="AP54" s="138"/>
      <c r="AQ54" s="138"/>
      <c r="AR54" s="138"/>
      <c r="AS54" s="138"/>
      <c r="AT54" s="138"/>
      <c r="AU54" s="138"/>
      <c r="AV54" s="138"/>
      <c r="AW54" s="138"/>
      <c r="AX54" s="138"/>
      <c r="AY54" s="138"/>
      <c r="AZ54" s="138"/>
      <c r="BA54" s="138"/>
      <c r="BB54" s="138"/>
      <c r="BC54" s="138"/>
      <c r="BD54" s="138"/>
      <c r="BE54" s="138"/>
      <c r="BF54" s="138"/>
      <c r="BG54" s="138"/>
      <c r="BH54" s="138"/>
      <c r="BI54" s="138"/>
      <c r="BJ54" s="138"/>
      <c r="BK54" s="138"/>
      <c r="BL54" s="138"/>
      <c r="BM54" s="138"/>
      <c r="BN54" s="138"/>
      <c r="BO54" s="138"/>
      <c r="BP54" s="138"/>
      <c r="BQ54" s="138"/>
      <c r="BR54" s="138"/>
      <c r="BS54" s="138"/>
      <c r="BT54" s="138"/>
      <c r="BU54" s="138"/>
      <c r="BV54" s="138"/>
      <c r="BW54" s="138"/>
      <c r="BX54" s="138"/>
      <c r="BY54" s="138"/>
      <c r="BZ54" s="138"/>
      <c r="CA54" s="138"/>
      <c r="CB54" s="138"/>
      <c r="CC54" s="138"/>
      <c r="CD54" s="138"/>
      <c r="CE54" s="138"/>
      <c r="CF54" s="138"/>
      <c r="CG54" s="138"/>
      <c r="CH54" s="138"/>
      <c r="CI54" s="138"/>
      <c r="CJ54" s="138"/>
      <c r="CK54" s="138"/>
      <c r="CL54" s="138"/>
      <c r="CM54" s="138"/>
      <c r="CN54" s="138"/>
      <c r="CO54" s="138"/>
      <c r="CP54" s="138"/>
      <c r="CQ54" s="138"/>
      <c r="CR54" s="138"/>
      <c r="CS54" s="138"/>
      <c r="CT54" s="138"/>
      <c r="CU54" s="138"/>
      <c r="CV54" s="138"/>
      <c r="CW54" s="138"/>
      <c r="CX54" s="138"/>
      <c r="CY54" s="138"/>
      <c r="CZ54" s="138"/>
      <c r="DA54" s="138"/>
      <c r="DB54" s="138"/>
      <c r="DC54" s="138"/>
    </row>
    <row r="55" spans="2:107" ht="12.75" customHeight="1" x14ac:dyDescent="0.2">
      <c r="B55" s="136"/>
      <c r="C55" s="131"/>
      <c r="D55" s="138"/>
      <c r="E55" s="138"/>
      <c r="F55" s="138"/>
      <c r="G55" s="138"/>
      <c r="H55" s="138"/>
      <c r="I55" s="138"/>
      <c r="J55" s="138"/>
      <c r="K55" s="138"/>
      <c r="L55" s="138"/>
      <c r="M55" s="138"/>
      <c r="N55" s="138"/>
      <c r="O55" s="138"/>
      <c r="P55" s="138"/>
      <c r="Q55" s="138"/>
      <c r="R55" s="138"/>
      <c r="S55" s="138"/>
      <c r="T55" s="138"/>
      <c r="U55" s="138"/>
      <c r="V55" s="138"/>
      <c r="W55" s="138"/>
      <c r="X55" s="138"/>
      <c r="Y55" s="138"/>
      <c r="Z55" s="138"/>
      <c r="AA55" s="138"/>
      <c r="AB55" s="138"/>
      <c r="AC55" s="138"/>
      <c r="AD55" s="138"/>
      <c r="AE55" s="138"/>
      <c r="AF55" s="138"/>
      <c r="AG55" s="138"/>
      <c r="AH55" s="138"/>
      <c r="AI55" s="138"/>
      <c r="AJ55" s="138"/>
      <c r="AK55" s="138"/>
      <c r="AL55" s="138"/>
      <c r="AM55" s="138"/>
      <c r="AN55" s="138"/>
      <c r="AO55" s="138"/>
      <c r="AP55" s="138"/>
      <c r="AQ55" s="138"/>
      <c r="AR55" s="138"/>
      <c r="AS55" s="138"/>
      <c r="AT55" s="138"/>
      <c r="AU55" s="138"/>
      <c r="AV55" s="138"/>
      <c r="AW55" s="138"/>
      <c r="AX55" s="138"/>
      <c r="AY55" s="138"/>
      <c r="AZ55" s="138"/>
      <c r="BA55" s="138"/>
      <c r="BB55" s="138"/>
      <c r="BC55" s="138"/>
      <c r="BD55" s="138"/>
      <c r="BE55" s="138"/>
      <c r="BF55" s="138"/>
      <c r="BG55" s="138"/>
      <c r="BH55" s="138"/>
      <c r="BI55" s="138"/>
      <c r="BJ55" s="138"/>
      <c r="BK55" s="138"/>
      <c r="BL55" s="138"/>
      <c r="BM55" s="138"/>
      <c r="BN55" s="138"/>
      <c r="BO55" s="138"/>
      <c r="BP55" s="138"/>
      <c r="BQ55" s="138"/>
      <c r="BR55" s="138"/>
      <c r="BS55" s="138"/>
      <c r="BT55" s="138"/>
      <c r="BU55" s="138"/>
      <c r="BV55" s="138"/>
      <c r="BW55" s="138"/>
      <c r="BX55" s="138"/>
      <c r="BY55" s="138"/>
      <c r="BZ55" s="138"/>
      <c r="CA55" s="138"/>
      <c r="CB55" s="138"/>
      <c r="CC55" s="138"/>
      <c r="CD55" s="138"/>
      <c r="CE55" s="138"/>
      <c r="CF55" s="138"/>
      <c r="CG55" s="138"/>
      <c r="CH55" s="138"/>
      <c r="CI55" s="138"/>
      <c r="CJ55" s="138"/>
      <c r="CK55" s="138"/>
      <c r="CL55" s="138"/>
      <c r="CM55" s="138"/>
      <c r="CN55" s="138"/>
      <c r="CO55" s="138"/>
      <c r="CP55" s="138"/>
      <c r="CQ55" s="138"/>
      <c r="CR55" s="138"/>
      <c r="CS55" s="138"/>
      <c r="CT55" s="138"/>
      <c r="CU55" s="138"/>
      <c r="CV55" s="138"/>
      <c r="CW55" s="138"/>
      <c r="CX55" s="138"/>
      <c r="CY55" s="138"/>
      <c r="CZ55" s="138"/>
      <c r="DA55" s="138"/>
      <c r="DB55" s="138"/>
      <c r="DC55" s="138"/>
    </row>
    <row r="56" spans="2:107" ht="12.75" customHeight="1" x14ac:dyDescent="0.2">
      <c r="B56" s="14" t="s">
        <v>163</v>
      </c>
      <c r="C56" s="131"/>
      <c r="D56" s="138"/>
      <c r="E56" s="138"/>
      <c r="F56" s="138"/>
      <c r="G56" s="138"/>
      <c r="H56" s="138"/>
      <c r="I56" s="138"/>
      <c r="J56" s="138"/>
      <c r="K56" s="138"/>
      <c r="L56" s="138"/>
      <c r="M56" s="138"/>
      <c r="N56" s="138"/>
      <c r="O56" s="138"/>
      <c r="P56" s="138"/>
      <c r="Q56" s="138"/>
      <c r="R56" s="138"/>
      <c r="S56" s="138"/>
      <c r="T56" s="138"/>
      <c r="U56" s="138"/>
      <c r="V56" s="138"/>
      <c r="W56" s="138"/>
      <c r="X56" s="138"/>
      <c r="Y56" s="138"/>
      <c r="Z56" s="138"/>
      <c r="AA56" s="138"/>
      <c r="AB56" s="138"/>
      <c r="AC56" s="138"/>
      <c r="AD56" s="138"/>
      <c r="AE56" s="138"/>
      <c r="AF56" s="138"/>
      <c r="AG56" s="138"/>
      <c r="AH56" s="138"/>
      <c r="AI56" s="138"/>
      <c r="AJ56" s="138"/>
      <c r="AK56" s="138"/>
      <c r="AL56" s="138"/>
      <c r="AM56" s="138"/>
      <c r="AN56" s="138"/>
      <c r="AO56" s="138"/>
      <c r="AP56" s="138"/>
      <c r="AQ56" s="138"/>
      <c r="AR56" s="138"/>
      <c r="AS56" s="138"/>
      <c r="AT56" s="138"/>
      <c r="AU56" s="138"/>
      <c r="AV56" s="138"/>
      <c r="AW56" s="138"/>
      <c r="AX56" s="138"/>
      <c r="AY56" s="138"/>
      <c r="AZ56" s="138"/>
      <c r="BA56" s="138"/>
      <c r="BB56" s="138"/>
      <c r="BC56" s="138"/>
      <c r="BD56" s="138"/>
      <c r="BE56" s="138"/>
      <c r="BF56" s="138"/>
      <c r="BG56" s="138"/>
      <c r="BH56" s="138"/>
      <c r="BI56" s="138"/>
      <c r="BJ56" s="138"/>
      <c r="BK56" s="138"/>
      <c r="BL56" s="138"/>
      <c r="BM56" s="138"/>
      <c r="BN56" s="138"/>
      <c r="BO56" s="138"/>
      <c r="BP56" s="138"/>
      <c r="BQ56" s="138"/>
      <c r="BR56" s="138"/>
      <c r="BS56" s="138"/>
      <c r="BT56" s="138"/>
      <c r="BU56" s="138"/>
      <c r="BV56" s="138"/>
      <c r="BW56" s="138"/>
      <c r="BX56" s="138"/>
      <c r="BY56" s="138"/>
      <c r="BZ56" s="138"/>
      <c r="CA56" s="138"/>
      <c r="CB56" s="138"/>
      <c r="CC56" s="138"/>
      <c r="CD56" s="138"/>
      <c r="CE56" s="138"/>
      <c r="CF56" s="138"/>
      <c r="CG56" s="138"/>
      <c r="CH56" s="138"/>
      <c r="CI56" s="138"/>
      <c r="CJ56" s="138"/>
      <c r="CK56" s="138"/>
      <c r="CL56" s="138"/>
      <c r="CM56" s="138"/>
      <c r="CN56" s="138"/>
      <c r="CO56" s="138"/>
      <c r="CP56" s="138"/>
      <c r="CQ56" s="138"/>
      <c r="CR56" s="138"/>
      <c r="CS56" s="138"/>
      <c r="CT56" s="138"/>
      <c r="CU56" s="138"/>
      <c r="CV56" s="138"/>
      <c r="CW56" s="138"/>
      <c r="CX56" s="138"/>
      <c r="CY56" s="138"/>
      <c r="CZ56" s="138"/>
      <c r="DA56" s="138"/>
      <c r="DB56" s="138"/>
      <c r="DC56" s="138"/>
    </row>
    <row r="57" spans="2:107" ht="12.75" customHeight="1" x14ac:dyDescent="0.2">
      <c r="B57" s="15" t="s">
        <v>164</v>
      </c>
      <c r="C57" s="131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</row>
    <row r="58" spans="2:107" ht="12.75" customHeight="1" x14ac:dyDescent="0.2">
      <c r="B58" s="15" t="s">
        <v>165</v>
      </c>
      <c r="C58" s="131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</row>
    <row r="59" spans="2:107" ht="12.75" customHeight="1" x14ac:dyDescent="0.2">
      <c r="B59" s="15" t="s">
        <v>166</v>
      </c>
      <c r="C59" s="131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</row>
    <row r="60" spans="2:107" ht="12.75" customHeight="1" x14ac:dyDescent="0.2">
      <c r="B60" s="179" t="s">
        <v>167</v>
      </c>
      <c r="C60" s="291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</row>
    <row r="61" spans="2:107" ht="12.75" customHeight="1" thickBot="1" x14ac:dyDescent="0.25">
      <c r="B61" s="152" t="s">
        <v>168</v>
      </c>
      <c r="C61" s="129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</row>
    <row r="62" spans="2:107" ht="12.75" customHeight="1" x14ac:dyDescent="0.2">
      <c r="B62" s="290" t="s">
        <v>159</v>
      </c>
      <c r="C62" s="130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</row>
    <row r="63" spans="2:107" ht="12.75" customHeight="1" x14ac:dyDescent="0.2">
      <c r="B63" s="136"/>
      <c r="C63" s="131"/>
      <c r="D63" s="138"/>
      <c r="E63" s="138"/>
      <c r="F63" s="138"/>
      <c r="G63" s="138"/>
      <c r="H63" s="138"/>
      <c r="I63" s="138"/>
      <c r="J63" s="138"/>
      <c r="K63" s="138"/>
      <c r="L63" s="138"/>
      <c r="M63" s="138"/>
      <c r="N63" s="138"/>
      <c r="O63" s="138"/>
      <c r="P63" s="138"/>
      <c r="Q63" s="138"/>
      <c r="R63" s="138"/>
      <c r="S63" s="138"/>
      <c r="T63" s="138"/>
      <c r="U63" s="138"/>
      <c r="V63" s="138"/>
      <c r="W63" s="138"/>
      <c r="X63" s="138"/>
      <c r="Y63" s="138"/>
      <c r="Z63" s="138"/>
      <c r="AA63" s="138"/>
      <c r="AB63" s="138"/>
      <c r="AC63" s="138"/>
      <c r="AD63" s="138"/>
      <c r="AE63" s="138"/>
      <c r="AF63" s="138"/>
      <c r="AG63" s="138"/>
      <c r="AH63" s="138"/>
      <c r="AI63" s="138"/>
      <c r="AJ63" s="138"/>
      <c r="AK63" s="138"/>
      <c r="AL63" s="138"/>
      <c r="AM63" s="138"/>
      <c r="AN63" s="138"/>
      <c r="AO63" s="138"/>
      <c r="AP63" s="138"/>
      <c r="AQ63" s="138"/>
      <c r="AR63" s="138"/>
      <c r="AS63" s="138"/>
      <c r="AT63" s="138"/>
      <c r="AU63" s="138"/>
      <c r="AV63" s="138"/>
      <c r="AW63" s="138"/>
      <c r="AX63" s="138"/>
      <c r="AY63" s="138"/>
      <c r="AZ63" s="138"/>
      <c r="BA63" s="138"/>
      <c r="BB63" s="138"/>
      <c r="BC63" s="138"/>
      <c r="BD63" s="138"/>
      <c r="BE63" s="138"/>
      <c r="BF63" s="138"/>
      <c r="BG63" s="138"/>
      <c r="BH63" s="138"/>
      <c r="BI63" s="138"/>
      <c r="BJ63" s="138"/>
      <c r="BK63" s="138"/>
      <c r="BL63" s="138"/>
      <c r="BM63" s="138"/>
      <c r="BN63" s="138"/>
      <c r="BO63" s="138"/>
      <c r="BP63" s="138"/>
      <c r="BQ63" s="138"/>
      <c r="BR63" s="138"/>
      <c r="BS63" s="138"/>
      <c r="BT63" s="138"/>
      <c r="BU63" s="138"/>
      <c r="BV63" s="138"/>
      <c r="BW63" s="138"/>
      <c r="BX63" s="138"/>
      <c r="BY63" s="138"/>
      <c r="BZ63" s="138"/>
      <c r="CA63" s="138"/>
      <c r="CB63" s="138"/>
      <c r="CC63" s="138"/>
      <c r="CD63" s="138"/>
      <c r="CE63" s="138"/>
      <c r="CF63" s="138"/>
      <c r="CG63" s="138"/>
      <c r="CH63" s="138"/>
      <c r="CI63" s="138"/>
      <c r="CJ63" s="138"/>
      <c r="CK63" s="138"/>
      <c r="CL63" s="138"/>
      <c r="CM63" s="138"/>
      <c r="CN63" s="138"/>
      <c r="CO63" s="138"/>
      <c r="CP63" s="138"/>
      <c r="CQ63" s="138"/>
      <c r="CR63" s="138"/>
      <c r="CS63" s="138"/>
      <c r="CT63" s="138"/>
      <c r="CU63" s="138"/>
      <c r="CV63" s="138"/>
      <c r="CW63" s="138"/>
      <c r="CX63" s="138"/>
      <c r="CY63" s="138"/>
      <c r="CZ63" s="138"/>
      <c r="DA63" s="138"/>
      <c r="DB63" s="138"/>
      <c r="DC63" s="138"/>
    </row>
    <row r="64" spans="2:107" ht="12.75" customHeight="1" x14ac:dyDescent="0.2">
      <c r="B64" s="136" t="s">
        <v>169</v>
      </c>
      <c r="C64" s="131"/>
      <c r="D64" s="138"/>
      <c r="E64" s="138"/>
      <c r="F64" s="138"/>
      <c r="G64" s="138"/>
      <c r="H64" s="138"/>
      <c r="I64" s="138"/>
      <c r="J64" s="138"/>
      <c r="K64" s="138"/>
      <c r="L64" s="138"/>
      <c r="M64" s="138"/>
      <c r="N64" s="138"/>
      <c r="O64" s="138"/>
      <c r="P64" s="138"/>
      <c r="Q64" s="138"/>
      <c r="R64" s="138"/>
      <c r="S64" s="138"/>
      <c r="T64" s="138"/>
      <c r="U64" s="138"/>
      <c r="V64" s="138"/>
      <c r="W64" s="138"/>
      <c r="X64" s="138"/>
      <c r="Y64" s="138"/>
      <c r="Z64" s="138"/>
      <c r="AA64" s="138"/>
      <c r="AB64" s="138"/>
      <c r="AC64" s="138"/>
      <c r="AD64" s="138"/>
      <c r="AE64" s="138"/>
      <c r="AF64" s="138"/>
      <c r="AG64" s="138"/>
      <c r="AH64" s="138"/>
      <c r="AI64" s="138"/>
      <c r="AJ64" s="138"/>
      <c r="AK64" s="138"/>
      <c r="AL64" s="138"/>
      <c r="AM64" s="138"/>
      <c r="AN64" s="138"/>
      <c r="AO64" s="138"/>
      <c r="AP64" s="138"/>
      <c r="AQ64" s="138"/>
      <c r="AR64" s="138"/>
      <c r="AS64" s="138"/>
      <c r="AT64" s="138"/>
      <c r="AU64" s="138"/>
      <c r="AV64" s="138"/>
      <c r="AW64" s="138"/>
      <c r="AX64" s="138"/>
      <c r="AY64" s="138"/>
      <c r="AZ64" s="138"/>
      <c r="BA64" s="138"/>
      <c r="BB64" s="138"/>
      <c r="BC64" s="138"/>
      <c r="BD64" s="138"/>
      <c r="BE64" s="138"/>
      <c r="BF64" s="138"/>
      <c r="BG64" s="138"/>
      <c r="BH64" s="138"/>
      <c r="BI64" s="138"/>
      <c r="BJ64" s="138"/>
      <c r="BK64" s="138"/>
      <c r="BL64" s="138"/>
      <c r="BM64" s="138"/>
      <c r="BN64" s="138"/>
      <c r="BO64" s="138"/>
      <c r="BP64" s="138"/>
      <c r="BQ64" s="138"/>
      <c r="BR64" s="138"/>
      <c r="BS64" s="138"/>
      <c r="BT64" s="138"/>
      <c r="BU64" s="138"/>
      <c r="BV64" s="138"/>
      <c r="BW64" s="138"/>
      <c r="BX64" s="138"/>
      <c r="BY64" s="138"/>
      <c r="BZ64" s="138"/>
      <c r="CA64" s="138"/>
      <c r="CB64" s="138"/>
      <c r="CC64" s="138"/>
      <c r="CD64" s="138"/>
      <c r="CE64" s="138"/>
      <c r="CF64" s="138"/>
      <c r="CG64" s="138"/>
      <c r="CH64" s="138"/>
      <c r="CI64" s="138"/>
      <c r="CJ64" s="138"/>
      <c r="CK64" s="138"/>
      <c r="CL64" s="138"/>
      <c r="CM64" s="138"/>
      <c r="CN64" s="138"/>
      <c r="CO64" s="138"/>
      <c r="CP64" s="138"/>
      <c r="CQ64" s="138"/>
      <c r="CR64" s="138"/>
      <c r="CS64" s="138"/>
      <c r="CT64" s="138"/>
      <c r="CU64" s="138"/>
      <c r="CV64" s="138"/>
      <c r="CW64" s="138"/>
      <c r="CX64" s="138"/>
      <c r="CY64" s="138"/>
      <c r="CZ64" s="138"/>
      <c r="DA64" s="138"/>
      <c r="DB64" s="138"/>
      <c r="DC64" s="138"/>
    </row>
    <row r="65" spans="2:108" ht="12.75" customHeight="1" x14ac:dyDescent="0.2">
      <c r="B65" s="136"/>
      <c r="C65" s="131"/>
      <c r="D65" s="138"/>
      <c r="E65" s="138"/>
      <c r="F65" s="138"/>
      <c r="G65" s="138"/>
      <c r="H65" s="138"/>
      <c r="I65" s="138"/>
      <c r="J65" s="138"/>
      <c r="K65" s="138"/>
      <c r="L65" s="138"/>
      <c r="M65" s="138"/>
      <c r="N65" s="138"/>
      <c r="O65" s="138"/>
      <c r="P65" s="138"/>
      <c r="Q65" s="138"/>
      <c r="R65" s="138"/>
      <c r="S65" s="138"/>
      <c r="T65" s="138"/>
      <c r="U65" s="138"/>
      <c r="V65" s="138"/>
      <c r="W65" s="138"/>
      <c r="X65" s="138"/>
      <c r="Y65" s="138"/>
      <c r="Z65" s="138"/>
      <c r="AA65" s="138"/>
      <c r="AB65" s="138"/>
      <c r="AC65" s="138"/>
      <c r="AD65" s="138"/>
      <c r="AE65" s="138"/>
      <c r="AF65" s="138"/>
      <c r="AG65" s="138"/>
      <c r="AH65" s="138"/>
      <c r="AI65" s="138"/>
      <c r="AJ65" s="138"/>
      <c r="AK65" s="138"/>
      <c r="AL65" s="138"/>
      <c r="AM65" s="138"/>
      <c r="AN65" s="138"/>
      <c r="AO65" s="138"/>
      <c r="AP65" s="138"/>
      <c r="AQ65" s="138"/>
      <c r="AR65" s="138"/>
      <c r="AS65" s="138"/>
      <c r="AT65" s="138"/>
      <c r="AU65" s="138"/>
      <c r="AV65" s="138"/>
      <c r="AW65" s="138"/>
      <c r="AX65" s="138"/>
      <c r="AY65" s="138"/>
      <c r="AZ65" s="138"/>
      <c r="BA65" s="138"/>
      <c r="BB65" s="138"/>
      <c r="BC65" s="138"/>
      <c r="BD65" s="138"/>
      <c r="BE65" s="138"/>
      <c r="BF65" s="138"/>
      <c r="BG65" s="138"/>
      <c r="BH65" s="138"/>
      <c r="BI65" s="138"/>
      <c r="BJ65" s="138"/>
      <c r="BK65" s="138"/>
      <c r="BL65" s="138"/>
      <c r="BM65" s="138"/>
      <c r="BN65" s="138"/>
      <c r="BO65" s="138"/>
      <c r="BP65" s="138"/>
      <c r="BQ65" s="138"/>
      <c r="BR65" s="138"/>
      <c r="BS65" s="138"/>
      <c r="BT65" s="138"/>
      <c r="BU65" s="138"/>
      <c r="BV65" s="138"/>
      <c r="BW65" s="138"/>
      <c r="BX65" s="138"/>
      <c r="BY65" s="138"/>
      <c r="BZ65" s="138"/>
      <c r="CA65" s="138"/>
      <c r="CB65" s="138"/>
      <c r="CC65" s="138"/>
      <c r="CD65" s="138"/>
      <c r="CE65" s="138"/>
      <c r="CF65" s="138"/>
      <c r="CG65" s="138"/>
      <c r="CH65" s="138"/>
      <c r="CI65" s="138"/>
      <c r="CJ65" s="138"/>
      <c r="CK65" s="138"/>
      <c r="CL65" s="138"/>
      <c r="CM65" s="138"/>
      <c r="CN65" s="138"/>
      <c r="CO65" s="138"/>
      <c r="CP65" s="138"/>
      <c r="CQ65" s="138"/>
      <c r="CR65" s="138"/>
      <c r="CS65" s="138"/>
      <c r="CT65" s="138"/>
      <c r="CU65" s="138"/>
      <c r="CV65" s="138"/>
      <c r="CW65" s="138"/>
      <c r="CX65" s="138"/>
      <c r="CY65" s="138"/>
      <c r="CZ65" s="138"/>
      <c r="DA65" s="138"/>
      <c r="DB65" s="138"/>
      <c r="DC65" s="138"/>
    </row>
    <row r="66" spans="2:108" ht="12.75" customHeight="1" x14ac:dyDescent="0.2">
      <c r="B66" s="15" t="s">
        <v>43</v>
      </c>
      <c r="C66" s="289">
        <v>0.05</v>
      </c>
      <c r="D66" s="140"/>
      <c r="E66" s="140"/>
      <c r="F66" s="140"/>
      <c r="G66" s="140"/>
      <c r="H66" s="140"/>
      <c r="I66" s="140"/>
      <c r="J66" s="140"/>
      <c r="K66" s="140"/>
      <c r="L66" s="140"/>
      <c r="M66" s="140"/>
      <c r="N66" s="140"/>
      <c r="O66" s="140"/>
      <c r="P66" s="140"/>
      <c r="Q66" s="140"/>
      <c r="R66" s="140"/>
      <c r="S66" s="140"/>
      <c r="T66" s="140"/>
      <c r="U66" s="140"/>
      <c r="V66" s="140"/>
      <c r="W66" s="140"/>
      <c r="X66" s="140"/>
      <c r="Y66" s="140"/>
      <c r="Z66" s="140"/>
      <c r="AA66" s="140"/>
      <c r="AB66" s="140"/>
      <c r="AC66" s="140"/>
      <c r="AD66" s="140"/>
      <c r="AE66" s="140"/>
      <c r="AF66" s="140"/>
      <c r="AG66" s="140"/>
      <c r="AH66" s="140"/>
      <c r="AI66" s="140"/>
      <c r="AJ66" s="140"/>
      <c r="AK66" s="140"/>
      <c r="AL66" s="140"/>
      <c r="AM66" s="140"/>
      <c r="AN66" s="140"/>
      <c r="AO66" s="140"/>
      <c r="AP66" s="140"/>
      <c r="AQ66" s="140"/>
      <c r="AR66" s="140"/>
      <c r="AS66" s="140"/>
      <c r="AT66" s="140"/>
      <c r="AU66" s="140"/>
      <c r="AV66" s="140"/>
      <c r="AW66" s="140"/>
      <c r="AX66" s="140"/>
      <c r="AY66" s="140"/>
      <c r="AZ66" s="140"/>
      <c r="BA66" s="140"/>
      <c r="BB66" s="140"/>
      <c r="BC66" s="140"/>
      <c r="BD66" s="140"/>
      <c r="BE66" s="140"/>
      <c r="BF66" s="140"/>
      <c r="BG66" s="140"/>
      <c r="BH66" s="140"/>
      <c r="BI66" s="140"/>
      <c r="BJ66" s="140"/>
      <c r="BK66" s="140"/>
      <c r="BL66" s="140"/>
      <c r="BM66" s="140"/>
      <c r="BN66" s="140"/>
      <c r="BO66" s="140"/>
      <c r="BP66" s="140"/>
      <c r="BQ66" s="140"/>
      <c r="BR66" s="140"/>
      <c r="BS66" s="140"/>
      <c r="BT66" s="140"/>
      <c r="BU66" s="140"/>
      <c r="BV66" s="140"/>
      <c r="BW66" s="140"/>
      <c r="BX66" s="140"/>
      <c r="BY66" s="140"/>
      <c r="BZ66" s="140"/>
      <c r="CA66" s="140"/>
      <c r="CB66" s="140"/>
      <c r="CC66" s="140"/>
      <c r="CD66" s="140"/>
      <c r="CE66" s="140"/>
      <c r="CF66" s="140"/>
      <c r="CG66" s="140"/>
      <c r="CH66" s="140"/>
      <c r="CI66" s="140"/>
      <c r="CJ66" s="140"/>
      <c r="CK66" s="140"/>
      <c r="CL66" s="140"/>
      <c r="CM66" s="140"/>
      <c r="CN66" s="140"/>
      <c r="CO66" s="140"/>
      <c r="CP66" s="140"/>
      <c r="CQ66" s="140"/>
      <c r="CR66" s="140"/>
      <c r="CS66" s="140"/>
      <c r="CT66" s="140"/>
      <c r="CU66" s="140"/>
      <c r="CV66" s="140"/>
      <c r="CW66" s="140"/>
      <c r="CX66" s="140"/>
      <c r="CY66" s="140"/>
      <c r="CZ66" s="140"/>
      <c r="DA66" s="140"/>
      <c r="DB66" s="140"/>
      <c r="DC66" s="140"/>
    </row>
    <row r="67" spans="2:108" ht="12.75" customHeight="1" x14ac:dyDescent="0.2">
      <c r="B67" s="15" t="s">
        <v>170</v>
      </c>
      <c r="C67" s="292">
        <v>0.05</v>
      </c>
      <c r="D67" s="140"/>
      <c r="E67" s="140"/>
      <c r="F67" s="140"/>
      <c r="G67" s="140"/>
      <c r="H67" s="140"/>
      <c r="I67" s="140"/>
      <c r="J67" s="140"/>
      <c r="K67" s="140"/>
      <c r="L67" s="140"/>
      <c r="M67" s="140"/>
      <c r="N67" s="140"/>
      <c r="O67" s="140"/>
      <c r="P67" s="140"/>
      <c r="Q67" s="140"/>
      <c r="R67" s="140"/>
      <c r="S67" s="140"/>
      <c r="T67" s="140"/>
      <c r="U67" s="140"/>
      <c r="V67" s="140"/>
      <c r="W67" s="140"/>
      <c r="X67" s="140"/>
      <c r="Y67" s="140"/>
      <c r="Z67" s="140"/>
      <c r="AA67" s="140"/>
      <c r="AB67" s="140"/>
      <c r="AC67" s="140"/>
      <c r="AD67" s="140"/>
      <c r="AE67" s="140"/>
      <c r="AF67" s="140"/>
      <c r="AG67" s="140"/>
      <c r="AH67" s="140"/>
      <c r="AI67" s="140"/>
      <c r="AJ67" s="140"/>
      <c r="AK67" s="140"/>
      <c r="AL67" s="140"/>
      <c r="AM67" s="140"/>
      <c r="AN67" s="140"/>
      <c r="AO67" s="140"/>
      <c r="AP67" s="140"/>
      <c r="AQ67" s="140"/>
      <c r="AR67" s="140"/>
      <c r="AS67" s="140"/>
      <c r="AT67" s="140"/>
      <c r="AU67" s="140"/>
      <c r="AV67" s="140"/>
      <c r="AW67" s="140"/>
      <c r="AX67" s="140"/>
      <c r="AY67" s="140"/>
      <c r="AZ67" s="140"/>
      <c r="BA67" s="140"/>
      <c r="BB67" s="140"/>
      <c r="BC67" s="140"/>
      <c r="BD67" s="140"/>
      <c r="BE67" s="140"/>
      <c r="BF67" s="140"/>
      <c r="BG67" s="140"/>
      <c r="BH67" s="140"/>
      <c r="BI67" s="140"/>
      <c r="BJ67" s="140"/>
      <c r="BK67" s="140"/>
      <c r="BL67" s="140"/>
      <c r="BM67" s="140"/>
      <c r="BN67" s="140"/>
      <c r="BO67" s="140"/>
      <c r="BP67" s="140"/>
      <c r="BQ67" s="140"/>
      <c r="BR67" s="140"/>
      <c r="BS67" s="140"/>
      <c r="BT67" s="140"/>
      <c r="BU67" s="140"/>
      <c r="BV67" s="140"/>
      <c r="BW67" s="140"/>
      <c r="BX67" s="140"/>
      <c r="BY67" s="140"/>
      <c r="BZ67" s="140"/>
      <c r="CA67" s="140"/>
      <c r="CB67" s="140"/>
      <c r="CC67" s="140"/>
      <c r="CD67" s="140"/>
      <c r="CE67" s="140"/>
      <c r="CF67" s="140"/>
      <c r="CG67" s="140"/>
      <c r="CH67" s="140"/>
      <c r="CI67" s="140"/>
      <c r="CJ67" s="140"/>
      <c r="CK67" s="140"/>
      <c r="CL67" s="140"/>
      <c r="CM67" s="140"/>
      <c r="CN67" s="140"/>
      <c r="CO67" s="140"/>
      <c r="CP67" s="140"/>
      <c r="CQ67" s="140"/>
      <c r="CR67" s="140"/>
      <c r="CS67" s="140"/>
      <c r="CT67" s="140"/>
      <c r="CU67" s="140"/>
      <c r="CV67" s="140"/>
      <c r="CW67" s="140"/>
      <c r="CX67" s="140"/>
      <c r="CY67" s="140"/>
      <c r="CZ67" s="140"/>
      <c r="DA67" s="140"/>
      <c r="DB67" s="140"/>
      <c r="DC67" s="140"/>
    </row>
    <row r="68" spans="2:108" ht="12.75" customHeight="1" x14ac:dyDescent="0.2">
      <c r="B68" s="15"/>
      <c r="C68" s="292"/>
      <c r="D68" s="138"/>
      <c r="E68" s="138"/>
      <c r="F68" s="138"/>
      <c r="G68" s="138"/>
      <c r="H68" s="138"/>
      <c r="I68" s="138"/>
      <c r="J68" s="138"/>
      <c r="K68" s="138"/>
      <c r="L68" s="138"/>
      <c r="M68" s="138"/>
      <c r="N68" s="138"/>
      <c r="O68" s="138"/>
      <c r="P68" s="138"/>
      <c r="Q68" s="138"/>
      <c r="R68" s="138"/>
      <c r="S68" s="138"/>
      <c r="T68" s="138"/>
      <c r="U68" s="138"/>
      <c r="V68" s="138"/>
      <c r="W68" s="138"/>
      <c r="X68" s="138"/>
      <c r="Y68" s="138"/>
      <c r="Z68" s="138"/>
      <c r="AA68" s="138"/>
      <c r="AB68" s="138"/>
      <c r="AC68" s="138"/>
      <c r="AD68" s="138"/>
      <c r="AE68" s="138"/>
      <c r="AF68" s="138"/>
      <c r="AG68" s="138"/>
      <c r="AH68" s="138"/>
      <c r="AI68" s="138"/>
      <c r="AJ68" s="138"/>
      <c r="AK68" s="138"/>
      <c r="AL68" s="138"/>
      <c r="AM68" s="138"/>
      <c r="AN68" s="138"/>
      <c r="AO68" s="138"/>
      <c r="AP68" s="138"/>
      <c r="AQ68" s="138"/>
      <c r="AR68" s="138"/>
      <c r="AS68" s="138"/>
      <c r="AT68" s="138"/>
      <c r="AU68" s="138"/>
      <c r="AV68" s="138"/>
      <c r="AW68" s="138"/>
      <c r="AX68" s="138"/>
      <c r="AY68" s="138"/>
      <c r="AZ68" s="138"/>
      <c r="BA68" s="138"/>
      <c r="BB68" s="138"/>
      <c r="BC68" s="138"/>
      <c r="BD68" s="138"/>
      <c r="BE68" s="138"/>
      <c r="BF68" s="138"/>
      <c r="BG68" s="138"/>
      <c r="BH68" s="138"/>
      <c r="BI68" s="138"/>
      <c r="BJ68" s="138"/>
      <c r="BK68" s="138"/>
      <c r="BL68" s="138"/>
      <c r="BM68" s="138"/>
      <c r="BN68" s="138"/>
      <c r="BO68" s="138"/>
      <c r="BP68" s="138"/>
      <c r="BQ68" s="138"/>
      <c r="BR68" s="138"/>
      <c r="BS68" s="138"/>
      <c r="BT68" s="138"/>
      <c r="BU68" s="138"/>
      <c r="BV68" s="138"/>
      <c r="BW68" s="138"/>
      <c r="BX68" s="138"/>
      <c r="BY68" s="138"/>
      <c r="BZ68" s="138"/>
      <c r="CA68" s="138"/>
      <c r="CB68" s="138"/>
      <c r="CC68" s="138"/>
      <c r="CD68" s="138"/>
      <c r="CE68" s="138"/>
      <c r="CF68" s="138"/>
      <c r="CG68" s="138"/>
      <c r="CH68" s="138"/>
      <c r="CI68" s="138"/>
      <c r="CJ68" s="138"/>
      <c r="CK68" s="138"/>
      <c r="CL68" s="138"/>
      <c r="CM68" s="138"/>
      <c r="CN68" s="138"/>
      <c r="CO68" s="138"/>
      <c r="CP68" s="138"/>
      <c r="CQ68" s="138"/>
      <c r="CR68" s="138"/>
      <c r="CS68" s="138"/>
      <c r="CT68" s="138"/>
      <c r="CU68" s="138"/>
      <c r="CV68" s="138"/>
      <c r="CW68" s="138"/>
      <c r="CX68" s="138"/>
      <c r="CY68" s="138"/>
      <c r="CZ68" s="138"/>
      <c r="DA68" s="138"/>
      <c r="DB68" s="138"/>
      <c r="DC68" s="138"/>
    </row>
    <row r="69" spans="2:108" ht="12.75" customHeight="1" x14ac:dyDescent="0.2">
      <c r="B69" s="15" t="s">
        <v>159</v>
      </c>
      <c r="C69" s="131"/>
      <c r="D69" s="140"/>
      <c r="E69" s="140"/>
      <c r="F69" s="140"/>
      <c r="G69" s="140"/>
      <c r="H69" s="140"/>
      <c r="I69" s="140"/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</row>
    <row r="70" spans="2:108" ht="12.75" customHeight="1" x14ac:dyDescent="0.2">
      <c r="B70" s="15" t="s">
        <v>44</v>
      </c>
      <c r="C70" s="131"/>
      <c r="D70" s="140"/>
      <c r="E70" s="140"/>
      <c r="F70" s="140"/>
      <c r="G70" s="140"/>
      <c r="H70" s="140"/>
      <c r="I70" s="140"/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</row>
    <row r="71" spans="2:108" ht="12.75" customHeight="1" thickBot="1" x14ac:dyDescent="0.25">
      <c r="B71" s="152" t="s">
        <v>47</v>
      </c>
      <c r="C71" s="129"/>
      <c r="D71" s="140"/>
      <c r="E71" s="140"/>
      <c r="F71" s="140"/>
      <c r="G71" s="140"/>
      <c r="H71" s="140"/>
      <c r="I71" s="140"/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</row>
    <row r="72" spans="2:108" ht="12.75" customHeight="1" x14ac:dyDescent="0.2">
      <c r="B72" s="290" t="s">
        <v>171</v>
      </c>
      <c r="C72" s="130"/>
      <c r="D72" s="140"/>
      <c r="E72" s="140"/>
      <c r="F72" s="140"/>
      <c r="G72" s="140"/>
      <c r="H72" s="140"/>
      <c r="I72" s="140"/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</row>
    <row r="73" spans="2:108" ht="12.75" customHeight="1" x14ac:dyDescent="0.2">
      <c r="B73" s="290"/>
      <c r="C73" s="130"/>
      <c r="D73" s="138"/>
      <c r="E73" s="138"/>
      <c r="F73" s="138"/>
      <c r="G73" s="138"/>
      <c r="H73" s="138"/>
      <c r="I73" s="138"/>
      <c r="J73" s="138"/>
      <c r="K73" s="138"/>
      <c r="L73" s="138"/>
      <c r="M73" s="138"/>
      <c r="N73" s="138"/>
      <c r="O73" s="138"/>
      <c r="P73" s="138"/>
      <c r="Q73" s="138"/>
      <c r="R73" s="138"/>
      <c r="S73" s="138"/>
      <c r="T73" s="138"/>
      <c r="U73" s="138"/>
      <c r="V73" s="138"/>
      <c r="W73" s="138"/>
      <c r="X73" s="138"/>
      <c r="Y73" s="138"/>
      <c r="Z73" s="138"/>
      <c r="AA73" s="138"/>
      <c r="AB73" s="138"/>
      <c r="AC73" s="138"/>
      <c r="AD73" s="138"/>
      <c r="AE73" s="138"/>
      <c r="AF73" s="138"/>
      <c r="AG73" s="138"/>
      <c r="AH73" s="138"/>
      <c r="AI73" s="138"/>
      <c r="AJ73" s="138"/>
      <c r="AK73" s="138"/>
      <c r="AL73" s="138"/>
      <c r="AM73" s="138"/>
      <c r="AN73" s="138"/>
      <c r="AO73" s="138"/>
      <c r="AP73" s="138"/>
      <c r="AQ73" s="138"/>
      <c r="AR73" s="138"/>
      <c r="AS73" s="138"/>
      <c r="AT73" s="138"/>
      <c r="AU73" s="138"/>
      <c r="AV73" s="138"/>
      <c r="AW73" s="138"/>
      <c r="AX73" s="138"/>
      <c r="AY73" s="138"/>
      <c r="AZ73" s="138"/>
      <c r="BA73" s="138"/>
      <c r="BB73" s="138"/>
      <c r="BC73" s="138"/>
      <c r="BD73" s="138"/>
      <c r="BE73" s="138"/>
      <c r="BF73" s="138"/>
      <c r="BG73" s="138"/>
      <c r="BH73" s="138"/>
      <c r="BI73" s="138"/>
      <c r="BJ73" s="138"/>
      <c r="BK73" s="138"/>
      <c r="BL73" s="138"/>
      <c r="BM73" s="138"/>
      <c r="BN73" s="138"/>
      <c r="BO73" s="138"/>
      <c r="BP73" s="138"/>
      <c r="BQ73" s="138"/>
      <c r="BR73" s="138"/>
      <c r="BS73" s="138"/>
      <c r="BT73" s="138"/>
      <c r="BU73" s="138"/>
      <c r="BV73" s="138"/>
      <c r="BW73" s="138"/>
      <c r="BX73" s="138"/>
      <c r="BY73" s="138"/>
      <c r="BZ73" s="138"/>
      <c r="CA73" s="138"/>
      <c r="CB73" s="138"/>
      <c r="CC73" s="138"/>
      <c r="CD73" s="138"/>
      <c r="CE73" s="138"/>
      <c r="CF73" s="138"/>
      <c r="CG73" s="138"/>
      <c r="CH73" s="138"/>
      <c r="CI73" s="138"/>
      <c r="CJ73" s="138"/>
      <c r="CK73" s="138"/>
      <c r="CL73" s="138"/>
      <c r="CM73" s="138"/>
      <c r="CN73" s="138"/>
      <c r="CO73" s="138"/>
      <c r="CP73" s="138"/>
      <c r="CQ73" s="138"/>
      <c r="CR73" s="138"/>
      <c r="CS73" s="138"/>
      <c r="CT73" s="138"/>
      <c r="CU73" s="138"/>
      <c r="CV73" s="138"/>
      <c r="CW73" s="138"/>
      <c r="CX73" s="138"/>
      <c r="CY73" s="138"/>
      <c r="CZ73" s="138"/>
      <c r="DA73" s="138"/>
      <c r="DB73" s="138"/>
      <c r="DC73" s="138"/>
    </row>
    <row r="74" spans="2:108" ht="12.75" customHeight="1" x14ac:dyDescent="0.2">
      <c r="B74" s="290"/>
      <c r="C74" s="130"/>
      <c r="D74" s="138"/>
      <c r="E74" s="138"/>
      <c r="F74" s="138"/>
      <c r="G74" s="138"/>
      <c r="H74" s="138"/>
      <c r="I74" s="138"/>
      <c r="J74" s="138"/>
      <c r="K74" s="138"/>
      <c r="L74" s="138"/>
      <c r="M74" s="138"/>
      <c r="N74" s="138"/>
      <c r="O74" s="138"/>
      <c r="P74" s="138"/>
      <c r="Q74" s="138"/>
      <c r="R74" s="138"/>
      <c r="S74" s="138"/>
      <c r="T74" s="138"/>
      <c r="U74" s="138"/>
      <c r="V74" s="138"/>
      <c r="W74" s="138"/>
      <c r="X74" s="138"/>
      <c r="Y74" s="138"/>
      <c r="Z74" s="138"/>
      <c r="AA74" s="138"/>
      <c r="AB74" s="138"/>
      <c r="AC74" s="138"/>
      <c r="AD74" s="138"/>
      <c r="AE74" s="138"/>
      <c r="AF74" s="138"/>
      <c r="AG74" s="138"/>
      <c r="AH74" s="138"/>
      <c r="AI74" s="138"/>
      <c r="AJ74" s="138"/>
      <c r="AK74" s="138"/>
      <c r="AL74" s="138"/>
      <c r="AM74" s="138"/>
      <c r="AN74" s="138"/>
      <c r="AO74" s="138"/>
      <c r="AP74" s="138"/>
      <c r="AQ74" s="138"/>
      <c r="AR74" s="138"/>
      <c r="AS74" s="138"/>
      <c r="AT74" s="138"/>
      <c r="AU74" s="138"/>
      <c r="AV74" s="138"/>
      <c r="AW74" s="138"/>
      <c r="AX74" s="138"/>
      <c r="AY74" s="138"/>
      <c r="AZ74" s="138"/>
      <c r="BA74" s="138"/>
      <c r="BB74" s="138"/>
      <c r="BC74" s="138"/>
      <c r="BD74" s="138"/>
      <c r="BE74" s="138"/>
      <c r="BF74" s="138"/>
      <c r="BG74" s="138"/>
      <c r="BH74" s="138"/>
      <c r="BI74" s="138"/>
      <c r="BJ74" s="138"/>
      <c r="BK74" s="138"/>
      <c r="BL74" s="138"/>
      <c r="BM74" s="138"/>
      <c r="BN74" s="138"/>
      <c r="BO74" s="138"/>
      <c r="BP74" s="138"/>
      <c r="BQ74" s="138"/>
      <c r="BR74" s="138"/>
      <c r="BS74" s="138"/>
      <c r="BT74" s="138"/>
      <c r="BU74" s="138"/>
      <c r="BV74" s="138"/>
      <c r="BW74" s="138"/>
      <c r="BX74" s="138"/>
      <c r="BY74" s="138"/>
      <c r="BZ74" s="138"/>
      <c r="CA74" s="138"/>
      <c r="CB74" s="138"/>
      <c r="CC74" s="138"/>
      <c r="CD74" s="138"/>
      <c r="CE74" s="138"/>
      <c r="CF74" s="138"/>
      <c r="CG74" s="138"/>
      <c r="CH74" s="138"/>
      <c r="CI74" s="138"/>
      <c r="CJ74" s="138"/>
      <c r="CK74" s="138"/>
      <c r="CL74" s="138"/>
      <c r="CM74" s="138"/>
      <c r="CN74" s="138"/>
      <c r="CO74" s="138"/>
      <c r="CP74" s="138"/>
      <c r="CQ74" s="138"/>
      <c r="CR74" s="138"/>
      <c r="CS74" s="138"/>
      <c r="CT74" s="138"/>
      <c r="CU74" s="138"/>
      <c r="CV74" s="138"/>
      <c r="CW74" s="138"/>
      <c r="CX74" s="138"/>
      <c r="CY74" s="138"/>
      <c r="CZ74" s="138"/>
      <c r="DA74" s="138"/>
      <c r="DB74" s="138"/>
      <c r="DC74" s="138"/>
    </row>
    <row r="75" spans="2:108" s="126" customFormat="1" ht="12.75" customHeight="1" x14ac:dyDescent="0.2">
      <c r="B75" s="290" t="s">
        <v>172</v>
      </c>
      <c r="C75" s="133" t="s">
        <v>27</v>
      </c>
      <c r="D75" s="134" t="s">
        <v>173</v>
      </c>
      <c r="E75" s="134" t="s">
        <v>174</v>
      </c>
      <c r="F75" s="134" t="s">
        <v>175</v>
      </c>
      <c r="G75" s="134" t="s">
        <v>176</v>
      </c>
      <c r="H75" s="134" t="s">
        <v>177</v>
      </c>
      <c r="I75" s="134" t="s">
        <v>178</v>
      </c>
      <c r="J75" s="134" t="s">
        <v>179</v>
      </c>
      <c r="K75" s="134" t="s">
        <v>180</v>
      </c>
      <c r="L75" s="134" t="s">
        <v>181</v>
      </c>
      <c r="M75" s="134" t="s">
        <v>182</v>
      </c>
      <c r="N75" s="134" t="s">
        <v>183</v>
      </c>
      <c r="O75" s="134" t="s">
        <v>184</v>
      </c>
      <c r="P75" s="134" t="s">
        <v>185</v>
      </c>
      <c r="Q75" s="134" t="s">
        <v>186</v>
      </c>
      <c r="R75" s="134" t="s">
        <v>187</v>
      </c>
      <c r="S75" s="134" t="s">
        <v>188</v>
      </c>
      <c r="T75" s="134" t="s">
        <v>189</v>
      </c>
      <c r="U75" s="134" t="s">
        <v>190</v>
      </c>
      <c r="V75" s="134" t="s">
        <v>191</v>
      </c>
      <c r="W75" s="134" t="s">
        <v>192</v>
      </c>
      <c r="X75" s="134" t="s">
        <v>193</v>
      </c>
      <c r="Y75" s="134" t="s">
        <v>194</v>
      </c>
      <c r="Z75" s="134" t="s">
        <v>195</v>
      </c>
      <c r="AA75" s="134" t="s">
        <v>196</v>
      </c>
      <c r="AB75" s="134" t="s">
        <v>197</v>
      </c>
      <c r="AC75" s="134" t="s">
        <v>198</v>
      </c>
      <c r="AD75" s="134" t="s">
        <v>199</v>
      </c>
      <c r="AE75" s="134" t="s">
        <v>200</v>
      </c>
      <c r="AF75" s="134" t="s">
        <v>201</v>
      </c>
      <c r="AG75" s="134" t="s">
        <v>202</v>
      </c>
      <c r="AH75" s="134" t="s">
        <v>203</v>
      </c>
      <c r="AI75" s="134" t="s">
        <v>204</v>
      </c>
      <c r="AJ75" s="134" t="s">
        <v>205</v>
      </c>
      <c r="AK75" s="134" t="s">
        <v>206</v>
      </c>
      <c r="AL75" s="134" t="s">
        <v>207</v>
      </c>
      <c r="AM75" s="134" t="s">
        <v>208</v>
      </c>
      <c r="AN75" s="134" t="s">
        <v>209</v>
      </c>
      <c r="AO75" s="134" t="s">
        <v>210</v>
      </c>
      <c r="AP75" s="135"/>
      <c r="AQ75" s="135"/>
      <c r="AR75" s="135"/>
      <c r="AS75" s="135"/>
      <c r="AT75" s="135"/>
      <c r="AU75" s="135"/>
      <c r="AV75" s="135"/>
      <c r="AW75" s="135"/>
      <c r="AX75" s="135"/>
      <c r="AY75" s="135"/>
      <c r="AZ75" s="135"/>
      <c r="BA75" s="135"/>
      <c r="BB75" s="135"/>
      <c r="BC75" s="135"/>
      <c r="BD75" s="135"/>
      <c r="BE75" s="135"/>
      <c r="BF75" s="135"/>
      <c r="BG75" s="135"/>
      <c r="BH75" s="135"/>
      <c r="BI75" s="135"/>
      <c r="BJ75" s="135"/>
      <c r="BK75" s="135"/>
      <c r="BL75" s="135"/>
      <c r="BM75" s="135"/>
      <c r="BN75" s="135"/>
      <c r="BO75" s="135"/>
      <c r="BP75" s="135"/>
      <c r="BQ75" s="135"/>
      <c r="BR75" s="135"/>
      <c r="BS75" s="135"/>
      <c r="BT75" s="135"/>
      <c r="BU75" s="135"/>
      <c r="BV75" s="135"/>
      <c r="BW75" s="135"/>
      <c r="BX75" s="135"/>
      <c r="BY75" s="135"/>
      <c r="BZ75" s="135"/>
      <c r="CA75" s="135"/>
      <c r="CB75" s="135"/>
      <c r="CC75" s="135"/>
      <c r="CD75" s="135"/>
      <c r="CE75" s="135"/>
      <c r="CF75" s="135"/>
      <c r="CG75" s="135"/>
      <c r="CH75" s="135"/>
      <c r="CI75" s="135"/>
      <c r="CJ75" s="135"/>
      <c r="CK75" s="135"/>
      <c r="CL75" s="135"/>
      <c r="CM75" s="135"/>
      <c r="CN75" s="135"/>
      <c r="CO75" s="135"/>
      <c r="CP75" s="135"/>
      <c r="CQ75" s="135"/>
      <c r="CR75" s="135"/>
      <c r="CS75" s="135"/>
      <c r="CT75" s="135"/>
      <c r="CU75" s="135"/>
      <c r="CV75" s="135"/>
      <c r="CW75" s="135"/>
      <c r="CX75" s="135"/>
      <c r="CY75" s="135"/>
      <c r="CZ75" s="135"/>
      <c r="DA75" s="135"/>
      <c r="DB75" s="135"/>
      <c r="DC75" s="135"/>
    </row>
    <row r="76" spans="2:108" s="126" customFormat="1" ht="12.75" customHeight="1" x14ac:dyDescent="0.2">
      <c r="B76" s="157" t="s">
        <v>211</v>
      </c>
      <c r="C76" s="54"/>
      <c r="D76" s="62"/>
      <c r="E76" s="62"/>
      <c r="F76" s="62"/>
      <c r="G76" s="62"/>
      <c r="H76" s="62"/>
      <c r="I76" s="62"/>
      <c r="J76" s="62"/>
      <c r="K76" s="62"/>
      <c r="L76" s="62"/>
      <c r="M76" s="62"/>
      <c r="N76" s="62"/>
      <c r="O76" s="62"/>
      <c r="P76" s="62"/>
      <c r="Q76" s="62"/>
      <c r="R76" s="62"/>
      <c r="S76" s="62"/>
      <c r="T76" s="62"/>
      <c r="U76" s="62"/>
      <c r="V76" s="62"/>
      <c r="W76" s="62"/>
      <c r="X76" s="62"/>
      <c r="Y76" s="62"/>
      <c r="Z76" s="62"/>
      <c r="AA76" s="62"/>
      <c r="AB76" s="62"/>
      <c r="AC76" s="62"/>
      <c r="AD76" s="62"/>
      <c r="AE76" s="62"/>
      <c r="AF76" s="62"/>
      <c r="AG76" s="62"/>
      <c r="AH76" s="62"/>
      <c r="AI76" s="62"/>
      <c r="AJ76" s="62"/>
      <c r="AK76" s="62"/>
      <c r="AL76" s="62"/>
      <c r="AM76" s="62"/>
      <c r="AN76" s="62"/>
      <c r="AO76" s="62"/>
      <c r="AP76" s="180"/>
      <c r="AQ76" s="180"/>
      <c r="AR76" s="180"/>
      <c r="AS76" s="180"/>
      <c r="AT76" s="180"/>
      <c r="AU76" s="180"/>
      <c r="AV76" s="180"/>
      <c r="AW76" s="180"/>
      <c r="AX76" s="180"/>
      <c r="AY76" s="180"/>
      <c r="AZ76" s="180"/>
      <c r="BA76" s="180"/>
      <c r="BB76" s="180"/>
      <c r="BC76" s="180"/>
      <c r="BD76" s="180"/>
      <c r="BE76" s="180"/>
      <c r="BF76" s="180"/>
      <c r="BG76" s="180"/>
      <c r="BH76" s="180"/>
      <c r="BI76" s="180"/>
      <c r="BJ76" s="180"/>
      <c r="BK76" s="180"/>
      <c r="BL76" s="180"/>
      <c r="BM76" s="180"/>
      <c r="BN76" s="180"/>
      <c r="BO76" s="180"/>
      <c r="BP76" s="180"/>
      <c r="BQ76" s="180"/>
      <c r="BR76" s="180"/>
      <c r="BS76" s="180"/>
      <c r="BT76" s="180"/>
      <c r="BU76" s="180"/>
      <c r="BV76" s="180"/>
      <c r="BW76" s="180"/>
      <c r="BX76" s="180"/>
      <c r="BY76" s="180"/>
      <c r="BZ76" s="180"/>
      <c r="CA76" s="180"/>
      <c r="CB76" s="180"/>
      <c r="CC76" s="180"/>
      <c r="CD76" s="180"/>
      <c r="CE76" s="180"/>
      <c r="CF76" s="180"/>
      <c r="CG76" s="180"/>
      <c r="CH76" s="180"/>
      <c r="CI76" s="180"/>
      <c r="CJ76" s="180"/>
      <c r="CK76" s="180"/>
      <c r="CL76" s="180"/>
      <c r="CM76" s="180"/>
      <c r="CN76" s="180"/>
      <c r="CO76" s="180"/>
      <c r="CP76" s="180"/>
      <c r="CQ76" s="180"/>
      <c r="CR76" s="180"/>
      <c r="CS76" s="180"/>
      <c r="CT76" s="180"/>
      <c r="CU76" s="180"/>
      <c r="CV76" s="180"/>
      <c r="CW76" s="180"/>
      <c r="CX76" s="180"/>
      <c r="CY76" s="180"/>
      <c r="CZ76" s="180"/>
      <c r="DA76" s="180"/>
      <c r="DB76" s="180"/>
      <c r="DC76" s="180"/>
    </row>
    <row r="77" spans="2:108" s="126" customFormat="1" ht="12.75" customHeight="1" x14ac:dyDescent="0.2">
      <c r="B77" s="14"/>
      <c r="C77" s="54"/>
      <c r="D77" s="62"/>
      <c r="E77" s="62"/>
      <c r="F77" s="62"/>
      <c r="G77" s="62"/>
      <c r="H77" s="62"/>
      <c r="I77" s="62"/>
      <c r="J77" s="62"/>
      <c r="K77" s="62"/>
      <c r="L77" s="62"/>
      <c r="M77" s="62"/>
      <c r="N77" s="62"/>
      <c r="O77" s="62"/>
      <c r="P77" s="62"/>
      <c r="Q77" s="62"/>
      <c r="R77" s="62"/>
      <c r="S77" s="62"/>
      <c r="T77" s="62"/>
      <c r="U77" s="62"/>
      <c r="V77" s="62"/>
      <c r="W77" s="62"/>
      <c r="X77" s="62"/>
      <c r="Y77" s="62"/>
      <c r="Z77" s="62"/>
      <c r="AA77" s="62"/>
      <c r="AB77" s="62"/>
      <c r="AC77" s="62"/>
      <c r="AD77" s="62"/>
      <c r="AE77" s="62"/>
      <c r="AF77" s="62"/>
      <c r="AG77" s="62"/>
      <c r="AH77" s="62"/>
      <c r="AI77" s="62"/>
      <c r="AJ77" s="62"/>
      <c r="AK77" s="62"/>
      <c r="AL77" s="62"/>
      <c r="AM77" s="62"/>
      <c r="AN77" s="62"/>
      <c r="AO77" s="62"/>
      <c r="AP77" s="180"/>
      <c r="AQ77" s="180"/>
      <c r="AR77" s="180"/>
      <c r="AS77" s="180"/>
      <c r="AT77" s="180"/>
      <c r="AU77" s="180"/>
      <c r="AV77" s="180"/>
      <c r="AW77" s="180"/>
      <c r="AX77" s="180"/>
      <c r="AY77" s="180"/>
      <c r="AZ77" s="180"/>
      <c r="BA77" s="180"/>
      <c r="BB77" s="180"/>
      <c r="BC77" s="180"/>
      <c r="BD77" s="180"/>
      <c r="BE77" s="180"/>
      <c r="BF77" s="180"/>
      <c r="BG77" s="180"/>
      <c r="BH77" s="180"/>
      <c r="BI77" s="180"/>
      <c r="BJ77" s="180"/>
      <c r="BK77" s="180"/>
      <c r="BL77" s="180"/>
      <c r="BM77" s="180"/>
      <c r="BN77" s="180"/>
      <c r="BO77" s="180"/>
      <c r="BP77" s="180"/>
      <c r="BQ77" s="180"/>
      <c r="BR77" s="180"/>
      <c r="BS77" s="180"/>
      <c r="BT77" s="180"/>
      <c r="BU77" s="180"/>
      <c r="BV77" s="180"/>
      <c r="BW77" s="180"/>
      <c r="BX77" s="180"/>
      <c r="BY77" s="180"/>
      <c r="BZ77" s="180"/>
      <c r="CA77" s="180"/>
      <c r="CB77" s="180"/>
      <c r="CC77" s="180"/>
      <c r="CD77" s="180"/>
      <c r="CE77" s="180"/>
      <c r="CF77" s="180"/>
      <c r="CG77" s="180"/>
      <c r="CH77" s="180"/>
      <c r="CI77" s="180"/>
      <c r="CJ77" s="180"/>
      <c r="CK77" s="180"/>
      <c r="CL77" s="180"/>
      <c r="CM77" s="180"/>
      <c r="CN77" s="180"/>
      <c r="CO77" s="180"/>
      <c r="CP77" s="180"/>
      <c r="CQ77" s="180"/>
      <c r="CR77" s="180"/>
      <c r="CS77" s="180"/>
      <c r="CT77" s="180"/>
      <c r="CU77" s="180"/>
      <c r="CV77" s="180"/>
      <c r="CW77" s="180"/>
      <c r="CX77" s="180"/>
      <c r="CY77" s="180"/>
      <c r="CZ77" s="180"/>
      <c r="DA77" s="180"/>
      <c r="DB77" s="180"/>
      <c r="DC77" s="180"/>
    </row>
    <row r="78" spans="2:108" ht="12.75" customHeight="1" x14ac:dyDescent="0.2">
      <c r="B78" s="53"/>
      <c r="C78" s="62"/>
      <c r="D78" s="62"/>
      <c r="E78" s="62"/>
      <c r="F78" s="62"/>
      <c r="G78" s="62"/>
      <c r="H78" s="62"/>
      <c r="I78" s="62"/>
      <c r="J78" s="62"/>
      <c r="K78" s="62"/>
      <c r="L78" s="62"/>
      <c r="M78" s="62"/>
      <c r="N78" s="62"/>
      <c r="O78" s="62"/>
      <c r="P78" s="62"/>
      <c r="Q78" s="62"/>
      <c r="R78" s="62"/>
      <c r="S78" s="62"/>
      <c r="T78" s="62"/>
      <c r="U78" s="62"/>
      <c r="V78" s="62"/>
      <c r="W78" s="62"/>
      <c r="X78" s="62"/>
      <c r="Y78" s="62"/>
      <c r="Z78" s="62"/>
      <c r="AA78" s="62"/>
      <c r="AB78" s="62"/>
      <c r="AC78" s="62"/>
      <c r="AD78" s="62"/>
      <c r="AE78" s="62"/>
      <c r="AF78" s="62"/>
      <c r="AG78" s="62"/>
      <c r="AH78" s="62"/>
      <c r="AI78" s="62"/>
      <c r="AJ78" s="62"/>
      <c r="AK78" s="62"/>
      <c r="AL78" s="62"/>
      <c r="AM78" s="62"/>
      <c r="AN78" s="62"/>
      <c r="AO78" s="62"/>
      <c r="AP78" s="62"/>
      <c r="AQ78" s="62"/>
      <c r="AR78" s="62"/>
      <c r="AS78" s="62"/>
      <c r="AT78" s="62"/>
      <c r="AU78" s="62"/>
      <c r="AV78" s="62"/>
      <c r="AW78" s="62"/>
      <c r="AX78" s="62"/>
      <c r="AY78" s="62"/>
      <c r="AZ78" s="62"/>
      <c r="BA78" s="62"/>
      <c r="BB78" s="62"/>
      <c r="BC78" s="62"/>
      <c r="BD78" s="62"/>
      <c r="BE78" s="62"/>
      <c r="BF78" s="62"/>
      <c r="BG78" s="62"/>
      <c r="BH78" s="62"/>
      <c r="BI78" s="62"/>
      <c r="BJ78" s="62"/>
      <c r="BK78" s="62"/>
      <c r="BL78" s="62"/>
      <c r="BM78" s="62"/>
      <c r="BN78" s="62"/>
      <c r="BO78" s="62"/>
      <c r="BP78" s="62"/>
      <c r="BQ78" s="62"/>
      <c r="BR78" s="62"/>
      <c r="BS78" s="62"/>
      <c r="BT78" s="62"/>
      <c r="BU78" s="62"/>
      <c r="BV78" s="62"/>
      <c r="BW78" s="62"/>
      <c r="BX78" s="62"/>
      <c r="BY78" s="62"/>
      <c r="BZ78" s="62"/>
      <c r="CA78" s="62"/>
      <c r="CB78" s="62"/>
      <c r="CC78" s="62"/>
      <c r="CD78" s="62"/>
      <c r="CE78" s="62"/>
      <c r="CF78" s="62"/>
      <c r="CG78" s="62"/>
      <c r="CH78" s="62"/>
      <c r="CI78" s="62"/>
      <c r="CJ78" s="62"/>
      <c r="CK78" s="62"/>
      <c r="CL78" s="62"/>
      <c r="CM78" s="62"/>
      <c r="CN78" s="62"/>
      <c r="CO78" s="62"/>
      <c r="CP78" s="62"/>
      <c r="CQ78" s="62"/>
      <c r="CR78" s="62"/>
      <c r="CS78" s="62"/>
      <c r="CT78" s="62"/>
      <c r="CU78" s="62"/>
      <c r="CV78" s="62"/>
      <c r="CW78" s="62"/>
      <c r="CX78" s="62"/>
      <c r="CY78" s="62"/>
      <c r="CZ78" s="62"/>
      <c r="DA78" s="62"/>
      <c r="DB78" s="62"/>
      <c r="DC78" s="62"/>
    </row>
    <row r="79" spans="2:108" s="126" customFormat="1" ht="12.75" customHeight="1" x14ac:dyDescent="0.2">
      <c r="B79" s="290" t="s">
        <v>212</v>
      </c>
      <c r="C79" s="133" t="s">
        <v>27</v>
      </c>
      <c r="D79" s="134"/>
      <c r="E79" s="134"/>
      <c r="F79" s="134"/>
      <c r="G79" s="134"/>
      <c r="H79" s="134"/>
      <c r="I79" s="134"/>
      <c r="J79" s="134"/>
      <c r="K79" s="134"/>
      <c r="L79" s="134"/>
      <c r="M79" s="134"/>
      <c r="N79" s="134"/>
      <c r="O79" s="134"/>
      <c r="P79" s="134"/>
      <c r="Q79" s="134"/>
      <c r="R79" s="134"/>
      <c r="S79" s="134"/>
      <c r="T79" s="134"/>
      <c r="U79" s="134"/>
      <c r="V79" s="134"/>
      <c r="W79" s="134"/>
      <c r="X79" s="134"/>
      <c r="Y79" s="134"/>
      <c r="Z79" s="134"/>
      <c r="AA79" s="134"/>
      <c r="AB79" s="134"/>
      <c r="AC79" s="134"/>
      <c r="AD79" s="134"/>
      <c r="AE79" s="134"/>
      <c r="AF79" s="134"/>
      <c r="AG79" s="134"/>
      <c r="AH79" s="134"/>
      <c r="AI79" s="134"/>
      <c r="AJ79" s="134"/>
      <c r="AK79" s="134"/>
      <c r="AL79" s="134"/>
      <c r="AM79" s="134"/>
      <c r="AN79" s="134"/>
      <c r="AO79" s="134"/>
      <c r="AP79" s="134"/>
      <c r="AQ79" s="134"/>
      <c r="AR79" s="134"/>
      <c r="AS79" s="134"/>
      <c r="AT79" s="134"/>
      <c r="AU79" s="134"/>
      <c r="AV79" s="134"/>
      <c r="AW79" s="134"/>
      <c r="AX79" s="134"/>
      <c r="AY79" s="134"/>
      <c r="AZ79" s="134"/>
      <c r="BA79" s="134"/>
      <c r="BB79" s="134"/>
      <c r="BC79" s="134"/>
      <c r="BD79" s="134"/>
      <c r="BE79" s="134"/>
      <c r="BF79" s="134"/>
      <c r="BG79" s="134"/>
      <c r="BH79" s="134"/>
      <c r="BI79" s="134"/>
      <c r="BJ79" s="134"/>
      <c r="BK79" s="134"/>
      <c r="BL79" s="134"/>
      <c r="BM79" s="134"/>
      <c r="BN79" s="134"/>
      <c r="BO79" s="134"/>
      <c r="BP79" s="134"/>
      <c r="BQ79" s="134"/>
      <c r="BR79" s="134"/>
      <c r="BS79" s="134"/>
      <c r="BT79" s="134"/>
      <c r="BU79" s="134"/>
      <c r="BV79" s="134"/>
      <c r="BW79" s="134"/>
      <c r="BX79" s="134"/>
      <c r="BY79" s="134"/>
      <c r="BZ79" s="134"/>
      <c r="CA79" s="134"/>
      <c r="CB79" s="134"/>
      <c r="CC79" s="134"/>
      <c r="CD79" s="134"/>
      <c r="CE79" s="134"/>
      <c r="CF79" s="134"/>
      <c r="CG79" s="134"/>
      <c r="CH79" s="134"/>
      <c r="CI79" s="134"/>
      <c r="CJ79" s="134"/>
      <c r="CK79" s="134"/>
      <c r="CL79" s="134"/>
      <c r="CM79" s="134"/>
      <c r="CN79" s="134"/>
      <c r="CO79" s="134"/>
      <c r="CP79" s="134"/>
      <c r="CQ79" s="134"/>
      <c r="CR79" s="134"/>
      <c r="CS79" s="134"/>
      <c r="CT79" s="134"/>
      <c r="CU79" s="134"/>
      <c r="CV79" s="134"/>
      <c r="CW79" s="134"/>
      <c r="CX79" s="134"/>
      <c r="CY79" s="134"/>
      <c r="CZ79" s="134"/>
      <c r="DA79" s="134"/>
      <c r="DB79" s="134"/>
      <c r="DC79" s="134"/>
      <c r="DD79" s="2"/>
    </row>
    <row r="80" spans="2:108" s="126" customFormat="1" ht="12.75" customHeight="1" x14ac:dyDescent="0.2">
      <c r="B80" s="157" t="s">
        <v>211</v>
      </c>
      <c r="C80" s="54"/>
      <c r="D80" s="62"/>
      <c r="E80" s="62"/>
      <c r="F80" s="62"/>
      <c r="G80" s="62"/>
      <c r="H80" s="62"/>
      <c r="I80" s="62"/>
      <c r="J80" s="62"/>
      <c r="K80" s="62"/>
      <c r="L80" s="62"/>
      <c r="M80" s="62"/>
      <c r="N80" s="62"/>
      <c r="O80" s="62"/>
      <c r="P80" s="62"/>
      <c r="Q80" s="62"/>
      <c r="R80" s="62"/>
      <c r="S80" s="62"/>
      <c r="T80" s="62"/>
      <c r="U80" s="62"/>
      <c r="V80" s="62"/>
      <c r="W80" s="62"/>
      <c r="X80" s="62"/>
      <c r="Y80" s="62"/>
      <c r="Z80" s="62"/>
      <c r="AA80" s="62"/>
      <c r="AB80" s="62"/>
      <c r="AC80" s="62"/>
      <c r="AD80" s="62"/>
      <c r="AE80" s="62"/>
      <c r="AF80" s="62"/>
      <c r="AG80" s="62"/>
      <c r="AH80" s="62"/>
      <c r="AI80" s="62"/>
      <c r="AJ80" s="62"/>
      <c r="AK80" s="62"/>
      <c r="AL80" s="62"/>
      <c r="AM80" s="62"/>
      <c r="AN80" s="62"/>
      <c r="AO80" s="62"/>
      <c r="AP80" s="62"/>
      <c r="AQ80" s="62"/>
      <c r="AR80" s="62"/>
      <c r="AS80" s="62"/>
      <c r="AT80" s="62"/>
      <c r="AU80" s="62"/>
      <c r="AV80" s="62"/>
      <c r="AW80" s="62"/>
      <c r="AX80" s="62"/>
      <c r="AY80" s="62"/>
      <c r="AZ80" s="62"/>
      <c r="BA80" s="62"/>
      <c r="BB80" s="62"/>
      <c r="BC80" s="62"/>
      <c r="BD80" s="62"/>
      <c r="BE80" s="62"/>
      <c r="BF80" s="62"/>
      <c r="BG80" s="62"/>
      <c r="BH80" s="62"/>
      <c r="BI80" s="62"/>
      <c r="BJ80" s="62"/>
      <c r="BK80" s="62"/>
      <c r="BL80" s="62"/>
      <c r="BM80" s="62"/>
      <c r="BN80" s="62"/>
      <c r="BO80" s="62"/>
      <c r="BP80" s="62"/>
      <c r="BQ80" s="62"/>
      <c r="BR80" s="62"/>
      <c r="BS80" s="62"/>
      <c r="BT80" s="62"/>
      <c r="BU80" s="62"/>
      <c r="BV80" s="62"/>
      <c r="BW80" s="62"/>
      <c r="BX80" s="62"/>
      <c r="BY80" s="62"/>
      <c r="BZ80" s="62"/>
      <c r="CA80" s="62"/>
      <c r="CB80" s="62"/>
      <c r="CC80" s="62"/>
      <c r="CD80" s="62"/>
      <c r="CE80" s="62"/>
      <c r="CF80" s="62"/>
      <c r="CG80" s="62"/>
      <c r="CH80" s="62"/>
      <c r="CI80" s="62"/>
      <c r="CJ80" s="62"/>
      <c r="CK80" s="62"/>
      <c r="CL80" s="62"/>
      <c r="CM80" s="62"/>
      <c r="CN80" s="62"/>
      <c r="CO80" s="62"/>
      <c r="CP80" s="62"/>
      <c r="CQ80" s="62"/>
      <c r="CR80" s="62"/>
      <c r="CS80" s="62"/>
      <c r="CT80" s="62"/>
      <c r="CU80" s="62"/>
      <c r="CV80" s="62"/>
      <c r="CW80" s="62"/>
      <c r="CX80" s="62"/>
      <c r="CY80" s="62"/>
      <c r="CZ80" s="62"/>
      <c r="DA80" s="62"/>
      <c r="DB80" s="62"/>
      <c r="DC80" s="62"/>
      <c r="DD80" s="2"/>
    </row>
    <row r="81" spans="2:108" ht="12.75" customHeight="1" x14ac:dyDescent="0.2">
      <c r="B81" s="53"/>
      <c r="C81" s="62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62"/>
      <c r="AQ81" s="62"/>
      <c r="AR81" s="62"/>
      <c r="AS81" s="62"/>
      <c r="AT81" s="62"/>
      <c r="AU81" s="62"/>
      <c r="AV81" s="62"/>
      <c r="AW81" s="62"/>
      <c r="AX81" s="62"/>
      <c r="AY81" s="62"/>
      <c r="AZ81" s="62"/>
      <c r="BA81" s="62"/>
      <c r="BB81" s="62"/>
      <c r="BC81" s="62"/>
      <c r="BD81" s="62"/>
      <c r="BE81" s="62"/>
      <c r="BF81" s="62"/>
      <c r="BG81" s="62"/>
      <c r="BH81" s="62"/>
      <c r="BI81" s="62"/>
      <c r="BJ81" s="62"/>
      <c r="BK81" s="62"/>
      <c r="BL81" s="62"/>
      <c r="BM81" s="62"/>
      <c r="BN81" s="62"/>
      <c r="BO81" s="62"/>
      <c r="BP81" s="62"/>
      <c r="BQ81" s="62"/>
      <c r="BR81" s="62"/>
      <c r="BS81" s="62"/>
      <c r="BT81" s="62"/>
      <c r="BU81" s="62"/>
      <c r="BV81" s="62"/>
      <c r="BW81" s="62"/>
      <c r="BX81" s="62"/>
      <c r="BY81" s="62"/>
      <c r="BZ81" s="62"/>
      <c r="CA81" s="62"/>
      <c r="CB81" s="62"/>
      <c r="CC81" s="62"/>
      <c r="CD81" s="62"/>
      <c r="CE81" s="62"/>
      <c r="CF81" s="62"/>
      <c r="CG81" s="62"/>
      <c r="CH81" s="62"/>
      <c r="CI81" s="62"/>
      <c r="CJ81" s="62"/>
      <c r="CK81" s="62"/>
      <c r="CL81" s="62"/>
      <c r="CM81" s="62"/>
      <c r="CN81" s="62"/>
      <c r="CO81" s="62"/>
      <c r="CP81" s="62"/>
      <c r="CQ81" s="62"/>
      <c r="CR81" s="62"/>
      <c r="CS81" s="62"/>
      <c r="CT81" s="62"/>
      <c r="CU81" s="62"/>
      <c r="CV81" s="62"/>
      <c r="CW81" s="62"/>
      <c r="CX81" s="62"/>
      <c r="CY81" s="62"/>
      <c r="CZ81" s="62"/>
      <c r="DA81" s="62"/>
      <c r="DB81" s="62"/>
      <c r="DC81" s="62"/>
    </row>
    <row r="83" spans="2:108" ht="12.75" customHeight="1" x14ac:dyDescent="0.2">
      <c r="B83" s="672"/>
      <c r="C83" s="343"/>
      <c r="D83" s="343"/>
      <c r="E83" s="548"/>
      <c r="F83" s="548"/>
      <c r="G83" s="548"/>
      <c r="H83" s="389"/>
      <c r="I83" s="548"/>
      <c r="J83" s="548"/>
      <c r="K83" s="548"/>
      <c r="L83" s="548"/>
      <c r="M83" s="548"/>
      <c r="N83" s="548"/>
      <c r="O83" s="343"/>
      <c r="P83" s="343"/>
      <c r="Q83" s="343"/>
      <c r="R83" s="343"/>
      <c r="S83" s="343"/>
      <c r="T83" s="343"/>
      <c r="U83" s="343"/>
      <c r="V83" s="343"/>
      <c r="W83" s="343"/>
      <c r="X83" s="343"/>
      <c r="Y83" s="343"/>
      <c r="Z83" s="343"/>
      <c r="AA83" s="343"/>
      <c r="AB83" s="343"/>
      <c r="AC83" s="343"/>
      <c r="AD83" s="343"/>
      <c r="AE83" s="343"/>
      <c r="AF83" s="343"/>
      <c r="AG83" s="343"/>
      <c r="AH83" s="343"/>
      <c r="AI83" s="343"/>
      <c r="AJ83" s="343"/>
      <c r="AK83" s="343"/>
      <c r="AL83" s="343"/>
      <c r="AM83" s="343"/>
      <c r="AN83" s="343"/>
      <c r="AO83" s="343"/>
      <c r="AP83" s="343"/>
      <c r="AQ83" s="343"/>
      <c r="AR83" s="343"/>
      <c r="AS83" s="343"/>
      <c r="AT83" s="343"/>
      <c r="AU83" s="343"/>
      <c r="AV83" s="343"/>
      <c r="AW83" s="343"/>
      <c r="AX83" s="343"/>
      <c r="AY83" s="343"/>
      <c r="AZ83" s="343"/>
      <c r="BA83" s="343"/>
      <c r="BB83" s="343"/>
      <c r="BC83" s="343"/>
      <c r="BD83" s="343"/>
      <c r="BE83" s="343"/>
      <c r="BF83" s="343"/>
      <c r="BG83" s="343"/>
      <c r="BH83" s="343"/>
      <c r="BI83" s="343"/>
      <c r="BJ83" s="343"/>
      <c r="BK83" s="343"/>
      <c r="BL83" s="343"/>
      <c r="BM83" s="343"/>
      <c r="BN83" s="343"/>
      <c r="BO83" s="343"/>
      <c r="BP83" s="343"/>
      <c r="BQ83" s="343"/>
      <c r="BR83" s="343"/>
      <c r="BS83" s="343"/>
      <c r="BT83" s="343"/>
      <c r="BU83" s="343"/>
      <c r="BV83" s="343"/>
      <c r="BW83" s="343"/>
      <c r="BX83" s="343"/>
      <c r="BY83" s="343"/>
      <c r="BZ83" s="343"/>
      <c r="CA83" s="343"/>
      <c r="CB83" s="343"/>
      <c r="CC83" s="343"/>
      <c r="CD83" s="343"/>
      <c r="CE83" s="343"/>
      <c r="CF83" s="343"/>
      <c r="CG83" s="343"/>
      <c r="CH83" s="343"/>
      <c r="CI83" s="343"/>
      <c r="CJ83" s="343"/>
      <c r="CK83" s="343"/>
      <c r="CL83" s="343"/>
      <c r="CM83" s="343"/>
      <c r="CN83" s="343"/>
      <c r="CO83" s="343"/>
      <c r="CP83" s="343"/>
      <c r="CQ83" s="343"/>
      <c r="CR83" s="343"/>
      <c r="CS83" s="343"/>
      <c r="CT83" s="343"/>
      <c r="CU83" s="343"/>
      <c r="CV83" s="343"/>
      <c r="CW83" s="343"/>
      <c r="CX83" s="343"/>
      <c r="CY83" s="343"/>
      <c r="CZ83" s="343"/>
      <c r="DA83" s="343"/>
      <c r="DB83" s="343"/>
      <c r="DC83" s="343"/>
      <c r="DD83" s="343"/>
    </row>
    <row r="84" spans="2:108" ht="12.75" customHeight="1" x14ac:dyDescent="0.2">
      <c r="B84" s="343"/>
      <c r="C84" s="596"/>
      <c r="D84" s="673"/>
      <c r="E84" s="673"/>
      <c r="F84" s="673"/>
      <c r="G84" s="673"/>
      <c r="H84" s="673"/>
      <c r="I84" s="673"/>
      <c r="J84" s="673"/>
      <c r="K84" s="673"/>
      <c r="L84" s="673"/>
      <c r="M84" s="673"/>
      <c r="N84" s="673"/>
      <c r="O84" s="673"/>
      <c r="P84" s="673"/>
      <c r="Q84" s="673"/>
      <c r="R84" s="673"/>
      <c r="S84" s="673"/>
      <c r="T84" s="673"/>
      <c r="U84" s="673"/>
      <c r="V84" s="673"/>
      <c r="W84" s="673"/>
      <c r="X84" s="673"/>
      <c r="Y84" s="673"/>
      <c r="Z84" s="673"/>
      <c r="AA84" s="673"/>
      <c r="AB84" s="673"/>
      <c r="AC84" s="673"/>
      <c r="AD84" s="673"/>
      <c r="AE84" s="673"/>
      <c r="AF84" s="673"/>
      <c r="AG84" s="673"/>
      <c r="AH84" s="673"/>
      <c r="AI84" s="673"/>
      <c r="AJ84" s="673"/>
      <c r="AK84" s="673"/>
      <c r="AL84" s="673"/>
      <c r="AM84" s="673"/>
      <c r="AN84" s="673"/>
      <c r="AO84" s="673"/>
      <c r="AP84" s="343"/>
      <c r="AQ84" s="343"/>
      <c r="AR84" s="343"/>
      <c r="AS84" s="343"/>
      <c r="AT84" s="343"/>
      <c r="AU84" s="343"/>
      <c r="AV84" s="343"/>
      <c r="AW84" s="343"/>
      <c r="AX84" s="343"/>
      <c r="AY84" s="343"/>
      <c r="AZ84" s="343"/>
      <c r="BA84" s="343"/>
      <c r="BB84" s="343"/>
      <c r="BC84" s="343"/>
      <c r="BD84" s="343"/>
      <c r="BE84" s="343"/>
      <c r="BF84" s="343"/>
      <c r="BG84" s="343"/>
      <c r="BH84" s="343"/>
      <c r="BI84" s="343"/>
      <c r="BJ84" s="343"/>
      <c r="BK84" s="343"/>
      <c r="BL84" s="343"/>
      <c r="BM84" s="343"/>
      <c r="BN84" s="343"/>
      <c r="BO84" s="343"/>
      <c r="BP84" s="343"/>
      <c r="BQ84" s="343"/>
      <c r="BR84" s="343"/>
      <c r="BS84" s="343"/>
      <c r="BT84" s="343"/>
      <c r="BU84" s="343"/>
      <c r="BV84" s="343"/>
      <c r="BW84" s="343"/>
      <c r="BX84" s="343"/>
      <c r="BY84" s="343"/>
      <c r="BZ84" s="343"/>
      <c r="CA84" s="343"/>
      <c r="CB84" s="343"/>
      <c r="CC84" s="343"/>
      <c r="CD84" s="343"/>
      <c r="CE84" s="343"/>
      <c r="CF84" s="343"/>
      <c r="CG84" s="343"/>
      <c r="CH84" s="343"/>
      <c r="CI84" s="343"/>
      <c r="CJ84" s="343"/>
      <c r="CK84" s="343"/>
      <c r="CL84" s="343"/>
      <c r="CM84" s="343"/>
      <c r="CN84" s="343"/>
      <c r="CO84" s="343"/>
      <c r="CP84" s="343"/>
      <c r="CQ84" s="343"/>
      <c r="CR84" s="343"/>
      <c r="CS84" s="343"/>
      <c r="CT84" s="343"/>
      <c r="CU84" s="343"/>
      <c r="CV84" s="343"/>
      <c r="CW84" s="343"/>
      <c r="CX84" s="343"/>
      <c r="CY84" s="343"/>
      <c r="CZ84" s="343"/>
      <c r="DA84" s="343"/>
      <c r="DB84" s="343"/>
      <c r="DC84" s="343"/>
      <c r="DD84" s="343"/>
    </row>
    <row r="85" spans="2:108" ht="12.75" customHeight="1" x14ac:dyDescent="0.2">
      <c r="B85" s="343"/>
      <c r="C85" s="343"/>
      <c r="D85" s="648"/>
      <c r="E85" s="648"/>
      <c r="F85" s="648"/>
      <c r="G85" s="648"/>
      <c r="H85" s="648"/>
      <c r="I85" s="648"/>
      <c r="J85" s="648"/>
      <c r="K85" s="648"/>
      <c r="L85" s="648"/>
      <c r="M85" s="648"/>
      <c r="N85" s="648"/>
      <c r="O85" s="648"/>
      <c r="P85" s="648"/>
      <c r="Q85" s="648"/>
      <c r="R85" s="648"/>
      <c r="S85" s="648"/>
      <c r="T85" s="648"/>
      <c r="U85" s="648"/>
      <c r="V85" s="648"/>
      <c r="W85" s="648"/>
      <c r="X85" s="648"/>
      <c r="Y85" s="648"/>
      <c r="Z85" s="648"/>
      <c r="AA85" s="648"/>
      <c r="AB85" s="648"/>
      <c r="AC85" s="648"/>
      <c r="AD85" s="648"/>
      <c r="AE85" s="648"/>
      <c r="AF85" s="648"/>
      <c r="AG85" s="648"/>
      <c r="AH85" s="648"/>
      <c r="AI85" s="648"/>
      <c r="AJ85" s="648"/>
      <c r="AK85" s="648"/>
      <c r="AL85" s="648"/>
      <c r="AM85" s="648"/>
      <c r="AN85" s="648"/>
      <c r="AO85" s="648"/>
      <c r="AP85" s="343"/>
      <c r="AQ85" s="343"/>
      <c r="AR85" s="343"/>
      <c r="AS85" s="343"/>
      <c r="AT85" s="343"/>
      <c r="AU85" s="343"/>
      <c r="AV85" s="343"/>
      <c r="AW85" s="343"/>
      <c r="AX85" s="343"/>
      <c r="AY85" s="343"/>
      <c r="AZ85" s="343"/>
      <c r="BA85" s="343"/>
      <c r="BB85" s="343"/>
      <c r="BC85" s="343"/>
      <c r="BD85" s="343"/>
      <c r="BE85" s="343"/>
      <c r="BF85" s="343"/>
      <c r="BG85" s="343"/>
      <c r="BH85" s="343"/>
      <c r="BI85" s="343"/>
      <c r="BJ85" s="343"/>
      <c r="BK85" s="343"/>
      <c r="BL85" s="343"/>
      <c r="BM85" s="343"/>
      <c r="BN85" s="343"/>
      <c r="BO85" s="343"/>
      <c r="BP85" s="343"/>
      <c r="BQ85" s="343"/>
      <c r="BR85" s="343"/>
      <c r="BS85" s="343"/>
      <c r="BT85" s="343"/>
      <c r="BU85" s="343"/>
      <c r="BV85" s="343"/>
      <c r="BW85" s="343"/>
      <c r="BX85" s="343"/>
      <c r="BY85" s="343"/>
      <c r="BZ85" s="343"/>
      <c r="CA85" s="343"/>
      <c r="CB85" s="343"/>
      <c r="CC85" s="343"/>
      <c r="CD85" s="343"/>
      <c r="CE85" s="343"/>
      <c r="CF85" s="343"/>
      <c r="CG85" s="343"/>
      <c r="CH85" s="343"/>
      <c r="CI85" s="343"/>
      <c r="CJ85" s="343"/>
      <c r="CK85" s="343"/>
      <c r="CL85" s="343"/>
      <c r="CM85" s="343"/>
      <c r="CN85" s="343"/>
      <c r="CO85" s="343"/>
      <c r="CP85" s="343"/>
      <c r="CQ85" s="343"/>
      <c r="CR85" s="343"/>
      <c r="CS85" s="343"/>
      <c r="CT85" s="343"/>
      <c r="CU85" s="343"/>
      <c r="CV85" s="343"/>
      <c r="CW85" s="343"/>
      <c r="CX85" s="343"/>
      <c r="CY85" s="343"/>
      <c r="CZ85" s="343"/>
      <c r="DA85" s="343"/>
      <c r="DB85" s="343"/>
      <c r="DC85" s="343"/>
      <c r="DD85" s="343"/>
    </row>
    <row r="86" spans="2:108" ht="12.75" customHeight="1" x14ac:dyDescent="0.2">
      <c r="B86" s="343"/>
      <c r="C86" s="648"/>
      <c r="D86" s="648"/>
      <c r="E86" s="648"/>
      <c r="F86" s="648"/>
      <c r="G86" s="648"/>
      <c r="H86" s="648"/>
      <c r="I86" s="648"/>
      <c r="J86" s="648"/>
      <c r="K86" s="648"/>
      <c r="L86" s="648"/>
      <c r="M86" s="648"/>
      <c r="N86" s="648"/>
      <c r="O86" s="648"/>
      <c r="P86" s="648"/>
      <c r="Q86" s="648"/>
      <c r="R86" s="648"/>
      <c r="S86" s="648"/>
      <c r="T86" s="648"/>
      <c r="U86" s="648"/>
      <c r="V86" s="648"/>
      <c r="W86" s="648"/>
      <c r="X86" s="648"/>
      <c r="Y86" s="648"/>
      <c r="Z86" s="648"/>
      <c r="AA86" s="648"/>
      <c r="AB86" s="648"/>
      <c r="AC86" s="648"/>
      <c r="AD86" s="648"/>
      <c r="AE86" s="648"/>
      <c r="AF86" s="648"/>
      <c r="AG86" s="648"/>
      <c r="AH86" s="648"/>
      <c r="AI86" s="648"/>
      <c r="AJ86" s="648"/>
      <c r="AK86" s="648"/>
      <c r="AL86" s="648"/>
      <c r="AM86" s="648"/>
      <c r="AN86" s="648"/>
      <c r="AO86" s="648"/>
      <c r="AP86" s="343"/>
      <c r="AQ86" s="343"/>
      <c r="AR86" s="343"/>
      <c r="AS86" s="343"/>
      <c r="AT86" s="343"/>
      <c r="AU86" s="343"/>
      <c r="AV86" s="343"/>
      <c r="AW86" s="343"/>
      <c r="AX86" s="343"/>
      <c r="AY86" s="343"/>
      <c r="AZ86" s="343"/>
      <c r="BA86" s="343"/>
      <c r="BB86" s="343"/>
      <c r="BC86" s="343"/>
      <c r="BD86" s="343"/>
      <c r="BE86" s="343"/>
      <c r="BF86" s="343"/>
      <c r="BG86" s="343"/>
      <c r="BH86" s="343"/>
      <c r="BI86" s="343"/>
      <c r="BJ86" s="343"/>
      <c r="BK86" s="343"/>
      <c r="BL86" s="343"/>
      <c r="BM86" s="343"/>
      <c r="BN86" s="343"/>
      <c r="BO86" s="343"/>
      <c r="BP86" s="343"/>
      <c r="BQ86" s="343"/>
      <c r="BR86" s="343"/>
      <c r="BS86" s="343"/>
      <c r="BT86" s="343"/>
      <c r="BU86" s="343"/>
      <c r="BV86" s="343"/>
      <c r="BW86" s="343"/>
      <c r="BX86" s="343"/>
      <c r="BY86" s="343"/>
      <c r="BZ86" s="343"/>
      <c r="CA86" s="343"/>
      <c r="CB86" s="343"/>
      <c r="CC86" s="343"/>
      <c r="CD86" s="343"/>
      <c r="CE86" s="343"/>
      <c r="CF86" s="343"/>
      <c r="CG86" s="343"/>
      <c r="CH86" s="343"/>
      <c r="CI86" s="343"/>
      <c r="CJ86" s="343"/>
      <c r="CK86" s="343"/>
      <c r="CL86" s="343"/>
      <c r="CM86" s="343"/>
      <c r="CN86" s="343"/>
      <c r="CO86" s="343"/>
      <c r="CP86" s="343"/>
      <c r="CQ86" s="343"/>
      <c r="CR86" s="343"/>
      <c r="CS86" s="343"/>
      <c r="CT86" s="343"/>
      <c r="CU86" s="343"/>
      <c r="CV86" s="343"/>
      <c r="CW86" s="343"/>
      <c r="CX86" s="343"/>
      <c r="CY86" s="343"/>
      <c r="CZ86" s="343"/>
      <c r="DA86" s="343"/>
      <c r="DB86" s="343"/>
      <c r="DC86" s="343"/>
      <c r="DD86" s="343"/>
    </row>
    <row r="87" spans="2:108" ht="12.75" customHeight="1" x14ac:dyDescent="0.2">
      <c r="B87" s="343"/>
      <c r="C87" s="596"/>
      <c r="D87" s="345"/>
      <c r="E87" s="345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345"/>
      <c r="Q87" s="345"/>
      <c r="R87" s="345"/>
      <c r="S87" s="345"/>
      <c r="T87" s="345"/>
      <c r="U87" s="345"/>
      <c r="V87" s="345"/>
      <c r="W87" s="345"/>
      <c r="X87" s="345"/>
      <c r="Y87" s="345"/>
      <c r="Z87" s="345"/>
      <c r="AA87" s="345"/>
      <c r="AB87" s="345"/>
      <c r="AC87" s="345"/>
      <c r="AD87" s="345"/>
      <c r="AE87" s="345"/>
      <c r="AF87" s="345"/>
      <c r="AG87" s="345"/>
      <c r="AH87" s="345"/>
      <c r="AI87" s="345"/>
      <c r="AJ87" s="345"/>
      <c r="AK87" s="345"/>
      <c r="AL87" s="345"/>
      <c r="AM87" s="345"/>
      <c r="AN87" s="345"/>
      <c r="AO87" s="345"/>
      <c r="AP87" s="343"/>
      <c r="AQ87" s="343"/>
      <c r="AR87" s="343"/>
      <c r="AS87" s="343"/>
      <c r="AT87" s="343"/>
      <c r="AU87" s="343"/>
      <c r="AV87" s="343"/>
      <c r="AW87" s="343"/>
      <c r="AX87" s="343"/>
      <c r="AY87" s="343"/>
      <c r="AZ87" s="343"/>
      <c r="BA87" s="343"/>
      <c r="BB87" s="343"/>
      <c r="BC87" s="343"/>
      <c r="BD87" s="343"/>
      <c r="BE87" s="343"/>
      <c r="BF87" s="343"/>
      <c r="BG87" s="343"/>
      <c r="BH87" s="343"/>
      <c r="BI87" s="343"/>
      <c r="BJ87" s="343"/>
      <c r="BK87" s="343"/>
      <c r="BL87" s="343"/>
      <c r="BM87" s="343"/>
      <c r="BN87" s="343"/>
      <c r="BO87" s="343"/>
      <c r="BP87" s="343"/>
      <c r="BQ87" s="343"/>
      <c r="BR87" s="343"/>
      <c r="BS87" s="343"/>
      <c r="BT87" s="343"/>
      <c r="BU87" s="343"/>
      <c r="BV87" s="343"/>
      <c r="BW87" s="343"/>
      <c r="BX87" s="343"/>
      <c r="BY87" s="343"/>
      <c r="BZ87" s="343"/>
      <c r="CA87" s="343"/>
      <c r="CB87" s="343"/>
      <c r="CC87" s="343"/>
      <c r="CD87" s="343"/>
      <c r="CE87" s="343"/>
      <c r="CF87" s="343"/>
      <c r="CG87" s="343"/>
      <c r="CH87" s="343"/>
      <c r="CI87" s="343"/>
      <c r="CJ87" s="343"/>
      <c r="CK87" s="343"/>
      <c r="CL87" s="343"/>
      <c r="CM87" s="343"/>
      <c r="CN87" s="343"/>
      <c r="CO87" s="343"/>
      <c r="CP87" s="343"/>
      <c r="CQ87" s="343"/>
      <c r="CR87" s="343"/>
      <c r="CS87" s="343"/>
      <c r="CT87" s="343"/>
      <c r="CU87" s="343"/>
      <c r="CV87" s="343"/>
      <c r="CW87" s="343"/>
      <c r="CX87" s="343"/>
      <c r="CY87" s="343"/>
      <c r="CZ87" s="343"/>
      <c r="DA87" s="343"/>
      <c r="DB87" s="343"/>
      <c r="DC87" s="343"/>
      <c r="DD87" s="343"/>
    </row>
    <row r="88" spans="2:108" ht="12.75" customHeight="1" x14ac:dyDescent="0.2">
      <c r="B88" s="343"/>
      <c r="C88" s="343"/>
      <c r="D88" s="343"/>
      <c r="E88" s="548"/>
      <c r="F88" s="548"/>
      <c r="G88" s="548"/>
      <c r="H88" s="389"/>
      <c r="I88" s="548"/>
      <c r="J88" s="548"/>
      <c r="K88" s="548"/>
      <c r="L88" s="548"/>
      <c r="M88" s="548"/>
      <c r="N88" s="548"/>
      <c r="O88" s="343"/>
      <c r="P88" s="343"/>
      <c r="Q88" s="343"/>
      <c r="R88" s="343"/>
      <c r="S88" s="343"/>
      <c r="T88" s="343"/>
      <c r="U88" s="343"/>
      <c r="V88" s="343"/>
      <c r="W88" s="343"/>
      <c r="X88" s="343"/>
      <c r="Y88" s="343"/>
      <c r="Z88" s="343"/>
      <c r="AA88" s="343"/>
      <c r="AB88" s="343"/>
      <c r="AC88" s="343"/>
      <c r="AD88" s="343"/>
      <c r="AE88" s="343"/>
      <c r="AF88" s="343"/>
      <c r="AG88" s="343"/>
      <c r="AH88" s="343"/>
      <c r="AI88" s="343"/>
      <c r="AJ88" s="343"/>
      <c r="AK88" s="343"/>
      <c r="AL88" s="343"/>
      <c r="AM88" s="343"/>
      <c r="AN88" s="343"/>
      <c r="AO88" s="343"/>
      <c r="AP88" s="343"/>
      <c r="AQ88" s="343"/>
      <c r="AR88" s="343"/>
      <c r="AS88" s="343"/>
      <c r="AT88" s="343"/>
      <c r="AU88" s="343"/>
      <c r="AV88" s="343"/>
      <c r="AW88" s="343"/>
      <c r="AX88" s="343"/>
      <c r="AY88" s="343"/>
      <c r="AZ88" s="343"/>
      <c r="BA88" s="343"/>
      <c r="BB88" s="343"/>
      <c r="BC88" s="343"/>
      <c r="BD88" s="343"/>
      <c r="BE88" s="343"/>
      <c r="BF88" s="343"/>
      <c r="BG88" s="343"/>
      <c r="BH88" s="343"/>
      <c r="BI88" s="343"/>
      <c r="BJ88" s="343"/>
      <c r="BK88" s="343"/>
      <c r="BL88" s="343"/>
      <c r="BM88" s="343"/>
      <c r="BN88" s="343"/>
      <c r="BO88" s="343"/>
      <c r="BP88" s="343"/>
      <c r="BQ88" s="343"/>
      <c r="BR88" s="343"/>
      <c r="BS88" s="343"/>
      <c r="BT88" s="343"/>
      <c r="BU88" s="343"/>
      <c r="BV88" s="343"/>
      <c r="BW88" s="343"/>
      <c r="BX88" s="343"/>
      <c r="BY88" s="343"/>
      <c r="BZ88" s="343"/>
      <c r="CA88" s="343"/>
      <c r="CB88" s="343"/>
      <c r="CC88" s="343"/>
      <c r="CD88" s="343"/>
      <c r="CE88" s="343"/>
      <c r="CF88" s="343"/>
      <c r="CG88" s="343"/>
      <c r="CH88" s="343"/>
      <c r="CI88" s="343"/>
      <c r="CJ88" s="343"/>
      <c r="CK88" s="343"/>
      <c r="CL88" s="343"/>
      <c r="CM88" s="343"/>
      <c r="CN88" s="343"/>
      <c r="CO88" s="343"/>
      <c r="CP88" s="343"/>
      <c r="CQ88" s="343"/>
      <c r="CR88" s="343"/>
      <c r="CS88" s="343"/>
      <c r="CT88" s="343"/>
      <c r="CU88" s="343"/>
      <c r="CV88" s="343"/>
      <c r="CW88" s="343"/>
      <c r="CX88" s="343"/>
      <c r="CY88" s="343"/>
      <c r="CZ88" s="343"/>
      <c r="DA88" s="343"/>
      <c r="DB88" s="343"/>
      <c r="DC88" s="343"/>
      <c r="DD88" s="343"/>
    </row>
    <row r="89" spans="2:108" ht="12.75" customHeight="1" x14ac:dyDescent="0.2">
      <c r="B89" s="343"/>
      <c r="C89" s="343"/>
      <c r="D89" s="343"/>
      <c r="E89" s="345"/>
      <c r="F89" s="548"/>
      <c r="G89" s="548"/>
      <c r="H89" s="389"/>
      <c r="I89" s="548"/>
      <c r="J89" s="548"/>
      <c r="K89" s="548"/>
      <c r="L89" s="548"/>
      <c r="M89" s="548"/>
      <c r="N89" s="548"/>
      <c r="O89" s="343"/>
      <c r="P89" s="343"/>
      <c r="Q89" s="343"/>
      <c r="R89" s="343"/>
      <c r="S89" s="343"/>
      <c r="T89" s="343"/>
      <c r="U89" s="343"/>
      <c r="V89" s="343"/>
      <c r="W89" s="343"/>
      <c r="X89" s="343"/>
      <c r="Y89" s="343"/>
      <c r="Z89" s="343"/>
      <c r="AA89" s="343"/>
      <c r="AB89" s="343"/>
      <c r="AC89" s="343"/>
      <c r="AD89" s="343"/>
      <c r="AE89" s="343"/>
      <c r="AF89" s="343"/>
      <c r="AG89" s="343"/>
      <c r="AH89" s="343"/>
      <c r="AI89" s="343"/>
      <c r="AJ89" s="343"/>
      <c r="AK89" s="343"/>
      <c r="AL89" s="343"/>
      <c r="AM89" s="343"/>
      <c r="AN89" s="343"/>
      <c r="AO89" s="343"/>
      <c r="AP89" s="343"/>
      <c r="AQ89" s="343"/>
      <c r="AR89" s="343"/>
      <c r="AS89" s="343"/>
      <c r="AT89" s="343"/>
      <c r="AU89" s="343"/>
      <c r="AV89" s="343"/>
      <c r="AW89" s="343"/>
      <c r="AX89" s="343"/>
      <c r="AY89" s="343"/>
      <c r="AZ89" s="343"/>
      <c r="BA89" s="343"/>
      <c r="BB89" s="343"/>
      <c r="BC89" s="343"/>
      <c r="BD89" s="343"/>
      <c r="BE89" s="343"/>
      <c r="BF89" s="343"/>
      <c r="BG89" s="343"/>
      <c r="BH89" s="343"/>
      <c r="BI89" s="343"/>
      <c r="BJ89" s="343"/>
      <c r="BK89" s="343"/>
      <c r="BL89" s="343"/>
      <c r="BM89" s="343"/>
      <c r="BN89" s="343"/>
      <c r="BO89" s="343"/>
      <c r="BP89" s="343"/>
      <c r="BQ89" s="343"/>
      <c r="BR89" s="343"/>
      <c r="BS89" s="343"/>
      <c r="BT89" s="343"/>
      <c r="BU89" s="343"/>
      <c r="BV89" s="343"/>
      <c r="BW89" s="343"/>
      <c r="BX89" s="343"/>
      <c r="BY89" s="343"/>
      <c r="BZ89" s="343"/>
      <c r="CA89" s="343"/>
      <c r="CB89" s="343"/>
      <c r="CC89" s="343"/>
      <c r="CD89" s="343"/>
      <c r="CE89" s="343"/>
      <c r="CF89" s="343"/>
      <c r="CG89" s="343"/>
      <c r="CH89" s="343"/>
      <c r="CI89" s="343"/>
      <c r="CJ89" s="343"/>
      <c r="CK89" s="343"/>
      <c r="CL89" s="343"/>
      <c r="CM89" s="343"/>
      <c r="CN89" s="343"/>
      <c r="CO89" s="343"/>
      <c r="CP89" s="343"/>
      <c r="CQ89" s="343"/>
      <c r="CR89" s="343"/>
      <c r="CS89" s="343"/>
      <c r="CT89" s="343"/>
      <c r="CU89" s="343"/>
      <c r="CV89" s="343"/>
      <c r="CW89" s="343"/>
      <c r="CX89" s="343"/>
      <c r="CY89" s="343"/>
      <c r="CZ89" s="343"/>
      <c r="DA89" s="343"/>
      <c r="DB89" s="343"/>
      <c r="DC89" s="343"/>
      <c r="DD89" s="343"/>
    </row>
    <row r="90" spans="2:108" ht="12.75" customHeight="1" x14ac:dyDescent="0.2">
      <c r="B90" s="343"/>
      <c r="C90" s="343"/>
      <c r="D90" s="343"/>
      <c r="E90" s="345"/>
      <c r="F90" s="548"/>
      <c r="G90" s="548"/>
      <c r="H90" s="389"/>
      <c r="I90" s="548"/>
      <c r="J90" s="548"/>
      <c r="K90" s="548"/>
      <c r="L90" s="548"/>
      <c r="M90" s="548"/>
      <c r="N90" s="548"/>
      <c r="O90" s="343"/>
      <c r="P90" s="343"/>
      <c r="Q90" s="343"/>
      <c r="R90" s="343"/>
      <c r="S90" s="343"/>
      <c r="T90" s="343"/>
      <c r="U90" s="343"/>
      <c r="V90" s="343"/>
      <c r="W90" s="343"/>
      <c r="X90" s="343"/>
      <c r="Y90" s="343"/>
      <c r="Z90" s="343"/>
      <c r="AA90" s="343"/>
      <c r="AB90" s="343"/>
      <c r="AC90" s="343"/>
      <c r="AD90" s="343"/>
      <c r="AE90" s="343"/>
      <c r="AF90" s="343"/>
      <c r="AG90" s="343"/>
      <c r="AH90" s="343"/>
      <c r="AI90" s="343"/>
      <c r="AJ90" s="343"/>
      <c r="AK90" s="343"/>
      <c r="AL90" s="343"/>
      <c r="AM90" s="343"/>
      <c r="AN90" s="343"/>
      <c r="AO90" s="343"/>
      <c r="AP90" s="343"/>
      <c r="AQ90" s="343"/>
      <c r="AR90" s="343"/>
      <c r="AS90" s="343"/>
      <c r="AT90" s="343"/>
      <c r="AU90" s="343"/>
      <c r="AV90" s="343"/>
      <c r="AW90" s="343"/>
      <c r="AX90" s="343"/>
      <c r="AY90" s="343"/>
      <c r="AZ90" s="343"/>
      <c r="BA90" s="343"/>
      <c r="BB90" s="343"/>
      <c r="BC90" s="343"/>
      <c r="BD90" s="343"/>
      <c r="BE90" s="343"/>
      <c r="BF90" s="343"/>
      <c r="BG90" s="343"/>
      <c r="BH90" s="343"/>
      <c r="BI90" s="343"/>
      <c r="BJ90" s="343"/>
      <c r="BK90" s="343"/>
      <c r="BL90" s="343"/>
      <c r="BM90" s="343"/>
      <c r="BN90" s="343"/>
      <c r="BO90" s="343"/>
      <c r="BP90" s="343"/>
      <c r="BQ90" s="343"/>
      <c r="BR90" s="343"/>
      <c r="BS90" s="343"/>
      <c r="BT90" s="343"/>
      <c r="BU90" s="343"/>
      <c r="BV90" s="343"/>
      <c r="BW90" s="343"/>
      <c r="BX90" s="343"/>
      <c r="BY90" s="343"/>
      <c r="BZ90" s="343"/>
      <c r="CA90" s="343"/>
      <c r="CB90" s="343"/>
      <c r="CC90" s="343"/>
      <c r="CD90" s="343"/>
      <c r="CE90" s="343"/>
      <c r="CF90" s="343"/>
      <c r="CG90" s="343"/>
      <c r="CH90" s="343"/>
      <c r="CI90" s="343"/>
      <c r="CJ90" s="343"/>
      <c r="CK90" s="343"/>
      <c r="CL90" s="343"/>
      <c r="CM90" s="343"/>
      <c r="CN90" s="343"/>
      <c r="CO90" s="343"/>
      <c r="CP90" s="343"/>
      <c r="CQ90" s="343"/>
      <c r="CR90" s="343"/>
      <c r="CS90" s="343"/>
      <c r="CT90" s="343"/>
      <c r="CU90" s="343"/>
      <c r="CV90" s="343"/>
      <c r="CW90" s="343"/>
      <c r="CX90" s="343"/>
      <c r="CY90" s="343"/>
      <c r="CZ90" s="343"/>
      <c r="DA90" s="343"/>
      <c r="DB90" s="343"/>
      <c r="DC90" s="343"/>
      <c r="DD90" s="343"/>
    </row>
    <row r="91" spans="2:108" ht="12.75" customHeight="1" x14ac:dyDescent="0.2">
      <c r="B91" s="343"/>
      <c r="C91" s="343"/>
      <c r="D91" s="343"/>
      <c r="E91" s="345"/>
      <c r="F91" s="548"/>
      <c r="G91" s="548"/>
      <c r="H91" s="389"/>
      <c r="I91" s="548"/>
      <c r="J91" s="548"/>
      <c r="K91" s="548"/>
      <c r="L91" s="548"/>
      <c r="M91" s="548"/>
      <c r="N91" s="548"/>
      <c r="O91" s="343"/>
      <c r="P91" s="343"/>
      <c r="Q91" s="343"/>
      <c r="R91" s="343"/>
      <c r="S91" s="343"/>
      <c r="T91" s="343"/>
      <c r="U91" s="343"/>
      <c r="V91" s="343"/>
      <c r="W91" s="343"/>
      <c r="X91" s="343"/>
      <c r="Y91" s="343"/>
      <c r="Z91" s="343"/>
      <c r="AA91" s="343"/>
      <c r="AB91" s="343"/>
      <c r="AC91" s="343"/>
      <c r="AD91" s="343"/>
      <c r="AE91" s="343"/>
      <c r="AF91" s="343"/>
      <c r="AG91" s="343"/>
      <c r="AH91" s="343"/>
      <c r="AI91" s="343"/>
      <c r="AJ91" s="343"/>
      <c r="AK91" s="343"/>
      <c r="AL91" s="343"/>
      <c r="AM91" s="343"/>
      <c r="AN91" s="343"/>
      <c r="AO91" s="343"/>
      <c r="AP91" s="343"/>
      <c r="AQ91" s="343"/>
      <c r="AR91" s="343"/>
      <c r="AS91" s="343"/>
      <c r="AT91" s="343"/>
      <c r="AU91" s="343"/>
      <c r="AV91" s="343"/>
      <c r="AW91" s="343"/>
      <c r="AX91" s="343"/>
      <c r="AY91" s="343"/>
      <c r="AZ91" s="343"/>
      <c r="BA91" s="343"/>
      <c r="BB91" s="343"/>
      <c r="BC91" s="343"/>
      <c r="BD91" s="343"/>
      <c r="BE91" s="343"/>
      <c r="BF91" s="343"/>
      <c r="BG91" s="343"/>
      <c r="BH91" s="343"/>
      <c r="BI91" s="343"/>
      <c r="BJ91" s="343"/>
      <c r="BK91" s="343"/>
      <c r="BL91" s="343"/>
      <c r="BM91" s="343"/>
      <c r="BN91" s="343"/>
      <c r="BO91" s="343"/>
      <c r="BP91" s="343"/>
      <c r="BQ91" s="343"/>
      <c r="BR91" s="343"/>
      <c r="BS91" s="343"/>
      <c r="BT91" s="343"/>
      <c r="BU91" s="343"/>
      <c r="BV91" s="343"/>
      <c r="BW91" s="343"/>
      <c r="BX91" s="343"/>
      <c r="BY91" s="343"/>
      <c r="BZ91" s="343"/>
      <c r="CA91" s="343"/>
      <c r="CB91" s="343"/>
      <c r="CC91" s="343"/>
      <c r="CD91" s="343"/>
      <c r="CE91" s="343"/>
      <c r="CF91" s="343"/>
      <c r="CG91" s="343"/>
      <c r="CH91" s="343"/>
      <c r="CI91" s="343"/>
      <c r="CJ91" s="343"/>
      <c r="CK91" s="343"/>
      <c r="CL91" s="343"/>
      <c r="CM91" s="343"/>
      <c r="CN91" s="343"/>
      <c r="CO91" s="343"/>
      <c r="CP91" s="343"/>
      <c r="CQ91" s="343"/>
      <c r="CR91" s="343"/>
      <c r="CS91" s="343"/>
      <c r="CT91" s="343"/>
      <c r="CU91" s="343"/>
      <c r="CV91" s="343"/>
      <c r="CW91" s="343"/>
      <c r="CX91" s="343"/>
      <c r="CY91" s="343"/>
      <c r="CZ91" s="343"/>
      <c r="DA91" s="343"/>
      <c r="DB91" s="343"/>
      <c r="DC91" s="343"/>
      <c r="DD91" s="343"/>
    </row>
    <row r="92" spans="2:108" ht="12.75" customHeight="1" x14ac:dyDescent="0.2">
      <c r="B92" s="672"/>
      <c r="C92" s="343"/>
      <c r="D92" s="343"/>
      <c r="E92" s="345"/>
      <c r="F92" s="548"/>
      <c r="G92" s="548"/>
      <c r="H92" s="389"/>
      <c r="I92" s="548"/>
      <c r="J92" s="548"/>
      <c r="K92" s="548"/>
      <c r="L92" s="548"/>
      <c r="M92" s="548"/>
      <c r="N92" s="548"/>
      <c r="O92" s="343"/>
      <c r="P92" s="343"/>
      <c r="Q92" s="343"/>
      <c r="R92" s="343"/>
      <c r="S92" s="343"/>
      <c r="T92" s="343"/>
      <c r="U92" s="343"/>
      <c r="V92" s="343"/>
      <c r="W92" s="343"/>
      <c r="X92" s="343"/>
      <c r="Y92" s="343"/>
      <c r="Z92" s="343"/>
      <c r="AA92" s="343"/>
      <c r="AB92" s="343"/>
      <c r="AC92" s="343"/>
      <c r="AD92" s="343"/>
      <c r="AE92" s="343"/>
      <c r="AF92" s="343"/>
      <c r="AG92" s="343"/>
      <c r="AH92" s="343"/>
      <c r="AI92" s="343"/>
      <c r="AJ92" s="343"/>
      <c r="AK92" s="343"/>
      <c r="AL92" s="343"/>
      <c r="AM92" s="343"/>
      <c r="AN92" s="343"/>
      <c r="AO92" s="343"/>
      <c r="AP92" s="343"/>
      <c r="AQ92" s="343"/>
      <c r="AR92" s="343"/>
      <c r="AS92" s="343"/>
      <c r="AT92" s="343"/>
      <c r="AU92" s="343"/>
      <c r="AV92" s="343"/>
      <c r="AW92" s="343"/>
      <c r="AX92" s="343"/>
      <c r="AY92" s="343"/>
      <c r="AZ92" s="343"/>
      <c r="BA92" s="343"/>
      <c r="BB92" s="343"/>
      <c r="BC92" s="343"/>
      <c r="BD92" s="343"/>
      <c r="BE92" s="343"/>
      <c r="BF92" s="343"/>
      <c r="BG92" s="343"/>
      <c r="BH92" s="343"/>
      <c r="BI92" s="343"/>
      <c r="BJ92" s="343"/>
      <c r="BK92" s="343"/>
      <c r="BL92" s="343"/>
      <c r="BM92" s="343"/>
      <c r="BN92" s="343"/>
      <c r="BO92" s="343"/>
      <c r="BP92" s="343"/>
      <c r="BQ92" s="343"/>
      <c r="BR92" s="343"/>
      <c r="BS92" s="343"/>
      <c r="BT92" s="343"/>
      <c r="BU92" s="343"/>
      <c r="BV92" s="343"/>
      <c r="BW92" s="343"/>
      <c r="BX92" s="343"/>
      <c r="BY92" s="343"/>
      <c r="BZ92" s="343"/>
      <c r="CA92" s="343"/>
      <c r="CB92" s="343"/>
      <c r="CC92" s="343"/>
      <c r="CD92" s="343"/>
      <c r="CE92" s="343"/>
      <c r="CF92" s="343"/>
      <c r="CG92" s="343"/>
      <c r="CH92" s="343"/>
      <c r="CI92" s="343"/>
      <c r="CJ92" s="343"/>
      <c r="CK92" s="343"/>
      <c r="CL92" s="343"/>
      <c r="CM92" s="343"/>
      <c r="CN92" s="343"/>
      <c r="CO92" s="343"/>
      <c r="CP92" s="343"/>
      <c r="CQ92" s="343"/>
      <c r="CR92" s="343"/>
      <c r="CS92" s="343"/>
      <c r="CT92" s="343"/>
      <c r="CU92" s="343"/>
      <c r="CV92" s="343"/>
      <c r="CW92" s="343"/>
      <c r="CX92" s="343"/>
      <c r="CY92" s="343"/>
      <c r="CZ92" s="343"/>
      <c r="DA92" s="343"/>
      <c r="DB92" s="343"/>
      <c r="DC92" s="343"/>
      <c r="DD92" s="343"/>
    </row>
    <row r="93" spans="2:108" ht="12.75" customHeight="1" x14ac:dyDescent="0.2">
      <c r="B93" s="343"/>
      <c r="C93" s="596"/>
      <c r="D93" s="345"/>
      <c r="E93" s="345"/>
      <c r="F93" s="345"/>
      <c r="G93" s="345"/>
      <c r="H93" s="345"/>
      <c r="I93" s="345"/>
      <c r="J93" s="345"/>
      <c r="K93" s="345"/>
      <c r="L93" s="345"/>
      <c r="M93" s="345"/>
      <c r="N93" s="345"/>
      <c r="O93" s="345"/>
      <c r="P93" s="345"/>
      <c r="Q93" s="345"/>
      <c r="R93" s="345"/>
      <c r="S93" s="345"/>
      <c r="T93" s="345"/>
      <c r="U93" s="345"/>
      <c r="V93" s="345"/>
      <c r="W93" s="345"/>
      <c r="X93" s="345"/>
      <c r="Y93" s="345"/>
      <c r="Z93" s="345"/>
      <c r="AA93" s="345"/>
      <c r="AB93" s="345"/>
      <c r="AC93" s="345"/>
      <c r="AD93" s="345"/>
      <c r="AE93" s="345"/>
      <c r="AF93" s="345"/>
      <c r="AG93" s="345"/>
      <c r="AH93" s="345"/>
      <c r="AI93" s="345"/>
      <c r="AJ93" s="345"/>
      <c r="AK93" s="345"/>
      <c r="AL93" s="345"/>
      <c r="AM93" s="345"/>
      <c r="AN93" s="345"/>
      <c r="AO93" s="345"/>
      <c r="AP93" s="343"/>
      <c r="AQ93" s="343"/>
      <c r="AR93" s="343"/>
      <c r="AS93" s="343"/>
      <c r="AT93" s="343"/>
      <c r="AU93" s="343"/>
      <c r="AV93" s="343"/>
      <c r="AW93" s="343"/>
      <c r="AX93" s="343"/>
      <c r="AY93" s="343"/>
      <c r="AZ93" s="343"/>
      <c r="BA93" s="343"/>
      <c r="BB93" s="343"/>
      <c r="BC93" s="343"/>
      <c r="BD93" s="343"/>
      <c r="BE93" s="343"/>
      <c r="BF93" s="343"/>
      <c r="BG93" s="343"/>
      <c r="BH93" s="343"/>
      <c r="BI93" s="343"/>
      <c r="BJ93" s="343"/>
      <c r="BK93" s="343"/>
      <c r="BL93" s="343"/>
      <c r="BM93" s="343"/>
      <c r="BN93" s="343"/>
      <c r="BO93" s="343"/>
      <c r="BP93" s="343"/>
      <c r="BQ93" s="343"/>
      <c r="BR93" s="343"/>
      <c r="BS93" s="343"/>
      <c r="BT93" s="343"/>
      <c r="BU93" s="343"/>
      <c r="BV93" s="343"/>
      <c r="BW93" s="343"/>
      <c r="BX93" s="343"/>
      <c r="BY93" s="343"/>
      <c r="BZ93" s="343"/>
      <c r="CA93" s="343"/>
      <c r="CB93" s="343"/>
      <c r="CC93" s="343"/>
      <c r="CD93" s="343"/>
      <c r="CE93" s="343"/>
      <c r="CF93" s="343"/>
      <c r="CG93" s="343"/>
      <c r="CH93" s="343"/>
      <c r="CI93" s="343"/>
      <c r="CJ93" s="343"/>
      <c r="CK93" s="343"/>
      <c r="CL93" s="343"/>
      <c r="CM93" s="343"/>
      <c r="CN93" s="343"/>
      <c r="CO93" s="343"/>
      <c r="CP93" s="343"/>
      <c r="CQ93" s="343"/>
      <c r="CR93" s="343"/>
      <c r="CS93" s="343"/>
      <c r="CT93" s="343"/>
      <c r="CU93" s="343"/>
      <c r="CV93" s="343"/>
      <c r="CW93" s="343"/>
      <c r="CX93" s="343"/>
      <c r="CY93" s="343"/>
      <c r="CZ93" s="343"/>
      <c r="DA93" s="343"/>
      <c r="DB93" s="343"/>
      <c r="DC93" s="343"/>
      <c r="DD93" s="343"/>
    </row>
    <row r="94" spans="2:108" ht="12.75" customHeight="1" x14ac:dyDescent="0.2">
      <c r="B94" s="343"/>
      <c r="C94" s="343"/>
      <c r="D94" s="343"/>
      <c r="E94" s="343"/>
      <c r="F94" s="343"/>
      <c r="G94" s="343"/>
      <c r="H94" s="343"/>
      <c r="I94" s="343"/>
      <c r="J94" s="343"/>
      <c r="K94" s="343"/>
      <c r="L94" s="343"/>
      <c r="M94" s="343"/>
      <c r="N94" s="343"/>
      <c r="O94" s="343"/>
      <c r="P94" s="343"/>
      <c r="Q94" s="343"/>
      <c r="R94" s="343"/>
      <c r="S94" s="343"/>
      <c r="T94" s="343"/>
      <c r="U94" s="343"/>
      <c r="V94" s="343"/>
      <c r="W94" s="343"/>
      <c r="X94" s="343"/>
      <c r="Y94" s="343"/>
      <c r="Z94" s="343"/>
      <c r="AA94" s="343"/>
      <c r="AB94" s="343"/>
      <c r="AC94" s="343"/>
      <c r="AD94" s="343"/>
      <c r="AE94" s="343"/>
      <c r="AF94" s="343"/>
      <c r="AG94" s="343"/>
      <c r="AH94" s="343"/>
      <c r="AI94" s="343"/>
      <c r="AJ94" s="343"/>
      <c r="AK94" s="343"/>
      <c r="AL94" s="343"/>
      <c r="AM94" s="343"/>
      <c r="AN94" s="343"/>
      <c r="AO94" s="343"/>
      <c r="AP94" s="343"/>
      <c r="AQ94" s="343"/>
      <c r="AR94" s="343"/>
      <c r="AS94" s="343"/>
      <c r="AT94" s="343"/>
      <c r="AU94" s="343"/>
      <c r="AV94" s="343"/>
      <c r="AW94" s="343"/>
      <c r="AX94" s="343"/>
      <c r="AY94" s="343"/>
      <c r="AZ94" s="343"/>
      <c r="BA94" s="343"/>
      <c r="BB94" s="343"/>
      <c r="BC94" s="343"/>
      <c r="BD94" s="343"/>
      <c r="BE94" s="343"/>
      <c r="BF94" s="343"/>
      <c r="BG94" s="343"/>
      <c r="BH94" s="343"/>
      <c r="BI94" s="343"/>
      <c r="BJ94" s="343"/>
      <c r="BK94" s="343"/>
      <c r="BL94" s="343"/>
      <c r="BM94" s="343"/>
      <c r="BN94" s="343"/>
      <c r="BO94" s="343"/>
      <c r="BP94" s="343"/>
      <c r="BQ94" s="343"/>
      <c r="BR94" s="343"/>
      <c r="BS94" s="343"/>
      <c r="BT94" s="343"/>
      <c r="BU94" s="343"/>
      <c r="BV94" s="343"/>
      <c r="BW94" s="343"/>
      <c r="BX94" s="343"/>
      <c r="BY94" s="343"/>
      <c r="BZ94" s="343"/>
      <c r="CA94" s="343"/>
      <c r="CB94" s="343"/>
      <c r="CC94" s="343"/>
      <c r="CD94" s="343"/>
      <c r="CE94" s="343"/>
      <c r="CF94" s="343"/>
      <c r="CG94" s="343"/>
      <c r="CH94" s="343"/>
      <c r="CI94" s="343"/>
      <c r="CJ94" s="343"/>
      <c r="CK94" s="343"/>
      <c r="CL94" s="343"/>
      <c r="CM94" s="343"/>
      <c r="CN94" s="343"/>
      <c r="CO94" s="343"/>
      <c r="CP94" s="343"/>
      <c r="CQ94" s="343"/>
      <c r="CR94" s="343"/>
      <c r="CS94" s="343"/>
      <c r="CT94" s="343"/>
      <c r="CU94" s="343"/>
      <c r="CV94" s="343"/>
      <c r="CW94" s="343"/>
      <c r="CX94" s="343"/>
      <c r="CY94" s="343"/>
      <c r="CZ94" s="343"/>
      <c r="DA94" s="343"/>
      <c r="DB94" s="343"/>
      <c r="DC94" s="343"/>
      <c r="DD94" s="343"/>
    </row>
    <row r="95" spans="2:108" ht="12.75" customHeight="1" x14ac:dyDescent="0.2">
      <c r="B95" s="343"/>
      <c r="C95" s="648"/>
      <c r="D95" s="648"/>
      <c r="E95" s="648"/>
      <c r="F95" s="648"/>
      <c r="G95" s="648"/>
      <c r="H95" s="648"/>
      <c r="I95" s="648"/>
      <c r="J95" s="648"/>
      <c r="K95" s="648"/>
      <c r="L95" s="648"/>
      <c r="M95" s="648"/>
      <c r="N95" s="648"/>
      <c r="O95" s="648"/>
      <c r="P95" s="648"/>
      <c r="Q95" s="648"/>
      <c r="R95" s="648"/>
      <c r="S95" s="648"/>
      <c r="T95" s="648"/>
      <c r="U95" s="648"/>
      <c r="V95" s="648"/>
      <c r="W95" s="648"/>
      <c r="X95" s="648"/>
      <c r="Y95" s="648"/>
      <c r="Z95" s="648"/>
      <c r="AA95" s="648"/>
      <c r="AB95" s="648"/>
      <c r="AC95" s="648"/>
      <c r="AD95" s="648"/>
      <c r="AE95" s="648"/>
      <c r="AF95" s="648"/>
      <c r="AG95" s="648"/>
      <c r="AH95" s="648"/>
      <c r="AI95" s="648"/>
      <c r="AJ95" s="648"/>
      <c r="AK95" s="648"/>
      <c r="AL95" s="648"/>
      <c r="AM95" s="648"/>
      <c r="AN95" s="648"/>
      <c r="AO95" s="648"/>
      <c r="AP95" s="343"/>
      <c r="AQ95" s="343"/>
      <c r="AR95" s="343"/>
      <c r="AS95" s="343"/>
      <c r="AT95" s="343"/>
      <c r="AU95" s="343"/>
      <c r="AV95" s="343"/>
      <c r="AW95" s="343"/>
      <c r="AX95" s="343"/>
      <c r="AY95" s="343"/>
      <c r="AZ95" s="343"/>
      <c r="BA95" s="343"/>
      <c r="BB95" s="343"/>
      <c r="BC95" s="343"/>
      <c r="BD95" s="343"/>
      <c r="BE95" s="343"/>
      <c r="BF95" s="343"/>
      <c r="BG95" s="343"/>
      <c r="BH95" s="343"/>
      <c r="BI95" s="343"/>
      <c r="BJ95" s="343"/>
      <c r="BK95" s="343"/>
      <c r="BL95" s="343"/>
      <c r="BM95" s="343"/>
      <c r="BN95" s="343"/>
      <c r="BO95" s="343"/>
      <c r="BP95" s="343"/>
      <c r="BQ95" s="343"/>
      <c r="BR95" s="343"/>
      <c r="BS95" s="343"/>
      <c r="BT95" s="343"/>
      <c r="BU95" s="343"/>
      <c r="BV95" s="343"/>
      <c r="BW95" s="343"/>
      <c r="BX95" s="343"/>
      <c r="BY95" s="343"/>
      <c r="BZ95" s="343"/>
      <c r="CA95" s="343"/>
      <c r="CB95" s="343"/>
      <c r="CC95" s="343"/>
      <c r="CD95" s="343"/>
      <c r="CE95" s="343"/>
      <c r="CF95" s="343"/>
      <c r="CG95" s="343"/>
      <c r="CH95" s="343"/>
      <c r="CI95" s="343"/>
      <c r="CJ95" s="343"/>
      <c r="CK95" s="343"/>
      <c r="CL95" s="343"/>
      <c r="CM95" s="343"/>
      <c r="CN95" s="343"/>
      <c r="CO95" s="343"/>
      <c r="CP95" s="343"/>
      <c r="CQ95" s="343"/>
      <c r="CR95" s="343"/>
      <c r="CS95" s="343"/>
      <c r="CT95" s="343"/>
      <c r="CU95" s="343"/>
      <c r="CV95" s="343"/>
      <c r="CW95" s="343"/>
      <c r="CX95" s="343"/>
      <c r="CY95" s="343"/>
      <c r="CZ95" s="343"/>
      <c r="DA95" s="343"/>
      <c r="DB95" s="343"/>
      <c r="DC95" s="343"/>
      <c r="DD95" s="343"/>
    </row>
    <row r="537" spans="3:8" s="3" customFormat="1" ht="12.75" customHeight="1" x14ac:dyDescent="0.2">
      <c r="C537" s="2"/>
      <c r="D537" s="2"/>
      <c r="F537" s="3" t="str">
        <f>IF(ISNUMBER(F454)=TRUE,F454-F369,"")</f>
        <v/>
      </c>
      <c r="H537" s="4"/>
    </row>
    <row r="539" spans="3:8" s="3" customFormat="1" ht="12.75" customHeight="1" x14ac:dyDescent="0.2">
      <c r="C539" s="2" t="b">
        <f>ISNUMBER(D539)</f>
        <v>0</v>
      </c>
      <c r="D539" s="2"/>
      <c r="H539" s="4"/>
    </row>
    <row r="550" spans="3:3" ht="12.75" customHeight="1" x14ac:dyDescent="0.2">
      <c r="C550" s="2" t="b">
        <f>ISNUMBER(D550)</f>
        <v>0</v>
      </c>
    </row>
  </sheetData>
  <dataValidations disablePrompts="1" count="1">
    <dataValidation type="custom" showInputMessage="1" showErrorMessage="1" errorTitle="Tarkista syötetty arvo" error="Arvon oltava negatiivinen" sqref="D11:AO13 D32:AO35" xr:uid="{0CE7D96D-96A5-442F-A3F6-96F2EEBEC175}">
      <formula1>OR(D11&lt;0,D11="")</formula1>
    </dataValidation>
  </dataValidations>
  <pageMargins left="0.75" right="0.75" top="1" bottom="1" header="0.5" footer="0.5"/>
  <pageSetup paperSize="9" scale="30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993467-6C2A-4D4D-B067-E7649A319F30}">
  <sheetPr codeName="Taul61">
    <tabColor theme="7"/>
    <pageSetUpPr autoPageBreaks="0"/>
  </sheetPr>
  <dimension ref="A1:DD541"/>
  <sheetViews>
    <sheetView workbookViewId="0"/>
  </sheetViews>
  <sheetFormatPr defaultColWidth="0" defaultRowHeight="12.75" x14ac:dyDescent="0.2"/>
  <cols>
    <col min="1" max="1" width="10.5703125" style="2" customWidth="1"/>
    <col min="2" max="2" width="69.85546875" style="2" customWidth="1"/>
    <col min="3" max="4" width="13" style="2" customWidth="1"/>
    <col min="5" max="7" width="13" style="3" customWidth="1"/>
    <col min="8" max="8" width="13" style="4" customWidth="1"/>
    <col min="9" max="14" width="13" style="3" customWidth="1"/>
    <col min="15" max="107" width="13" style="2" customWidth="1"/>
    <col min="108" max="108" width="8.85546875" style="2" customWidth="1"/>
    <col min="109" max="16384" width="8.85546875" style="2" hidden="1"/>
  </cols>
  <sheetData>
    <row r="1" spans="2:107" ht="12.75" customHeight="1" x14ac:dyDescent="0.2"/>
    <row r="2" spans="2:107" s="5" customFormat="1" ht="25.35" customHeight="1" x14ac:dyDescent="0.25">
      <c r="B2" s="6" t="s">
        <v>213</v>
      </c>
      <c r="E2" s="7"/>
      <c r="F2" s="7"/>
      <c r="G2" s="7"/>
      <c r="H2" s="8"/>
      <c r="I2" s="7"/>
      <c r="J2" s="7"/>
      <c r="K2" s="7"/>
      <c r="L2" s="7"/>
      <c r="M2" s="7"/>
      <c r="N2" s="7"/>
    </row>
    <row r="3" spans="2:107" s="5" customFormat="1" ht="12.75" customHeight="1" x14ac:dyDescent="0.2">
      <c r="B3" s="9"/>
      <c r="C3" s="9"/>
      <c r="D3" s="9"/>
      <c r="E3" s="9"/>
      <c r="F3" s="9"/>
      <c r="G3" s="9"/>
      <c r="H3" s="8"/>
      <c r="I3" s="7"/>
      <c r="J3" s="7"/>
      <c r="K3" s="7"/>
      <c r="L3" s="7"/>
      <c r="M3" s="7"/>
      <c r="N3" s="7"/>
    </row>
    <row r="4" spans="2:107" ht="12.75" customHeight="1" x14ac:dyDescent="0.2"/>
    <row r="5" spans="2:107" ht="12.75" customHeight="1" x14ac:dyDescent="0.2">
      <c r="B5" s="126" t="s">
        <v>144</v>
      </c>
      <c r="E5" s="2"/>
      <c r="F5" s="2"/>
      <c r="G5" s="2"/>
      <c r="H5" s="2"/>
      <c r="I5" s="2"/>
      <c r="J5" s="2"/>
      <c r="K5" s="2"/>
      <c r="L5" s="2"/>
      <c r="M5" s="2"/>
      <c r="N5" s="2"/>
    </row>
    <row r="6" spans="2:107" ht="12.75" customHeight="1" x14ac:dyDescent="0.2">
      <c r="B6" s="286"/>
      <c r="E6" s="2"/>
      <c r="F6" s="2"/>
      <c r="G6" s="2"/>
      <c r="H6" s="2"/>
      <c r="I6" s="2"/>
      <c r="J6" s="2"/>
      <c r="K6" s="2"/>
      <c r="L6" s="2"/>
      <c r="M6" s="2"/>
      <c r="N6" s="2"/>
    </row>
    <row r="7" spans="2:107" s="126" customFormat="1" ht="12.75" customHeight="1" x14ac:dyDescent="0.2">
      <c r="B7" s="14" t="s">
        <v>214</v>
      </c>
      <c r="C7" s="54"/>
      <c r="D7" s="62"/>
      <c r="E7" s="62"/>
      <c r="F7" s="62"/>
      <c r="G7" s="62"/>
      <c r="H7" s="62"/>
      <c r="I7" s="62"/>
      <c r="J7" s="62"/>
      <c r="K7" s="62"/>
      <c r="L7" s="62"/>
      <c r="M7" s="62"/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</row>
    <row r="8" spans="2:107" ht="12.75" customHeight="1" x14ac:dyDescent="0.2">
      <c r="B8" s="15" t="s">
        <v>146</v>
      </c>
      <c r="C8" s="62"/>
      <c r="D8" s="140"/>
      <c r="E8" s="140"/>
      <c r="F8" s="140"/>
      <c r="G8" s="140"/>
      <c r="H8" s="140"/>
      <c r="I8" s="140"/>
      <c r="J8" s="140"/>
      <c r="K8" s="140"/>
      <c r="L8" s="140"/>
      <c r="M8" s="140"/>
      <c r="N8" s="140"/>
      <c r="O8" s="140"/>
      <c r="P8" s="140"/>
      <c r="Q8" s="140"/>
      <c r="R8" s="140"/>
      <c r="S8" s="140"/>
      <c r="T8" s="140"/>
      <c r="U8" s="140"/>
      <c r="V8" s="140"/>
      <c r="W8" s="140"/>
      <c r="X8" s="140"/>
      <c r="Y8" s="140"/>
      <c r="Z8" s="140"/>
      <c r="AA8" s="140"/>
      <c r="AB8" s="140"/>
      <c r="AC8" s="140"/>
      <c r="AD8" s="140"/>
      <c r="AE8" s="140"/>
      <c r="AF8" s="140"/>
      <c r="AG8" s="140"/>
      <c r="AH8" s="140"/>
      <c r="AI8" s="140"/>
      <c r="AJ8" s="140"/>
      <c r="AK8" s="140"/>
      <c r="AL8" s="140"/>
      <c r="AM8" s="140"/>
      <c r="AN8" s="140"/>
      <c r="AO8" s="140"/>
      <c r="AP8" s="140"/>
      <c r="AQ8" s="140"/>
      <c r="AR8" s="140"/>
      <c r="AS8" s="140"/>
      <c r="AT8" s="140"/>
      <c r="AU8" s="140"/>
      <c r="AV8" s="140"/>
      <c r="AW8" s="140"/>
      <c r="AX8" s="140"/>
      <c r="AY8" s="140"/>
      <c r="AZ8" s="140"/>
      <c r="BA8" s="140"/>
      <c r="BB8" s="140"/>
      <c r="BC8" s="140"/>
      <c r="BD8" s="140"/>
      <c r="BE8" s="140"/>
      <c r="BF8" s="140"/>
      <c r="BG8" s="140"/>
      <c r="BH8" s="140"/>
      <c r="BI8" s="140"/>
      <c r="BJ8" s="140"/>
      <c r="BK8" s="140"/>
      <c r="BL8" s="140"/>
      <c r="BM8" s="140"/>
      <c r="BN8" s="140"/>
      <c r="BO8" s="140"/>
      <c r="BP8" s="140"/>
      <c r="BQ8" s="140"/>
      <c r="BR8" s="140"/>
      <c r="BS8" s="140"/>
      <c r="BT8" s="140"/>
      <c r="BU8" s="140"/>
      <c r="BV8" s="140"/>
      <c r="BW8" s="140"/>
      <c r="BX8" s="140"/>
      <c r="BY8" s="140"/>
      <c r="BZ8" s="140"/>
      <c r="CA8" s="140"/>
      <c r="CB8" s="140"/>
      <c r="CC8" s="140"/>
      <c r="CD8" s="140"/>
      <c r="CE8" s="140"/>
      <c r="CF8" s="140"/>
      <c r="CG8" s="140"/>
      <c r="CH8" s="140"/>
      <c r="CI8" s="140"/>
      <c r="CJ8" s="140"/>
      <c r="CK8" s="140"/>
      <c r="CL8" s="140"/>
      <c r="CM8" s="140"/>
      <c r="CN8" s="140"/>
      <c r="CO8" s="140"/>
      <c r="CP8" s="140"/>
      <c r="CQ8" s="140"/>
      <c r="CR8" s="140"/>
      <c r="CS8" s="140"/>
      <c r="CT8" s="140"/>
      <c r="CU8" s="140"/>
      <c r="CV8" s="140"/>
      <c r="CW8" s="140"/>
      <c r="CX8" s="140"/>
      <c r="CY8" s="140"/>
      <c r="CZ8" s="140"/>
      <c r="DA8" s="140"/>
      <c r="DB8" s="140"/>
      <c r="DC8" s="140"/>
    </row>
    <row r="9" spans="2:107" ht="12.75" customHeight="1" x14ac:dyDescent="0.2">
      <c r="B9" s="15" t="s">
        <v>147</v>
      </c>
      <c r="C9" s="62"/>
      <c r="D9" s="140"/>
      <c r="E9" s="140"/>
      <c r="F9" s="140"/>
      <c r="G9" s="140"/>
      <c r="H9" s="140"/>
      <c r="I9" s="140"/>
      <c r="J9" s="140"/>
      <c r="K9" s="140"/>
      <c r="L9" s="140"/>
      <c r="M9" s="140"/>
      <c r="N9" s="140"/>
      <c r="O9" s="140"/>
      <c r="P9" s="140"/>
      <c r="Q9" s="140"/>
      <c r="R9" s="140"/>
      <c r="S9" s="140"/>
      <c r="T9" s="140"/>
      <c r="U9" s="140"/>
      <c r="V9" s="140"/>
      <c r="W9" s="140"/>
      <c r="X9" s="140"/>
      <c r="Y9" s="140"/>
      <c r="Z9" s="140"/>
      <c r="AA9" s="140"/>
      <c r="AB9" s="140"/>
      <c r="AC9" s="140"/>
      <c r="AD9" s="140"/>
      <c r="AE9" s="140"/>
      <c r="AF9" s="140"/>
      <c r="AG9" s="140"/>
      <c r="AH9" s="140"/>
      <c r="AI9" s="140"/>
      <c r="AJ9" s="140"/>
      <c r="AK9" s="140"/>
      <c r="AL9" s="140"/>
      <c r="AM9" s="140"/>
      <c r="AN9" s="140"/>
      <c r="AO9" s="140"/>
      <c r="AP9" s="140"/>
      <c r="AQ9" s="140"/>
      <c r="AR9" s="140"/>
      <c r="AS9" s="140"/>
      <c r="AT9" s="140"/>
      <c r="AU9" s="140"/>
      <c r="AV9" s="140"/>
      <c r="AW9" s="140"/>
      <c r="AX9" s="140"/>
      <c r="AY9" s="140"/>
      <c r="AZ9" s="140"/>
      <c r="BA9" s="140"/>
      <c r="BB9" s="140"/>
      <c r="BC9" s="140"/>
      <c r="BD9" s="140"/>
      <c r="BE9" s="140"/>
      <c r="BF9" s="140"/>
      <c r="BG9" s="140"/>
      <c r="BH9" s="140"/>
      <c r="BI9" s="140"/>
      <c r="BJ9" s="140"/>
      <c r="BK9" s="140"/>
      <c r="BL9" s="140"/>
      <c r="BM9" s="140"/>
      <c r="BN9" s="140"/>
      <c r="BO9" s="140"/>
      <c r="BP9" s="140"/>
      <c r="BQ9" s="140"/>
      <c r="BR9" s="140"/>
      <c r="BS9" s="140"/>
      <c r="BT9" s="140"/>
      <c r="BU9" s="140"/>
      <c r="BV9" s="140"/>
      <c r="BW9" s="140"/>
      <c r="BX9" s="140"/>
      <c r="BY9" s="140"/>
      <c r="BZ9" s="140"/>
      <c r="CA9" s="140"/>
      <c r="CB9" s="140"/>
      <c r="CC9" s="140"/>
      <c r="CD9" s="140"/>
      <c r="CE9" s="140"/>
      <c r="CF9" s="140"/>
      <c r="CG9" s="140"/>
      <c r="CH9" s="140"/>
      <c r="CI9" s="140"/>
      <c r="CJ9" s="140"/>
      <c r="CK9" s="140"/>
      <c r="CL9" s="140"/>
      <c r="CM9" s="140"/>
      <c r="CN9" s="140"/>
      <c r="CO9" s="140"/>
      <c r="CP9" s="140"/>
      <c r="CQ9" s="140"/>
      <c r="CR9" s="140"/>
      <c r="CS9" s="140"/>
      <c r="CT9" s="140"/>
      <c r="CU9" s="140"/>
      <c r="CV9" s="140"/>
      <c r="CW9" s="140"/>
      <c r="CX9" s="140"/>
      <c r="CY9" s="140"/>
      <c r="CZ9" s="140"/>
      <c r="DA9" s="140"/>
      <c r="DB9" s="140"/>
      <c r="DC9" s="140"/>
    </row>
    <row r="10" spans="2:107" ht="12.75" customHeight="1" x14ac:dyDescent="0.2">
      <c r="B10" s="15"/>
      <c r="C10" s="62"/>
      <c r="D10" s="140"/>
      <c r="E10" s="140"/>
      <c r="F10" s="140"/>
      <c r="G10" s="140"/>
      <c r="H10" s="140"/>
      <c r="I10" s="140"/>
      <c r="J10" s="140"/>
      <c r="K10" s="140"/>
      <c r="L10" s="140"/>
      <c r="M10" s="140"/>
      <c r="N10" s="140"/>
      <c r="O10" s="140"/>
      <c r="P10" s="140"/>
      <c r="Q10" s="140"/>
      <c r="R10" s="140"/>
      <c r="S10" s="140"/>
      <c r="T10" s="140"/>
      <c r="U10" s="140"/>
      <c r="V10" s="140"/>
      <c r="W10" s="140"/>
      <c r="X10" s="140"/>
      <c r="Y10" s="140"/>
      <c r="Z10" s="140"/>
      <c r="AA10" s="140"/>
      <c r="AB10" s="140"/>
      <c r="AC10" s="140"/>
      <c r="AD10" s="140"/>
      <c r="AE10" s="140"/>
      <c r="AF10" s="140"/>
      <c r="AG10" s="140"/>
      <c r="AH10" s="140"/>
      <c r="AI10" s="140"/>
      <c r="AJ10" s="140"/>
      <c r="AK10" s="140"/>
      <c r="AL10" s="140"/>
      <c r="AM10" s="140"/>
      <c r="AN10" s="140"/>
      <c r="AO10" s="140"/>
      <c r="AP10" s="140"/>
      <c r="AQ10" s="140"/>
      <c r="AR10" s="140"/>
      <c r="AS10" s="140"/>
      <c r="AT10" s="140"/>
      <c r="AU10" s="140"/>
      <c r="AV10" s="140"/>
      <c r="AW10" s="140"/>
      <c r="AX10" s="140"/>
      <c r="AY10" s="140"/>
      <c r="AZ10" s="140"/>
      <c r="BA10" s="140"/>
      <c r="BB10" s="140"/>
      <c r="BC10" s="140"/>
      <c r="BD10" s="140"/>
      <c r="BE10" s="140"/>
      <c r="BF10" s="140"/>
      <c r="BG10" s="140"/>
      <c r="BH10" s="140"/>
      <c r="BI10" s="140"/>
      <c r="BJ10" s="140"/>
      <c r="BK10" s="140"/>
      <c r="BL10" s="140"/>
      <c r="BM10" s="140"/>
      <c r="BN10" s="140"/>
      <c r="BO10" s="140"/>
      <c r="BP10" s="140"/>
      <c r="BQ10" s="140"/>
      <c r="BR10" s="140"/>
      <c r="BS10" s="140"/>
      <c r="BT10" s="140"/>
      <c r="BU10" s="140"/>
      <c r="BV10" s="140"/>
      <c r="BW10" s="140"/>
      <c r="BX10" s="140"/>
      <c r="BY10" s="140"/>
      <c r="BZ10" s="140"/>
      <c r="CA10" s="140"/>
      <c r="CB10" s="140"/>
      <c r="CC10" s="140"/>
      <c r="CD10" s="140"/>
      <c r="CE10" s="140"/>
      <c r="CF10" s="140"/>
      <c r="CG10" s="140"/>
      <c r="CH10" s="140"/>
      <c r="CI10" s="140"/>
      <c r="CJ10" s="140"/>
      <c r="CK10" s="140"/>
      <c r="CL10" s="140"/>
      <c r="CM10" s="140"/>
      <c r="CN10" s="140"/>
      <c r="CO10" s="140"/>
      <c r="CP10" s="140"/>
      <c r="CQ10" s="140"/>
      <c r="CR10" s="140"/>
      <c r="CS10" s="140"/>
      <c r="CT10" s="140"/>
      <c r="CU10" s="140"/>
      <c r="CV10" s="140"/>
      <c r="CW10" s="140"/>
      <c r="CX10" s="140"/>
      <c r="CY10" s="140"/>
      <c r="CZ10" s="140"/>
      <c r="DA10" s="140"/>
      <c r="DB10" s="140"/>
      <c r="DC10" s="140"/>
    </row>
    <row r="11" spans="2:107" ht="12.75" customHeight="1" x14ac:dyDescent="0.2">
      <c r="B11" s="15" t="s">
        <v>148</v>
      </c>
      <c r="C11" s="62"/>
      <c r="D11" s="140"/>
      <c r="E11" s="140"/>
      <c r="F11" s="140"/>
      <c r="G11" s="140"/>
      <c r="H11" s="140"/>
      <c r="I11" s="140"/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</row>
    <row r="12" spans="2:107" ht="12.75" customHeight="1" x14ac:dyDescent="0.2">
      <c r="B12" s="15" t="s">
        <v>147</v>
      </c>
      <c r="C12" s="62"/>
      <c r="D12" s="140"/>
      <c r="E12" s="140"/>
      <c r="F12" s="140"/>
      <c r="G12" s="140"/>
      <c r="H12" s="140"/>
      <c r="I12" s="140"/>
      <c r="J12" s="140"/>
      <c r="K12" s="140"/>
      <c r="L12" s="140"/>
      <c r="M12" s="140"/>
      <c r="N12" s="140"/>
      <c r="O12" s="140"/>
      <c r="P12" s="140"/>
      <c r="Q12" s="140"/>
      <c r="R12" s="140"/>
      <c r="S12" s="140"/>
      <c r="T12" s="140"/>
      <c r="U12" s="140"/>
      <c r="V12" s="140"/>
      <c r="W12" s="140"/>
      <c r="X12" s="140"/>
      <c r="Y12" s="140"/>
      <c r="Z12" s="140"/>
      <c r="AA12" s="140"/>
      <c r="AB12" s="140"/>
      <c r="AC12" s="140"/>
      <c r="AD12" s="140"/>
      <c r="AE12" s="140"/>
      <c r="AF12" s="140"/>
      <c r="AG12" s="140"/>
      <c r="AH12" s="140"/>
      <c r="AI12" s="140"/>
      <c r="AJ12" s="140"/>
      <c r="AK12" s="140"/>
      <c r="AL12" s="140"/>
      <c r="AM12" s="140"/>
      <c r="AN12" s="140"/>
      <c r="AO12" s="140"/>
      <c r="AP12" s="140"/>
      <c r="AQ12" s="140"/>
      <c r="AR12" s="140"/>
      <c r="AS12" s="140"/>
      <c r="AT12" s="140"/>
      <c r="AU12" s="140"/>
      <c r="AV12" s="140"/>
      <c r="AW12" s="140"/>
      <c r="AX12" s="140"/>
      <c r="AY12" s="140"/>
      <c r="AZ12" s="140"/>
      <c r="BA12" s="140"/>
      <c r="BB12" s="140"/>
      <c r="BC12" s="140"/>
      <c r="BD12" s="140"/>
      <c r="BE12" s="140"/>
      <c r="BF12" s="140"/>
      <c r="BG12" s="140"/>
      <c r="BH12" s="140"/>
      <c r="BI12" s="140"/>
      <c r="BJ12" s="140"/>
      <c r="BK12" s="140"/>
      <c r="BL12" s="140"/>
      <c r="BM12" s="140"/>
      <c r="BN12" s="140"/>
      <c r="BO12" s="140"/>
      <c r="BP12" s="140"/>
      <c r="BQ12" s="140"/>
      <c r="BR12" s="140"/>
      <c r="BS12" s="140"/>
      <c r="BT12" s="140"/>
      <c r="BU12" s="140"/>
      <c r="BV12" s="140"/>
      <c r="BW12" s="140"/>
      <c r="BX12" s="140"/>
      <c r="BY12" s="140"/>
      <c r="BZ12" s="140"/>
      <c r="CA12" s="140"/>
      <c r="CB12" s="140"/>
      <c r="CC12" s="140"/>
      <c r="CD12" s="140"/>
      <c r="CE12" s="140"/>
      <c r="CF12" s="140"/>
      <c r="CG12" s="140"/>
      <c r="CH12" s="140"/>
      <c r="CI12" s="140"/>
      <c r="CJ12" s="140"/>
      <c r="CK12" s="140"/>
      <c r="CL12" s="140"/>
      <c r="CM12" s="140"/>
      <c r="CN12" s="140"/>
      <c r="CO12" s="140"/>
      <c r="CP12" s="140"/>
      <c r="CQ12" s="140"/>
      <c r="CR12" s="140"/>
      <c r="CS12" s="140"/>
      <c r="CT12" s="140"/>
      <c r="CU12" s="140"/>
      <c r="CV12" s="140"/>
      <c r="CW12" s="140"/>
      <c r="CX12" s="140"/>
      <c r="CY12" s="140"/>
      <c r="CZ12" s="140"/>
      <c r="DA12" s="140"/>
      <c r="DB12" s="140"/>
      <c r="DC12" s="140"/>
    </row>
    <row r="13" spans="2:107" ht="12.75" customHeight="1" x14ac:dyDescent="0.2">
      <c r="B13" s="15"/>
      <c r="C13" s="62"/>
      <c r="D13" s="140"/>
      <c r="E13" s="140"/>
      <c r="F13" s="140"/>
      <c r="G13" s="140"/>
      <c r="H13" s="140"/>
      <c r="I13" s="140"/>
      <c r="J13" s="140"/>
      <c r="K13" s="140"/>
      <c r="L13" s="140"/>
      <c r="M13" s="140"/>
      <c r="N13" s="140"/>
      <c r="O13" s="140"/>
      <c r="P13" s="140"/>
      <c r="Q13" s="140"/>
      <c r="R13" s="140"/>
      <c r="S13" s="140"/>
      <c r="T13" s="140"/>
      <c r="U13" s="140"/>
      <c r="V13" s="140"/>
      <c r="W13" s="140"/>
      <c r="X13" s="140"/>
      <c r="Y13" s="140"/>
      <c r="Z13" s="140"/>
      <c r="AA13" s="140"/>
      <c r="AB13" s="140"/>
      <c r="AC13" s="140"/>
      <c r="AD13" s="140"/>
      <c r="AE13" s="140"/>
      <c r="AF13" s="140"/>
      <c r="AG13" s="140"/>
      <c r="AH13" s="140"/>
      <c r="AI13" s="140"/>
      <c r="AJ13" s="140"/>
      <c r="AK13" s="140"/>
      <c r="AL13" s="140"/>
      <c r="AM13" s="140"/>
      <c r="AN13" s="140"/>
      <c r="AO13" s="140"/>
      <c r="AP13" s="140"/>
      <c r="AQ13" s="140"/>
      <c r="AR13" s="140"/>
      <c r="AS13" s="140"/>
      <c r="AT13" s="140"/>
      <c r="AU13" s="140"/>
      <c r="AV13" s="140"/>
      <c r="AW13" s="140"/>
      <c r="AX13" s="140"/>
      <c r="AY13" s="140"/>
      <c r="AZ13" s="140"/>
      <c r="BA13" s="140"/>
      <c r="BB13" s="140"/>
      <c r="BC13" s="140"/>
      <c r="BD13" s="140"/>
      <c r="BE13" s="140"/>
      <c r="BF13" s="140"/>
      <c r="BG13" s="140"/>
      <c r="BH13" s="140"/>
      <c r="BI13" s="140"/>
      <c r="BJ13" s="140"/>
      <c r="BK13" s="140"/>
      <c r="BL13" s="140"/>
      <c r="BM13" s="140"/>
      <c r="BN13" s="140"/>
      <c r="BO13" s="140"/>
      <c r="BP13" s="140"/>
      <c r="BQ13" s="140"/>
      <c r="BR13" s="140"/>
      <c r="BS13" s="140"/>
      <c r="BT13" s="140"/>
      <c r="BU13" s="140"/>
      <c r="BV13" s="140"/>
      <c r="BW13" s="140"/>
      <c r="BX13" s="140"/>
      <c r="BY13" s="140"/>
      <c r="BZ13" s="140"/>
      <c r="CA13" s="140"/>
      <c r="CB13" s="140"/>
      <c r="CC13" s="140"/>
      <c r="CD13" s="140"/>
      <c r="CE13" s="140"/>
      <c r="CF13" s="140"/>
      <c r="CG13" s="140"/>
      <c r="CH13" s="140"/>
      <c r="CI13" s="140"/>
      <c r="CJ13" s="140"/>
      <c r="CK13" s="140"/>
      <c r="CL13" s="140"/>
      <c r="CM13" s="140"/>
      <c r="CN13" s="140"/>
      <c r="CO13" s="140"/>
      <c r="CP13" s="140"/>
      <c r="CQ13" s="140"/>
      <c r="CR13" s="140"/>
      <c r="CS13" s="140"/>
      <c r="CT13" s="140"/>
      <c r="CU13" s="140"/>
      <c r="CV13" s="140"/>
      <c r="CW13" s="140"/>
      <c r="CX13" s="140"/>
      <c r="CY13" s="140"/>
      <c r="CZ13" s="140"/>
      <c r="DA13" s="140"/>
      <c r="DB13" s="140"/>
      <c r="DC13" s="140"/>
    </row>
    <row r="14" spans="2:107" ht="12.75" customHeight="1" x14ac:dyDescent="0.2">
      <c r="B14" s="15" t="s">
        <v>149</v>
      </c>
      <c r="C14" s="62"/>
      <c r="D14" s="140"/>
      <c r="E14" s="140"/>
      <c r="F14" s="140"/>
      <c r="G14" s="140"/>
      <c r="H14" s="140"/>
      <c r="I14" s="140"/>
      <c r="J14" s="140"/>
      <c r="K14" s="140"/>
      <c r="L14" s="140"/>
      <c r="M14" s="140"/>
      <c r="N14" s="140"/>
      <c r="O14" s="140"/>
      <c r="P14" s="140"/>
      <c r="Q14" s="140"/>
      <c r="R14" s="140"/>
      <c r="S14" s="140"/>
      <c r="T14" s="140"/>
      <c r="U14" s="140"/>
      <c r="V14" s="140"/>
      <c r="W14" s="140"/>
      <c r="X14" s="140"/>
      <c r="Y14" s="140"/>
      <c r="Z14" s="140"/>
      <c r="AA14" s="140"/>
      <c r="AB14" s="140"/>
      <c r="AC14" s="140"/>
      <c r="AD14" s="140"/>
      <c r="AE14" s="140"/>
      <c r="AF14" s="140"/>
      <c r="AG14" s="140"/>
      <c r="AH14" s="140"/>
      <c r="AI14" s="140"/>
      <c r="AJ14" s="140"/>
      <c r="AK14" s="140"/>
      <c r="AL14" s="140"/>
      <c r="AM14" s="140"/>
      <c r="AN14" s="140"/>
      <c r="AO14" s="140"/>
      <c r="AP14" s="140"/>
      <c r="AQ14" s="140"/>
      <c r="AR14" s="140"/>
      <c r="AS14" s="140"/>
      <c r="AT14" s="140"/>
      <c r="AU14" s="140"/>
      <c r="AV14" s="140"/>
      <c r="AW14" s="140"/>
      <c r="AX14" s="140"/>
      <c r="AY14" s="140"/>
      <c r="AZ14" s="140"/>
      <c r="BA14" s="140"/>
      <c r="BB14" s="140"/>
      <c r="BC14" s="140"/>
      <c r="BD14" s="140"/>
      <c r="BE14" s="140"/>
      <c r="BF14" s="140"/>
      <c r="BG14" s="140"/>
      <c r="BH14" s="140"/>
      <c r="BI14" s="140"/>
      <c r="BJ14" s="140"/>
      <c r="BK14" s="140"/>
      <c r="BL14" s="140"/>
      <c r="BM14" s="140"/>
      <c r="BN14" s="140"/>
      <c r="BO14" s="140"/>
      <c r="BP14" s="140"/>
      <c r="BQ14" s="140"/>
      <c r="BR14" s="140"/>
      <c r="BS14" s="140"/>
      <c r="BT14" s="140"/>
      <c r="BU14" s="140"/>
      <c r="BV14" s="140"/>
      <c r="BW14" s="140"/>
      <c r="BX14" s="140"/>
      <c r="BY14" s="140"/>
      <c r="BZ14" s="140"/>
      <c r="CA14" s="140"/>
      <c r="CB14" s="140"/>
      <c r="CC14" s="140"/>
      <c r="CD14" s="140"/>
      <c r="CE14" s="140"/>
      <c r="CF14" s="140"/>
      <c r="CG14" s="140"/>
      <c r="CH14" s="140"/>
      <c r="CI14" s="140"/>
      <c r="CJ14" s="140"/>
      <c r="CK14" s="140"/>
      <c r="CL14" s="140"/>
      <c r="CM14" s="140"/>
      <c r="CN14" s="140"/>
      <c r="CO14" s="140"/>
      <c r="CP14" s="140"/>
      <c r="CQ14" s="140"/>
      <c r="CR14" s="140"/>
      <c r="CS14" s="140"/>
      <c r="CT14" s="140"/>
      <c r="CU14" s="140"/>
      <c r="CV14" s="140"/>
      <c r="CW14" s="140"/>
      <c r="CX14" s="140"/>
      <c r="CY14" s="140"/>
      <c r="CZ14" s="140"/>
      <c r="DA14" s="140"/>
      <c r="DB14" s="140"/>
      <c r="DC14" s="140"/>
    </row>
    <row r="15" spans="2:107" ht="12.75" customHeight="1" x14ac:dyDescent="0.2">
      <c r="B15" s="15" t="s">
        <v>147</v>
      </c>
      <c r="C15" s="62"/>
      <c r="D15" s="140"/>
      <c r="E15" s="140"/>
      <c r="F15" s="140"/>
      <c r="G15" s="140"/>
      <c r="H15" s="140"/>
      <c r="I15" s="140"/>
      <c r="J15" s="140"/>
      <c r="K15" s="140"/>
      <c r="L15" s="140"/>
      <c r="M15" s="140"/>
      <c r="N15" s="140"/>
      <c r="O15" s="140"/>
      <c r="P15" s="140"/>
      <c r="Q15" s="140"/>
      <c r="R15" s="140"/>
      <c r="S15" s="140"/>
      <c r="T15" s="140"/>
      <c r="U15" s="140"/>
      <c r="V15" s="140"/>
      <c r="W15" s="140"/>
      <c r="X15" s="140"/>
      <c r="Y15" s="140"/>
      <c r="Z15" s="140"/>
      <c r="AA15" s="140"/>
      <c r="AB15" s="140"/>
      <c r="AC15" s="140"/>
      <c r="AD15" s="140"/>
      <c r="AE15" s="140"/>
      <c r="AF15" s="140"/>
      <c r="AG15" s="140"/>
      <c r="AH15" s="140"/>
      <c r="AI15" s="140"/>
      <c r="AJ15" s="140"/>
      <c r="AK15" s="140"/>
      <c r="AL15" s="140"/>
      <c r="AM15" s="140"/>
      <c r="AN15" s="140"/>
      <c r="AO15" s="140"/>
      <c r="AP15" s="140"/>
      <c r="AQ15" s="140"/>
      <c r="AR15" s="140"/>
      <c r="AS15" s="140"/>
      <c r="AT15" s="140"/>
      <c r="AU15" s="140"/>
      <c r="AV15" s="140"/>
      <c r="AW15" s="140"/>
      <c r="AX15" s="140"/>
      <c r="AY15" s="140"/>
      <c r="AZ15" s="140"/>
      <c r="BA15" s="140"/>
      <c r="BB15" s="140"/>
      <c r="BC15" s="140"/>
      <c r="BD15" s="140"/>
      <c r="BE15" s="140"/>
      <c r="BF15" s="140"/>
      <c r="BG15" s="140"/>
      <c r="BH15" s="140"/>
      <c r="BI15" s="140"/>
      <c r="BJ15" s="140"/>
      <c r="BK15" s="140"/>
      <c r="BL15" s="140"/>
      <c r="BM15" s="140"/>
      <c r="BN15" s="140"/>
      <c r="BO15" s="140"/>
      <c r="BP15" s="140"/>
      <c r="BQ15" s="140"/>
      <c r="BR15" s="140"/>
      <c r="BS15" s="140"/>
      <c r="BT15" s="140"/>
      <c r="BU15" s="140"/>
      <c r="BV15" s="140"/>
      <c r="BW15" s="140"/>
      <c r="BX15" s="140"/>
      <c r="BY15" s="140"/>
      <c r="BZ15" s="140"/>
      <c r="CA15" s="140"/>
      <c r="CB15" s="140"/>
      <c r="CC15" s="140"/>
      <c r="CD15" s="140"/>
      <c r="CE15" s="140"/>
      <c r="CF15" s="140"/>
      <c r="CG15" s="140"/>
      <c r="CH15" s="140"/>
      <c r="CI15" s="140"/>
      <c r="CJ15" s="140"/>
      <c r="CK15" s="140"/>
      <c r="CL15" s="140"/>
      <c r="CM15" s="140"/>
      <c r="CN15" s="140"/>
      <c r="CO15" s="140"/>
      <c r="CP15" s="140"/>
      <c r="CQ15" s="140"/>
      <c r="CR15" s="140"/>
      <c r="CS15" s="140"/>
      <c r="CT15" s="140"/>
      <c r="CU15" s="140"/>
      <c r="CV15" s="140"/>
      <c r="CW15" s="140"/>
      <c r="CX15" s="140"/>
      <c r="CY15" s="140"/>
      <c r="CZ15" s="140"/>
      <c r="DA15" s="140"/>
      <c r="DB15" s="140"/>
      <c r="DC15" s="140"/>
    </row>
    <row r="16" spans="2:107" ht="12.75" customHeight="1" x14ac:dyDescent="0.2">
      <c r="B16" s="53"/>
      <c r="C16" s="62"/>
      <c r="D16" s="62"/>
      <c r="E16" s="62"/>
      <c r="F16" s="62"/>
      <c r="G16" s="62"/>
      <c r="H16" s="62"/>
      <c r="I16" s="62"/>
      <c r="J16" s="62"/>
      <c r="K16" s="62"/>
      <c r="L16" s="62"/>
      <c r="M16" s="62"/>
      <c r="N16" s="62"/>
      <c r="O16" s="62"/>
      <c r="P16" s="62"/>
      <c r="Q16" s="62"/>
      <c r="R16" s="62"/>
      <c r="S16" s="62"/>
      <c r="T16" s="62"/>
      <c r="U16" s="62"/>
      <c r="V16" s="62"/>
      <c r="W16" s="62"/>
      <c r="X16" s="62"/>
      <c r="Y16" s="62"/>
      <c r="Z16" s="62"/>
      <c r="AA16" s="62"/>
      <c r="AB16" s="62"/>
      <c r="AC16" s="62"/>
      <c r="AD16" s="62"/>
      <c r="AE16" s="62"/>
      <c r="AF16" s="62"/>
      <c r="AG16" s="62"/>
      <c r="AH16" s="62"/>
      <c r="AI16" s="62"/>
      <c r="AJ16" s="62"/>
      <c r="AK16" s="62"/>
      <c r="AL16" s="62"/>
      <c r="AM16" s="62"/>
      <c r="AN16" s="62"/>
      <c r="AO16" s="62"/>
      <c r="AP16" s="62"/>
      <c r="AQ16" s="62"/>
      <c r="AR16" s="62"/>
      <c r="AS16" s="62"/>
      <c r="AT16" s="62"/>
      <c r="AU16" s="62"/>
      <c r="AV16" s="62"/>
      <c r="AW16" s="62"/>
      <c r="AX16" s="62"/>
      <c r="AY16" s="62"/>
      <c r="AZ16" s="62"/>
      <c r="BA16" s="62"/>
      <c r="BB16" s="62"/>
      <c r="BC16" s="62"/>
      <c r="BD16" s="62"/>
      <c r="BE16" s="62"/>
      <c r="BF16" s="62"/>
      <c r="BG16" s="62"/>
      <c r="BH16" s="62"/>
      <c r="BI16" s="62"/>
      <c r="BJ16" s="62"/>
      <c r="BK16" s="62"/>
      <c r="BL16" s="62"/>
      <c r="BM16" s="62"/>
      <c r="BN16" s="62"/>
      <c r="BO16" s="62"/>
      <c r="BP16" s="62"/>
      <c r="BQ16" s="62"/>
      <c r="BR16" s="62"/>
      <c r="BS16" s="62"/>
      <c r="BT16" s="62"/>
      <c r="BU16" s="62"/>
      <c r="BV16" s="62"/>
      <c r="BW16" s="62"/>
      <c r="BX16" s="62"/>
      <c r="BY16" s="62"/>
      <c r="BZ16" s="62"/>
      <c r="CA16" s="62"/>
      <c r="CB16" s="62"/>
      <c r="CC16" s="62"/>
      <c r="CD16" s="62"/>
      <c r="CE16" s="62"/>
      <c r="CF16" s="62"/>
      <c r="CG16" s="62"/>
      <c r="CH16" s="62"/>
      <c r="CI16" s="62"/>
      <c r="CJ16" s="62"/>
      <c r="CK16" s="62"/>
      <c r="CL16" s="62"/>
      <c r="CM16" s="62"/>
      <c r="CN16" s="62"/>
      <c r="CO16" s="62"/>
      <c r="CP16" s="62"/>
      <c r="CQ16" s="62"/>
      <c r="CR16" s="62"/>
      <c r="CS16" s="62"/>
      <c r="CT16" s="62"/>
      <c r="CU16" s="62"/>
      <c r="CV16" s="62"/>
      <c r="CW16" s="62"/>
      <c r="CX16" s="62"/>
      <c r="CY16" s="62"/>
      <c r="CZ16" s="62"/>
      <c r="DA16" s="62"/>
      <c r="DB16" s="62"/>
      <c r="DC16" s="62"/>
    </row>
    <row r="17" spans="2:107" ht="12.75" customHeight="1" x14ac:dyDescent="0.2">
      <c r="B17" s="53" t="s">
        <v>150</v>
      </c>
      <c r="C17" s="287"/>
      <c r="D17" s="288"/>
      <c r="E17" s="288"/>
      <c r="F17" s="288"/>
      <c r="G17" s="288"/>
      <c r="H17" s="288"/>
      <c r="I17" s="288"/>
      <c r="J17" s="288"/>
      <c r="K17" s="288"/>
      <c r="L17" s="288"/>
      <c r="M17" s="288"/>
      <c r="N17" s="288"/>
      <c r="O17" s="288"/>
      <c r="P17" s="288"/>
      <c r="Q17" s="288"/>
      <c r="R17" s="288"/>
      <c r="S17" s="288"/>
      <c r="T17" s="288"/>
      <c r="U17" s="288"/>
      <c r="V17" s="288"/>
      <c r="W17" s="288"/>
      <c r="X17" s="288"/>
      <c r="Y17" s="288"/>
      <c r="Z17" s="288"/>
      <c r="AA17" s="288"/>
      <c r="AB17" s="288"/>
      <c r="AC17" s="288"/>
      <c r="AD17" s="288"/>
      <c r="AE17" s="288"/>
      <c r="AF17" s="288"/>
      <c r="AG17" s="288"/>
      <c r="AH17" s="288"/>
      <c r="AI17" s="288"/>
      <c r="AJ17" s="288"/>
      <c r="AK17" s="288"/>
      <c r="AL17" s="288"/>
      <c r="AM17" s="288"/>
      <c r="AN17" s="288"/>
      <c r="AO17" s="288"/>
      <c r="AP17" s="288"/>
      <c r="AQ17" s="288"/>
      <c r="AR17" s="288"/>
      <c r="AS17" s="288"/>
      <c r="AT17" s="288"/>
      <c r="AU17" s="288"/>
      <c r="AV17" s="288"/>
      <c r="AW17" s="288"/>
      <c r="AX17" s="288"/>
      <c r="AY17" s="288"/>
      <c r="AZ17" s="288"/>
      <c r="BA17" s="288"/>
      <c r="BB17" s="288"/>
      <c r="BC17" s="288"/>
      <c r="BD17" s="288"/>
      <c r="BE17" s="288"/>
      <c r="BF17" s="288"/>
      <c r="BG17" s="288"/>
      <c r="BH17" s="288"/>
      <c r="BI17" s="288"/>
      <c r="BJ17" s="288"/>
      <c r="BK17" s="288"/>
      <c r="BL17" s="288"/>
      <c r="BM17" s="288"/>
      <c r="BN17" s="288"/>
      <c r="BO17" s="288"/>
      <c r="BP17" s="288"/>
      <c r="BQ17" s="288"/>
      <c r="BR17" s="288"/>
      <c r="BS17" s="288"/>
      <c r="BT17" s="288"/>
      <c r="BU17" s="288"/>
      <c r="BV17" s="288"/>
      <c r="BW17" s="288"/>
      <c r="BX17" s="288"/>
      <c r="BY17" s="288"/>
      <c r="BZ17" s="288"/>
      <c r="CA17" s="288"/>
      <c r="CB17" s="288"/>
      <c r="CC17" s="288"/>
      <c r="CD17" s="288"/>
      <c r="CE17" s="288"/>
      <c r="CF17" s="288"/>
      <c r="CG17" s="288"/>
      <c r="CH17" s="288"/>
      <c r="CI17" s="288"/>
      <c r="CJ17" s="288"/>
      <c r="CK17" s="288"/>
      <c r="CL17" s="288"/>
      <c r="CM17" s="288"/>
      <c r="CN17" s="288"/>
      <c r="CO17" s="288"/>
      <c r="CP17" s="288"/>
      <c r="CQ17" s="288"/>
      <c r="CR17" s="288"/>
      <c r="CS17" s="288"/>
      <c r="CT17" s="288"/>
      <c r="CU17" s="288"/>
      <c r="CV17" s="288"/>
      <c r="CW17" s="288"/>
      <c r="CX17" s="288"/>
      <c r="CY17" s="288"/>
      <c r="CZ17" s="288"/>
      <c r="DA17" s="288"/>
      <c r="DB17" s="288"/>
      <c r="DC17" s="288"/>
    </row>
    <row r="18" spans="2:107" ht="12.75" customHeight="1" x14ac:dyDescent="0.2">
      <c r="B18" s="53" t="s">
        <v>151</v>
      </c>
      <c r="C18" s="287"/>
      <c r="D18" s="140"/>
      <c r="E18" s="140"/>
      <c r="F18" s="140"/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</row>
    <row r="19" spans="2:107" ht="12.75" customHeight="1" x14ac:dyDescent="0.2">
      <c r="B19" s="53"/>
      <c r="C19" s="62"/>
      <c r="D19" s="62"/>
      <c r="E19" s="62"/>
      <c r="F19" s="62"/>
      <c r="G19" s="62"/>
      <c r="H19" s="62"/>
      <c r="I19" s="62"/>
      <c r="J19" s="62"/>
      <c r="K19" s="62"/>
      <c r="L19" s="62"/>
      <c r="M19" s="62"/>
      <c r="N19" s="62"/>
      <c r="O19" s="62"/>
      <c r="P19" s="62"/>
      <c r="Q19" s="62"/>
      <c r="R19" s="62"/>
      <c r="S19" s="62"/>
      <c r="T19" s="62"/>
      <c r="U19" s="62"/>
      <c r="V19" s="62"/>
      <c r="W19" s="62"/>
      <c r="X19" s="62"/>
      <c r="Y19" s="62"/>
      <c r="Z19" s="62"/>
      <c r="AA19" s="62"/>
      <c r="AB19" s="62"/>
      <c r="AC19" s="62"/>
      <c r="AD19" s="62"/>
      <c r="AE19" s="62"/>
      <c r="AF19" s="62"/>
      <c r="AG19" s="62"/>
      <c r="AH19" s="62"/>
      <c r="AI19" s="62"/>
      <c r="AJ19" s="62"/>
      <c r="AK19" s="62"/>
      <c r="AL19" s="62"/>
      <c r="AM19" s="62"/>
      <c r="AN19" s="62"/>
      <c r="AO19" s="62"/>
      <c r="AP19" s="62"/>
      <c r="AQ19" s="62"/>
      <c r="AR19" s="62"/>
      <c r="AS19" s="62"/>
      <c r="AT19" s="62"/>
      <c r="AU19" s="62"/>
      <c r="AV19" s="62"/>
      <c r="AW19" s="62"/>
      <c r="AX19" s="62"/>
      <c r="AY19" s="62"/>
      <c r="AZ19" s="62"/>
      <c r="BA19" s="62"/>
      <c r="BB19" s="62"/>
      <c r="BC19" s="62"/>
      <c r="BD19" s="62"/>
      <c r="BE19" s="62"/>
      <c r="BF19" s="62"/>
      <c r="BG19" s="62"/>
      <c r="BH19" s="62"/>
      <c r="BI19" s="62"/>
      <c r="BJ19" s="62"/>
      <c r="BK19" s="62"/>
      <c r="BL19" s="62"/>
      <c r="BM19" s="62"/>
      <c r="BN19" s="62"/>
      <c r="BO19" s="62"/>
      <c r="BP19" s="62"/>
      <c r="BQ19" s="62"/>
      <c r="BR19" s="62"/>
      <c r="BS19" s="62"/>
      <c r="BT19" s="62"/>
      <c r="BU19" s="62"/>
      <c r="BV19" s="62"/>
      <c r="BW19" s="62"/>
      <c r="BX19" s="62"/>
      <c r="BY19" s="62"/>
      <c r="BZ19" s="62"/>
      <c r="CA19" s="62"/>
      <c r="CB19" s="62"/>
      <c r="CC19" s="62"/>
      <c r="CD19" s="62"/>
      <c r="CE19" s="62"/>
      <c r="CF19" s="62"/>
      <c r="CG19" s="62"/>
      <c r="CH19" s="62"/>
      <c r="CI19" s="62"/>
      <c r="CJ19" s="62"/>
      <c r="CK19" s="62"/>
      <c r="CL19" s="62"/>
      <c r="CM19" s="62"/>
      <c r="CN19" s="62"/>
      <c r="CO19" s="62"/>
      <c r="CP19" s="62"/>
      <c r="CQ19" s="62"/>
      <c r="CR19" s="62"/>
      <c r="CS19" s="62"/>
      <c r="CT19" s="62"/>
      <c r="CU19" s="62"/>
      <c r="CV19" s="62"/>
      <c r="CW19" s="62"/>
      <c r="CX19" s="62"/>
      <c r="CY19" s="62"/>
      <c r="CZ19" s="62"/>
      <c r="DA19" s="62"/>
      <c r="DB19" s="62"/>
      <c r="DC19" s="62"/>
    </row>
    <row r="20" spans="2:107" ht="12.75" customHeight="1" x14ac:dyDescent="0.2">
      <c r="B20" s="53" t="s">
        <v>215</v>
      </c>
      <c r="C20" s="62"/>
      <c r="D20" s="62"/>
      <c r="E20" s="62"/>
      <c r="F20" s="62"/>
      <c r="G20" s="62"/>
      <c r="H20" s="62"/>
      <c r="I20" s="62"/>
      <c r="J20" s="62"/>
      <c r="K20" s="62"/>
      <c r="L20" s="62"/>
      <c r="M20" s="62"/>
      <c r="N20" s="62"/>
      <c r="O20" s="62"/>
      <c r="P20" s="62"/>
      <c r="Q20" s="62"/>
      <c r="R20" s="62"/>
      <c r="S20" s="62"/>
      <c r="T20" s="62"/>
      <c r="U20" s="62"/>
      <c r="V20" s="62"/>
      <c r="W20" s="62"/>
      <c r="X20" s="62"/>
      <c r="Y20" s="62"/>
      <c r="Z20" s="62"/>
      <c r="AA20" s="62"/>
      <c r="AB20" s="62"/>
      <c r="AC20" s="62"/>
      <c r="AD20" s="62"/>
      <c r="AE20" s="62"/>
      <c r="AF20" s="62"/>
      <c r="AG20" s="62"/>
      <c r="AH20" s="62"/>
      <c r="AI20" s="62"/>
      <c r="AJ20" s="62"/>
      <c r="AK20" s="62"/>
      <c r="AL20" s="62"/>
      <c r="AM20" s="62"/>
      <c r="AN20" s="62"/>
      <c r="AO20" s="62"/>
      <c r="AP20" s="62"/>
      <c r="AQ20" s="62"/>
      <c r="AR20" s="62"/>
      <c r="AS20" s="62"/>
      <c r="AT20" s="62"/>
      <c r="AU20" s="62"/>
      <c r="AV20" s="62"/>
      <c r="AW20" s="62"/>
      <c r="AX20" s="62"/>
      <c r="AY20" s="62"/>
      <c r="AZ20" s="62"/>
      <c r="BA20" s="62"/>
      <c r="BB20" s="62"/>
      <c r="BC20" s="62"/>
      <c r="BD20" s="62"/>
      <c r="BE20" s="62"/>
      <c r="BF20" s="62"/>
      <c r="BG20" s="62"/>
      <c r="BH20" s="62"/>
      <c r="BI20" s="62"/>
      <c r="BJ20" s="62"/>
      <c r="BK20" s="62"/>
      <c r="BL20" s="62"/>
      <c r="BM20" s="62"/>
      <c r="BN20" s="62"/>
      <c r="BO20" s="62"/>
      <c r="BP20" s="62"/>
      <c r="BQ20" s="62"/>
      <c r="BR20" s="62"/>
      <c r="BS20" s="62"/>
      <c r="BT20" s="62"/>
      <c r="BU20" s="62"/>
      <c r="BV20" s="62"/>
      <c r="BW20" s="62"/>
      <c r="BX20" s="62"/>
      <c r="BY20" s="62"/>
      <c r="BZ20" s="62"/>
      <c r="CA20" s="62"/>
      <c r="CB20" s="62"/>
      <c r="CC20" s="62"/>
      <c r="CD20" s="62"/>
      <c r="CE20" s="62"/>
      <c r="CF20" s="62"/>
      <c r="CG20" s="62"/>
      <c r="CH20" s="62"/>
      <c r="CI20" s="62"/>
      <c r="CJ20" s="62"/>
      <c r="CK20" s="62"/>
      <c r="CL20" s="62"/>
      <c r="CM20" s="62"/>
      <c r="CN20" s="62"/>
      <c r="CO20" s="62"/>
      <c r="CP20" s="62"/>
      <c r="CQ20" s="62"/>
      <c r="CR20" s="62"/>
      <c r="CS20" s="62"/>
      <c r="CT20" s="62"/>
      <c r="CU20" s="62"/>
      <c r="CV20" s="62"/>
      <c r="CW20" s="62"/>
      <c r="CX20" s="62"/>
      <c r="CY20" s="62"/>
      <c r="CZ20" s="62"/>
      <c r="DA20" s="62"/>
      <c r="DB20" s="62"/>
      <c r="DC20" s="62"/>
    </row>
    <row r="21" spans="2:107" ht="12.75" customHeight="1" x14ac:dyDescent="0.2">
      <c r="B21" s="15" t="s">
        <v>153</v>
      </c>
      <c r="C21" s="289">
        <v>5.3999999999999999E-2</v>
      </c>
      <c r="D21" s="62"/>
      <c r="E21" s="62"/>
      <c r="F21" s="62"/>
      <c r="G21" s="62"/>
      <c r="H21" s="62"/>
      <c r="I21" s="62"/>
      <c r="J21" s="62"/>
      <c r="K21" s="62"/>
      <c r="L21" s="62"/>
      <c r="M21" s="62"/>
      <c r="N21" s="62"/>
      <c r="O21" s="62"/>
      <c r="P21" s="62"/>
      <c r="Q21" s="62"/>
      <c r="R21" s="62"/>
      <c r="S21" s="62"/>
      <c r="T21" s="62"/>
      <c r="U21" s="62"/>
      <c r="V21" s="62"/>
      <c r="W21" s="62"/>
      <c r="X21" s="62"/>
      <c r="Y21" s="62"/>
      <c r="Z21" s="62"/>
      <c r="AA21" s="62"/>
      <c r="AB21" s="62"/>
      <c r="AC21" s="62"/>
      <c r="AD21" s="62"/>
      <c r="AE21" s="62"/>
      <c r="AF21" s="62"/>
      <c r="AG21" s="62"/>
      <c r="AH21" s="62"/>
      <c r="AI21" s="62"/>
      <c r="AJ21" s="62"/>
      <c r="AK21" s="62"/>
      <c r="AL21" s="62"/>
      <c r="AM21" s="62"/>
      <c r="AN21" s="62"/>
      <c r="AO21" s="62"/>
      <c r="AP21" s="62"/>
      <c r="AQ21" s="62"/>
      <c r="AR21" s="62"/>
      <c r="AS21" s="62"/>
      <c r="AT21" s="62"/>
      <c r="AU21" s="62"/>
      <c r="AV21" s="62"/>
      <c r="AW21" s="62"/>
      <c r="AX21" s="62"/>
      <c r="AY21" s="62"/>
      <c r="AZ21" s="62"/>
      <c r="BA21" s="62"/>
      <c r="BB21" s="62"/>
      <c r="BC21" s="62"/>
      <c r="BD21" s="62"/>
      <c r="BE21" s="62"/>
      <c r="BF21" s="62"/>
      <c r="BG21" s="62"/>
      <c r="BH21" s="62"/>
      <c r="BI21" s="62"/>
      <c r="BJ21" s="62"/>
      <c r="BK21" s="62"/>
      <c r="BL21" s="62"/>
      <c r="BM21" s="62"/>
      <c r="BN21" s="62"/>
      <c r="BO21" s="62"/>
      <c r="BP21" s="62"/>
      <c r="BQ21" s="62"/>
      <c r="BR21" s="62"/>
      <c r="BS21" s="62"/>
      <c r="BT21" s="62"/>
      <c r="BU21" s="62"/>
      <c r="BV21" s="62"/>
      <c r="BW21" s="62"/>
      <c r="BX21" s="62"/>
      <c r="BY21" s="62"/>
      <c r="BZ21" s="62"/>
      <c r="CA21" s="62"/>
      <c r="CB21" s="62"/>
      <c r="CC21" s="62"/>
      <c r="CD21" s="62"/>
      <c r="CE21" s="62"/>
      <c r="CF21" s="62"/>
      <c r="CG21" s="62"/>
      <c r="CH21" s="62"/>
      <c r="CI21" s="62"/>
      <c r="CJ21" s="62"/>
      <c r="CK21" s="62"/>
      <c r="CL21" s="62"/>
      <c r="CM21" s="62"/>
      <c r="CN21" s="62"/>
      <c r="CO21" s="62"/>
      <c r="CP21" s="62"/>
      <c r="CQ21" s="62"/>
      <c r="CR21" s="62"/>
      <c r="CS21" s="62"/>
      <c r="CT21" s="62"/>
      <c r="CU21" s="62"/>
      <c r="CV21" s="62"/>
      <c r="CW21" s="62"/>
      <c r="CX21" s="62"/>
      <c r="CY21" s="62"/>
      <c r="CZ21" s="62"/>
      <c r="DA21" s="62"/>
      <c r="DB21" s="62"/>
      <c r="DC21" s="62"/>
    </row>
    <row r="22" spans="2:107" ht="12.75" customHeight="1" x14ac:dyDescent="0.2">
      <c r="B22" s="15" t="s">
        <v>154</v>
      </c>
      <c r="C22" s="128"/>
      <c r="D22" s="288"/>
      <c r="E22" s="288"/>
      <c r="F22" s="288"/>
      <c r="G22" s="288"/>
      <c r="H22" s="288"/>
      <c r="I22" s="288"/>
      <c r="J22" s="288"/>
      <c r="K22" s="288"/>
      <c r="L22" s="288"/>
      <c r="M22" s="288"/>
      <c r="N22" s="288"/>
      <c r="O22" s="288"/>
      <c r="P22" s="288"/>
      <c r="Q22" s="288"/>
      <c r="R22" s="288"/>
      <c r="S22" s="288"/>
      <c r="T22" s="288"/>
      <c r="U22" s="288"/>
      <c r="V22" s="288"/>
      <c r="W22" s="288"/>
      <c r="X22" s="288"/>
      <c r="Y22" s="288"/>
      <c r="Z22" s="288"/>
      <c r="AA22" s="288"/>
      <c r="AB22" s="288"/>
      <c r="AC22" s="288"/>
      <c r="AD22" s="288"/>
      <c r="AE22" s="288"/>
      <c r="AF22" s="288"/>
      <c r="AG22" s="288"/>
      <c r="AH22" s="288"/>
      <c r="AI22" s="288"/>
      <c r="AJ22" s="288"/>
      <c r="AK22" s="288"/>
      <c r="AL22" s="288"/>
      <c r="AM22" s="288"/>
      <c r="AN22" s="288"/>
      <c r="AO22" s="288"/>
      <c r="AP22" s="288"/>
      <c r="AQ22" s="288"/>
      <c r="AR22" s="288"/>
      <c r="AS22" s="288"/>
      <c r="AT22" s="288"/>
      <c r="AU22" s="288"/>
      <c r="AV22" s="288"/>
      <c r="AW22" s="288"/>
      <c r="AX22" s="288"/>
      <c r="AY22" s="288"/>
      <c r="AZ22" s="288"/>
      <c r="BA22" s="288"/>
      <c r="BB22" s="288"/>
      <c r="BC22" s="288"/>
      <c r="BD22" s="288"/>
      <c r="BE22" s="288"/>
      <c r="BF22" s="288"/>
      <c r="BG22" s="288"/>
      <c r="BH22" s="288"/>
      <c r="BI22" s="288"/>
      <c r="BJ22" s="288"/>
      <c r="BK22" s="288"/>
      <c r="BL22" s="288"/>
      <c r="BM22" s="288"/>
      <c r="BN22" s="288"/>
      <c r="BO22" s="288"/>
      <c r="BP22" s="288"/>
      <c r="BQ22" s="288"/>
      <c r="BR22" s="288"/>
      <c r="BS22" s="288"/>
      <c r="BT22" s="288"/>
      <c r="BU22" s="288"/>
      <c r="BV22" s="288"/>
      <c r="BW22" s="288"/>
      <c r="BX22" s="288"/>
      <c r="BY22" s="288"/>
      <c r="BZ22" s="288"/>
      <c r="CA22" s="288"/>
      <c r="CB22" s="288"/>
      <c r="CC22" s="288"/>
      <c r="CD22" s="288"/>
      <c r="CE22" s="288"/>
      <c r="CF22" s="288"/>
      <c r="CG22" s="288"/>
      <c r="CH22" s="288"/>
      <c r="CI22" s="288"/>
      <c r="CJ22" s="288"/>
      <c r="CK22" s="288"/>
      <c r="CL22" s="288"/>
      <c r="CM22" s="288"/>
      <c r="CN22" s="288"/>
      <c r="CO22" s="288"/>
      <c r="CP22" s="288"/>
      <c r="CQ22" s="288"/>
      <c r="CR22" s="288"/>
      <c r="CS22" s="288"/>
      <c r="CT22" s="288"/>
      <c r="CU22" s="288"/>
      <c r="CV22" s="288"/>
      <c r="CW22" s="288"/>
      <c r="CX22" s="288"/>
      <c r="CY22" s="288"/>
      <c r="CZ22" s="288"/>
      <c r="DA22" s="288"/>
      <c r="DB22" s="288"/>
      <c r="DC22" s="288"/>
    </row>
    <row r="23" spans="2:107" ht="12.75" customHeight="1" thickBot="1" x14ac:dyDescent="0.25">
      <c r="B23" s="152" t="s">
        <v>38</v>
      </c>
      <c r="C23" s="129"/>
      <c r="D23" s="140"/>
      <c r="E23" s="140"/>
      <c r="F23" s="140"/>
      <c r="G23" s="140"/>
      <c r="H23" s="140"/>
      <c r="I23" s="140"/>
      <c r="J23" s="140"/>
      <c r="K23" s="140"/>
      <c r="L23" s="140"/>
      <c r="M23" s="140"/>
      <c r="N23" s="140"/>
      <c r="O23" s="140"/>
      <c r="P23" s="140"/>
      <c r="Q23" s="140"/>
      <c r="R23" s="140"/>
      <c r="S23" s="140"/>
      <c r="T23" s="140"/>
      <c r="U23" s="140"/>
      <c r="V23" s="140"/>
      <c r="W23" s="140"/>
      <c r="X23" s="140"/>
      <c r="Y23" s="140"/>
      <c r="Z23" s="140"/>
      <c r="AA23" s="140"/>
      <c r="AB23" s="140"/>
      <c r="AC23" s="140"/>
      <c r="AD23" s="140"/>
      <c r="AE23" s="140"/>
      <c r="AF23" s="140"/>
      <c r="AG23" s="140"/>
      <c r="AH23" s="140"/>
      <c r="AI23" s="140"/>
      <c r="AJ23" s="140"/>
      <c r="AK23" s="140"/>
      <c r="AL23" s="140"/>
      <c r="AM23" s="140"/>
      <c r="AN23" s="140"/>
      <c r="AO23" s="140"/>
      <c r="AP23" s="140"/>
      <c r="AQ23" s="140"/>
      <c r="AR23" s="140"/>
      <c r="AS23" s="140"/>
      <c r="AT23" s="140"/>
      <c r="AU23" s="140"/>
      <c r="AV23" s="140"/>
      <c r="AW23" s="140"/>
      <c r="AX23" s="140"/>
      <c r="AY23" s="140"/>
      <c r="AZ23" s="140"/>
      <c r="BA23" s="140"/>
      <c r="BB23" s="140"/>
      <c r="BC23" s="140"/>
      <c r="BD23" s="140"/>
      <c r="BE23" s="140"/>
      <c r="BF23" s="140"/>
      <c r="BG23" s="140"/>
      <c r="BH23" s="140"/>
      <c r="BI23" s="140"/>
      <c r="BJ23" s="140"/>
      <c r="BK23" s="140"/>
      <c r="BL23" s="140"/>
      <c r="BM23" s="140"/>
      <c r="BN23" s="140"/>
      <c r="BO23" s="140"/>
      <c r="BP23" s="140"/>
      <c r="BQ23" s="140"/>
      <c r="BR23" s="140"/>
      <c r="BS23" s="140"/>
      <c r="BT23" s="140"/>
      <c r="BU23" s="140"/>
      <c r="BV23" s="140"/>
      <c r="BW23" s="140"/>
      <c r="BX23" s="140"/>
      <c r="BY23" s="140"/>
      <c r="BZ23" s="140"/>
      <c r="CA23" s="140"/>
      <c r="CB23" s="140"/>
      <c r="CC23" s="140"/>
      <c r="CD23" s="140"/>
      <c r="CE23" s="140"/>
      <c r="CF23" s="140"/>
      <c r="CG23" s="140"/>
      <c r="CH23" s="140"/>
      <c r="CI23" s="140"/>
      <c r="CJ23" s="140"/>
      <c r="CK23" s="140"/>
      <c r="CL23" s="140"/>
      <c r="CM23" s="140"/>
      <c r="CN23" s="140"/>
      <c r="CO23" s="140"/>
      <c r="CP23" s="140"/>
      <c r="CQ23" s="140"/>
      <c r="CR23" s="140"/>
      <c r="CS23" s="140"/>
      <c r="CT23" s="140"/>
      <c r="CU23" s="140"/>
      <c r="CV23" s="140"/>
      <c r="CW23" s="140"/>
      <c r="CX23" s="140"/>
      <c r="CY23" s="140"/>
      <c r="CZ23" s="140"/>
      <c r="DA23" s="140"/>
      <c r="DB23" s="140"/>
      <c r="DC23" s="140"/>
    </row>
    <row r="24" spans="2:107" ht="12.75" customHeight="1" x14ac:dyDescent="0.2">
      <c r="B24" s="290" t="s">
        <v>216</v>
      </c>
      <c r="C24" s="130"/>
      <c r="D24" s="140"/>
      <c r="E24" s="140"/>
      <c r="F24" s="140"/>
      <c r="G24" s="140"/>
      <c r="H24" s="140"/>
      <c r="I24" s="140"/>
      <c r="J24" s="140"/>
      <c r="K24" s="140"/>
      <c r="L24" s="140"/>
      <c r="M24" s="140"/>
      <c r="N24" s="140"/>
      <c r="O24" s="140"/>
      <c r="P24" s="140"/>
      <c r="Q24" s="140"/>
      <c r="R24" s="140"/>
      <c r="S24" s="140"/>
      <c r="T24" s="140"/>
      <c r="U24" s="140"/>
      <c r="V24" s="140"/>
      <c r="W24" s="140"/>
      <c r="X24" s="140"/>
      <c r="Y24" s="140"/>
      <c r="Z24" s="140"/>
      <c r="AA24" s="140"/>
      <c r="AB24" s="140"/>
      <c r="AC24" s="140"/>
      <c r="AD24" s="140"/>
      <c r="AE24" s="140"/>
      <c r="AF24" s="140"/>
      <c r="AG24" s="140"/>
      <c r="AH24" s="140"/>
      <c r="AI24" s="140"/>
      <c r="AJ24" s="140"/>
      <c r="AK24" s="140"/>
      <c r="AL24" s="140"/>
      <c r="AM24" s="140"/>
      <c r="AN24" s="140"/>
      <c r="AO24" s="140"/>
      <c r="AP24" s="140"/>
      <c r="AQ24" s="140"/>
      <c r="AR24" s="140"/>
      <c r="AS24" s="140"/>
      <c r="AT24" s="140"/>
      <c r="AU24" s="140"/>
      <c r="AV24" s="140"/>
      <c r="AW24" s="140"/>
      <c r="AX24" s="140"/>
      <c r="AY24" s="140"/>
      <c r="AZ24" s="140"/>
      <c r="BA24" s="140"/>
      <c r="BB24" s="140"/>
      <c r="BC24" s="140"/>
      <c r="BD24" s="140"/>
      <c r="BE24" s="140"/>
      <c r="BF24" s="140"/>
      <c r="BG24" s="140"/>
      <c r="BH24" s="140"/>
      <c r="BI24" s="140"/>
      <c r="BJ24" s="140"/>
      <c r="BK24" s="140"/>
      <c r="BL24" s="140"/>
      <c r="BM24" s="140"/>
      <c r="BN24" s="140"/>
      <c r="BO24" s="140"/>
      <c r="BP24" s="140"/>
      <c r="BQ24" s="140"/>
      <c r="BR24" s="140"/>
      <c r="BS24" s="140"/>
      <c r="BT24" s="140"/>
      <c r="BU24" s="140"/>
      <c r="BV24" s="140"/>
      <c r="BW24" s="140"/>
      <c r="BX24" s="140"/>
      <c r="BY24" s="140"/>
      <c r="BZ24" s="140"/>
      <c r="CA24" s="140"/>
      <c r="CB24" s="140"/>
      <c r="CC24" s="140"/>
      <c r="CD24" s="140"/>
      <c r="CE24" s="140"/>
      <c r="CF24" s="140"/>
      <c r="CG24" s="140"/>
      <c r="CH24" s="140"/>
      <c r="CI24" s="140"/>
      <c r="CJ24" s="140"/>
      <c r="CK24" s="140"/>
      <c r="CL24" s="140"/>
      <c r="CM24" s="140"/>
      <c r="CN24" s="140"/>
      <c r="CO24" s="140"/>
      <c r="CP24" s="140"/>
      <c r="CQ24" s="140"/>
      <c r="CR24" s="140"/>
      <c r="CS24" s="140"/>
      <c r="CT24" s="140"/>
      <c r="CU24" s="140"/>
      <c r="CV24" s="140"/>
      <c r="CW24" s="140"/>
      <c r="CX24" s="140"/>
      <c r="CY24" s="140"/>
      <c r="CZ24" s="140"/>
      <c r="DA24" s="140"/>
      <c r="DB24" s="140"/>
      <c r="DC24" s="140"/>
    </row>
    <row r="25" spans="2:107" ht="12.75" customHeight="1" x14ac:dyDescent="0.2">
      <c r="B25" s="136" t="s">
        <v>217</v>
      </c>
      <c r="C25" s="131"/>
      <c r="D25" s="140"/>
      <c r="E25" s="140"/>
      <c r="F25" s="140"/>
      <c r="G25" s="140"/>
      <c r="H25" s="140"/>
      <c r="I25" s="140"/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</row>
    <row r="26" spans="2:107" ht="12.75" customHeight="1" x14ac:dyDescent="0.2">
      <c r="B26" s="136" t="s">
        <v>218</v>
      </c>
      <c r="C26" s="131"/>
      <c r="D26" s="140"/>
      <c r="E26" s="140"/>
      <c r="F26" s="140"/>
      <c r="G26" s="140"/>
      <c r="H26" s="140"/>
      <c r="I26" s="140"/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</row>
    <row r="27" spans="2:107" ht="12.75" customHeight="1" x14ac:dyDescent="0.2">
      <c r="B27" s="136" t="s">
        <v>219</v>
      </c>
      <c r="C27" s="131"/>
      <c r="D27" s="140"/>
      <c r="E27" s="140"/>
      <c r="F27" s="140"/>
      <c r="G27" s="140"/>
      <c r="H27" s="140"/>
      <c r="I27" s="140"/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</row>
    <row r="28" spans="2:107" ht="12.75" customHeight="1" x14ac:dyDescent="0.2">
      <c r="B28" s="290" t="s">
        <v>220</v>
      </c>
      <c r="C28" s="54"/>
      <c r="D28" s="62"/>
      <c r="E28" s="62"/>
      <c r="F28" s="62"/>
      <c r="G28" s="62"/>
      <c r="H28" s="62"/>
      <c r="I28" s="62"/>
      <c r="J28" s="62"/>
      <c r="K28" s="62"/>
      <c r="L28" s="62"/>
      <c r="M28" s="62"/>
      <c r="N28" s="62"/>
      <c r="O28" s="62"/>
      <c r="P28" s="62"/>
      <c r="Q28" s="62"/>
      <c r="R28" s="62"/>
      <c r="S28" s="62"/>
      <c r="T28" s="62"/>
      <c r="U28" s="62"/>
      <c r="V28" s="62"/>
      <c r="W28" s="62"/>
      <c r="X28" s="62"/>
      <c r="Y28" s="62"/>
      <c r="Z28" s="62"/>
      <c r="AA28" s="62"/>
      <c r="AB28" s="62"/>
      <c r="AC28" s="62"/>
      <c r="AD28" s="62"/>
      <c r="AE28" s="62"/>
      <c r="AF28" s="62"/>
      <c r="AG28" s="62"/>
      <c r="AH28" s="62"/>
      <c r="AI28" s="62"/>
      <c r="AJ28" s="62"/>
      <c r="AK28" s="62"/>
      <c r="AL28" s="62"/>
      <c r="AM28" s="62"/>
      <c r="AN28" s="62"/>
      <c r="AO28" s="62"/>
      <c r="AP28" s="62"/>
      <c r="AQ28" s="62"/>
      <c r="AR28" s="62"/>
      <c r="AS28" s="62"/>
      <c r="AT28" s="62"/>
      <c r="AU28" s="62"/>
      <c r="AV28" s="62"/>
      <c r="AW28" s="62"/>
      <c r="AX28" s="62"/>
      <c r="AY28" s="62"/>
      <c r="AZ28" s="62"/>
      <c r="BA28" s="62"/>
      <c r="BB28" s="62"/>
      <c r="BC28" s="62"/>
      <c r="BD28" s="62"/>
      <c r="BE28" s="62"/>
      <c r="BF28" s="62"/>
      <c r="BG28" s="62"/>
      <c r="BH28" s="62"/>
      <c r="BI28" s="62"/>
      <c r="BJ28" s="62"/>
      <c r="BK28" s="62"/>
      <c r="BL28" s="62"/>
      <c r="BM28" s="62"/>
      <c r="BN28" s="62"/>
      <c r="BO28" s="62"/>
      <c r="BP28" s="62"/>
      <c r="BQ28" s="62"/>
      <c r="BR28" s="62"/>
      <c r="BS28" s="62"/>
      <c r="BT28" s="62"/>
      <c r="BU28" s="62"/>
      <c r="BV28" s="62"/>
      <c r="BW28" s="62"/>
      <c r="BX28" s="62"/>
      <c r="BY28" s="62"/>
      <c r="BZ28" s="62"/>
      <c r="CA28" s="62"/>
      <c r="CB28" s="62"/>
      <c r="CC28" s="62"/>
      <c r="CD28" s="62"/>
      <c r="CE28" s="62"/>
      <c r="CF28" s="62"/>
      <c r="CG28" s="62"/>
      <c r="CH28" s="62"/>
      <c r="CI28" s="62"/>
      <c r="CJ28" s="62"/>
      <c r="CK28" s="62"/>
      <c r="CL28" s="62"/>
      <c r="CM28" s="62"/>
      <c r="CN28" s="62"/>
      <c r="CO28" s="62"/>
      <c r="CP28" s="62"/>
      <c r="CQ28" s="62"/>
      <c r="CR28" s="62"/>
      <c r="CS28" s="62"/>
      <c r="CT28" s="62"/>
      <c r="CU28" s="62"/>
      <c r="CV28" s="62"/>
      <c r="CW28" s="62"/>
      <c r="CX28" s="62"/>
      <c r="CY28" s="62"/>
      <c r="CZ28" s="62"/>
      <c r="DA28" s="62"/>
      <c r="DB28" s="62"/>
      <c r="DC28" s="62"/>
    </row>
    <row r="29" spans="2:107" ht="12.75" customHeight="1" x14ac:dyDescent="0.2">
      <c r="B29" s="290"/>
      <c r="C29" s="62"/>
      <c r="D29" s="138"/>
      <c r="E29" s="138"/>
      <c r="F29" s="138"/>
      <c r="G29" s="138"/>
      <c r="H29" s="138"/>
      <c r="I29" s="138"/>
      <c r="J29" s="138"/>
      <c r="K29" s="138"/>
      <c r="L29" s="138"/>
      <c r="M29" s="138"/>
      <c r="N29" s="138"/>
      <c r="O29" s="138"/>
      <c r="P29" s="138"/>
      <c r="Q29" s="138"/>
      <c r="R29" s="138"/>
      <c r="S29" s="138"/>
      <c r="T29" s="138"/>
      <c r="U29" s="138"/>
      <c r="V29" s="138"/>
      <c r="W29" s="138"/>
      <c r="X29" s="138"/>
      <c r="Y29" s="138"/>
      <c r="Z29" s="138"/>
      <c r="AA29" s="138"/>
      <c r="AB29" s="138"/>
      <c r="AC29" s="138"/>
      <c r="AD29" s="138"/>
      <c r="AE29" s="138"/>
      <c r="AF29" s="138"/>
      <c r="AG29" s="138"/>
      <c r="AH29" s="138"/>
      <c r="AI29" s="138"/>
      <c r="AJ29" s="138"/>
      <c r="AK29" s="138"/>
      <c r="AL29" s="138"/>
      <c r="AM29" s="138"/>
      <c r="AN29" s="138"/>
      <c r="AO29" s="138"/>
      <c r="AP29" s="138"/>
      <c r="AQ29" s="138"/>
      <c r="AR29" s="138"/>
      <c r="AS29" s="138"/>
      <c r="AT29" s="138"/>
      <c r="AU29" s="138"/>
      <c r="AV29" s="138"/>
      <c r="AW29" s="138"/>
      <c r="AX29" s="138"/>
      <c r="AY29" s="138"/>
      <c r="AZ29" s="138"/>
      <c r="BA29" s="138"/>
      <c r="BB29" s="138"/>
      <c r="BC29" s="138"/>
      <c r="BD29" s="138"/>
      <c r="BE29" s="138"/>
      <c r="BF29" s="138"/>
      <c r="BG29" s="138"/>
      <c r="BH29" s="138"/>
      <c r="BI29" s="138"/>
      <c r="BJ29" s="138"/>
      <c r="BK29" s="138"/>
      <c r="BL29" s="138"/>
      <c r="BM29" s="138"/>
      <c r="BN29" s="138"/>
      <c r="BO29" s="138"/>
      <c r="BP29" s="138"/>
      <c r="BQ29" s="138"/>
      <c r="BR29" s="138"/>
      <c r="BS29" s="138"/>
      <c r="BT29" s="138"/>
      <c r="BU29" s="138"/>
      <c r="BV29" s="138"/>
      <c r="BW29" s="138"/>
      <c r="BX29" s="138"/>
      <c r="BY29" s="138"/>
      <c r="BZ29" s="138"/>
      <c r="CA29" s="138"/>
      <c r="CB29" s="138"/>
      <c r="CC29" s="138"/>
      <c r="CD29" s="138"/>
      <c r="CE29" s="138"/>
      <c r="CF29" s="138"/>
      <c r="CG29" s="138"/>
      <c r="CH29" s="138"/>
      <c r="CI29" s="138"/>
      <c r="CJ29" s="138"/>
      <c r="CK29" s="138"/>
      <c r="CL29" s="138"/>
      <c r="CM29" s="138"/>
      <c r="CN29" s="138"/>
      <c r="CO29" s="138"/>
      <c r="CP29" s="138"/>
      <c r="CQ29" s="138"/>
      <c r="CR29" s="138"/>
      <c r="CS29" s="138"/>
      <c r="CT29" s="138"/>
      <c r="CU29" s="138"/>
      <c r="CV29" s="138"/>
      <c r="CW29" s="138"/>
      <c r="CX29" s="138"/>
      <c r="CY29" s="138"/>
      <c r="CZ29" s="138"/>
      <c r="DA29" s="138"/>
      <c r="DB29" s="138"/>
      <c r="DC29" s="138"/>
    </row>
    <row r="30" spans="2:107" ht="12.75" customHeight="1" x14ac:dyDescent="0.2">
      <c r="B30" s="136" t="s">
        <v>160</v>
      </c>
      <c r="C30" s="137"/>
      <c r="D30" s="138"/>
      <c r="E30" s="138"/>
      <c r="F30" s="138"/>
      <c r="G30" s="138"/>
      <c r="H30" s="138"/>
      <c r="I30" s="138"/>
      <c r="J30" s="138"/>
      <c r="K30" s="138"/>
      <c r="L30" s="138"/>
      <c r="M30" s="138"/>
      <c r="N30" s="138"/>
      <c r="O30" s="138"/>
      <c r="P30" s="138"/>
      <c r="Q30" s="138"/>
      <c r="R30" s="138"/>
      <c r="S30" s="138"/>
      <c r="T30" s="138"/>
      <c r="U30" s="138"/>
      <c r="V30" s="138"/>
      <c r="W30" s="138"/>
      <c r="X30" s="138"/>
      <c r="Y30" s="138"/>
      <c r="Z30" s="138"/>
      <c r="AA30" s="138"/>
      <c r="AB30" s="138"/>
      <c r="AC30" s="138"/>
      <c r="AD30" s="138"/>
      <c r="AE30" s="138"/>
      <c r="AF30" s="138"/>
      <c r="AG30" s="138"/>
      <c r="AH30" s="138"/>
      <c r="AI30" s="138"/>
      <c r="AJ30" s="138"/>
      <c r="AK30" s="138"/>
      <c r="AL30" s="138"/>
      <c r="AM30" s="138"/>
      <c r="AN30" s="138"/>
      <c r="AO30" s="138"/>
      <c r="AP30" s="138"/>
      <c r="AQ30" s="138"/>
      <c r="AR30" s="138"/>
      <c r="AS30" s="138"/>
      <c r="AT30" s="138"/>
      <c r="AU30" s="138"/>
      <c r="AV30" s="138"/>
      <c r="AW30" s="138"/>
      <c r="AX30" s="138"/>
      <c r="AY30" s="138"/>
      <c r="AZ30" s="138"/>
      <c r="BA30" s="138"/>
      <c r="BB30" s="138"/>
      <c r="BC30" s="138"/>
      <c r="BD30" s="138"/>
      <c r="BE30" s="138"/>
      <c r="BF30" s="138"/>
      <c r="BG30" s="138"/>
      <c r="BH30" s="138"/>
      <c r="BI30" s="138"/>
      <c r="BJ30" s="138"/>
      <c r="BK30" s="138"/>
      <c r="BL30" s="138"/>
      <c r="BM30" s="138"/>
      <c r="BN30" s="138"/>
      <c r="BO30" s="138"/>
      <c r="BP30" s="138"/>
      <c r="BQ30" s="138"/>
      <c r="BR30" s="138"/>
      <c r="BS30" s="138"/>
      <c r="BT30" s="138"/>
      <c r="BU30" s="138"/>
      <c r="BV30" s="138"/>
      <c r="BW30" s="138"/>
      <c r="BX30" s="138"/>
      <c r="BY30" s="138"/>
      <c r="BZ30" s="138"/>
      <c r="CA30" s="138"/>
      <c r="CB30" s="138"/>
      <c r="CC30" s="138"/>
      <c r="CD30" s="138"/>
      <c r="CE30" s="138"/>
      <c r="CF30" s="138"/>
      <c r="CG30" s="138"/>
      <c r="CH30" s="138"/>
      <c r="CI30" s="138"/>
      <c r="CJ30" s="138"/>
      <c r="CK30" s="138"/>
      <c r="CL30" s="138"/>
      <c r="CM30" s="138"/>
      <c r="CN30" s="138"/>
      <c r="CO30" s="138"/>
      <c r="CP30" s="138"/>
      <c r="CQ30" s="138"/>
      <c r="CR30" s="138"/>
      <c r="CS30" s="138"/>
      <c r="CT30" s="138"/>
      <c r="CU30" s="138"/>
      <c r="CV30" s="138"/>
      <c r="CW30" s="138"/>
      <c r="CX30" s="138"/>
      <c r="CY30" s="138"/>
      <c r="CZ30" s="138"/>
      <c r="DA30" s="138"/>
      <c r="DB30" s="138"/>
      <c r="DC30" s="138"/>
    </row>
    <row r="31" spans="2:107" ht="12.75" customHeight="1" x14ac:dyDescent="0.2">
      <c r="B31" s="136" t="s">
        <v>161</v>
      </c>
      <c r="C31" s="137"/>
      <c r="D31" s="138"/>
      <c r="E31" s="138"/>
      <c r="F31" s="138"/>
      <c r="G31" s="138"/>
      <c r="H31" s="138"/>
      <c r="I31" s="138"/>
      <c r="J31" s="138"/>
      <c r="K31" s="138"/>
      <c r="L31" s="138"/>
      <c r="M31" s="138"/>
      <c r="N31" s="138"/>
      <c r="O31" s="138"/>
      <c r="P31" s="138"/>
      <c r="Q31" s="138"/>
      <c r="R31" s="138"/>
      <c r="S31" s="138"/>
      <c r="T31" s="138"/>
      <c r="U31" s="138"/>
      <c r="V31" s="138"/>
      <c r="W31" s="138"/>
      <c r="X31" s="138"/>
      <c r="Y31" s="138"/>
      <c r="Z31" s="138"/>
      <c r="AA31" s="138"/>
      <c r="AB31" s="138"/>
      <c r="AC31" s="138"/>
      <c r="AD31" s="138"/>
      <c r="AE31" s="138"/>
      <c r="AF31" s="138"/>
      <c r="AG31" s="138"/>
      <c r="AH31" s="138"/>
      <c r="AI31" s="138"/>
      <c r="AJ31" s="138"/>
      <c r="AK31" s="138"/>
      <c r="AL31" s="138"/>
      <c r="AM31" s="138"/>
      <c r="AN31" s="138"/>
      <c r="AO31" s="138"/>
      <c r="AP31" s="138"/>
      <c r="AQ31" s="138"/>
      <c r="AR31" s="138"/>
      <c r="AS31" s="138"/>
      <c r="AT31" s="138"/>
      <c r="AU31" s="138"/>
      <c r="AV31" s="138"/>
      <c r="AW31" s="138"/>
      <c r="AX31" s="138"/>
      <c r="AY31" s="138"/>
      <c r="AZ31" s="138"/>
      <c r="BA31" s="138"/>
      <c r="BB31" s="138"/>
      <c r="BC31" s="138"/>
      <c r="BD31" s="138"/>
      <c r="BE31" s="138"/>
      <c r="BF31" s="138"/>
      <c r="BG31" s="138"/>
      <c r="BH31" s="138"/>
      <c r="BI31" s="138"/>
      <c r="BJ31" s="138"/>
      <c r="BK31" s="138"/>
      <c r="BL31" s="138"/>
      <c r="BM31" s="138"/>
      <c r="BN31" s="138"/>
      <c r="BO31" s="138"/>
      <c r="BP31" s="138"/>
      <c r="BQ31" s="138"/>
      <c r="BR31" s="138"/>
      <c r="BS31" s="138"/>
      <c r="BT31" s="138"/>
      <c r="BU31" s="138"/>
      <c r="BV31" s="138"/>
      <c r="BW31" s="138"/>
      <c r="BX31" s="138"/>
      <c r="BY31" s="138"/>
      <c r="BZ31" s="138"/>
      <c r="CA31" s="138"/>
      <c r="CB31" s="138"/>
      <c r="CC31" s="138"/>
      <c r="CD31" s="138"/>
      <c r="CE31" s="138"/>
      <c r="CF31" s="138"/>
      <c r="CG31" s="138"/>
      <c r="CH31" s="138"/>
      <c r="CI31" s="138"/>
      <c r="CJ31" s="138"/>
      <c r="CK31" s="138"/>
      <c r="CL31" s="138"/>
      <c r="CM31" s="138"/>
      <c r="CN31" s="138"/>
      <c r="CO31" s="138"/>
      <c r="CP31" s="138"/>
      <c r="CQ31" s="138"/>
      <c r="CR31" s="138"/>
      <c r="CS31" s="138"/>
      <c r="CT31" s="138"/>
      <c r="CU31" s="138"/>
      <c r="CV31" s="138"/>
      <c r="CW31" s="138"/>
      <c r="CX31" s="138"/>
      <c r="CY31" s="138"/>
      <c r="CZ31" s="138"/>
      <c r="DA31" s="138"/>
      <c r="DB31" s="138"/>
      <c r="DC31" s="138"/>
    </row>
    <row r="32" spans="2:107" ht="12.75" customHeight="1" x14ac:dyDescent="0.2">
      <c r="B32" s="290"/>
      <c r="C32" s="139"/>
      <c r="D32" s="138"/>
      <c r="E32" s="138"/>
      <c r="F32" s="138"/>
      <c r="G32" s="138"/>
      <c r="H32" s="138"/>
      <c r="I32" s="138"/>
      <c r="J32" s="138"/>
      <c r="K32" s="138"/>
      <c r="L32" s="138"/>
      <c r="M32" s="138"/>
      <c r="N32" s="138"/>
      <c r="O32" s="138"/>
      <c r="P32" s="138"/>
      <c r="Q32" s="138"/>
      <c r="R32" s="138"/>
      <c r="S32" s="138"/>
      <c r="T32" s="138"/>
      <c r="U32" s="138"/>
      <c r="V32" s="138"/>
      <c r="W32" s="138"/>
      <c r="X32" s="138"/>
      <c r="Y32" s="138"/>
      <c r="Z32" s="138"/>
      <c r="AA32" s="138"/>
      <c r="AB32" s="138"/>
      <c r="AC32" s="138"/>
      <c r="AD32" s="138"/>
      <c r="AE32" s="138"/>
      <c r="AF32" s="138"/>
      <c r="AG32" s="138"/>
      <c r="AH32" s="138"/>
      <c r="AI32" s="138"/>
      <c r="AJ32" s="138"/>
      <c r="AK32" s="138"/>
      <c r="AL32" s="138"/>
      <c r="AM32" s="138"/>
      <c r="AN32" s="138"/>
      <c r="AO32" s="138"/>
      <c r="AP32" s="138"/>
      <c r="AQ32" s="138"/>
      <c r="AR32" s="138"/>
      <c r="AS32" s="138"/>
      <c r="AT32" s="138"/>
      <c r="AU32" s="138"/>
      <c r="AV32" s="138"/>
      <c r="AW32" s="138"/>
      <c r="AX32" s="138"/>
      <c r="AY32" s="138"/>
      <c r="AZ32" s="138"/>
      <c r="BA32" s="138"/>
      <c r="BB32" s="138"/>
      <c r="BC32" s="138"/>
      <c r="BD32" s="138"/>
      <c r="BE32" s="138"/>
      <c r="BF32" s="138"/>
      <c r="BG32" s="138"/>
      <c r="BH32" s="138"/>
      <c r="BI32" s="138"/>
      <c r="BJ32" s="138"/>
      <c r="BK32" s="138"/>
      <c r="BL32" s="138"/>
      <c r="BM32" s="138"/>
      <c r="BN32" s="138"/>
      <c r="BO32" s="138"/>
      <c r="BP32" s="138"/>
      <c r="BQ32" s="138"/>
      <c r="BR32" s="138"/>
      <c r="BS32" s="138"/>
      <c r="BT32" s="138"/>
      <c r="BU32" s="138"/>
      <c r="BV32" s="138"/>
      <c r="BW32" s="138"/>
      <c r="BX32" s="138"/>
      <c r="BY32" s="138"/>
      <c r="BZ32" s="138"/>
      <c r="CA32" s="138"/>
      <c r="CB32" s="138"/>
      <c r="CC32" s="138"/>
      <c r="CD32" s="138"/>
      <c r="CE32" s="138"/>
      <c r="CF32" s="138"/>
      <c r="CG32" s="138"/>
      <c r="CH32" s="138"/>
      <c r="CI32" s="138"/>
      <c r="CJ32" s="138"/>
      <c r="CK32" s="138"/>
      <c r="CL32" s="138"/>
      <c r="CM32" s="138"/>
      <c r="CN32" s="138"/>
      <c r="CO32" s="138"/>
      <c r="CP32" s="138"/>
      <c r="CQ32" s="138"/>
      <c r="CR32" s="138"/>
      <c r="CS32" s="138"/>
      <c r="CT32" s="138"/>
      <c r="CU32" s="138"/>
      <c r="CV32" s="138"/>
      <c r="CW32" s="138"/>
      <c r="CX32" s="138"/>
      <c r="CY32" s="138"/>
      <c r="CZ32" s="138"/>
      <c r="DA32" s="138"/>
      <c r="DB32" s="138"/>
      <c r="DC32" s="138"/>
    </row>
    <row r="33" spans="2:108" s="126" customFormat="1" ht="12.75" customHeight="1" x14ac:dyDescent="0.2">
      <c r="B33" s="290" t="s">
        <v>172</v>
      </c>
      <c r="C33" s="133" t="s">
        <v>27</v>
      </c>
      <c r="D33" s="134" t="s">
        <v>173</v>
      </c>
      <c r="E33" s="134" t="s">
        <v>174</v>
      </c>
      <c r="F33" s="134" t="s">
        <v>175</v>
      </c>
      <c r="G33" s="134" t="s">
        <v>176</v>
      </c>
      <c r="H33" s="134" t="s">
        <v>177</v>
      </c>
      <c r="I33" s="134" t="s">
        <v>178</v>
      </c>
      <c r="J33" s="134" t="s">
        <v>179</v>
      </c>
      <c r="K33" s="134" t="s">
        <v>180</v>
      </c>
      <c r="L33" s="134" t="s">
        <v>181</v>
      </c>
      <c r="M33" s="134" t="s">
        <v>182</v>
      </c>
      <c r="N33" s="134" t="s">
        <v>183</v>
      </c>
      <c r="O33" s="134" t="s">
        <v>184</v>
      </c>
      <c r="P33" s="134" t="s">
        <v>185</v>
      </c>
      <c r="Q33" s="134" t="s">
        <v>186</v>
      </c>
      <c r="R33" s="134" t="s">
        <v>187</v>
      </c>
      <c r="S33" s="134" t="s">
        <v>188</v>
      </c>
      <c r="T33" s="134" t="s">
        <v>189</v>
      </c>
      <c r="U33" s="134" t="s">
        <v>190</v>
      </c>
      <c r="V33" s="134" t="s">
        <v>191</v>
      </c>
      <c r="W33" s="134" t="s">
        <v>192</v>
      </c>
      <c r="X33" s="134" t="s">
        <v>193</v>
      </c>
      <c r="Y33" s="134" t="s">
        <v>194</v>
      </c>
      <c r="Z33" s="134" t="s">
        <v>195</v>
      </c>
      <c r="AA33" s="134" t="s">
        <v>196</v>
      </c>
      <c r="AB33" s="134" t="s">
        <v>197</v>
      </c>
      <c r="AC33" s="134" t="s">
        <v>198</v>
      </c>
      <c r="AD33" s="134" t="s">
        <v>199</v>
      </c>
      <c r="AE33" s="134" t="s">
        <v>200</v>
      </c>
      <c r="AF33" s="134" t="s">
        <v>201</v>
      </c>
      <c r="AG33" s="134" t="s">
        <v>202</v>
      </c>
      <c r="AH33" s="134" t="s">
        <v>203</v>
      </c>
      <c r="AI33" s="134" t="s">
        <v>204</v>
      </c>
      <c r="AJ33" s="134" t="s">
        <v>205</v>
      </c>
      <c r="AK33" s="134" t="s">
        <v>206</v>
      </c>
      <c r="AL33" s="134" t="s">
        <v>207</v>
      </c>
      <c r="AM33" s="134" t="s">
        <v>208</v>
      </c>
      <c r="AN33" s="134" t="s">
        <v>209</v>
      </c>
      <c r="AO33" s="134" t="s">
        <v>210</v>
      </c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  <c r="CZ33" s="135"/>
      <c r="DA33" s="135"/>
      <c r="DB33" s="135"/>
      <c r="DC33" s="135"/>
    </row>
    <row r="34" spans="2:108" ht="12.75" customHeight="1" x14ac:dyDescent="0.2">
      <c r="B34" s="15" t="s">
        <v>221</v>
      </c>
      <c r="C34" s="62"/>
      <c r="D34" s="62"/>
      <c r="E34" s="62"/>
      <c r="F34" s="62"/>
      <c r="G34" s="62"/>
      <c r="H34" s="62"/>
      <c r="I34" s="62"/>
      <c r="J34" s="62"/>
      <c r="K34" s="62"/>
      <c r="L34" s="62"/>
      <c r="M34" s="62"/>
      <c r="N34" s="62"/>
      <c r="O34" s="62"/>
      <c r="P34" s="62"/>
      <c r="Q34" s="62"/>
      <c r="R34" s="62"/>
      <c r="S34" s="62"/>
      <c r="T34" s="62"/>
      <c r="U34" s="62"/>
      <c r="V34" s="62"/>
      <c r="W34" s="62"/>
      <c r="X34" s="62"/>
      <c r="Y34" s="62"/>
      <c r="Z34" s="62"/>
      <c r="AA34" s="62"/>
      <c r="AB34" s="62"/>
      <c r="AC34" s="62"/>
      <c r="AD34" s="62"/>
      <c r="AE34" s="62"/>
      <c r="AF34" s="62"/>
      <c r="AG34" s="62"/>
      <c r="AH34" s="62"/>
      <c r="AI34" s="62"/>
      <c r="AJ34" s="62"/>
      <c r="AK34" s="62"/>
      <c r="AL34" s="62"/>
      <c r="AM34" s="62"/>
      <c r="AN34" s="62"/>
      <c r="AO34" s="62"/>
      <c r="AP34" s="180"/>
      <c r="AQ34" s="180"/>
      <c r="AR34" s="180"/>
      <c r="AS34" s="180"/>
      <c r="AT34" s="180"/>
      <c r="AU34" s="180"/>
      <c r="AV34" s="180"/>
      <c r="AW34" s="180"/>
      <c r="AX34" s="180"/>
      <c r="AY34" s="180"/>
      <c r="AZ34" s="180"/>
      <c r="BA34" s="180"/>
      <c r="BB34" s="180"/>
      <c r="BC34" s="180"/>
      <c r="BD34" s="180"/>
      <c r="BE34" s="180"/>
      <c r="BF34" s="180"/>
      <c r="BG34" s="180"/>
      <c r="BH34" s="180"/>
      <c r="BI34" s="180"/>
      <c r="BJ34" s="180"/>
      <c r="BK34" s="180"/>
      <c r="BL34" s="180"/>
      <c r="BM34" s="180"/>
      <c r="BN34" s="180"/>
      <c r="BO34" s="180"/>
      <c r="BP34" s="180"/>
      <c r="BQ34" s="180"/>
      <c r="BR34" s="180"/>
      <c r="BS34" s="180"/>
      <c r="BT34" s="180"/>
      <c r="BU34" s="180"/>
      <c r="BV34" s="180"/>
      <c r="BW34" s="180"/>
      <c r="BX34" s="180"/>
      <c r="BY34" s="180"/>
      <c r="BZ34" s="180"/>
      <c r="CA34" s="180"/>
      <c r="CB34" s="180"/>
      <c r="CC34" s="180"/>
      <c r="CD34" s="180"/>
      <c r="CE34" s="180"/>
      <c r="CF34" s="180"/>
      <c r="CG34" s="180"/>
      <c r="CH34" s="180"/>
      <c r="CI34" s="180"/>
      <c r="CJ34" s="180"/>
      <c r="CK34" s="180"/>
      <c r="CL34" s="180"/>
      <c r="CM34" s="180"/>
      <c r="CN34" s="180"/>
      <c r="CO34" s="180"/>
      <c r="CP34" s="180"/>
      <c r="CQ34" s="180"/>
      <c r="CR34" s="180"/>
      <c r="CS34" s="180"/>
      <c r="CT34" s="180"/>
      <c r="CU34" s="180"/>
      <c r="CV34" s="180"/>
      <c r="CW34" s="180"/>
      <c r="CX34" s="180"/>
      <c r="CY34" s="180"/>
      <c r="CZ34" s="180"/>
      <c r="DA34" s="180"/>
      <c r="DB34" s="180"/>
      <c r="DC34" s="180"/>
    </row>
    <row r="35" spans="2:108" ht="12.75" customHeight="1" x14ac:dyDescent="0.2">
      <c r="B35" s="15" t="s">
        <v>222</v>
      </c>
      <c r="C35" s="62"/>
      <c r="D35" s="62"/>
      <c r="E35" s="62"/>
      <c r="F35" s="62"/>
      <c r="G35" s="62"/>
      <c r="H35" s="62"/>
      <c r="I35" s="62"/>
      <c r="J35" s="62"/>
      <c r="K35" s="62"/>
      <c r="L35" s="62"/>
      <c r="M35" s="62"/>
      <c r="N35" s="62"/>
      <c r="O35" s="62"/>
      <c r="P35" s="62"/>
      <c r="Q35" s="62"/>
      <c r="R35" s="62"/>
      <c r="S35" s="62"/>
      <c r="T35" s="62"/>
      <c r="U35" s="62"/>
      <c r="V35" s="62"/>
      <c r="W35" s="62"/>
      <c r="X35" s="62"/>
      <c r="Y35" s="62"/>
      <c r="Z35" s="62"/>
      <c r="AA35" s="62"/>
      <c r="AB35" s="62"/>
      <c r="AC35" s="62"/>
      <c r="AD35" s="62"/>
      <c r="AE35" s="62"/>
      <c r="AF35" s="62"/>
      <c r="AG35" s="62"/>
      <c r="AH35" s="62"/>
      <c r="AI35" s="62"/>
      <c r="AJ35" s="62"/>
      <c r="AK35" s="62"/>
      <c r="AL35" s="62"/>
      <c r="AM35" s="62"/>
      <c r="AN35" s="62"/>
      <c r="AO35" s="62"/>
      <c r="AP35" s="180"/>
      <c r="AQ35" s="180"/>
      <c r="AR35" s="180"/>
      <c r="AS35" s="180"/>
      <c r="AT35" s="180"/>
      <c r="AU35" s="180"/>
      <c r="AV35" s="180"/>
      <c r="AW35" s="180"/>
      <c r="AX35" s="180"/>
      <c r="AY35" s="180"/>
      <c r="AZ35" s="180"/>
      <c r="BA35" s="180"/>
      <c r="BB35" s="180"/>
      <c r="BC35" s="180"/>
      <c r="BD35" s="180"/>
      <c r="BE35" s="180"/>
      <c r="BF35" s="180"/>
      <c r="BG35" s="180"/>
      <c r="BH35" s="180"/>
      <c r="BI35" s="180"/>
      <c r="BJ35" s="180"/>
      <c r="BK35" s="180"/>
      <c r="BL35" s="180"/>
      <c r="BM35" s="180"/>
      <c r="BN35" s="180"/>
      <c r="BO35" s="180"/>
      <c r="BP35" s="180"/>
      <c r="BQ35" s="180"/>
      <c r="BR35" s="180"/>
      <c r="BS35" s="180"/>
      <c r="BT35" s="180"/>
      <c r="BU35" s="180"/>
      <c r="BV35" s="180"/>
      <c r="BW35" s="180"/>
      <c r="BX35" s="180"/>
      <c r="BY35" s="180"/>
      <c r="BZ35" s="180"/>
      <c r="CA35" s="180"/>
      <c r="CB35" s="180"/>
      <c r="CC35" s="180"/>
      <c r="CD35" s="180"/>
      <c r="CE35" s="180"/>
      <c r="CF35" s="180"/>
      <c r="CG35" s="180"/>
      <c r="CH35" s="180"/>
      <c r="CI35" s="180"/>
      <c r="CJ35" s="180"/>
      <c r="CK35" s="180"/>
      <c r="CL35" s="180"/>
      <c r="CM35" s="180"/>
      <c r="CN35" s="180"/>
      <c r="CO35" s="180"/>
      <c r="CP35" s="180"/>
      <c r="CQ35" s="180"/>
      <c r="CR35" s="180"/>
      <c r="CS35" s="180"/>
      <c r="CT35" s="180"/>
      <c r="CU35" s="180"/>
      <c r="CV35" s="180"/>
      <c r="CW35" s="180"/>
      <c r="CX35" s="180"/>
      <c r="CY35" s="180"/>
      <c r="CZ35" s="180"/>
      <c r="DA35" s="180"/>
      <c r="DB35" s="180"/>
      <c r="DC35" s="180"/>
    </row>
    <row r="36" spans="2:108" s="126" customFormat="1" ht="12.75" customHeight="1" x14ac:dyDescent="0.2">
      <c r="B36" s="157" t="s">
        <v>223</v>
      </c>
      <c r="C36" s="54"/>
      <c r="D36" s="54"/>
      <c r="E36" s="54"/>
      <c r="F36" s="54"/>
      <c r="G36" s="54"/>
      <c r="H36" s="54"/>
      <c r="I36" s="54"/>
      <c r="J36" s="54"/>
      <c r="K36" s="54"/>
      <c r="L36" s="54"/>
      <c r="M36" s="54"/>
      <c r="N36" s="54"/>
      <c r="O36" s="54"/>
      <c r="P36" s="54"/>
      <c r="Q36" s="54"/>
      <c r="R36" s="54"/>
      <c r="S36" s="54"/>
      <c r="T36" s="54"/>
      <c r="U36" s="54"/>
      <c r="V36" s="54"/>
      <c r="W36" s="54"/>
      <c r="X36" s="54"/>
      <c r="Y36" s="54"/>
      <c r="Z36" s="54"/>
      <c r="AA36" s="54"/>
      <c r="AB36" s="54"/>
      <c r="AC36" s="54"/>
      <c r="AD36" s="54"/>
      <c r="AE36" s="54"/>
      <c r="AF36" s="54"/>
      <c r="AG36" s="54"/>
      <c r="AH36" s="54"/>
      <c r="AI36" s="54"/>
      <c r="AJ36" s="54"/>
      <c r="AK36" s="54"/>
      <c r="AL36" s="54"/>
      <c r="AM36" s="54"/>
      <c r="AN36" s="54"/>
      <c r="AO36" s="54"/>
      <c r="AP36" s="180"/>
      <c r="AQ36" s="180"/>
      <c r="AR36" s="180"/>
      <c r="AS36" s="180"/>
      <c r="AT36" s="180"/>
      <c r="AU36" s="180"/>
      <c r="AV36" s="180"/>
      <c r="AW36" s="180"/>
      <c r="AX36" s="180"/>
      <c r="AY36" s="180"/>
      <c r="AZ36" s="180"/>
      <c r="BA36" s="180"/>
      <c r="BB36" s="180"/>
      <c r="BC36" s="180"/>
      <c r="BD36" s="180"/>
      <c r="BE36" s="180"/>
      <c r="BF36" s="180"/>
      <c r="BG36" s="180"/>
      <c r="BH36" s="180"/>
      <c r="BI36" s="180"/>
      <c r="BJ36" s="180"/>
      <c r="BK36" s="180"/>
      <c r="BL36" s="180"/>
      <c r="BM36" s="180"/>
      <c r="BN36" s="180"/>
      <c r="BO36" s="180"/>
      <c r="BP36" s="180"/>
      <c r="BQ36" s="180"/>
      <c r="BR36" s="180"/>
      <c r="BS36" s="180"/>
      <c r="BT36" s="180"/>
      <c r="BU36" s="180"/>
      <c r="BV36" s="180"/>
      <c r="BW36" s="180"/>
      <c r="BX36" s="180"/>
      <c r="BY36" s="180"/>
      <c r="BZ36" s="180"/>
      <c r="CA36" s="180"/>
      <c r="CB36" s="180"/>
      <c r="CC36" s="180"/>
      <c r="CD36" s="180"/>
      <c r="CE36" s="180"/>
      <c r="CF36" s="180"/>
      <c r="CG36" s="180"/>
      <c r="CH36" s="180"/>
      <c r="CI36" s="180"/>
      <c r="CJ36" s="180"/>
      <c r="CK36" s="180"/>
      <c r="CL36" s="180"/>
      <c r="CM36" s="180"/>
      <c r="CN36" s="180"/>
      <c r="CO36" s="180"/>
      <c r="CP36" s="180"/>
      <c r="CQ36" s="180"/>
      <c r="CR36" s="180"/>
      <c r="CS36" s="180"/>
      <c r="CT36" s="180"/>
      <c r="CU36" s="180"/>
      <c r="CV36" s="180"/>
      <c r="CW36" s="180"/>
      <c r="CX36" s="180"/>
      <c r="CY36" s="180"/>
      <c r="CZ36" s="180"/>
      <c r="DA36" s="180"/>
      <c r="DB36" s="180"/>
      <c r="DC36" s="180"/>
    </row>
    <row r="37" spans="2:108" ht="12.75" customHeight="1" x14ac:dyDescent="0.2">
      <c r="B37" s="53"/>
      <c r="C37" s="62"/>
      <c r="D37" s="62"/>
      <c r="E37" s="62"/>
      <c r="F37" s="62"/>
      <c r="G37" s="62"/>
      <c r="H37" s="62"/>
      <c r="I37" s="62"/>
      <c r="J37" s="62"/>
      <c r="K37" s="62"/>
      <c r="L37" s="62"/>
      <c r="M37" s="62"/>
      <c r="N37" s="62"/>
      <c r="O37" s="62"/>
      <c r="P37" s="62"/>
      <c r="Q37" s="62"/>
      <c r="R37" s="62"/>
      <c r="S37" s="62"/>
      <c r="T37" s="62"/>
      <c r="U37" s="62"/>
      <c r="V37" s="62"/>
      <c r="W37" s="62"/>
      <c r="X37" s="62"/>
      <c r="Y37" s="62"/>
      <c r="Z37" s="62"/>
      <c r="AA37" s="62"/>
      <c r="AB37" s="62"/>
      <c r="AC37" s="62"/>
      <c r="AD37" s="62"/>
      <c r="AE37" s="62"/>
      <c r="AF37" s="62"/>
      <c r="AG37" s="62"/>
      <c r="AH37" s="62"/>
      <c r="AI37" s="62"/>
      <c r="AJ37" s="62"/>
      <c r="AK37" s="62"/>
      <c r="AL37" s="62"/>
      <c r="AM37" s="62"/>
      <c r="AN37" s="62"/>
      <c r="AO37" s="62"/>
      <c r="AP37" s="62"/>
      <c r="AQ37" s="62"/>
      <c r="AR37" s="62"/>
      <c r="AS37" s="62"/>
      <c r="AT37" s="62"/>
      <c r="AU37" s="62"/>
      <c r="AV37" s="62"/>
      <c r="AW37" s="62"/>
      <c r="AX37" s="62"/>
      <c r="AY37" s="62"/>
      <c r="AZ37" s="62"/>
      <c r="BA37" s="62"/>
      <c r="BB37" s="62"/>
      <c r="BC37" s="62"/>
      <c r="BD37" s="62"/>
      <c r="BE37" s="62"/>
      <c r="BF37" s="62"/>
      <c r="BG37" s="62"/>
      <c r="BH37" s="62"/>
      <c r="BI37" s="62"/>
      <c r="BJ37" s="62"/>
      <c r="BK37" s="62"/>
      <c r="BL37" s="62"/>
      <c r="BM37" s="62"/>
      <c r="BN37" s="62"/>
      <c r="BO37" s="62"/>
      <c r="BP37" s="62"/>
      <c r="BQ37" s="62"/>
      <c r="BR37" s="62"/>
      <c r="BS37" s="62"/>
      <c r="BT37" s="62"/>
      <c r="BU37" s="62"/>
      <c r="BV37" s="62"/>
      <c r="BW37" s="62"/>
      <c r="BX37" s="62"/>
      <c r="BY37" s="62"/>
      <c r="BZ37" s="62"/>
      <c r="CA37" s="62"/>
      <c r="CB37" s="62"/>
      <c r="CC37" s="62"/>
      <c r="CD37" s="62"/>
      <c r="CE37" s="62"/>
      <c r="CF37" s="62"/>
      <c r="CG37" s="62"/>
      <c r="CH37" s="62"/>
      <c r="CI37" s="62"/>
      <c r="CJ37" s="62"/>
      <c r="CK37" s="62"/>
      <c r="CL37" s="62"/>
      <c r="CM37" s="62"/>
      <c r="CN37" s="62"/>
      <c r="CO37" s="62"/>
      <c r="CP37" s="62"/>
      <c r="CQ37" s="62"/>
      <c r="CR37" s="62"/>
      <c r="CS37" s="62"/>
      <c r="CT37" s="62"/>
      <c r="CU37" s="62"/>
      <c r="CV37" s="62"/>
      <c r="CW37" s="62"/>
      <c r="CX37" s="62"/>
      <c r="CY37" s="62"/>
      <c r="CZ37" s="62"/>
      <c r="DA37" s="62"/>
      <c r="DB37" s="62"/>
      <c r="DC37" s="62"/>
    </row>
    <row r="38" spans="2:108" s="126" customFormat="1" ht="12.75" customHeight="1" x14ac:dyDescent="0.2">
      <c r="B38" s="290" t="s">
        <v>212</v>
      </c>
      <c r="C38" s="133" t="s">
        <v>27</v>
      </c>
      <c r="D38" s="134"/>
      <c r="E38" s="134"/>
      <c r="F38" s="134"/>
      <c r="G38" s="134"/>
      <c r="H38" s="134"/>
      <c r="I38" s="134"/>
      <c r="J38" s="134"/>
      <c r="K38" s="134"/>
      <c r="L38" s="134"/>
      <c r="M38" s="134"/>
      <c r="N38" s="134"/>
      <c r="O38" s="134"/>
      <c r="P38" s="134"/>
      <c r="Q38" s="134"/>
      <c r="R38" s="134"/>
      <c r="S38" s="134"/>
      <c r="T38" s="134"/>
      <c r="U38" s="134"/>
      <c r="V38" s="134"/>
      <c r="W38" s="134"/>
      <c r="X38" s="134"/>
      <c r="Y38" s="134"/>
      <c r="Z38" s="134"/>
      <c r="AA38" s="134"/>
      <c r="AB38" s="134"/>
      <c r="AC38" s="134"/>
      <c r="AD38" s="134"/>
      <c r="AE38" s="134"/>
      <c r="AF38" s="134"/>
      <c r="AG38" s="134"/>
      <c r="AH38" s="134"/>
      <c r="AI38" s="134"/>
      <c r="AJ38" s="134"/>
      <c r="AK38" s="134"/>
      <c r="AL38" s="134"/>
      <c r="AM38" s="134"/>
      <c r="AN38" s="134"/>
      <c r="AO38" s="134"/>
      <c r="AP38" s="134"/>
      <c r="AQ38" s="134"/>
      <c r="AR38" s="134"/>
      <c r="AS38" s="134"/>
      <c r="AT38" s="134"/>
      <c r="AU38" s="134"/>
      <c r="AV38" s="134"/>
      <c r="AW38" s="134"/>
      <c r="AX38" s="134"/>
      <c r="AY38" s="134"/>
      <c r="AZ38" s="134"/>
      <c r="BA38" s="134"/>
      <c r="BB38" s="134"/>
      <c r="BC38" s="134"/>
      <c r="BD38" s="134"/>
      <c r="BE38" s="134"/>
      <c r="BF38" s="134"/>
      <c r="BG38" s="134"/>
      <c r="BH38" s="134"/>
      <c r="BI38" s="134"/>
      <c r="BJ38" s="134"/>
      <c r="BK38" s="134"/>
      <c r="BL38" s="134"/>
      <c r="BM38" s="134"/>
      <c r="BN38" s="134"/>
      <c r="BO38" s="134"/>
      <c r="BP38" s="134"/>
      <c r="BQ38" s="134"/>
      <c r="BR38" s="134"/>
      <c r="BS38" s="134"/>
      <c r="BT38" s="134"/>
      <c r="BU38" s="134"/>
      <c r="BV38" s="134"/>
      <c r="BW38" s="134"/>
      <c r="BX38" s="134"/>
      <c r="BY38" s="134"/>
      <c r="BZ38" s="134"/>
      <c r="CA38" s="134"/>
      <c r="CB38" s="134"/>
      <c r="CC38" s="134"/>
      <c r="CD38" s="134"/>
      <c r="CE38" s="134"/>
      <c r="CF38" s="134"/>
      <c r="CG38" s="134"/>
      <c r="CH38" s="134"/>
      <c r="CI38" s="134"/>
      <c r="CJ38" s="134"/>
      <c r="CK38" s="134"/>
      <c r="CL38" s="134"/>
      <c r="CM38" s="134"/>
      <c r="CN38" s="134"/>
      <c r="CO38" s="134"/>
      <c r="CP38" s="134"/>
      <c r="CQ38" s="134"/>
      <c r="CR38" s="134"/>
      <c r="CS38" s="134"/>
      <c r="CT38" s="134"/>
      <c r="CU38" s="134"/>
      <c r="CV38" s="134"/>
      <c r="CW38" s="134"/>
      <c r="CX38" s="134"/>
      <c r="CY38" s="134"/>
      <c r="CZ38" s="134"/>
      <c r="DA38" s="134"/>
      <c r="DB38" s="134"/>
      <c r="DC38" s="134"/>
      <c r="DD38" s="2"/>
    </row>
    <row r="39" spans="2:108" ht="12.75" customHeight="1" x14ac:dyDescent="0.2">
      <c r="B39" s="15" t="s">
        <v>221</v>
      </c>
      <c r="C39" s="62"/>
      <c r="D39" s="62"/>
      <c r="E39" s="62"/>
      <c r="F39" s="62"/>
      <c r="G39" s="62"/>
      <c r="H39" s="62"/>
      <c r="I39" s="62"/>
      <c r="J39" s="62"/>
      <c r="K39" s="62"/>
      <c r="L39" s="62"/>
      <c r="M39" s="62"/>
      <c r="N39" s="62"/>
      <c r="O39" s="62"/>
      <c r="P39" s="62"/>
      <c r="Q39" s="62"/>
      <c r="R39" s="62"/>
      <c r="S39" s="62"/>
      <c r="T39" s="62"/>
      <c r="U39" s="62"/>
      <c r="V39" s="62"/>
      <c r="W39" s="62"/>
      <c r="X39" s="62"/>
      <c r="Y39" s="62"/>
      <c r="Z39" s="62"/>
      <c r="AA39" s="62"/>
      <c r="AB39" s="62"/>
      <c r="AC39" s="62"/>
      <c r="AD39" s="62"/>
      <c r="AE39" s="62"/>
      <c r="AF39" s="62"/>
      <c r="AG39" s="62"/>
      <c r="AH39" s="62"/>
      <c r="AI39" s="62"/>
      <c r="AJ39" s="62"/>
      <c r="AK39" s="62"/>
      <c r="AL39" s="62"/>
      <c r="AM39" s="62"/>
      <c r="AN39" s="62"/>
      <c r="AO39" s="62"/>
      <c r="AP39" s="62"/>
      <c r="AQ39" s="62"/>
      <c r="AR39" s="62"/>
      <c r="AS39" s="62"/>
      <c r="AT39" s="62"/>
      <c r="AU39" s="62"/>
      <c r="AV39" s="62"/>
      <c r="AW39" s="62"/>
      <c r="AX39" s="62"/>
      <c r="AY39" s="62"/>
      <c r="AZ39" s="62"/>
      <c r="BA39" s="62"/>
      <c r="BB39" s="62"/>
      <c r="BC39" s="62"/>
      <c r="BD39" s="62"/>
      <c r="BE39" s="62"/>
      <c r="BF39" s="62"/>
      <c r="BG39" s="62"/>
      <c r="BH39" s="62"/>
      <c r="BI39" s="62"/>
      <c r="BJ39" s="62"/>
      <c r="BK39" s="62"/>
      <c r="BL39" s="62"/>
      <c r="BM39" s="62"/>
      <c r="BN39" s="62"/>
      <c r="BO39" s="62"/>
      <c r="BP39" s="62"/>
      <c r="BQ39" s="62"/>
      <c r="BR39" s="62"/>
      <c r="BS39" s="62"/>
      <c r="BT39" s="62"/>
      <c r="BU39" s="62"/>
      <c r="BV39" s="62"/>
      <c r="BW39" s="62"/>
      <c r="BX39" s="62"/>
      <c r="BY39" s="62"/>
      <c r="BZ39" s="62"/>
      <c r="CA39" s="62"/>
      <c r="CB39" s="62"/>
      <c r="CC39" s="62"/>
      <c r="CD39" s="62"/>
      <c r="CE39" s="62"/>
      <c r="CF39" s="62"/>
      <c r="CG39" s="62"/>
      <c r="CH39" s="62"/>
      <c r="CI39" s="62"/>
      <c r="CJ39" s="62"/>
      <c r="CK39" s="62"/>
      <c r="CL39" s="62"/>
      <c r="CM39" s="62"/>
      <c r="CN39" s="62"/>
      <c r="CO39" s="62"/>
      <c r="CP39" s="62"/>
      <c r="CQ39" s="62"/>
      <c r="CR39" s="62"/>
      <c r="CS39" s="62"/>
      <c r="CT39" s="62"/>
      <c r="CU39" s="62"/>
      <c r="CV39" s="62"/>
      <c r="CW39" s="62"/>
      <c r="CX39" s="62"/>
      <c r="CY39" s="62"/>
      <c r="CZ39" s="62"/>
      <c r="DA39" s="62"/>
      <c r="DB39" s="62"/>
      <c r="DC39" s="62"/>
    </row>
    <row r="40" spans="2:108" ht="12.75" customHeight="1" x14ac:dyDescent="0.2">
      <c r="B40" s="15" t="s">
        <v>222</v>
      </c>
      <c r="C40" s="62"/>
      <c r="D40" s="62"/>
      <c r="E40" s="62"/>
      <c r="F40" s="62"/>
      <c r="G40" s="62"/>
      <c r="H40" s="62"/>
      <c r="I40" s="62"/>
      <c r="J40" s="62"/>
      <c r="K40" s="62"/>
      <c r="L40" s="62"/>
      <c r="M40" s="62"/>
      <c r="N40" s="62"/>
      <c r="O40" s="62"/>
      <c r="P40" s="62"/>
      <c r="Q40" s="62"/>
      <c r="R40" s="62"/>
      <c r="S40" s="62"/>
      <c r="T40" s="62"/>
      <c r="U40" s="62"/>
      <c r="V40" s="62"/>
      <c r="W40" s="62"/>
      <c r="X40" s="62"/>
      <c r="Y40" s="62"/>
      <c r="Z40" s="62"/>
      <c r="AA40" s="62"/>
      <c r="AB40" s="62"/>
      <c r="AC40" s="62"/>
      <c r="AD40" s="62"/>
      <c r="AE40" s="62"/>
      <c r="AF40" s="62"/>
      <c r="AG40" s="62"/>
      <c r="AH40" s="62"/>
      <c r="AI40" s="62"/>
      <c r="AJ40" s="62"/>
      <c r="AK40" s="62"/>
      <c r="AL40" s="62"/>
      <c r="AM40" s="62"/>
      <c r="AN40" s="62"/>
      <c r="AO40" s="62"/>
      <c r="AP40" s="62"/>
      <c r="AQ40" s="62"/>
      <c r="AR40" s="62"/>
      <c r="AS40" s="62"/>
      <c r="AT40" s="62"/>
      <c r="AU40" s="62"/>
      <c r="AV40" s="62"/>
      <c r="AW40" s="62"/>
      <c r="AX40" s="62"/>
      <c r="AY40" s="62"/>
      <c r="AZ40" s="62"/>
      <c r="BA40" s="62"/>
      <c r="BB40" s="62"/>
      <c r="BC40" s="62"/>
      <c r="BD40" s="62"/>
      <c r="BE40" s="62"/>
      <c r="BF40" s="62"/>
      <c r="BG40" s="62"/>
      <c r="BH40" s="62"/>
      <c r="BI40" s="62"/>
      <c r="BJ40" s="62"/>
      <c r="BK40" s="62"/>
      <c r="BL40" s="62"/>
      <c r="BM40" s="62"/>
      <c r="BN40" s="62"/>
      <c r="BO40" s="62"/>
      <c r="BP40" s="62"/>
      <c r="BQ40" s="62"/>
      <c r="BR40" s="62"/>
      <c r="BS40" s="62"/>
      <c r="BT40" s="62"/>
      <c r="BU40" s="62"/>
      <c r="BV40" s="62"/>
      <c r="BW40" s="62"/>
      <c r="BX40" s="62"/>
      <c r="BY40" s="62"/>
      <c r="BZ40" s="62"/>
      <c r="CA40" s="62"/>
      <c r="CB40" s="62"/>
      <c r="CC40" s="62"/>
      <c r="CD40" s="62"/>
      <c r="CE40" s="62"/>
      <c r="CF40" s="62"/>
      <c r="CG40" s="62"/>
      <c r="CH40" s="62"/>
      <c r="CI40" s="62"/>
      <c r="CJ40" s="62"/>
      <c r="CK40" s="62"/>
      <c r="CL40" s="62"/>
      <c r="CM40" s="62"/>
      <c r="CN40" s="62"/>
      <c r="CO40" s="62"/>
      <c r="CP40" s="62"/>
      <c r="CQ40" s="62"/>
      <c r="CR40" s="62"/>
      <c r="CS40" s="62"/>
      <c r="CT40" s="62"/>
      <c r="CU40" s="62"/>
      <c r="CV40" s="62"/>
      <c r="CW40" s="62"/>
      <c r="CX40" s="62"/>
      <c r="CY40" s="62"/>
      <c r="CZ40" s="62"/>
      <c r="DA40" s="62"/>
      <c r="DB40" s="62"/>
      <c r="DC40" s="62"/>
    </row>
    <row r="41" spans="2:108" s="126" customFormat="1" ht="12.75" customHeight="1" x14ac:dyDescent="0.2">
      <c r="B41" s="157" t="s">
        <v>223</v>
      </c>
      <c r="C41" s="54"/>
      <c r="D41" s="54"/>
      <c r="E41" s="54"/>
      <c r="F41" s="54"/>
      <c r="G41" s="54"/>
      <c r="H41" s="54"/>
      <c r="I41" s="54"/>
      <c r="J41" s="54"/>
      <c r="K41" s="54"/>
      <c r="L41" s="54"/>
      <c r="M41" s="54"/>
      <c r="N41" s="54"/>
      <c r="O41" s="54"/>
      <c r="P41" s="54"/>
      <c r="Q41" s="54"/>
      <c r="R41" s="54"/>
      <c r="S41" s="54"/>
      <c r="T41" s="54"/>
      <c r="U41" s="54"/>
      <c r="V41" s="54"/>
      <c r="W41" s="54"/>
      <c r="X41" s="54"/>
      <c r="Y41" s="54"/>
      <c r="Z41" s="54"/>
      <c r="AA41" s="54"/>
      <c r="AB41" s="54"/>
      <c r="AC41" s="54"/>
      <c r="AD41" s="54"/>
      <c r="AE41" s="54"/>
      <c r="AF41" s="54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  <c r="CM41" s="54"/>
      <c r="CN41" s="54"/>
      <c r="CO41" s="54"/>
      <c r="CP41" s="54"/>
      <c r="CQ41" s="54"/>
      <c r="CR41" s="54"/>
      <c r="CS41" s="54"/>
      <c r="CT41" s="54"/>
      <c r="CU41" s="54"/>
      <c r="CV41" s="54"/>
      <c r="CW41" s="54"/>
      <c r="CX41" s="54"/>
      <c r="CY41" s="54"/>
      <c r="CZ41" s="54"/>
      <c r="DA41" s="54"/>
      <c r="DB41" s="54"/>
      <c r="DC41" s="54"/>
      <c r="DD41" s="2"/>
    </row>
    <row r="42" spans="2:108" s="126" customFormat="1" ht="12.75" customHeight="1" x14ac:dyDescent="0.2">
      <c r="B42" s="14"/>
      <c r="D42" s="62"/>
      <c r="E42" s="62"/>
      <c r="F42" s="62"/>
      <c r="G42" s="62"/>
      <c r="H42" s="62"/>
      <c r="I42" s="62"/>
      <c r="J42" s="62"/>
      <c r="K42" s="62"/>
      <c r="L42" s="62"/>
      <c r="M42" s="62"/>
      <c r="N42" s="62"/>
      <c r="O42" s="62"/>
      <c r="P42" s="62"/>
      <c r="Q42" s="62"/>
      <c r="R42" s="62"/>
      <c r="S42" s="62"/>
      <c r="T42" s="62"/>
      <c r="U42" s="62"/>
      <c r="V42" s="62"/>
      <c r="W42" s="62"/>
      <c r="X42" s="62"/>
      <c r="Y42" s="62"/>
      <c r="Z42" s="62"/>
      <c r="AA42" s="62"/>
      <c r="AB42" s="62"/>
      <c r="AC42" s="62"/>
      <c r="AD42" s="62"/>
      <c r="AE42" s="62"/>
      <c r="AF42" s="62"/>
      <c r="AG42" s="62"/>
      <c r="AH42" s="62"/>
      <c r="AI42" s="62"/>
      <c r="AJ42" s="62"/>
      <c r="AK42" s="62"/>
      <c r="AL42" s="62"/>
      <c r="AM42" s="62"/>
      <c r="AN42" s="62"/>
      <c r="AO42" s="62"/>
      <c r="AP42" s="62"/>
      <c r="AQ42" s="62"/>
      <c r="AR42" s="62"/>
      <c r="AS42" s="62"/>
      <c r="AT42" s="62"/>
      <c r="AU42" s="62"/>
      <c r="AV42" s="62"/>
      <c r="AW42" s="62"/>
      <c r="AX42" s="62"/>
      <c r="AY42" s="62"/>
      <c r="AZ42" s="62"/>
      <c r="BA42" s="62"/>
      <c r="BB42" s="62"/>
      <c r="BC42" s="62"/>
      <c r="BD42" s="62"/>
      <c r="BE42" s="62"/>
      <c r="BF42" s="62"/>
      <c r="BG42" s="62"/>
      <c r="BH42" s="62"/>
      <c r="BI42" s="62"/>
      <c r="BJ42" s="62"/>
      <c r="BK42" s="62"/>
      <c r="BL42" s="62"/>
      <c r="BM42" s="62"/>
      <c r="BN42" s="62"/>
      <c r="BO42" s="62"/>
      <c r="BP42" s="62"/>
      <c r="BQ42" s="62"/>
      <c r="BR42" s="62"/>
      <c r="BS42" s="62"/>
      <c r="BT42" s="62"/>
      <c r="BU42" s="62"/>
      <c r="BV42" s="62"/>
      <c r="BW42" s="62"/>
      <c r="BX42" s="62"/>
      <c r="BY42" s="62"/>
      <c r="BZ42" s="62"/>
      <c r="CA42" s="62"/>
      <c r="CB42" s="62"/>
      <c r="CC42" s="62"/>
      <c r="CD42" s="62"/>
      <c r="CE42" s="62"/>
      <c r="CF42" s="62"/>
      <c r="CG42" s="62"/>
      <c r="CH42" s="62"/>
      <c r="CI42" s="62"/>
      <c r="CJ42" s="62"/>
      <c r="CK42" s="62"/>
      <c r="CL42" s="62"/>
      <c r="CM42" s="62"/>
      <c r="CN42" s="62"/>
      <c r="CO42" s="62"/>
      <c r="CP42" s="62"/>
      <c r="CQ42" s="62"/>
      <c r="CR42" s="62"/>
      <c r="CS42" s="62"/>
      <c r="CT42" s="62"/>
      <c r="CU42" s="62"/>
      <c r="CV42" s="62"/>
      <c r="CW42" s="62"/>
      <c r="CX42" s="62"/>
      <c r="CY42" s="62"/>
      <c r="CZ42" s="62"/>
      <c r="DA42" s="62"/>
      <c r="DB42" s="62"/>
      <c r="DC42" s="62"/>
      <c r="DD42" s="2"/>
    </row>
    <row r="43" spans="2:108" s="126" customFormat="1" ht="12.75" customHeight="1" x14ac:dyDescent="0.2">
      <c r="B43" s="14"/>
      <c r="C43" s="62"/>
      <c r="D43" s="62"/>
      <c r="E43" s="62"/>
      <c r="F43" s="62"/>
      <c r="G43" s="62"/>
      <c r="H43" s="62"/>
      <c r="I43" s="62"/>
      <c r="J43" s="62"/>
      <c r="K43" s="62"/>
      <c r="L43" s="62"/>
      <c r="M43" s="62"/>
      <c r="N43" s="62"/>
      <c r="O43" s="62"/>
      <c r="P43" s="62"/>
      <c r="Q43" s="62"/>
      <c r="R43" s="62"/>
      <c r="S43" s="62"/>
      <c r="T43" s="62"/>
      <c r="U43" s="62"/>
      <c r="V43" s="62"/>
      <c r="W43" s="62"/>
      <c r="X43" s="62"/>
      <c r="Y43" s="62"/>
      <c r="Z43" s="62"/>
      <c r="AA43" s="62"/>
      <c r="AB43" s="62"/>
      <c r="AC43" s="62"/>
      <c r="AD43" s="62"/>
      <c r="AE43" s="62"/>
      <c r="AF43" s="62"/>
      <c r="AG43" s="62"/>
      <c r="AH43" s="62"/>
      <c r="AI43" s="62"/>
      <c r="AJ43" s="62"/>
      <c r="AK43" s="62"/>
      <c r="AL43" s="62"/>
      <c r="AM43" s="62"/>
      <c r="AN43" s="62"/>
      <c r="AO43" s="62"/>
      <c r="AP43" s="62"/>
      <c r="AQ43" s="62"/>
      <c r="AR43" s="62"/>
      <c r="AS43" s="62"/>
      <c r="AT43" s="62"/>
      <c r="AU43" s="62"/>
      <c r="AV43" s="62"/>
      <c r="AW43" s="62"/>
      <c r="AX43" s="62"/>
      <c r="AY43" s="62"/>
      <c r="AZ43" s="62"/>
      <c r="BA43" s="62"/>
      <c r="BB43" s="62"/>
      <c r="BC43" s="62"/>
      <c r="BD43" s="62"/>
      <c r="BE43" s="62"/>
      <c r="BF43" s="62"/>
      <c r="BG43" s="62"/>
      <c r="BH43" s="62"/>
      <c r="BI43" s="62"/>
      <c r="BJ43" s="62"/>
      <c r="BK43" s="62"/>
      <c r="BL43" s="62"/>
      <c r="BM43" s="62"/>
      <c r="BN43" s="62"/>
      <c r="BO43" s="62"/>
      <c r="BP43" s="62"/>
      <c r="BQ43" s="62"/>
      <c r="BR43" s="62"/>
      <c r="BS43" s="62"/>
      <c r="BT43" s="62"/>
      <c r="BU43" s="62"/>
      <c r="BV43" s="62"/>
      <c r="BW43" s="62"/>
      <c r="BX43" s="62"/>
      <c r="BY43" s="62"/>
      <c r="BZ43" s="62"/>
      <c r="CA43" s="62"/>
      <c r="CB43" s="62"/>
      <c r="CC43" s="62"/>
      <c r="CD43" s="62"/>
      <c r="CE43" s="62"/>
      <c r="CF43" s="62"/>
      <c r="CG43" s="62"/>
      <c r="CH43" s="62"/>
      <c r="CI43" s="62"/>
      <c r="CJ43" s="62"/>
      <c r="CK43" s="62"/>
      <c r="CL43" s="62"/>
      <c r="CM43" s="62"/>
      <c r="CN43" s="62"/>
      <c r="CO43" s="62"/>
      <c r="CP43" s="62"/>
      <c r="CQ43" s="62"/>
      <c r="CR43" s="62"/>
      <c r="CS43" s="62"/>
      <c r="CT43" s="62"/>
      <c r="CU43" s="62"/>
      <c r="CV43" s="62"/>
      <c r="CW43" s="62"/>
      <c r="CX43" s="62"/>
      <c r="CY43" s="62"/>
      <c r="CZ43" s="62"/>
      <c r="DA43" s="62"/>
      <c r="DB43" s="62"/>
      <c r="DC43" s="62"/>
      <c r="DD43" s="2"/>
    </row>
    <row r="44" spans="2:108" ht="12.75" customHeight="1" x14ac:dyDescent="0.2">
      <c r="B44" s="14" t="s">
        <v>224</v>
      </c>
      <c r="C44" s="62"/>
      <c r="D44" s="62"/>
      <c r="E44" s="62"/>
      <c r="F44" s="62"/>
      <c r="G44" s="62"/>
      <c r="H44" s="62"/>
      <c r="I44" s="62"/>
      <c r="J44" s="62"/>
      <c r="K44" s="62"/>
      <c r="L44" s="62"/>
      <c r="M44" s="62"/>
      <c r="N44" s="62"/>
      <c r="O44" s="62"/>
      <c r="P44" s="62"/>
      <c r="Q44" s="62"/>
      <c r="R44" s="62"/>
      <c r="S44" s="62"/>
      <c r="T44" s="62"/>
      <c r="U44" s="62"/>
      <c r="V44" s="62"/>
      <c r="W44" s="62"/>
      <c r="X44" s="62"/>
      <c r="Y44" s="62"/>
      <c r="Z44" s="62"/>
      <c r="AA44" s="62"/>
      <c r="AB44" s="62"/>
      <c r="AC44" s="62"/>
      <c r="AD44" s="62"/>
      <c r="AE44" s="62"/>
      <c r="AF44" s="62"/>
      <c r="AG44" s="62"/>
      <c r="AH44" s="62"/>
      <c r="AI44" s="62"/>
      <c r="AJ44" s="62"/>
      <c r="AK44" s="62"/>
      <c r="AL44" s="62"/>
      <c r="AM44" s="62"/>
      <c r="AN44" s="62"/>
      <c r="AO44" s="62"/>
      <c r="AP44" s="62"/>
      <c r="AQ44" s="62"/>
      <c r="AR44" s="62"/>
      <c r="AS44" s="62"/>
      <c r="AT44" s="62"/>
      <c r="AU44" s="62"/>
      <c r="AV44" s="62"/>
      <c r="AW44" s="62"/>
      <c r="AX44" s="62"/>
      <c r="AY44" s="62"/>
      <c r="AZ44" s="62"/>
      <c r="BA44" s="62"/>
      <c r="BB44" s="62"/>
      <c r="BC44" s="62"/>
      <c r="BD44" s="62"/>
      <c r="BE44" s="62"/>
      <c r="BF44" s="62"/>
      <c r="BG44" s="62"/>
      <c r="BH44" s="62"/>
      <c r="BI44" s="62"/>
      <c r="BJ44" s="62"/>
      <c r="BK44" s="62"/>
      <c r="BL44" s="62"/>
      <c r="BM44" s="62"/>
      <c r="BN44" s="62"/>
      <c r="BO44" s="62"/>
      <c r="BP44" s="62"/>
      <c r="BQ44" s="62"/>
      <c r="BR44" s="62"/>
      <c r="BS44" s="62"/>
      <c r="BT44" s="62"/>
      <c r="BU44" s="62"/>
      <c r="BV44" s="62"/>
      <c r="BW44" s="62"/>
      <c r="BX44" s="62"/>
      <c r="BY44" s="62"/>
      <c r="BZ44" s="62"/>
      <c r="CA44" s="62"/>
      <c r="CB44" s="62"/>
      <c r="CC44" s="62"/>
      <c r="CD44" s="62"/>
      <c r="CE44" s="62"/>
      <c r="CF44" s="62"/>
      <c r="CG44" s="62"/>
      <c r="CH44" s="62"/>
      <c r="CI44" s="62"/>
      <c r="CJ44" s="62"/>
      <c r="CK44" s="62"/>
      <c r="CL44" s="62"/>
      <c r="CM44" s="62"/>
      <c r="CN44" s="62"/>
      <c r="CO44" s="62"/>
      <c r="CP44" s="62"/>
      <c r="CQ44" s="62"/>
      <c r="CR44" s="62"/>
      <c r="CS44" s="62"/>
      <c r="CT44" s="62"/>
      <c r="CU44" s="62"/>
      <c r="CV44" s="62"/>
      <c r="CW44" s="62"/>
      <c r="CX44" s="62"/>
      <c r="CY44" s="62"/>
      <c r="CZ44" s="62"/>
      <c r="DA44" s="62"/>
      <c r="DB44" s="62"/>
      <c r="DC44" s="62"/>
    </row>
    <row r="45" spans="2:108" ht="12.75" customHeight="1" x14ac:dyDescent="0.2">
      <c r="B45" s="53" t="s">
        <v>225</v>
      </c>
      <c r="C45" s="62"/>
      <c r="D45" s="180"/>
      <c r="E45" s="180"/>
      <c r="F45" s="180"/>
      <c r="G45" s="180"/>
      <c r="H45" s="180"/>
      <c r="I45" s="180"/>
      <c r="J45" s="180"/>
      <c r="K45" s="180"/>
      <c r="L45" s="180"/>
      <c r="M45" s="180"/>
      <c r="N45" s="180"/>
      <c r="O45" s="180"/>
      <c r="P45" s="180"/>
      <c r="Q45" s="180"/>
      <c r="R45" s="180"/>
      <c r="S45" s="180"/>
      <c r="T45" s="180"/>
      <c r="U45" s="180"/>
      <c r="V45" s="180"/>
      <c r="W45" s="180"/>
      <c r="X45" s="180"/>
      <c r="Y45" s="180"/>
      <c r="Z45" s="180"/>
      <c r="AA45" s="180"/>
      <c r="AB45" s="180"/>
      <c r="AC45" s="180"/>
      <c r="AD45" s="180"/>
      <c r="AE45" s="180"/>
      <c r="AF45" s="180"/>
      <c r="AG45" s="180"/>
      <c r="AH45" s="180"/>
      <c r="AI45" s="180"/>
      <c r="AJ45" s="180"/>
      <c r="AK45" s="180"/>
      <c r="AL45" s="180"/>
      <c r="AM45" s="180"/>
      <c r="AN45" s="180"/>
      <c r="AO45" s="180"/>
      <c r="AP45" s="180"/>
      <c r="AQ45" s="180"/>
      <c r="AR45" s="180"/>
      <c r="AS45" s="180"/>
      <c r="AT45" s="180"/>
      <c r="AU45" s="180"/>
      <c r="AV45" s="180"/>
      <c r="AW45" s="180"/>
      <c r="AX45" s="180"/>
      <c r="AY45" s="180"/>
      <c r="AZ45" s="180"/>
      <c r="BA45" s="180"/>
      <c r="BB45" s="180"/>
      <c r="BC45" s="180"/>
      <c r="BD45" s="180"/>
      <c r="BE45" s="180"/>
      <c r="BF45" s="180"/>
      <c r="BG45" s="180"/>
      <c r="BH45" s="180"/>
      <c r="BI45" s="180"/>
      <c r="BJ45" s="180"/>
      <c r="BK45" s="180"/>
      <c r="BL45" s="180"/>
      <c r="BM45" s="180"/>
      <c r="BN45" s="180"/>
      <c r="BO45" s="180"/>
      <c r="BP45" s="180"/>
      <c r="BQ45" s="180"/>
      <c r="BR45" s="180"/>
      <c r="BS45" s="180"/>
      <c r="BT45" s="180"/>
      <c r="BU45" s="180"/>
      <c r="BV45" s="180"/>
      <c r="BW45" s="180"/>
      <c r="BX45" s="180"/>
      <c r="BY45" s="180"/>
      <c r="BZ45" s="180"/>
      <c r="CA45" s="180"/>
      <c r="CB45" s="180"/>
      <c r="CC45" s="180"/>
      <c r="CD45" s="180"/>
      <c r="CE45" s="180"/>
      <c r="CF45" s="180"/>
      <c r="CG45" s="180"/>
      <c r="CH45" s="180"/>
      <c r="CI45" s="180"/>
      <c r="CJ45" s="180"/>
      <c r="CK45" s="180"/>
      <c r="CL45" s="180"/>
      <c r="CM45" s="180"/>
      <c r="CN45" s="180"/>
      <c r="CO45" s="180"/>
      <c r="CP45" s="180"/>
      <c r="CQ45" s="180"/>
      <c r="CR45" s="180"/>
      <c r="CS45" s="180"/>
      <c r="CT45" s="180"/>
      <c r="CU45" s="180"/>
      <c r="CV45" s="180"/>
      <c r="CW45" s="180"/>
      <c r="CX45" s="180"/>
      <c r="CY45" s="180"/>
      <c r="CZ45" s="180"/>
      <c r="DA45" s="180"/>
      <c r="DB45" s="180"/>
      <c r="DC45" s="180"/>
    </row>
    <row r="46" spans="2:108" ht="12.75" customHeight="1" x14ac:dyDescent="0.2">
      <c r="B46" s="15" t="s">
        <v>226</v>
      </c>
      <c r="C46" s="62"/>
      <c r="D46" s="268"/>
      <c r="E46" s="180"/>
      <c r="F46" s="180"/>
      <c r="G46" s="180"/>
      <c r="H46" s="180"/>
      <c r="I46" s="180"/>
      <c r="J46" s="180"/>
      <c r="K46" s="180"/>
      <c r="L46" s="180"/>
      <c r="M46" s="180"/>
      <c r="N46" s="180"/>
      <c r="O46" s="180"/>
      <c r="P46" s="180"/>
      <c r="Q46" s="180"/>
      <c r="R46" s="180"/>
      <c r="S46" s="180"/>
      <c r="T46" s="180"/>
      <c r="U46" s="180"/>
      <c r="V46" s="180"/>
      <c r="W46" s="180"/>
      <c r="X46" s="180"/>
      <c r="Y46" s="180"/>
      <c r="Z46" s="180"/>
      <c r="AA46" s="180"/>
      <c r="AB46" s="180"/>
      <c r="AC46" s="180"/>
      <c r="AD46" s="180"/>
      <c r="AE46" s="180"/>
      <c r="AF46" s="180"/>
      <c r="AG46" s="180"/>
      <c r="AH46" s="180"/>
      <c r="AI46" s="180"/>
      <c r="AJ46" s="180"/>
      <c r="AK46" s="180"/>
      <c r="AL46" s="180"/>
      <c r="AM46" s="180"/>
      <c r="AN46" s="180"/>
      <c r="AO46" s="180"/>
      <c r="AP46" s="180"/>
      <c r="AQ46" s="180"/>
      <c r="AR46" s="180"/>
      <c r="AS46" s="180"/>
      <c r="AT46" s="180"/>
      <c r="AU46" s="180"/>
      <c r="AV46" s="180"/>
      <c r="AW46" s="180"/>
      <c r="AX46" s="180"/>
      <c r="AY46" s="180"/>
      <c r="AZ46" s="180"/>
      <c r="BA46" s="180"/>
      <c r="BB46" s="180"/>
      <c r="BC46" s="180"/>
      <c r="BD46" s="180"/>
      <c r="BE46" s="180"/>
      <c r="BF46" s="180"/>
      <c r="BG46" s="180"/>
      <c r="BH46" s="180"/>
      <c r="BI46" s="180"/>
      <c r="BJ46" s="180"/>
      <c r="BK46" s="180"/>
      <c r="BL46" s="180"/>
      <c r="BM46" s="180"/>
      <c r="BN46" s="180"/>
      <c r="BO46" s="180"/>
      <c r="BP46" s="180"/>
      <c r="BQ46" s="180"/>
      <c r="BR46" s="180"/>
      <c r="BS46" s="180"/>
      <c r="BT46" s="180"/>
      <c r="BU46" s="180"/>
      <c r="BV46" s="180"/>
      <c r="BW46" s="180"/>
      <c r="BX46" s="180"/>
      <c r="BY46" s="180"/>
      <c r="BZ46" s="180"/>
      <c r="CA46" s="180"/>
      <c r="CB46" s="180"/>
      <c r="CC46" s="180"/>
      <c r="CD46" s="180"/>
      <c r="CE46" s="180"/>
      <c r="CF46" s="180"/>
      <c r="CG46" s="180"/>
      <c r="CH46" s="180"/>
      <c r="CI46" s="180"/>
      <c r="CJ46" s="180"/>
      <c r="CK46" s="180"/>
      <c r="CL46" s="180"/>
      <c r="CM46" s="180"/>
      <c r="CN46" s="180"/>
      <c r="CO46" s="180"/>
      <c r="CP46" s="180"/>
      <c r="CQ46" s="180"/>
      <c r="CR46" s="180"/>
      <c r="CS46" s="180"/>
      <c r="CT46" s="180"/>
      <c r="CU46" s="180"/>
      <c r="CV46" s="180"/>
      <c r="CW46" s="180"/>
      <c r="CX46" s="180"/>
      <c r="CY46" s="180"/>
      <c r="CZ46" s="180"/>
      <c r="DA46" s="180"/>
      <c r="DB46" s="180"/>
      <c r="DC46" s="180"/>
    </row>
    <row r="47" spans="2:108" ht="12.75" customHeight="1" x14ac:dyDescent="0.2">
      <c r="B47" s="15" t="s">
        <v>227</v>
      </c>
      <c r="C47" s="62"/>
      <c r="D47" s="268"/>
      <c r="E47" s="180"/>
      <c r="F47" s="180"/>
      <c r="G47" s="180"/>
      <c r="H47" s="180"/>
      <c r="I47" s="180"/>
      <c r="J47" s="180"/>
      <c r="K47" s="180"/>
      <c r="L47" s="180"/>
      <c r="M47" s="180"/>
      <c r="N47" s="180"/>
      <c r="O47" s="180"/>
      <c r="P47" s="180"/>
      <c r="Q47" s="180"/>
      <c r="R47" s="180"/>
      <c r="S47" s="180"/>
      <c r="T47" s="180"/>
      <c r="U47" s="180"/>
      <c r="V47" s="180"/>
      <c r="W47" s="180"/>
      <c r="X47" s="180"/>
      <c r="Y47" s="180"/>
      <c r="Z47" s="180"/>
      <c r="AA47" s="180"/>
      <c r="AB47" s="180"/>
      <c r="AC47" s="180"/>
      <c r="AD47" s="180"/>
      <c r="AE47" s="180"/>
      <c r="AF47" s="180"/>
      <c r="AG47" s="180"/>
      <c r="AH47" s="180"/>
      <c r="AI47" s="180"/>
      <c r="AJ47" s="180"/>
      <c r="AK47" s="180"/>
      <c r="AL47" s="180"/>
      <c r="AM47" s="180"/>
      <c r="AN47" s="180"/>
      <c r="AO47" s="180"/>
      <c r="AP47" s="180"/>
      <c r="AQ47" s="180"/>
      <c r="AR47" s="180"/>
      <c r="AS47" s="180"/>
      <c r="AT47" s="180"/>
      <c r="AU47" s="180"/>
      <c r="AV47" s="180"/>
      <c r="AW47" s="180"/>
      <c r="AX47" s="180"/>
      <c r="AY47" s="180"/>
      <c r="AZ47" s="180"/>
      <c r="BA47" s="180"/>
      <c r="BB47" s="180"/>
      <c r="BC47" s="180"/>
      <c r="BD47" s="180"/>
      <c r="BE47" s="180"/>
      <c r="BF47" s="180"/>
      <c r="BG47" s="180"/>
      <c r="BH47" s="180"/>
      <c r="BI47" s="180"/>
      <c r="BJ47" s="180"/>
      <c r="BK47" s="180"/>
      <c r="BL47" s="180"/>
      <c r="BM47" s="180"/>
      <c r="BN47" s="180"/>
      <c r="BO47" s="180"/>
      <c r="BP47" s="180"/>
      <c r="BQ47" s="180"/>
      <c r="BR47" s="180"/>
      <c r="BS47" s="180"/>
      <c r="BT47" s="180"/>
      <c r="BU47" s="180"/>
      <c r="BV47" s="180"/>
      <c r="BW47" s="180"/>
      <c r="BX47" s="180"/>
      <c r="BY47" s="180"/>
      <c r="BZ47" s="180"/>
      <c r="CA47" s="180"/>
      <c r="CB47" s="180"/>
      <c r="CC47" s="180"/>
      <c r="CD47" s="180"/>
      <c r="CE47" s="180"/>
      <c r="CF47" s="180"/>
      <c r="CG47" s="180"/>
      <c r="CH47" s="180"/>
      <c r="CI47" s="180"/>
      <c r="CJ47" s="180"/>
      <c r="CK47" s="180"/>
      <c r="CL47" s="180"/>
      <c r="CM47" s="180"/>
      <c r="CN47" s="180"/>
      <c r="CO47" s="180"/>
      <c r="CP47" s="180"/>
      <c r="CQ47" s="180"/>
      <c r="CR47" s="180"/>
      <c r="CS47" s="180"/>
      <c r="CT47" s="180"/>
      <c r="CU47" s="180"/>
      <c r="CV47" s="180"/>
      <c r="CW47" s="180"/>
      <c r="CX47" s="180"/>
      <c r="CY47" s="180"/>
      <c r="CZ47" s="180"/>
      <c r="DA47" s="180"/>
      <c r="DB47" s="180"/>
      <c r="DC47" s="180"/>
    </row>
    <row r="48" spans="2:108" ht="12.75" customHeight="1" x14ac:dyDescent="0.2">
      <c r="B48" s="53"/>
      <c r="C48" s="62"/>
      <c r="D48" s="62"/>
      <c r="E48" s="62"/>
      <c r="F48" s="62"/>
      <c r="G48" s="62"/>
      <c r="H48" s="62"/>
      <c r="I48" s="62"/>
      <c r="J48" s="62"/>
      <c r="K48" s="62"/>
      <c r="L48" s="62"/>
      <c r="M48" s="62"/>
      <c r="N48" s="62"/>
      <c r="O48" s="62"/>
      <c r="P48" s="62"/>
      <c r="Q48" s="62"/>
      <c r="R48" s="62"/>
      <c r="S48" s="62"/>
      <c r="T48" s="62"/>
      <c r="U48" s="62"/>
      <c r="V48" s="62"/>
      <c r="W48" s="62"/>
      <c r="X48" s="62"/>
      <c r="Y48" s="62"/>
      <c r="Z48" s="62"/>
      <c r="AA48" s="62"/>
      <c r="AB48" s="62"/>
      <c r="AC48" s="62"/>
      <c r="AD48" s="62"/>
      <c r="AE48" s="62"/>
      <c r="AF48" s="62"/>
      <c r="AG48" s="62"/>
      <c r="AH48" s="62"/>
      <c r="AI48" s="62"/>
      <c r="AJ48" s="62"/>
      <c r="AK48" s="62"/>
      <c r="AL48" s="62"/>
      <c r="AM48" s="62"/>
      <c r="AN48" s="62"/>
      <c r="AO48" s="62"/>
      <c r="AP48" s="62"/>
      <c r="AQ48" s="62"/>
      <c r="AR48" s="62"/>
      <c r="AS48" s="62"/>
      <c r="AT48" s="62"/>
      <c r="AU48" s="62"/>
      <c r="AV48" s="62"/>
      <c r="AW48" s="62"/>
      <c r="AX48" s="62"/>
      <c r="AY48" s="62"/>
      <c r="AZ48" s="62"/>
      <c r="BA48" s="62"/>
      <c r="BB48" s="62"/>
      <c r="BC48" s="62"/>
      <c r="BD48" s="62"/>
      <c r="BE48" s="62"/>
      <c r="BF48" s="62"/>
      <c r="BG48" s="62"/>
      <c r="BH48" s="62"/>
      <c r="BI48" s="62"/>
      <c r="BJ48" s="62"/>
      <c r="BK48" s="62"/>
      <c r="BL48" s="62"/>
      <c r="BM48" s="62"/>
      <c r="BN48" s="62"/>
      <c r="BO48" s="62"/>
      <c r="BP48" s="62"/>
      <c r="BQ48" s="62"/>
      <c r="BR48" s="62"/>
      <c r="BS48" s="62"/>
      <c r="BT48" s="62"/>
      <c r="BU48" s="62"/>
      <c r="BV48" s="62"/>
      <c r="BW48" s="62"/>
      <c r="BX48" s="62"/>
      <c r="BY48" s="62"/>
      <c r="BZ48" s="62"/>
      <c r="CA48" s="62"/>
      <c r="CB48" s="62"/>
      <c r="CC48" s="62"/>
      <c r="CD48" s="62"/>
      <c r="CE48" s="62"/>
      <c r="CF48" s="62"/>
      <c r="CG48" s="62"/>
      <c r="CH48" s="62"/>
      <c r="CI48" s="62"/>
      <c r="CJ48" s="62"/>
      <c r="CK48" s="62"/>
      <c r="CL48" s="62"/>
      <c r="CM48" s="62"/>
      <c r="CN48" s="62"/>
      <c r="CO48" s="62"/>
      <c r="CP48" s="62"/>
      <c r="CQ48" s="62"/>
      <c r="CR48" s="62"/>
      <c r="CS48" s="62"/>
      <c r="CT48" s="62"/>
      <c r="CU48" s="62"/>
      <c r="CV48" s="62"/>
      <c r="CW48" s="62"/>
      <c r="CX48" s="62"/>
      <c r="CY48" s="62"/>
      <c r="CZ48" s="62"/>
      <c r="DA48" s="62"/>
      <c r="DB48" s="62"/>
      <c r="DC48" s="62"/>
    </row>
    <row r="49" spans="2:107" s="126" customFormat="1" ht="12.75" customHeight="1" x14ac:dyDescent="0.2">
      <c r="B49" s="14" t="s">
        <v>228</v>
      </c>
      <c r="C49" s="54"/>
      <c r="D49" s="62"/>
      <c r="E49" s="62"/>
      <c r="F49" s="62"/>
      <c r="G49" s="62"/>
      <c r="H49" s="62"/>
      <c r="I49" s="62"/>
      <c r="J49" s="62"/>
      <c r="K49" s="62"/>
      <c r="L49" s="62"/>
      <c r="M49" s="62"/>
      <c r="N49" s="62"/>
      <c r="O49" s="62"/>
      <c r="P49" s="62"/>
      <c r="Q49" s="62"/>
      <c r="R49" s="62"/>
      <c r="S49" s="62"/>
      <c r="T49" s="62"/>
      <c r="U49" s="62"/>
      <c r="V49" s="62"/>
      <c r="W49" s="62"/>
      <c r="X49" s="62"/>
      <c r="Y49" s="62"/>
      <c r="Z49" s="62"/>
      <c r="AA49" s="62"/>
      <c r="AB49" s="62"/>
      <c r="AC49" s="62"/>
      <c r="AD49" s="62"/>
      <c r="AE49" s="62"/>
      <c r="AF49" s="62"/>
      <c r="AG49" s="62"/>
      <c r="AH49" s="62"/>
      <c r="AI49" s="62"/>
      <c r="AJ49" s="62"/>
      <c r="AK49" s="62"/>
      <c r="AL49" s="62"/>
      <c r="AM49" s="62"/>
      <c r="AN49" s="62"/>
      <c r="AO49" s="62"/>
      <c r="AP49" s="62"/>
      <c r="AQ49" s="62"/>
      <c r="AR49" s="62"/>
      <c r="AS49" s="62"/>
      <c r="AT49" s="62"/>
      <c r="AU49" s="62"/>
      <c r="AV49" s="62"/>
      <c r="AW49" s="62"/>
      <c r="AX49" s="62"/>
      <c r="AY49" s="62"/>
      <c r="AZ49" s="62"/>
      <c r="BA49" s="62"/>
      <c r="BB49" s="62"/>
      <c r="BC49" s="62"/>
      <c r="BD49" s="62"/>
      <c r="BE49" s="62"/>
      <c r="BF49" s="62"/>
      <c r="BG49" s="62"/>
      <c r="BH49" s="62"/>
      <c r="BI49" s="62"/>
      <c r="BJ49" s="62"/>
      <c r="BK49" s="62"/>
      <c r="BL49" s="62"/>
      <c r="BM49" s="62"/>
      <c r="BN49" s="62"/>
      <c r="BO49" s="62"/>
      <c r="BP49" s="62"/>
      <c r="BQ49" s="62"/>
      <c r="BR49" s="62"/>
      <c r="BS49" s="62"/>
      <c r="BT49" s="62"/>
      <c r="BU49" s="62"/>
      <c r="BV49" s="62"/>
      <c r="BW49" s="62"/>
      <c r="BX49" s="62"/>
      <c r="BY49" s="62"/>
      <c r="BZ49" s="62"/>
      <c r="CA49" s="62"/>
      <c r="CB49" s="62"/>
      <c r="CC49" s="62"/>
      <c r="CD49" s="62"/>
      <c r="CE49" s="62"/>
      <c r="CF49" s="62"/>
      <c r="CG49" s="62"/>
      <c r="CH49" s="62"/>
      <c r="CI49" s="62"/>
      <c r="CJ49" s="62"/>
      <c r="CK49" s="62"/>
      <c r="CL49" s="62"/>
      <c r="CM49" s="62"/>
      <c r="CN49" s="62"/>
      <c r="CO49" s="62"/>
      <c r="CP49" s="62"/>
      <c r="CQ49" s="62"/>
      <c r="CR49" s="62"/>
      <c r="CS49" s="62"/>
      <c r="CT49" s="62"/>
      <c r="CU49" s="62"/>
      <c r="CV49" s="62"/>
      <c r="CW49" s="62"/>
      <c r="CX49" s="62"/>
      <c r="CY49" s="62"/>
      <c r="CZ49" s="62"/>
      <c r="DA49" s="62"/>
      <c r="DB49" s="62"/>
      <c r="DC49" s="62"/>
    </row>
    <row r="50" spans="2:107" ht="12.75" customHeight="1" x14ac:dyDescent="0.2">
      <c r="B50" s="15" t="s">
        <v>229</v>
      </c>
      <c r="C50" s="62"/>
      <c r="D50" s="140"/>
      <c r="E50" s="140"/>
      <c r="F50" s="140"/>
      <c r="G50" s="140"/>
      <c r="H50" s="140"/>
      <c r="I50" s="140"/>
      <c r="J50" s="140"/>
      <c r="K50" s="140"/>
      <c r="L50" s="140"/>
      <c r="M50" s="140"/>
      <c r="N50" s="140"/>
      <c r="O50" s="140"/>
      <c r="P50" s="140"/>
      <c r="Q50" s="140"/>
      <c r="R50" s="140"/>
      <c r="S50" s="140"/>
      <c r="T50" s="140"/>
      <c r="U50" s="140"/>
      <c r="V50" s="140"/>
      <c r="W50" s="140"/>
      <c r="X50" s="140"/>
      <c r="Y50" s="140"/>
      <c r="Z50" s="140"/>
      <c r="AA50" s="140"/>
      <c r="AB50" s="140"/>
      <c r="AC50" s="14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40"/>
      <c r="BN50" s="140"/>
      <c r="BO50" s="140"/>
      <c r="BP50" s="140"/>
      <c r="BQ50" s="140"/>
      <c r="BR50" s="140"/>
      <c r="BS50" s="140"/>
      <c r="BT50" s="140"/>
      <c r="BU50" s="140"/>
      <c r="BV50" s="140"/>
      <c r="BW50" s="140"/>
      <c r="BX50" s="140"/>
      <c r="BY50" s="140"/>
      <c r="BZ50" s="140"/>
      <c r="CA50" s="140"/>
      <c r="CB50" s="140"/>
      <c r="CC50" s="140"/>
      <c r="CD50" s="140"/>
      <c r="CE50" s="140"/>
      <c r="CF50" s="140"/>
      <c r="CG50" s="140"/>
      <c r="CH50" s="140"/>
      <c r="CI50" s="140"/>
      <c r="CJ50" s="140"/>
      <c r="CK50" s="140"/>
      <c r="CL50" s="140"/>
      <c r="CM50" s="140"/>
      <c r="CN50" s="140"/>
      <c r="CO50" s="140"/>
      <c r="CP50" s="140"/>
      <c r="CQ50" s="140"/>
      <c r="CR50" s="140"/>
      <c r="CS50" s="140"/>
      <c r="CT50" s="140"/>
      <c r="CU50" s="140"/>
      <c r="CV50" s="140"/>
      <c r="CW50" s="140"/>
      <c r="CX50" s="140"/>
      <c r="CY50" s="140"/>
      <c r="CZ50" s="140"/>
      <c r="DA50" s="140"/>
      <c r="DB50" s="140"/>
      <c r="DC50" s="140"/>
    </row>
    <row r="51" spans="2:107" ht="12.75" customHeight="1" x14ac:dyDescent="0.2">
      <c r="B51" s="15" t="s">
        <v>230</v>
      </c>
      <c r="C51" s="62"/>
      <c r="D51" s="140"/>
      <c r="E51" s="140"/>
      <c r="F51" s="140"/>
      <c r="G51" s="140"/>
      <c r="H51" s="140"/>
      <c r="I51" s="140"/>
      <c r="J51" s="140"/>
      <c r="K51" s="140"/>
      <c r="L51" s="140"/>
      <c r="M51" s="140"/>
      <c r="N51" s="140"/>
      <c r="O51" s="140"/>
      <c r="P51" s="140"/>
      <c r="Q51" s="140"/>
      <c r="R51" s="140"/>
      <c r="S51" s="140"/>
      <c r="T51" s="140"/>
      <c r="U51" s="140"/>
      <c r="V51" s="140"/>
      <c r="W51" s="140"/>
      <c r="X51" s="140"/>
      <c r="Y51" s="140"/>
      <c r="Z51" s="140"/>
      <c r="AA51" s="140"/>
      <c r="AB51" s="140"/>
      <c r="AC51" s="14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40"/>
      <c r="BN51" s="140"/>
      <c r="BO51" s="140"/>
      <c r="BP51" s="140"/>
      <c r="BQ51" s="140"/>
      <c r="BR51" s="140"/>
      <c r="BS51" s="140"/>
      <c r="BT51" s="140"/>
      <c r="BU51" s="140"/>
      <c r="BV51" s="140"/>
      <c r="BW51" s="140"/>
      <c r="BX51" s="140"/>
      <c r="BY51" s="140"/>
      <c r="BZ51" s="140"/>
      <c r="CA51" s="140"/>
      <c r="CB51" s="140"/>
      <c r="CC51" s="140"/>
      <c r="CD51" s="140"/>
      <c r="CE51" s="140"/>
      <c r="CF51" s="140"/>
      <c r="CG51" s="140"/>
      <c r="CH51" s="140"/>
      <c r="CI51" s="140"/>
      <c r="CJ51" s="140"/>
      <c r="CK51" s="140"/>
      <c r="CL51" s="140"/>
      <c r="CM51" s="140"/>
      <c r="CN51" s="140"/>
      <c r="CO51" s="140"/>
      <c r="CP51" s="140"/>
      <c r="CQ51" s="140"/>
      <c r="CR51" s="140"/>
      <c r="CS51" s="140"/>
      <c r="CT51" s="140"/>
      <c r="CU51" s="140"/>
      <c r="CV51" s="140"/>
      <c r="CW51" s="140"/>
      <c r="CX51" s="140"/>
      <c r="CY51" s="140"/>
      <c r="CZ51" s="140"/>
      <c r="DA51" s="140"/>
      <c r="DB51" s="140"/>
      <c r="DC51" s="140"/>
    </row>
    <row r="52" spans="2:107" ht="12.75" customHeight="1" x14ac:dyDescent="0.2">
      <c r="B52" s="15" t="s">
        <v>12</v>
      </c>
      <c r="C52" s="62"/>
      <c r="D52" s="140"/>
      <c r="E52" s="140"/>
      <c r="F52" s="140"/>
      <c r="G52" s="140"/>
      <c r="H52" s="140"/>
      <c r="I52" s="140"/>
      <c r="J52" s="140"/>
      <c r="K52" s="140"/>
      <c r="L52" s="140"/>
      <c r="M52" s="140"/>
      <c r="N52" s="140"/>
      <c r="O52" s="140"/>
      <c r="P52" s="140"/>
      <c r="Q52" s="140"/>
      <c r="R52" s="140"/>
      <c r="S52" s="140"/>
      <c r="T52" s="140"/>
      <c r="U52" s="140"/>
      <c r="V52" s="140"/>
      <c r="W52" s="140"/>
      <c r="X52" s="140"/>
      <c r="Y52" s="140"/>
      <c r="Z52" s="140"/>
      <c r="AA52" s="140"/>
      <c r="AB52" s="140"/>
      <c r="AC52" s="14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40"/>
      <c r="BN52" s="140"/>
      <c r="BO52" s="140"/>
      <c r="BP52" s="140"/>
      <c r="BQ52" s="140"/>
      <c r="BR52" s="140"/>
      <c r="BS52" s="140"/>
      <c r="BT52" s="140"/>
      <c r="BU52" s="140"/>
      <c r="BV52" s="140"/>
      <c r="BW52" s="140"/>
      <c r="BX52" s="140"/>
      <c r="BY52" s="140"/>
      <c r="BZ52" s="140"/>
      <c r="CA52" s="140"/>
      <c r="CB52" s="140"/>
      <c r="CC52" s="140"/>
      <c r="CD52" s="140"/>
      <c r="CE52" s="140"/>
      <c r="CF52" s="140"/>
      <c r="CG52" s="140"/>
      <c r="CH52" s="140"/>
      <c r="CI52" s="140"/>
      <c r="CJ52" s="140"/>
      <c r="CK52" s="140"/>
      <c r="CL52" s="140"/>
      <c r="CM52" s="140"/>
      <c r="CN52" s="140"/>
      <c r="CO52" s="140"/>
      <c r="CP52" s="140"/>
      <c r="CQ52" s="140"/>
      <c r="CR52" s="140"/>
      <c r="CS52" s="140"/>
      <c r="CT52" s="140"/>
      <c r="CU52" s="140"/>
      <c r="CV52" s="140"/>
      <c r="CW52" s="140"/>
      <c r="CX52" s="140"/>
      <c r="CY52" s="140"/>
      <c r="CZ52" s="140"/>
      <c r="DA52" s="140"/>
      <c r="DB52" s="140"/>
      <c r="DC52" s="140"/>
    </row>
    <row r="53" spans="2:107" ht="12.75" customHeight="1" x14ac:dyDescent="0.2">
      <c r="B53" s="15" t="s">
        <v>231</v>
      </c>
      <c r="C53" s="62"/>
      <c r="D53" s="140"/>
      <c r="E53" s="140"/>
      <c r="F53" s="140"/>
      <c r="G53" s="140"/>
      <c r="H53" s="140"/>
      <c r="I53" s="140"/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</row>
    <row r="54" spans="2:107" ht="12.75" customHeight="1" x14ac:dyDescent="0.2">
      <c r="B54" s="15" t="s">
        <v>232</v>
      </c>
      <c r="C54" s="62"/>
      <c r="D54" s="140"/>
      <c r="E54" s="140"/>
      <c r="F54" s="140"/>
      <c r="G54" s="140"/>
      <c r="H54" s="140"/>
      <c r="I54" s="140"/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</row>
    <row r="55" spans="2:107" ht="12.75" customHeight="1" x14ac:dyDescent="0.2">
      <c r="B55" s="15" t="s">
        <v>233</v>
      </c>
      <c r="C55" s="62"/>
      <c r="D55" s="140"/>
      <c r="E55" s="140"/>
      <c r="F55" s="140"/>
      <c r="G55" s="140"/>
      <c r="H55" s="140"/>
      <c r="I55" s="140"/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</row>
    <row r="56" spans="2:107" ht="12.75" customHeight="1" x14ac:dyDescent="0.2">
      <c r="B56" s="15" t="s">
        <v>234</v>
      </c>
      <c r="C56" s="62"/>
      <c r="D56" s="140"/>
      <c r="E56" s="140"/>
      <c r="F56" s="140"/>
      <c r="G56" s="140"/>
      <c r="H56" s="140"/>
      <c r="I56" s="140"/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</row>
    <row r="57" spans="2:107" ht="12.75" customHeight="1" x14ac:dyDescent="0.2">
      <c r="B57" s="15" t="s">
        <v>235</v>
      </c>
      <c r="C57" s="62"/>
      <c r="D57" s="140"/>
      <c r="E57" s="140"/>
      <c r="F57" s="140"/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</row>
    <row r="58" spans="2:107" ht="12.75" customHeight="1" x14ac:dyDescent="0.2">
      <c r="B58" s="15" t="s">
        <v>93</v>
      </c>
      <c r="C58" s="62"/>
      <c r="D58" s="140"/>
      <c r="E58" s="140"/>
      <c r="F58" s="140"/>
      <c r="G58" s="140"/>
      <c r="H58" s="140"/>
      <c r="I58" s="140"/>
      <c r="J58" s="140"/>
      <c r="K58" s="140"/>
      <c r="L58" s="140"/>
      <c r="M58" s="140"/>
      <c r="N58" s="140"/>
      <c r="O58" s="140"/>
      <c r="P58" s="140"/>
      <c r="Q58" s="140"/>
      <c r="R58" s="140"/>
      <c r="S58" s="140"/>
      <c r="T58" s="140"/>
      <c r="U58" s="140"/>
      <c r="V58" s="140"/>
      <c r="W58" s="140"/>
      <c r="X58" s="140"/>
      <c r="Y58" s="140"/>
      <c r="Z58" s="140"/>
      <c r="AA58" s="140"/>
      <c r="AB58" s="140"/>
      <c r="AC58" s="14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40"/>
      <c r="BN58" s="140"/>
      <c r="BO58" s="140"/>
      <c r="BP58" s="140"/>
      <c r="BQ58" s="140"/>
      <c r="BR58" s="140"/>
      <c r="BS58" s="140"/>
      <c r="BT58" s="140"/>
      <c r="BU58" s="140"/>
      <c r="BV58" s="140"/>
      <c r="BW58" s="140"/>
      <c r="BX58" s="140"/>
      <c r="BY58" s="140"/>
      <c r="BZ58" s="140"/>
      <c r="CA58" s="140"/>
      <c r="CB58" s="140"/>
      <c r="CC58" s="140"/>
      <c r="CD58" s="140"/>
      <c r="CE58" s="140"/>
      <c r="CF58" s="140"/>
      <c r="CG58" s="140"/>
      <c r="CH58" s="140"/>
      <c r="CI58" s="140"/>
      <c r="CJ58" s="140"/>
      <c r="CK58" s="140"/>
      <c r="CL58" s="140"/>
      <c r="CM58" s="140"/>
      <c r="CN58" s="140"/>
      <c r="CO58" s="140"/>
      <c r="CP58" s="140"/>
      <c r="CQ58" s="140"/>
      <c r="CR58" s="140"/>
      <c r="CS58" s="140"/>
      <c r="CT58" s="140"/>
      <c r="CU58" s="140"/>
      <c r="CV58" s="140"/>
      <c r="CW58" s="140"/>
      <c r="CX58" s="140"/>
      <c r="CY58" s="140"/>
      <c r="CZ58" s="140"/>
      <c r="DA58" s="140"/>
      <c r="DB58" s="140"/>
      <c r="DC58" s="140"/>
    </row>
    <row r="59" spans="2:107" ht="12.75" customHeight="1" x14ac:dyDescent="0.2">
      <c r="B59" s="15" t="s">
        <v>236</v>
      </c>
      <c r="C59" s="62"/>
      <c r="D59" s="140"/>
      <c r="E59" s="140"/>
      <c r="F59" s="140"/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</row>
    <row r="60" spans="2:107" ht="12.75" customHeight="1" x14ac:dyDescent="0.2">
      <c r="B60" s="157" t="s">
        <v>237</v>
      </c>
      <c r="C60" s="54"/>
      <c r="D60" s="140"/>
      <c r="E60" s="140"/>
      <c r="F60" s="140"/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</row>
    <row r="61" spans="2:107" ht="12.75" customHeight="1" x14ac:dyDescent="0.2">
      <c r="B61" s="141" t="s">
        <v>229</v>
      </c>
      <c r="C61" s="62"/>
      <c r="D61" s="140"/>
      <c r="E61" s="140"/>
      <c r="F61" s="140"/>
      <c r="G61" s="140"/>
      <c r="H61" s="140"/>
      <c r="I61" s="140"/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</row>
    <row r="62" spans="2:107" ht="12.75" customHeight="1" x14ac:dyDescent="0.2">
      <c r="B62" s="141" t="s">
        <v>128</v>
      </c>
      <c r="C62" s="62"/>
      <c r="D62" s="140"/>
      <c r="E62" s="140"/>
      <c r="F62" s="140"/>
      <c r="G62" s="140"/>
      <c r="H62" s="140"/>
      <c r="I62" s="140"/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</row>
    <row r="63" spans="2:107" ht="12.75" customHeight="1" x14ac:dyDescent="0.2">
      <c r="B63" s="141" t="s">
        <v>238</v>
      </c>
      <c r="C63" s="62"/>
      <c r="D63" s="140"/>
      <c r="E63" s="140"/>
      <c r="F63" s="140"/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</row>
    <row r="64" spans="2:107" ht="12.75" customHeight="1" x14ac:dyDescent="0.2">
      <c r="B64" s="157" t="s">
        <v>239</v>
      </c>
      <c r="C64" s="54"/>
      <c r="D64" s="140"/>
      <c r="E64" s="140"/>
      <c r="F64" s="140"/>
      <c r="G64" s="140"/>
      <c r="H64" s="140"/>
      <c r="I64" s="140"/>
      <c r="J64" s="140"/>
      <c r="K64" s="140"/>
      <c r="L64" s="140"/>
      <c r="M64" s="140"/>
      <c r="N64" s="140"/>
      <c r="O64" s="140"/>
      <c r="P64" s="140"/>
      <c r="Q64" s="140"/>
      <c r="R64" s="140"/>
      <c r="S64" s="140"/>
      <c r="T64" s="140"/>
      <c r="U64" s="140"/>
      <c r="V64" s="140"/>
      <c r="W64" s="140"/>
      <c r="X64" s="140"/>
      <c r="Y64" s="140"/>
      <c r="Z64" s="140"/>
      <c r="AA64" s="140"/>
      <c r="AB64" s="140"/>
      <c r="AC64" s="140"/>
      <c r="AD64" s="140"/>
      <c r="AE64" s="140"/>
      <c r="AF64" s="140"/>
      <c r="AG64" s="140"/>
      <c r="AH64" s="140"/>
      <c r="AI64" s="140"/>
      <c r="AJ64" s="140"/>
      <c r="AK64" s="140"/>
      <c r="AL64" s="140"/>
      <c r="AM64" s="140"/>
      <c r="AN64" s="140"/>
      <c r="AO64" s="140"/>
      <c r="AP64" s="140"/>
      <c r="AQ64" s="140"/>
      <c r="AR64" s="140"/>
      <c r="AS64" s="140"/>
      <c r="AT64" s="140"/>
      <c r="AU64" s="140"/>
      <c r="AV64" s="140"/>
      <c r="AW64" s="140"/>
      <c r="AX64" s="140"/>
      <c r="AY64" s="140"/>
      <c r="AZ64" s="140"/>
      <c r="BA64" s="140"/>
      <c r="BB64" s="140"/>
      <c r="BC64" s="140"/>
      <c r="BD64" s="140"/>
      <c r="BE64" s="140"/>
      <c r="BF64" s="140"/>
      <c r="BG64" s="140"/>
      <c r="BH64" s="140"/>
      <c r="BI64" s="140"/>
      <c r="BJ64" s="140"/>
      <c r="BK64" s="140"/>
      <c r="BL64" s="140"/>
      <c r="BM64" s="140"/>
      <c r="BN64" s="140"/>
      <c r="BO64" s="140"/>
      <c r="BP64" s="140"/>
      <c r="BQ64" s="140"/>
      <c r="BR64" s="140"/>
      <c r="BS64" s="140"/>
      <c r="BT64" s="140"/>
      <c r="BU64" s="140"/>
      <c r="BV64" s="140"/>
      <c r="BW64" s="140"/>
      <c r="BX64" s="140"/>
      <c r="BY64" s="140"/>
      <c r="BZ64" s="140"/>
      <c r="CA64" s="140"/>
      <c r="CB64" s="140"/>
      <c r="CC64" s="140"/>
      <c r="CD64" s="140"/>
      <c r="CE64" s="140"/>
      <c r="CF64" s="140"/>
      <c r="CG64" s="140"/>
      <c r="CH64" s="140"/>
      <c r="CI64" s="140"/>
      <c r="CJ64" s="140"/>
      <c r="CK64" s="140"/>
      <c r="CL64" s="140"/>
      <c r="CM64" s="140"/>
      <c r="CN64" s="140"/>
      <c r="CO64" s="140"/>
      <c r="CP64" s="140"/>
      <c r="CQ64" s="140"/>
      <c r="CR64" s="140"/>
      <c r="CS64" s="140"/>
      <c r="CT64" s="140"/>
      <c r="CU64" s="140"/>
      <c r="CV64" s="140"/>
      <c r="CW64" s="140"/>
      <c r="CX64" s="140"/>
      <c r="CY64" s="140"/>
      <c r="CZ64" s="140"/>
      <c r="DA64" s="140"/>
      <c r="DB64" s="140"/>
      <c r="DC64" s="140"/>
    </row>
    <row r="65" spans="2:108" ht="12.75" customHeight="1" x14ac:dyDescent="0.2">
      <c r="B65" s="157" t="s">
        <v>147</v>
      </c>
      <c r="C65" s="54"/>
      <c r="D65" s="140"/>
      <c r="E65" s="140"/>
      <c r="F65" s="140"/>
      <c r="G65" s="140"/>
      <c r="H65" s="140"/>
      <c r="I65" s="140"/>
      <c r="J65" s="140"/>
      <c r="K65" s="140"/>
      <c r="L65" s="140"/>
      <c r="M65" s="140"/>
      <c r="N65" s="140"/>
      <c r="O65" s="140"/>
      <c r="P65" s="140"/>
      <c r="Q65" s="140"/>
      <c r="R65" s="140"/>
      <c r="S65" s="140"/>
      <c r="T65" s="140"/>
      <c r="U65" s="140"/>
      <c r="V65" s="140"/>
      <c r="W65" s="140"/>
      <c r="X65" s="140"/>
      <c r="Y65" s="140"/>
      <c r="Z65" s="140"/>
      <c r="AA65" s="140"/>
      <c r="AB65" s="140"/>
      <c r="AC65" s="140"/>
      <c r="AD65" s="140"/>
      <c r="AE65" s="140"/>
      <c r="AF65" s="140"/>
      <c r="AG65" s="140"/>
      <c r="AH65" s="140"/>
      <c r="AI65" s="140"/>
      <c r="AJ65" s="140"/>
      <c r="AK65" s="140"/>
      <c r="AL65" s="140"/>
      <c r="AM65" s="140"/>
      <c r="AN65" s="140"/>
      <c r="AO65" s="140"/>
      <c r="AP65" s="140"/>
      <c r="AQ65" s="140"/>
      <c r="AR65" s="140"/>
      <c r="AS65" s="140"/>
      <c r="AT65" s="140"/>
      <c r="AU65" s="140"/>
      <c r="AV65" s="140"/>
      <c r="AW65" s="140"/>
      <c r="AX65" s="140"/>
      <c r="AY65" s="140"/>
      <c r="AZ65" s="140"/>
      <c r="BA65" s="140"/>
      <c r="BB65" s="140"/>
      <c r="BC65" s="140"/>
      <c r="BD65" s="140"/>
      <c r="BE65" s="140"/>
      <c r="BF65" s="140"/>
      <c r="BG65" s="140"/>
      <c r="BH65" s="140"/>
      <c r="BI65" s="140"/>
      <c r="BJ65" s="140"/>
      <c r="BK65" s="140"/>
      <c r="BL65" s="140"/>
      <c r="BM65" s="140"/>
      <c r="BN65" s="140"/>
      <c r="BO65" s="140"/>
      <c r="BP65" s="140"/>
      <c r="BQ65" s="140"/>
      <c r="BR65" s="140"/>
      <c r="BS65" s="140"/>
      <c r="BT65" s="140"/>
      <c r="BU65" s="140"/>
      <c r="BV65" s="140"/>
      <c r="BW65" s="140"/>
      <c r="BX65" s="140"/>
      <c r="BY65" s="140"/>
      <c r="BZ65" s="140"/>
      <c r="CA65" s="140"/>
      <c r="CB65" s="140"/>
      <c r="CC65" s="140"/>
      <c r="CD65" s="140"/>
      <c r="CE65" s="140"/>
      <c r="CF65" s="140"/>
      <c r="CG65" s="140"/>
      <c r="CH65" s="140"/>
      <c r="CI65" s="140"/>
      <c r="CJ65" s="140"/>
      <c r="CK65" s="140"/>
      <c r="CL65" s="140"/>
      <c r="CM65" s="140"/>
      <c r="CN65" s="140"/>
      <c r="CO65" s="140"/>
      <c r="CP65" s="140"/>
      <c r="CQ65" s="140"/>
      <c r="CR65" s="140"/>
      <c r="CS65" s="140"/>
      <c r="CT65" s="140"/>
      <c r="CU65" s="140"/>
      <c r="CV65" s="140"/>
      <c r="CW65" s="140"/>
      <c r="CX65" s="140"/>
      <c r="CY65" s="140"/>
      <c r="CZ65" s="140"/>
      <c r="DA65" s="140"/>
      <c r="DB65" s="140"/>
      <c r="DC65" s="140"/>
    </row>
    <row r="66" spans="2:108" ht="12.75" customHeight="1" x14ac:dyDescent="0.2">
      <c r="B66" s="53"/>
      <c r="C66" s="62"/>
      <c r="D66" s="62"/>
      <c r="E66" s="62"/>
      <c r="F66" s="62"/>
      <c r="G66" s="62"/>
      <c r="H66" s="62"/>
      <c r="I66" s="62"/>
      <c r="J66" s="62"/>
      <c r="K66" s="62"/>
      <c r="L66" s="62"/>
      <c r="M66" s="62"/>
      <c r="N66" s="62"/>
      <c r="O66" s="62"/>
      <c r="P66" s="62"/>
      <c r="Q66" s="62"/>
      <c r="R66" s="62"/>
      <c r="S66" s="62"/>
      <c r="T66" s="62"/>
      <c r="U66" s="62"/>
      <c r="V66" s="62"/>
      <c r="W66" s="62"/>
      <c r="X66" s="62"/>
      <c r="Y66" s="62"/>
      <c r="Z66" s="62"/>
      <c r="AA66" s="62"/>
      <c r="AB66" s="62"/>
      <c r="AC66" s="62"/>
      <c r="AD66" s="62"/>
      <c r="AE66" s="62"/>
      <c r="AF66" s="62"/>
      <c r="AG66" s="62"/>
      <c r="AH66" s="62"/>
      <c r="AI66" s="62"/>
      <c r="AJ66" s="62"/>
      <c r="AK66" s="62"/>
      <c r="AL66" s="62"/>
      <c r="AM66" s="62"/>
      <c r="AN66" s="62"/>
      <c r="AO66" s="62"/>
      <c r="AP66" s="62"/>
      <c r="AQ66" s="62"/>
      <c r="AR66" s="62"/>
      <c r="AS66" s="62"/>
      <c r="AT66" s="62"/>
      <c r="AU66" s="62"/>
      <c r="AV66" s="62"/>
      <c r="AW66" s="62"/>
      <c r="AX66" s="62"/>
      <c r="AY66" s="62"/>
      <c r="AZ66" s="62"/>
      <c r="BA66" s="62"/>
      <c r="BB66" s="62"/>
      <c r="BC66" s="62"/>
      <c r="BD66" s="62"/>
      <c r="BE66" s="62"/>
      <c r="BF66" s="62"/>
      <c r="BG66" s="62"/>
      <c r="BH66" s="62"/>
      <c r="BI66" s="62"/>
      <c r="BJ66" s="62"/>
      <c r="BK66" s="62"/>
      <c r="BL66" s="62"/>
      <c r="BM66" s="62"/>
      <c r="BN66" s="62"/>
      <c r="BO66" s="62"/>
      <c r="BP66" s="62"/>
      <c r="BQ66" s="62"/>
      <c r="BR66" s="62"/>
      <c r="BS66" s="62"/>
      <c r="BT66" s="62"/>
      <c r="BU66" s="62"/>
      <c r="BV66" s="62"/>
      <c r="BW66" s="62"/>
      <c r="BX66" s="62"/>
      <c r="BY66" s="62"/>
      <c r="BZ66" s="62"/>
      <c r="CA66" s="62"/>
      <c r="CB66" s="62"/>
      <c r="CC66" s="62"/>
      <c r="CD66" s="62"/>
      <c r="CE66" s="62"/>
      <c r="CF66" s="62"/>
      <c r="CG66" s="62"/>
      <c r="CH66" s="62"/>
      <c r="CI66" s="62"/>
      <c r="CJ66" s="62"/>
      <c r="CK66" s="62"/>
      <c r="CL66" s="62"/>
      <c r="CM66" s="62"/>
      <c r="CN66" s="62"/>
      <c r="CO66" s="62"/>
      <c r="CP66" s="62"/>
      <c r="CQ66" s="62"/>
      <c r="CR66" s="62"/>
      <c r="CS66" s="62"/>
      <c r="CT66" s="62"/>
      <c r="CU66" s="62"/>
      <c r="CV66" s="62"/>
      <c r="CW66" s="62"/>
      <c r="CX66" s="62"/>
      <c r="CY66" s="62"/>
      <c r="CZ66" s="62"/>
      <c r="DA66" s="62"/>
      <c r="DB66" s="62"/>
      <c r="DC66" s="62"/>
    </row>
    <row r="67" spans="2:108" s="126" customFormat="1" ht="12.75" customHeight="1" x14ac:dyDescent="0.2">
      <c r="B67" s="290" t="s">
        <v>172</v>
      </c>
      <c r="C67" s="133"/>
      <c r="D67" s="134" t="str">
        <f>+D33</f>
        <v>ANJA</v>
      </c>
      <c r="E67" s="134" t="str">
        <f t="shared" ref="E67:AO67" si="0">+E33</f>
        <v>ESPO</v>
      </c>
      <c r="F67" s="134" t="str">
        <f t="shared" si="0"/>
        <v>EURA</v>
      </c>
      <c r="G67" s="134" t="str">
        <f t="shared" si="0"/>
        <v>FISK</v>
      </c>
      <c r="H67" s="134" t="str">
        <f t="shared" si="0"/>
        <v>HAAP</v>
      </c>
      <c r="I67" s="134" t="str">
        <f t="shared" si="0"/>
        <v>IISA</v>
      </c>
      <c r="J67" s="134" t="str">
        <f t="shared" si="0"/>
        <v>INAR</v>
      </c>
      <c r="K67" s="134" t="str">
        <f t="shared" si="0"/>
        <v>JOUT</v>
      </c>
      <c r="L67" s="134" t="str">
        <f t="shared" si="0"/>
        <v>JYVÄ</v>
      </c>
      <c r="M67" s="134" t="str">
        <f t="shared" si="0"/>
        <v>KARI</v>
      </c>
      <c r="N67" s="134" t="str">
        <f t="shared" si="0"/>
        <v>KERI</v>
      </c>
      <c r="O67" s="134" t="str">
        <f t="shared" si="0"/>
        <v>KIIH</v>
      </c>
      <c r="P67" s="134" t="str">
        <f t="shared" si="0"/>
        <v>KOLI</v>
      </c>
      <c r="Q67" s="134" t="str">
        <f t="shared" si="0"/>
        <v>KRUU</v>
      </c>
      <c r="R67" s="134" t="str">
        <f t="shared" si="0"/>
        <v>KUOP</v>
      </c>
      <c r="S67" s="134" t="str">
        <f t="shared" si="0"/>
        <v>KUTT</v>
      </c>
      <c r="T67" s="134" t="str">
        <f t="shared" si="0"/>
        <v>LAHT</v>
      </c>
      <c r="U67" s="134" t="str">
        <f t="shared" si="0"/>
        <v>LAPU</v>
      </c>
      <c r="V67" s="134" t="str">
        <f t="shared" si="0"/>
        <v>MIKK</v>
      </c>
      <c r="W67" s="134" t="str">
        <f t="shared" si="0"/>
        <v>OULU</v>
      </c>
      <c r="X67" s="134" t="str">
        <f t="shared" si="0"/>
        <v>PERN</v>
      </c>
      <c r="Y67" s="134" t="str">
        <f t="shared" si="0"/>
        <v>PIHT</v>
      </c>
      <c r="Z67" s="134" t="str">
        <f t="shared" si="0"/>
        <v>POSI</v>
      </c>
      <c r="AA67" s="134" t="str">
        <f t="shared" si="0"/>
        <v>PYTU</v>
      </c>
      <c r="AB67" s="134" t="str">
        <f t="shared" si="0"/>
        <v>PYVU</v>
      </c>
      <c r="AC67" s="134" t="str">
        <f t="shared" si="0"/>
        <v>ROVA</v>
      </c>
      <c r="AD67" s="134" t="str">
        <f t="shared" si="0"/>
        <v>RUKA</v>
      </c>
      <c r="AE67" s="134" t="str">
        <f t="shared" si="0"/>
        <v>TAIV</v>
      </c>
      <c r="AF67" s="134" t="str">
        <f t="shared" si="0"/>
        <v>TAMM</v>
      </c>
      <c r="AG67" s="134" t="str">
        <f t="shared" si="0"/>
        <v>TAMP</v>
      </c>
      <c r="AH67" s="134" t="str">
        <f t="shared" si="0"/>
        <v>TERV</v>
      </c>
      <c r="AI67" s="134" t="str">
        <f t="shared" si="0"/>
        <v>TURK</v>
      </c>
      <c r="AJ67" s="134" t="str">
        <f t="shared" si="0"/>
        <v>UTSJ</v>
      </c>
      <c r="AK67" s="134" t="str">
        <f t="shared" si="0"/>
        <v>VAAS</v>
      </c>
      <c r="AL67" s="134" t="str">
        <f t="shared" si="0"/>
        <v>VUOK</v>
      </c>
      <c r="AM67" s="134" t="str">
        <f t="shared" si="0"/>
        <v>VUOT</v>
      </c>
      <c r="AN67" s="134" t="str">
        <f t="shared" si="0"/>
        <v>YLLÄ</v>
      </c>
      <c r="AO67" s="134" t="str">
        <f t="shared" si="0"/>
        <v>ÄHTÄ</v>
      </c>
      <c r="AP67" s="135"/>
      <c r="AQ67" s="135"/>
      <c r="AR67" s="135"/>
      <c r="AS67" s="135"/>
      <c r="AT67" s="135"/>
      <c r="AU67" s="135"/>
      <c r="AV67" s="135"/>
      <c r="AW67" s="135"/>
      <c r="AX67" s="135"/>
      <c r="AY67" s="135"/>
      <c r="AZ67" s="135"/>
      <c r="BA67" s="135"/>
      <c r="BB67" s="135"/>
      <c r="BC67" s="135"/>
      <c r="BD67" s="135"/>
      <c r="BE67" s="135"/>
      <c r="BF67" s="135"/>
      <c r="BG67" s="135"/>
      <c r="BH67" s="135"/>
      <c r="BI67" s="135"/>
      <c r="BJ67" s="135"/>
      <c r="BK67" s="135"/>
      <c r="BL67" s="135"/>
      <c r="BM67" s="135"/>
      <c r="BN67" s="135"/>
      <c r="BO67" s="135"/>
      <c r="BP67" s="135"/>
      <c r="BQ67" s="135"/>
      <c r="BR67" s="135"/>
      <c r="BS67" s="135"/>
      <c r="BT67" s="135"/>
      <c r="BU67" s="135"/>
      <c r="BV67" s="135"/>
      <c r="BW67" s="135"/>
      <c r="BX67" s="135"/>
      <c r="BY67" s="135"/>
      <c r="BZ67" s="135"/>
      <c r="CA67" s="135"/>
      <c r="CB67" s="135"/>
      <c r="CC67" s="135"/>
      <c r="CD67" s="135"/>
      <c r="CE67" s="135"/>
      <c r="CF67" s="135"/>
      <c r="CG67" s="135"/>
      <c r="CH67" s="135"/>
      <c r="CI67" s="135"/>
      <c r="CJ67" s="135"/>
      <c r="CK67" s="135"/>
      <c r="CL67" s="135"/>
      <c r="CM67" s="135"/>
      <c r="CN67" s="135"/>
      <c r="CO67" s="135"/>
      <c r="CP67" s="135"/>
      <c r="CQ67" s="135"/>
      <c r="CR67" s="135"/>
      <c r="CS67" s="135"/>
      <c r="CT67" s="135"/>
      <c r="CU67" s="135"/>
      <c r="CV67" s="135"/>
      <c r="CW67" s="135"/>
      <c r="CX67" s="135"/>
      <c r="CY67" s="135"/>
      <c r="CZ67" s="135"/>
      <c r="DA67" s="135"/>
      <c r="DB67" s="135"/>
      <c r="DC67" s="135"/>
    </row>
    <row r="68" spans="2:108" s="126" customFormat="1" ht="12.75" customHeight="1" x14ac:dyDescent="0.2">
      <c r="B68" s="157" t="s">
        <v>240</v>
      </c>
      <c r="C68" s="54"/>
      <c r="D68" s="62"/>
      <c r="E68" s="62"/>
      <c r="F68" s="62"/>
      <c r="G68" s="62"/>
      <c r="H68" s="62"/>
      <c r="I68" s="62"/>
      <c r="J68" s="62"/>
      <c r="K68" s="62"/>
      <c r="L68" s="62"/>
      <c r="M68" s="62"/>
      <c r="N68" s="62"/>
      <c r="O68" s="62"/>
      <c r="P68" s="62"/>
      <c r="Q68" s="62"/>
      <c r="R68" s="62"/>
      <c r="S68" s="62"/>
      <c r="T68" s="62"/>
      <c r="U68" s="62"/>
      <c r="V68" s="62"/>
      <c r="W68" s="62"/>
      <c r="X68" s="62"/>
      <c r="Y68" s="62"/>
      <c r="Z68" s="62"/>
      <c r="AA68" s="62"/>
      <c r="AB68" s="62"/>
      <c r="AC68" s="62"/>
      <c r="AD68" s="62"/>
      <c r="AE68" s="62"/>
      <c r="AF68" s="62"/>
      <c r="AG68" s="62"/>
      <c r="AH68" s="62"/>
      <c r="AI68" s="62"/>
      <c r="AJ68" s="62"/>
      <c r="AK68" s="62"/>
      <c r="AL68" s="62"/>
      <c r="AM68" s="62"/>
      <c r="AN68" s="62"/>
      <c r="AO68" s="62"/>
      <c r="AP68" s="180"/>
      <c r="AQ68" s="180"/>
      <c r="AR68" s="180"/>
      <c r="AS68" s="180"/>
      <c r="AT68" s="180"/>
      <c r="AU68" s="180"/>
      <c r="AV68" s="180"/>
      <c r="AW68" s="180"/>
      <c r="AX68" s="180"/>
      <c r="AY68" s="180"/>
      <c r="AZ68" s="180"/>
      <c r="BA68" s="180"/>
      <c r="BB68" s="180"/>
      <c r="BC68" s="180"/>
      <c r="BD68" s="180"/>
      <c r="BE68" s="180"/>
      <c r="BF68" s="180"/>
      <c r="BG68" s="180"/>
      <c r="BH68" s="180"/>
      <c r="BI68" s="180"/>
      <c r="BJ68" s="180"/>
      <c r="BK68" s="180"/>
      <c r="BL68" s="180"/>
      <c r="BM68" s="180"/>
      <c r="BN68" s="180"/>
      <c r="BO68" s="180"/>
      <c r="BP68" s="180"/>
      <c r="BQ68" s="180"/>
      <c r="BR68" s="180"/>
      <c r="BS68" s="180"/>
      <c r="BT68" s="180"/>
      <c r="BU68" s="180"/>
      <c r="BV68" s="180"/>
      <c r="BW68" s="180"/>
      <c r="BX68" s="180"/>
      <c r="BY68" s="180"/>
      <c r="BZ68" s="180"/>
      <c r="CA68" s="180"/>
      <c r="CB68" s="180"/>
      <c r="CC68" s="180"/>
      <c r="CD68" s="180"/>
      <c r="CE68" s="180"/>
      <c r="CF68" s="180"/>
      <c r="CG68" s="180"/>
      <c r="CH68" s="180"/>
      <c r="CI68" s="180"/>
      <c r="CJ68" s="180"/>
      <c r="CK68" s="180"/>
      <c r="CL68" s="180"/>
      <c r="CM68" s="180"/>
      <c r="CN68" s="180"/>
      <c r="CO68" s="180"/>
      <c r="CP68" s="180"/>
      <c r="CQ68" s="180"/>
      <c r="CR68" s="180"/>
      <c r="CS68" s="180"/>
      <c r="CT68" s="180"/>
      <c r="CU68" s="180"/>
      <c r="CV68" s="180"/>
      <c r="CW68" s="180"/>
      <c r="CX68" s="180"/>
      <c r="CY68" s="180"/>
      <c r="CZ68" s="180"/>
      <c r="DA68" s="180"/>
      <c r="DB68" s="180"/>
      <c r="DC68" s="180"/>
    </row>
    <row r="69" spans="2:108" s="126" customFormat="1" ht="12.75" customHeight="1" x14ac:dyDescent="0.2">
      <c r="B69" s="14"/>
      <c r="C69" s="54"/>
      <c r="D69" s="62"/>
      <c r="E69" s="62"/>
      <c r="F69" s="62"/>
      <c r="G69" s="62"/>
      <c r="H69" s="62"/>
      <c r="I69" s="62"/>
      <c r="J69" s="62"/>
      <c r="K69" s="62"/>
      <c r="L69" s="62"/>
      <c r="M69" s="62"/>
      <c r="N69" s="62"/>
      <c r="O69" s="62"/>
      <c r="P69" s="62"/>
      <c r="Q69" s="62"/>
      <c r="R69" s="62"/>
      <c r="S69" s="62"/>
      <c r="T69" s="62"/>
      <c r="U69" s="62"/>
      <c r="V69" s="62"/>
      <c r="W69" s="62"/>
      <c r="X69" s="62"/>
      <c r="Y69" s="62"/>
      <c r="Z69" s="62"/>
      <c r="AA69" s="62"/>
      <c r="AB69" s="62"/>
      <c r="AC69" s="62"/>
      <c r="AD69" s="62"/>
      <c r="AE69" s="62"/>
      <c r="AF69" s="62"/>
      <c r="AG69" s="62"/>
      <c r="AH69" s="62"/>
      <c r="AI69" s="62"/>
      <c r="AJ69" s="62"/>
      <c r="AK69" s="62"/>
      <c r="AL69" s="62"/>
      <c r="AM69" s="62"/>
      <c r="AN69" s="62"/>
      <c r="AO69" s="62"/>
      <c r="AP69" s="180"/>
      <c r="AQ69" s="180"/>
      <c r="AR69" s="180"/>
      <c r="AS69" s="180"/>
      <c r="AT69" s="180"/>
      <c r="AU69" s="180"/>
      <c r="AV69" s="180"/>
      <c r="AW69" s="180"/>
      <c r="AX69" s="180"/>
      <c r="AY69" s="180"/>
      <c r="AZ69" s="180"/>
      <c r="BA69" s="180"/>
      <c r="BB69" s="180"/>
      <c r="BC69" s="180"/>
      <c r="BD69" s="180"/>
      <c r="BE69" s="180"/>
      <c r="BF69" s="180"/>
      <c r="BG69" s="180"/>
      <c r="BH69" s="180"/>
      <c r="BI69" s="180"/>
      <c r="BJ69" s="180"/>
      <c r="BK69" s="180"/>
      <c r="BL69" s="180"/>
      <c r="BM69" s="180"/>
      <c r="BN69" s="180"/>
      <c r="BO69" s="180"/>
      <c r="BP69" s="180"/>
      <c r="BQ69" s="180"/>
      <c r="BR69" s="180"/>
      <c r="BS69" s="180"/>
      <c r="BT69" s="180"/>
      <c r="BU69" s="180"/>
      <c r="BV69" s="180"/>
      <c r="BW69" s="180"/>
      <c r="BX69" s="180"/>
      <c r="BY69" s="180"/>
      <c r="BZ69" s="180"/>
      <c r="CA69" s="180"/>
      <c r="CB69" s="180"/>
      <c r="CC69" s="180"/>
      <c r="CD69" s="180"/>
      <c r="CE69" s="180"/>
      <c r="CF69" s="180"/>
      <c r="CG69" s="180"/>
      <c r="CH69" s="180"/>
      <c r="CI69" s="180"/>
      <c r="CJ69" s="180"/>
      <c r="CK69" s="180"/>
      <c r="CL69" s="180"/>
      <c r="CM69" s="180"/>
      <c r="CN69" s="180"/>
      <c r="CO69" s="180"/>
      <c r="CP69" s="180"/>
      <c r="CQ69" s="180"/>
      <c r="CR69" s="180"/>
      <c r="CS69" s="180"/>
      <c r="CT69" s="180"/>
      <c r="CU69" s="180"/>
      <c r="CV69" s="180"/>
      <c r="CW69" s="180"/>
      <c r="CX69" s="180"/>
      <c r="CY69" s="180"/>
      <c r="CZ69" s="180"/>
      <c r="DA69" s="180"/>
      <c r="DB69" s="180"/>
      <c r="DC69" s="180"/>
    </row>
    <row r="70" spans="2:108" s="126" customFormat="1" ht="12.75" customHeight="1" x14ac:dyDescent="0.2">
      <c r="B70" s="290" t="s">
        <v>212</v>
      </c>
      <c r="C70" s="133"/>
      <c r="D70" s="134"/>
      <c r="E70" s="134"/>
      <c r="F70" s="134"/>
      <c r="G70" s="134"/>
      <c r="H70" s="134"/>
      <c r="I70" s="134"/>
      <c r="J70" s="134"/>
      <c r="K70" s="134"/>
      <c r="L70" s="134"/>
      <c r="M70" s="134"/>
      <c r="N70" s="134"/>
      <c r="O70" s="134"/>
      <c r="P70" s="134"/>
      <c r="Q70" s="134"/>
      <c r="R70" s="134"/>
      <c r="S70" s="134"/>
      <c r="T70" s="134"/>
      <c r="U70" s="134"/>
      <c r="V70" s="134"/>
      <c r="W70" s="134"/>
      <c r="X70" s="134"/>
      <c r="Y70" s="134"/>
      <c r="Z70" s="134"/>
      <c r="AA70" s="134"/>
      <c r="AB70" s="134"/>
      <c r="AC70" s="134"/>
      <c r="AD70" s="134"/>
      <c r="AE70" s="134"/>
      <c r="AF70" s="134"/>
      <c r="AG70" s="134"/>
      <c r="AH70" s="134"/>
      <c r="AI70" s="134"/>
      <c r="AJ70" s="134"/>
      <c r="AK70" s="134"/>
      <c r="AL70" s="134"/>
      <c r="AM70" s="134"/>
      <c r="AN70" s="134"/>
      <c r="AO70" s="134"/>
      <c r="AP70" s="134"/>
      <c r="AQ70" s="134"/>
      <c r="AR70" s="134"/>
      <c r="AS70" s="134"/>
      <c r="AT70" s="134"/>
      <c r="AU70" s="134"/>
      <c r="AV70" s="134"/>
      <c r="AW70" s="134"/>
      <c r="AX70" s="134"/>
      <c r="AY70" s="134"/>
      <c r="AZ70" s="134"/>
      <c r="BA70" s="134"/>
      <c r="BB70" s="134"/>
      <c r="BC70" s="134"/>
      <c r="BD70" s="134"/>
      <c r="BE70" s="134"/>
      <c r="BF70" s="134"/>
      <c r="BG70" s="134"/>
      <c r="BH70" s="134"/>
      <c r="BI70" s="134"/>
      <c r="BJ70" s="134"/>
      <c r="BK70" s="134"/>
      <c r="BL70" s="134"/>
      <c r="BM70" s="134"/>
      <c r="BN70" s="134"/>
      <c r="BO70" s="134"/>
      <c r="BP70" s="134"/>
      <c r="BQ70" s="134"/>
      <c r="BR70" s="134"/>
      <c r="BS70" s="134"/>
      <c r="BT70" s="134"/>
      <c r="BU70" s="134"/>
      <c r="BV70" s="134"/>
      <c r="BW70" s="134"/>
      <c r="BX70" s="134"/>
      <c r="BY70" s="134"/>
      <c r="BZ70" s="134"/>
      <c r="CA70" s="134"/>
      <c r="CB70" s="134"/>
      <c r="CC70" s="134"/>
      <c r="CD70" s="134"/>
      <c r="CE70" s="134"/>
      <c r="CF70" s="134"/>
      <c r="CG70" s="134"/>
      <c r="CH70" s="134"/>
      <c r="CI70" s="134"/>
      <c r="CJ70" s="134"/>
      <c r="CK70" s="134"/>
      <c r="CL70" s="134"/>
      <c r="CM70" s="134"/>
      <c r="CN70" s="134"/>
      <c r="CO70" s="134"/>
      <c r="CP70" s="134"/>
      <c r="CQ70" s="134"/>
      <c r="CR70" s="134"/>
      <c r="CS70" s="134"/>
      <c r="CT70" s="134"/>
      <c r="CU70" s="134"/>
      <c r="CV70" s="134"/>
      <c r="CW70" s="134"/>
      <c r="CX70" s="134"/>
      <c r="CY70" s="134"/>
      <c r="CZ70" s="134"/>
      <c r="DA70" s="134"/>
      <c r="DB70" s="134"/>
      <c r="DC70" s="134"/>
      <c r="DD70" s="2"/>
    </row>
    <row r="71" spans="2:108" s="126" customFormat="1" ht="12.75" customHeight="1" x14ac:dyDescent="0.2">
      <c r="B71" s="157" t="s">
        <v>240</v>
      </c>
      <c r="C71" s="54"/>
      <c r="D71" s="62"/>
      <c r="E71" s="62"/>
      <c r="F71" s="62"/>
      <c r="G71" s="62"/>
      <c r="H71" s="62"/>
      <c r="I71" s="62"/>
      <c r="J71" s="62"/>
      <c r="K71" s="62"/>
      <c r="L71" s="62"/>
      <c r="M71" s="62"/>
      <c r="N71" s="62"/>
      <c r="O71" s="62"/>
      <c r="P71" s="62"/>
      <c r="Q71" s="62"/>
      <c r="R71" s="62"/>
      <c r="S71" s="62"/>
      <c r="T71" s="62"/>
      <c r="U71" s="62"/>
      <c r="V71" s="62"/>
      <c r="W71" s="62"/>
      <c r="X71" s="62"/>
      <c r="Y71" s="62"/>
      <c r="Z71" s="62"/>
      <c r="AA71" s="62"/>
      <c r="AB71" s="62"/>
      <c r="AC71" s="62"/>
      <c r="AD71" s="62"/>
      <c r="AE71" s="62"/>
      <c r="AF71" s="62"/>
      <c r="AG71" s="62"/>
      <c r="AH71" s="62"/>
      <c r="AI71" s="62"/>
      <c r="AJ71" s="62"/>
      <c r="AK71" s="62"/>
      <c r="AL71" s="62"/>
      <c r="AM71" s="62"/>
      <c r="AN71" s="62"/>
      <c r="AO71" s="62"/>
      <c r="AP71" s="62"/>
      <c r="AQ71" s="62"/>
      <c r="AR71" s="62"/>
      <c r="AS71" s="62"/>
      <c r="AT71" s="62"/>
      <c r="AU71" s="62"/>
      <c r="AV71" s="62"/>
      <c r="AW71" s="62"/>
      <c r="AX71" s="62"/>
      <c r="AY71" s="62"/>
      <c r="AZ71" s="62"/>
      <c r="BA71" s="62"/>
      <c r="BB71" s="62"/>
      <c r="BC71" s="62"/>
      <c r="BD71" s="62"/>
      <c r="BE71" s="62"/>
      <c r="BF71" s="62"/>
      <c r="BG71" s="62"/>
      <c r="BH71" s="62"/>
      <c r="BI71" s="62"/>
      <c r="BJ71" s="62"/>
      <c r="BK71" s="62"/>
      <c r="BL71" s="62"/>
      <c r="BM71" s="62"/>
      <c r="BN71" s="62"/>
      <c r="BO71" s="62"/>
      <c r="BP71" s="62"/>
      <c r="BQ71" s="62"/>
      <c r="BR71" s="62"/>
      <c r="BS71" s="62"/>
      <c r="BT71" s="62"/>
      <c r="BU71" s="62"/>
      <c r="BV71" s="62"/>
      <c r="BW71" s="62"/>
      <c r="BX71" s="62"/>
      <c r="BY71" s="62"/>
      <c r="BZ71" s="62"/>
      <c r="CA71" s="62"/>
      <c r="CB71" s="62"/>
      <c r="CC71" s="62"/>
      <c r="CD71" s="62"/>
      <c r="CE71" s="62"/>
      <c r="CF71" s="62"/>
      <c r="CG71" s="62"/>
      <c r="CH71" s="62"/>
      <c r="CI71" s="62"/>
      <c r="CJ71" s="62"/>
      <c r="CK71" s="62"/>
      <c r="CL71" s="62"/>
      <c r="CM71" s="62"/>
      <c r="CN71" s="62"/>
      <c r="CO71" s="62"/>
      <c r="CP71" s="62"/>
      <c r="CQ71" s="62"/>
      <c r="CR71" s="62"/>
      <c r="CS71" s="62"/>
      <c r="CT71" s="62"/>
      <c r="CU71" s="62"/>
      <c r="CV71" s="62"/>
      <c r="CW71" s="62"/>
      <c r="CX71" s="62"/>
      <c r="CY71" s="62"/>
      <c r="CZ71" s="62"/>
      <c r="DA71" s="62"/>
      <c r="DB71" s="62"/>
      <c r="DC71" s="62"/>
      <c r="DD71" s="2"/>
    </row>
    <row r="72" spans="2:108" s="126" customFormat="1" ht="12.75" customHeight="1" x14ac:dyDescent="0.2">
      <c r="B72" s="14"/>
      <c r="C72" s="54"/>
      <c r="D72" s="62"/>
      <c r="E72" s="62"/>
      <c r="F72" s="62"/>
      <c r="G72" s="62"/>
      <c r="H72" s="62"/>
      <c r="I72" s="62"/>
      <c r="J72" s="62"/>
      <c r="K72" s="62"/>
      <c r="L72" s="62"/>
      <c r="M72" s="62"/>
      <c r="N72" s="62"/>
      <c r="O72" s="62"/>
      <c r="P72" s="62"/>
      <c r="Q72" s="62"/>
      <c r="R72" s="62"/>
      <c r="S72" s="62"/>
      <c r="T72" s="62"/>
      <c r="U72" s="62"/>
      <c r="V72" s="62"/>
      <c r="W72" s="62"/>
      <c r="X72" s="62"/>
      <c r="Y72" s="62"/>
      <c r="Z72" s="62"/>
      <c r="AA72" s="62"/>
      <c r="AB72" s="62"/>
      <c r="AC72" s="62"/>
      <c r="AD72" s="62"/>
      <c r="AE72" s="62"/>
      <c r="AF72" s="62"/>
      <c r="AG72" s="62"/>
      <c r="AH72" s="62"/>
      <c r="AI72" s="62"/>
      <c r="AJ72" s="62"/>
      <c r="AK72" s="62"/>
      <c r="AL72" s="62"/>
      <c r="AM72" s="62"/>
      <c r="AN72" s="62"/>
      <c r="AO72" s="62"/>
      <c r="AP72" s="62"/>
      <c r="AQ72" s="62"/>
      <c r="AR72" s="62"/>
      <c r="AS72" s="62"/>
      <c r="AT72" s="62"/>
      <c r="AU72" s="62"/>
      <c r="AV72" s="62"/>
      <c r="AW72" s="62"/>
      <c r="AX72" s="62"/>
      <c r="AY72" s="62"/>
      <c r="AZ72" s="62"/>
      <c r="BA72" s="62"/>
      <c r="BB72" s="62"/>
      <c r="BC72" s="62"/>
      <c r="BD72" s="62"/>
      <c r="BE72" s="62"/>
      <c r="BF72" s="62"/>
      <c r="BG72" s="62"/>
      <c r="BH72" s="62"/>
      <c r="BI72" s="62"/>
      <c r="BJ72" s="62"/>
      <c r="BK72" s="62"/>
      <c r="BL72" s="62"/>
      <c r="BM72" s="62"/>
      <c r="BN72" s="62"/>
      <c r="BO72" s="62"/>
      <c r="BP72" s="62"/>
      <c r="BQ72" s="62"/>
      <c r="BR72" s="62"/>
      <c r="BS72" s="62"/>
      <c r="BT72" s="62"/>
      <c r="BU72" s="62"/>
      <c r="BV72" s="62"/>
      <c r="BW72" s="62"/>
      <c r="BX72" s="62"/>
      <c r="BY72" s="62"/>
      <c r="BZ72" s="62"/>
      <c r="CA72" s="62"/>
      <c r="CB72" s="62"/>
      <c r="CC72" s="62"/>
      <c r="CD72" s="62"/>
      <c r="CE72" s="62"/>
      <c r="CF72" s="62"/>
      <c r="CG72" s="62"/>
      <c r="CH72" s="62"/>
      <c r="CI72" s="62"/>
      <c r="CJ72" s="62"/>
      <c r="CK72" s="62"/>
      <c r="CL72" s="62"/>
      <c r="CM72" s="62"/>
      <c r="CN72" s="62"/>
      <c r="CO72" s="62"/>
      <c r="CP72" s="62"/>
      <c r="CQ72" s="62"/>
      <c r="CR72" s="62"/>
      <c r="CS72" s="62"/>
      <c r="CT72" s="62"/>
      <c r="CU72" s="62"/>
      <c r="CV72" s="62"/>
      <c r="CW72" s="62"/>
      <c r="CX72" s="62"/>
      <c r="CY72" s="62"/>
      <c r="CZ72" s="62"/>
      <c r="DA72" s="62"/>
      <c r="DB72" s="62"/>
      <c r="DC72" s="62"/>
      <c r="DD72" s="2"/>
    </row>
    <row r="73" spans="2:108" s="126" customFormat="1" ht="12.75" customHeight="1" x14ac:dyDescent="0.2">
      <c r="B73" s="14"/>
      <c r="C73" s="54"/>
      <c r="D73" s="62"/>
      <c r="E73" s="62"/>
      <c r="F73" s="62"/>
      <c r="G73" s="62"/>
      <c r="H73" s="62"/>
      <c r="I73" s="62"/>
      <c r="J73" s="62"/>
      <c r="K73" s="62"/>
      <c r="L73" s="62"/>
      <c r="M73" s="62"/>
      <c r="N73" s="62"/>
      <c r="O73" s="62"/>
      <c r="P73" s="62"/>
      <c r="Q73" s="62"/>
      <c r="R73" s="62"/>
      <c r="S73" s="62"/>
      <c r="T73" s="62"/>
      <c r="U73" s="62"/>
      <c r="V73" s="62"/>
      <c r="W73" s="62"/>
      <c r="X73" s="62"/>
      <c r="Y73" s="62"/>
      <c r="Z73" s="62"/>
      <c r="AA73" s="62"/>
      <c r="AB73" s="62"/>
      <c r="AC73" s="62"/>
      <c r="AD73" s="62"/>
      <c r="AE73" s="62"/>
      <c r="AF73" s="62"/>
      <c r="AG73" s="62"/>
      <c r="AH73" s="62"/>
      <c r="AI73" s="62"/>
      <c r="AJ73" s="62"/>
      <c r="AK73" s="62"/>
      <c r="AL73" s="62"/>
      <c r="AM73" s="62"/>
      <c r="AN73" s="62"/>
      <c r="AO73" s="62"/>
      <c r="AP73" s="62"/>
      <c r="AQ73" s="62"/>
      <c r="AR73" s="62"/>
      <c r="AS73" s="62"/>
      <c r="AT73" s="62"/>
      <c r="AU73" s="62"/>
      <c r="AV73" s="62"/>
      <c r="AW73" s="62"/>
      <c r="AX73" s="62"/>
      <c r="AY73" s="62"/>
      <c r="AZ73" s="62"/>
      <c r="BA73" s="62"/>
      <c r="BB73" s="62"/>
      <c r="BC73" s="62"/>
      <c r="BD73" s="62"/>
      <c r="BE73" s="62"/>
      <c r="BF73" s="62"/>
      <c r="BG73" s="62"/>
      <c r="BH73" s="62"/>
      <c r="BI73" s="62"/>
      <c r="BJ73" s="62"/>
      <c r="BK73" s="62"/>
      <c r="BL73" s="62"/>
      <c r="BM73" s="62"/>
      <c r="BN73" s="62"/>
      <c r="BO73" s="62"/>
      <c r="BP73" s="62"/>
      <c r="BQ73" s="62"/>
      <c r="BR73" s="62"/>
      <c r="BS73" s="62"/>
      <c r="BT73" s="62"/>
      <c r="BU73" s="62"/>
      <c r="BV73" s="62"/>
      <c r="BW73" s="62"/>
      <c r="BX73" s="62"/>
      <c r="BY73" s="62"/>
      <c r="BZ73" s="62"/>
      <c r="CA73" s="62"/>
      <c r="CB73" s="62"/>
      <c r="CC73" s="62"/>
      <c r="CD73" s="62"/>
      <c r="CE73" s="62"/>
      <c r="CF73" s="62"/>
      <c r="CG73" s="62"/>
      <c r="CH73" s="62"/>
      <c r="CI73" s="62"/>
      <c r="CJ73" s="62"/>
      <c r="CK73" s="62"/>
      <c r="CL73" s="62"/>
      <c r="CM73" s="62"/>
      <c r="CN73" s="62"/>
      <c r="CO73" s="62"/>
      <c r="CP73" s="62"/>
      <c r="CQ73" s="62"/>
      <c r="CR73" s="62"/>
      <c r="CS73" s="62"/>
      <c r="CT73" s="62"/>
      <c r="CU73" s="62"/>
      <c r="CV73" s="62"/>
      <c r="CW73" s="62"/>
      <c r="CX73" s="62"/>
      <c r="CY73" s="62"/>
      <c r="CZ73" s="62"/>
      <c r="DA73" s="62"/>
      <c r="DB73" s="62"/>
      <c r="DC73" s="62"/>
      <c r="DD73" s="2"/>
    </row>
    <row r="74" spans="2:108" s="126" customFormat="1" ht="12.75" customHeight="1" x14ac:dyDescent="0.2">
      <c r="B74" s="14" t="s">
        <v>241</v>
      </c>
      <c r="C74" s="54"/>
      <c r="D74" s="62"/>
      <c r="E74" s="62"/>
      <c r="F74" s="62"/>
      <c r="G74" s="62"/>
      <c r="H74" s="62"/>
      <c r="I74" s="62"/>
      <c r="J74" s="62"/>
      <c r="K74" s="62"/>
      <c r="L74" s="62"/>
      <c r="M74" s="62"/>
      <c r="N74" s="62"/>
      <c r="O74" s="62"/>
      <c r="P74" s="62"/>
      <c r="Q74" s="62"/>
      <c r="R74" s="62"/>
      <c r="S74" s="62"/>
      <c r="T74" s="62"/>
      <c r="U74" s="62"/>
      <c r="V74" s="62"/>
      <c r="W74" s="62"/>
      <c r="X74" s="62"/>
      <c r="Y74" s="62"/>
      <c r="Z74" s="62"/>
      <c r="AA74" s="62"/>
      <c r="AB74" s="62"/>
      <c r="AC74" s="62"/>
      <c r="AD74" s="62"/>
      <c r="AE74" s="62"/>
      <c r="AF74" s="62"/>
      <c r="AG74" s="62"/>
      <c r="AH74" s="62"/>
      <c r="AI74" s="62"/>
      <c r="AJ74" s="62"/>
      <c r="AK74" s="62"/>
      <c r="AL74" s="62"/>
      <c r="AM74" s="62"/>
      <c r="AN74" s="62"/>
      <c r="AO74" s="62"/>
      <c r="AP74" s="62"/>
      <c r="AQ74" s="62"/>
      <c r="AR74" s="62"/>
      <c r="AS74" s="62"/>
      <c r="AT74" s="62"/>
      <c r="AU74" s="62"/>
      <c r="AV74" s="62"/>
      <c r="AW74" s="62"/>
      <c r="AX74" s="62"/>
      <c r="AY74" s="62"/>
      <c r="AZ74" s="62"/>
      <c r="BA74" s="62"/>
      <c r="BB74" s="62"/>
      <c r="BC74" s="62"/>
      <c r="BD74" s="62"/>
      <c r="BE74" s="62"/>
      <c r="BF74" s="62"/>
      <c r="BG74" s="62"/>
      <c r="BH74" s="62"/>
      <c r="BI74" s="62"/>
      <c r="BJ74" s="62"/>
      <c r="BK74" s="62"/>
      <c r="BL74" s="62"/>
      <c r="BM74" s="62"/>
      <c r="BN74" s="62"/>
      <c r="BO74" s="62"/>
      <c r="BP74" s="62"/>
      <c r="BQ74" s="62"/>
      <c r="BR74" s="62"/>
      <c r="BS74" s="62"/>
      <c r="BT74" s="62"/>
      <c r="BU74" s="62"/>
      <c r="BV74" s="62"/>
      <c r="BW74" s="62"/>
      <c r="BX74" s="62"/>
      <c r="BY74" s="62"/>
      <c r="BZ74" s="62"/>
      <c r="CA74" s="62"/>
      <c r="CB74" s="62"/>
      <c r="CC74" s="62"/>
      <c r="CD74" s="62"/>
      <c r="CE74" s="62"/>
      <c r="CF74" s="62"/>
      <c r="CG74" s="62"/>
      <c r="CH74" s="62"/>
      <c r="CI74" s="62"/>
      <c r="CJ74" s="62"/>
      <c r="CK74" s="62"/>
      <c r="CL74" s="62"/>
      <c r="CM74" s="62"/>
      <c r="CN74" s="62"/>
      <c r="CO74" s="62"/>
      <c r="CP74" s="62"/>
      <c r="CQ74" s="62"/>
      <c r="CR74" s="62"/>
      <c r="CS74" s="62"/>
      <c r="CT74" s="62"/>
      <c r="CU74" s="62"/>
      <c r="CV74" s="62"/>
      <c r="CW74" s="62"/>
      <c r="CX74" s="62"/>
      <c r="CY74" s="62"/>
      <c r="CZ74" s="62"/>
      <c r="DA74" s="62"/>
      <c r="DB74" s="62"/>
      <c r="DC74" s="62"/>
    </row>
    <row r="75" spans="2:108" ht="12.75" customHeight="1" x14ac:dyDescent="0.2">
      <c r="B75" s="15" t="s">
        <v>242</v>
      </c>
      <c r="C75" s="62"/>
      <c r="D75" s="140"/>
      <c r="E75" s="140"/>
      <c r="F75" s="140"/>
      <c r="G75" s="140"/>
      <c r="H75" s="140"/>
      <c r="I75" s="140"/>
      <c r="J75" s="140"/>
      <c r="K75" s="140"/>
      <c r="L75" s="140"/>
      <c r="M75" s="140"/>
      <c r="N75" s="140"/>
      <c r="O75" s="140"/>
      <c r="P75" s="140"/>
      <c r="Q75" s="140"/>
      <c r="R75" s="140"/>
      <c r="S75" s="140"/>
      <c r="T75" s="140"/>
      <c r="U75" s="140"/>
      <c r="V75" s="140"/>
      <c r="W75" s="140"/>
      <c r="X75" s="140"/>
      <c r="Y75" s="140"/>
      <c r="Z75" s="140"/>
      <c r="AA75" s="140"/>
      <c r="AB75" s="140"/>
      <c r="AC75" s="140"/>
      <c r="AD75" s="140"/>
      <c r="AE75" s="140"/>
      <c r="AF75" s="140"/>
      <c r="AG75" s="140"/>
      <c r="AH75" s="140"/>
      <c r="AI75" s="140"/>
      <c r="AJ75" s="140"/>
      <c r="AK75" s="140"/>
      <c r="AL75" s="140"/>
      <c r="AM75" s="140"/>
      <c r="AN75" s="140"/>
      <c r="AO75" s="140"/>
      <c r="AP75" s="140"/>
      <c r="AQ75" s="140"/>
      <c r="AR75" s="140"/>
      <c r="AS75" s="140"/>
      <c r="AT75" s="140"/>
      <c r="AU75" s="140"/>
      <c r="AV75" s="140"/>
      <c r="AW75" s="140"/>
      <c r="AX75" s="140"/>
      <c r="AY75" s="140"/>
      <c r="AZ75" s="140"/>
      <c r="BA75" s="140"/>
      <c r="BB75" s="140"/>
      <c r="BC75" s="140"/>
      <c r="BD75" s="140"/>
      <c r="BE75" s="140"/>
      <c r="BF75" s="140"/>
      <c r="BG75" s="140"/>
      <c r="BH75" s="140"/>
      <c r="BI75" s="140"/>
      <c r="BJ75" s="140"/>
      <c r="BK75" s="140"/>
      <c r="BL75" s="140"/>
      <c r="BM75" s="140"/>
      <c r="BN75" s="140"/>
      <c r="BO75" s="140"/>
      <c r="BP75" s="140"/>
      <c r="BQ75" s="140"/>
      <c r="BR75" s="140"/>
      <c r="BS75" s="140"/>
      <c r="BT75" s="140"/>
      <c r="BU75" s="140"/>
      <c r="BV75" s="140"/>
      <c r="BW75" s="140"/>
      <c r="BX75" s="140"/>
      <c r="BY75" s="140"/>
      <c r="BZ75" s="140"/>
      <c r="CA75" s="140"/>
      <c r="CB75" s="140"/>
      <c r="CC75" s="140"/>
      <c r="CD75" s="140"/>
      <c r="CE75" s="140"/>
      <c r="CF75" s="140"/>
      <c r="CG75" s="140"/>
      <c r="CH75" s="140"/>
      <c r="CI75" s="140"/>
      <c r="CJ75" s="140"/>
      <c r="CK75" s="140"/>
      <c r="CL75" s="140"/>
      <c r="CM75" s="140"/>
      <c r="CN75" s="140"/>
      <c r="CO75" s="140"/>
      <c r="CP75" s="140"/>
      <c r="CQ75" s="140"/>
      <c r="CR75" s="140"/>
      <c r="CS75" s="140"/>
      <c r="CT75" s="140"/>
      <c r="CU75" s="140"/>
      <c r="CV75" s="140"/>
      <c r="CW75" s="140"/>
      <c r="CX75" s="140"/>
      <c r="CY75" s="140"/>
      <c r="CZ75" s="140"/>
      <c r="DA75" s="140"/>
      <c r="DB75" s="140"/>
      <c r="DC75" s="140"/>
    </row>
    <row r="76" spans="2:108" ht="12.75" customHeight="1" x14ac:dyDescent="0.2">
      <c r="B76" s="15" t="s">
        <v>238</v>
      </c>
      <c r="C76" s="62"/>
      <c r="D76" s="140"/>
      <c r="E76" s="140"/>
      <c r="F76" s="140"/>
      <c r="G76" s="140"/>
      <c r="H76" s="140"/>
      <c r="I76" s="140"/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</row>
    <row r="77" spans="2:108" ht="12.75" customHeight="1" x14ac:dyDescent="0.2">
      <c r="B77" s="157" t="s">
        <v>243</v>
      </c>
      <c r="C77" s="54"/>
      <c r="D77" s="140"/>
      <c r="E77" s="140"/>
      <c r="F77" s="140"/>
      <c r="G77" s="140"/>
      <c r="H77" s="140"/>
      <c r="I77" s="140"/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</row>
    <row r="78" spans="2:108" ht="12.75" customHeight="1" x14ac:dyDescent="0.2">
      <c r="B78" s="157" t="s">
        <v>147</v>
      </c>
      <c r="C78" s="54"/>
      <c r="D78" s="140"/>
      <c r="E78" s="140"/>
      <c r="F78" s="140"/>
      <c r="G78" s="140"/>
      <c r="H78" s="140"/>
      <c r="I78" s="140"/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</row>
    <row r="79" spans="2:108" ht="12.75" customHeight="1" x14ac:dyDescent="0.2">
      <c r="B79" s="53"/>
      <c r="C79" s="62"/>
      <c r="D79" s="62"/>
      <c r="E79" s="62"/>
      <c r="F79" s="62"/>
      <c r="G79" s="62"/>
      <c r="H79" s="62"/>
      <c r="I79" s="62"/>
      <c r="J79" s="62"/>
      <c r="K79" s="62"/>
      <c r="L79" s="62"/>
      <c r="M79" s="62"/>
      <c r="N79" s="62"/>
      <c r="O79" s="62"/>
      <c r="P79" s="62"/>
      <c r="Q79" s="62"/>
      <c r="R79" s="62"/>
      <c r="S79" s="62"/>
      <c r="T79" s="62"/>
      <c r="U79" s="62"/>
      <c r="V79" s="62"/>
      <c r="W79" s="62"/>
      <c r="X79" s="62"/>
      <c r="Y79" s="62"/>
      <c r="Z79" s="62"/>
      <c r="AA79" s="62"/>
      <c r="AB79" s="62"/>
      <c r="AC79" s="62"/>
      <c r="AD79" s="62"/>
      <c r="AE79" s="62"/>
      <c r="AF79" s="62"/>
      <c r="AG79" s="62"/>
      <c r="AH79" s="62"/>
      <c r="AI79" s="62"/>
      <c r="AJ79" s="62"/>
      <c r="AK79" s="62"/>
      <c r="AL79" s="62"/>
      <c r="AM79" s="62"/>
      <c r="AN79" s="62"/>
      <c r="AO79" s="62"/>
      <c r="AP79" s="62"/>
      <c r="AQ79" s="62"/>
      <c r="AR79" s="62"/>
      <c r="AS79" s="62"/>
      <c r="AT79" s="62"/>
      <c r="AU79" s="62"/>
      <c r="AV79" s="62"/>
      <c r="AW79" s="62"/>
      <c r="AX79" s="62"/>
      <c r="AY79" s="62"/>
      <c r="AZ79" s="62"/>
      <c r="BA79" s="62"/>
      <c r="BB79" s="62"/>
      <c r="BC79" s="62"/>
      <c r="BD79" s="62"/>
      <c r="BE79" s="62"/>
      <c r="BF79" s="62"/>
      <c r="BG79" s="62"/>
      <c r="BH79" s="62"/>
      <c r="BI79" s="62"/>
      <c r="BJ79" s="62"/>
      <c r="BK79" s="62"/>
      <c r="BL79" s="62"/>
      <c r="BM79" s="62"/>
      <c r="BN79" s="62"/>
      <c r="BO79" s="62"/>
      <c r="BP79" s="62"/>
      <c r="BQ79" s="62"/>
      <c r="BR79" s="62"/>
      <c r="BS79" s="62"/>
      <c r="BT79" s="62"/>
      <c r="BU79" s="62"/>
      <c r="BV79" s="62"/>
      <c r="BW79" s="62"/>
      <c r="BX79" s="62"/>
      <c r="BY79" s="62"/>
      <c r="BZ79" s="62"/>
      <c r="CA79" s="62"/>
      <c r="CB79" s="62"/>
      <c r="CC79" s="62"/>
      <c r="CD79" s="62"/>
      <c r="CE79" s="62"/>
      <c r="CF79" s="62"/>
      <c r="CG79" s="62"/>
      <c r="CH79" s="62"/>
      <c r="CI79" s="62"/>
      <c r="CJ79" s="62"/>
      <c r="CK79" s="62"/>
      <c r="CL79" s="62"/>
      <c r="CM79" s="62"/>
      <c r="CN79" s="62"/>
      <c r="CO79" s="62"/>
      <c r="CP79" s="62"/>
      <c r="CQ79" s="62"/>
      <c r="CR79" s="62"/>
      <c r="CS79" s="62"/>
      <c r="CT79" s="62"/>
      <c r="CU79" s="62"/>
      <c r="CV79" s="62"/>
      <c r="CW79" s="62"/>
      <c r="CX79" s="62"/>
      <c r="CY79" s="62"/>
      <c r="CZ79" s="62"/>
      <c r="DA79" s="62"/>
      <c r="DB79" s="62"/>
      <c r="DC79" s="62"/>
    </row>
    <row r="80" spans="2:108" s="126" customFormat="1" ht="12.75" customHeight="1" x14ac:dyDescent="0.2">
      <c r="B80" s="290" t="s">
        <v>172</v>
      </c>
      <c r="C80" s="133"/>
      <c r="D80" s="134" t="str">
        <f>+D67</f>
        <v>ANJA</v>
      </c>
      <c r="E80" s="134" t="str">
        <f t="shared" ref="E80:AO80" si="1">+E67</f>
        <v>ESPO</v>
      </c>
      <c r="F80" s="134" t="str">
        <f t="shared" si="1"/>
        <v>EURA</v>
      </c>
      <c r="G80" s="134" t="str">
        <f t="shared" si="1"/>
        <v>FISK</v>
      </c>
      <c r="H80" s="134" t="str">
        <f t="shared" si="1"/>
        <v>HAAP</v>
      </c>
      <c r="I80" s="134" t="str">
        <f t="shared" si="1"/>
        <v>IISA</v>
      </c>
      <c r="J80" s="134" t="str">
        <f t="shared" si="1"/>
        <v>INAR</v>
      </c>
      <c r="K80" s="134" t="str">
        <f t="shared" si="1"/>
        <v>JOUT</v>
      </c>
      <c r="L80" s="134" t="str">
        <f t="shared" si="1"/>
        <v>JYVÄ</v>
      </c>
      <c r="M80" s="134" t="str">
        <f t="shared" si="1"/>
        <v>KARI</v>
      </c>
      <c r="N80" s="134" t="str">
        <f t="shared" si="1"/>
        <v>KERI</v>
      </c>
      <c r="O80" s="134" t="str">
        <f t="shared" si="1"/>
        <v>KIIH</v>
      </c>
      <c r="P80" s="134" t="str">
        <f t="shared" si="1"/>
        <v>KOLI</v>
      </c>
      <c r="Q80" s="134" t="str">
        <f t="shared" si="1"/>
        <v>KRUU</v>
      </c>
      <c r="R80" s="134" t="str">
        <f t="shared" si="1"/>
        <v>KUOP</v>
      </c>
      <c r="S80" s="134" t="str">
        <f t="shared" si="1"/>
        <v>KUTT</v>
      </c>
      <c r="T80" s="134" t="str">
        <f t="shared" si="1"/>
        <v>LAHT</v>
      </c>
      <c r="U80" s="134" t="str">
        <f t="shared" si="1"/>
        <v>LAPU</v>
      </c>
      <c r="V80" s="134" t="str">
        <f t="shared" si="1"/>
        <v>MIKK</v>
      </c>
      <c r="W80" s="134" t="str">
        <f t="shared" si="1"/>
        <v>OULU</v>
      </c>
      <c r="X80" s="134" t="str">
        <f t="shared" si="1"/>
        <v>PERN</v>
      </c>
      <c r="Y80" s="134" t="str">
        <f t="shared" si="1"/>
        <v>PIHT</v>
      </c>
      <c r="Z80" s="134" t="str">
        <f t="shared" si="1"/>
        <v>POSI</v>
      </c>
      <c r="AA80" s="134" t="str">
        <f t="shared" si="1"/>
        <v>PYTU</v>
      </c>
      <c r="AB80" s="134" t="str">
        <f t="shared" si="1"/>
        <v>PYVU</v>
      </c>
      <c r="AC80" s="134" t="str">
        <f t="shared" si="1"/>
        <v>ROVA</v>
      </c>
      <c r="AD80" s="134" t="str">
        <f t="shared" si="1"/>
        <v>RUKA</v>
      </c>
      <c r="AE80" s="134" t="str">
        <f t="shared" si="1"/>
        <v>TAIV</v>
      </c>
      <c r="AF80" s="134" t="str">
        <f t="shared" si="1"/>
        <v>TAMM</v>
      </c>
      <c r="AG80" s="134" t="str">
        <f t="shared" si="1"/>
        <v>TAMP</v>
      </c>
      <c r="AH80" s="134" t="str">
        <f t="shared" si="1"/>
        <v>TERV</v>
      </c>
      <c r="AI80" s="134" t="str">
        <f t="shared" si="1"/>
        <v>TURK</v>
      </c>
      <c r="AJ80" s="134" t="str">
        <f t="shared" si="1"/>
        <v>UTSJ</v>
      </c>
      <c r="AK80" s="134" t="str">
        <f t="shared" si="1"/>
        <v>VAAS</v>
      </c>
      <c r="AL80" s="134" t="str">
        <f t="shared" si="1"/>
        <v>VUOK</v>
      </c>
      <c r="AM80" s="134" t="str">
        <f t="shared" si="1"/>
        <v>VUOT</v>
      </c>
      <c r="AN80" s="134" t="str">
        <f t="shared" si="1"/>
        <v>YLLÄ</v>
      </c>
      <c r="AO80" s="134" t="str">
        <f t="shared" si="1"/>
        <v>ÄHTÄ</v>
      </c>
      <c r="AP80" s="135"/>
      <c r="AQ80" s="135"/>
      <c r="AR80" s="135"/>
      <c r="AS80" s="135"/>
      <c r="AT80" s="135"/>
      <c r="AU80" s="135"/>
      <c r="AV80" s="135"/>
      <c r="AW80" s="135"/>
      <c r="AX80" s="135"/>
      <c r="AY80" s="135"/>
      <c r="AZ80" s="135"/>
      <c r="BA80" s="135"/>
      <c r="BB80" s="135"/>
      <c r="BC80" s="135"/>
      <c r="BD80" s="135"/>
      <c r="BE80" s="135"/>
      <c r="BF80" s="135"/>
      <c r="BG80" s="135"/>
      <c r="BH80" s="135"/>
      <c r="BI80" s="135"/>
      <c r="BJ80" s="135"/>
      <c r="BK80" s="135"/>
      <c r="BL80" s="135"/>
      <c r="BM80" s="135"/>
      <c r="BN80" s="135"/>
      <c r="BO80" s="135"/>
      <c r="BP80" s="135"/>
      <c r="BQ80" s="135"/>
      <c r="BR80" s="135"/>
      <c r="BS80" s="135"/>
      <c r="BT80" s="135"/>
      <c r="BU80" s="135"/>
      <c r="BV80" s="135"/>
      <c r="BW80" s="135"/>
      <c r="BX80" s="135"/>
      <c r="BY80" s="135"/>
      <c r="BZ80" s="135"/>
      <c r="CA80" s="135"/>
      <c r="CB80" s="135"/>
      <c r="CC80" s="135"/>
      <c r="CD80" s="135"/>
      <c r="CE80" s="135"/>
      <c r="CF80" s="135"/>
      <c r="CG80" s="135"/>
      <c r="CH80" s="135"/>
      <c r="CI80" s="135"/>
      <c r="CJ80" s="135"/>
      <c r="CK80" s="135"/>
      <c r="CL80" s="135"/>
      <c r="CM80" s="135"/>
      <c r="CN80" s="135"/>
      <c r="CO80" s="135"/>
      <c r="CP80" s="135"/>
      <c r="CQ80" s="135"/>
      <c r="CR80" s="135"/>
      <c r="CS80" s="135"/>
      <c r="CT80" s="135"/>
      <c r="CU80" s="135"/>
      <c r="CV80" s="135"/>
      <c r="CW80" s="135"/>
      <c r="CX80" s="135"/>
      <c r="CY80" s="135"/>
      <c r="CZ80" s="135"/>
      <c r="DA80" s="135"/>
      <c r="DB80" s="135"/>
      <c r="DC80" s="135"/>
    </row>
    <row r="81" spans="2:108" s="126" customFormat="1" ht="12.75" customHeight="1" x14ac:dyDescent="0.2">
      <c r="B81" s="157" t="s">
        <v>244</v>
      </c>
      <c r="C81" s="54"/>
      <c r="D81" s="62"/>
      <c r="E81" s="62"/>
      <c r="F81" s="62"/>
      <c r="G81" s="62"/>
      <c r="H81" s="62"/>
      <c r="I81" s="62"/>
      <c r="J81" s="62"/>
      <c r="K81" s="62"/>
      <c r="L81" s="62"/>
      <c r="M81" s="62"/>
      <c r="N81" s="62"/>
      <c r="O81" s="62"/>
      <c r="P81" s="62"/>
      <c r="Q81" s="62"/>
      <c r="R81" s="62"/>
      <c r="S81" s="62"/>
      <c r="T81" s="62"/>
      <c r="U81" s="62"/>
      <c r="V81" s="62"/>
      <c r="W81" s="62"/>
      <c r="X81" s="62"/>
      <c r="Y81" s="62"/>
      <c r="Z81" s="62"/>
      <c r="AA81" s="62"/>
      <c r="AB81" s="62"/>
      <c r="AC81" s="62"/>
      <c r="AD81" s="62"/>
      <c r="AE81" s="62"/>
      <c r="AF81" s="62"/>
      <c r="AG81" s="62"/>
      <c r="AH81" s="62"/>
      <c r="AI81" s="62"/>
      <c r="AJ81" s="62"/>
      <c r="AK81" s="62"/>
      <c r="AL81" s="62"/>
      <c r="AM81" s="62"/>
      <c r="AN81" s="62"/>
      <c r="AO81" s="62"/>
      <c r="AP81" s="180"/>
      <c r="AQ81" s="180"/>
      <c r="AR81" s="180"/>
      <c r="AS81" s="180"/>
      <c r="AT81" s="180"/>
      <c r="AU81" s="180"/>
      <c r="AV81" s="180"/>
      <c r="AW81" s="180"/>
      <c r="AX81" s="180"/>
      <c r="AY81" s="180"/>
      <c r="AZ81" s="180"/>
      <c r="BA81" s="180"/>
      <c r="BB81" s="180"/>
      <c r="BC81" s="180"/>
      <c r="BD81" s="180"/>
      <c r="BE81" s="180"/>
      <c r="BF81" s="180"/>
      <c r="BG81" s="180"/>
      <c r="BH81" s="180"/>
      <c r="BI81" s="180"/>
      <c r="BJ81" s="180"/>
      <c r="BK81" s="180"/>
      <c r="BL81" s="180"/>
      <c r="BM81" s="180"/>
      <c r="BN81" s="180"/>
      <c r="BO81" s="180"/>
      <c r="BP81" s="180"/>
      <c r="BQ81" s="180"/>
      <c r="BR81" s="180"/>
      <c r="BS81" s="180"/>
      <c r="BT81" s="180"/>
      <c r="BU81" s="180"/>
      <c r="BV81" s="180"/>
      <c r="BW81" s="180"/>
      <c r="BX81" s="180"/>
      <c r="BY81" s="180"/>
      <c r="BZ81" s="180"/>
      <c r="CA81" s="180"/>
      <c r="CB81" s="180"/>
      <c r="CC81" s="180"/>
      <c r="CD81" s="180"/>
      <c r="CE81" s="180"/>
      <c r="CF81" s="180"/>
      <c r="CG81" s="180"/>
      <c r="CH81" s="180"/>
      <c r="CI81" s="180"/>
      <c r="CJ81" s="180"/>
      <c r="CK81" s="180"/>
      <c r="CL81" s="180"/>
      <c r="CM81" s="180"/>
      <c r="CN81" s="180"/>
      <c r="CO81" s="180"/>
      <c r="CP81" s="180"/>
      <c r="CQ81" s="180"/>
      <c r="CR81" s="180"/>
      <c r="CS81" s="180"/>
      <c r="CT81" s="180"/>
      <c r="CU81" s="180"/>
      <c r="CV81" s="180"/>
      <c r="CW81" s="180"/>
      <c r="CX81" s="180"/>
      <c r="CY81" s="180"/>
      <c r="CZ81" s="180"/>
      <c r="DA81" s="180"/>
      <c r="DB81" s="180"/>
      <c r="DC81" s="180"/>
    </row>
    <row r="82" spans="2:108" s="126" customFormat="1" ht="12.75" customHeight="1" x14ac:dyDescent="0.2">
      <c r="B82" s="14"/>
      <c r="C82" s="54"/>
      <c r="D82" s="62"/>
      <c r="E82" s="62"/>
      <c r="F82" s="62"/>
      <c r="G82" s="62"/>
      <c r="H82" s="62"/>
      <c r="I82" s="62"/>
      <c r="J82" s="62"/>
      <c r="K82" s="62"/>
      <c r="L82" s="62"/>
      <c r="M82" s="62"/>
      <c r="N82" s="62"/>
      <c r="O82" s="62"/>
      <c r="P82" s="62"/>
      <c r="Q82" s="62"/>
      <c r="R82" s="62"/>
      <c r="S82" s="62"/>
      <c r="T82" s="62"/>
      <c r="U82" s="62"/>
      <c r="V82" s="62"/>
      <c r="W82" s="62"/>
      <c r="X82" s="62"/>
      <c r="Y82" s="62"/>
      <c r="Z82" s="62"/>
      <c r="AA82" s="62"/>
      <c r="AB82" s="62"/>
      <c r="AC82" s="62"/>
      <c r="AD82" s="62"/>
      <c r="AE82" s="62"/>
      <c r="AF82" s="62"/>
      <c r="AG82" s="62"/>
      <c r="AH82" s="62"/>
      <c r="AI82" s="62"/>
      <c r="AJ82" s="62"/>
      <c r="AK82" s="62"/>
      <c r="AL82" s="62"/>
      <c r="AM82" s="62"/>
      <c r="AN82" s="62"/>
      <c r="AO82" s="62"/>
      <c r="AP82" s="180"/>
      <c r="AQ82" s="180"/>
      <c r="AR82" s="180"/>
      <c r="AS82" s="180"/>
      <c r="AT82" s="180"/>
      <c r="AU82" s="180"/>
      <c r="AV82" s="180"/>
      <c r="AW82" s="180"/>
      <c r="AX82" s="180"/>
      <c r="AY82" s="180"/>
      <c r="AZ82" s="180"/>
      <c r="BA82" s="180"/>
      <c r="BB82" s="180"/>
      <c r="BC82" s="180"/>
      <c r="BD82" s="180"/>
      <c r="BE82" s="180"/>
      <c r="BF82" s="180"/>
      <c r="BG82" s="180"/>
      <c r="BH82" s="180"/>
      <c r="BI82" s="180"/>
      <c r="BJ82" s="180"/>
      <c r="BK82" s="180"/>
      <c r="BL82" s="180"/>
      <c r="BM82" s="180"/>
      <c r="BN82" s="180"/>
      <c r="BO82" s="180"/>
      <c r="BP82" s="180"/>
      <c r="BQ82" s="180"/>
      <c r="BR82" s="180"/>
      <c r="BS82" s="180"/>
      <c r="BT82" s="180"/>
      <c r="BU82" s="180"/>
      <c r="BV82" s="180"/>
      <c r="BW82" s="180"/>
      <c r="BX82" s="180"/>
      <c r="BY82" s="180"/>
      <c r="BZ82" s="180"/>
      <c r="CA82" s="180"/>
      <c r="CB82" s="180"/>
      <c r="CC82" s="180"/>
      <c r="CD82" s="180"/>
      <c r="CE82" s="180"/>
      <c r="CF82" s="180"/>
      <c r="CG82" s="180"/>
      <c r="CH82" s="180"/>
      <c r="CI82" s="180"/>
      <c r="CJ82" s="180"/>
      <c r="CK82" s="180"/>
      <c r="CL82" s="180"/>
      <c r="CM82" s="180"/>
      <c r="CN82" s="180"/>
      <c r="CO82" s="180"/>
      <c r="CP82" s="180"/>
      <c r="CQ82" s="180"/>
      <c r="CR82" s="180"/>
      <c r="CS82" s="180"/>
      <c r="CT82" s="180"/>
      <c r="CU82" s="180"/>
      <c r="CV82" s="180"/>
      <c r="CW82" s="180"/>
      <c r="CX82" s="180"/>
      <c r="CY82" s="180"/>
      <c r="CZ82" s="180"/>
      <c r="DA82" s="180"/>
      <c r="DB82" s="180"/>
      <c r="DC82" s="180"/>
    </row>
    <row r="83" spans="2:108" s="126" customFormat="1" ht="12.75" customHeight="1" x14ac:dyDescent="0.2">
      <c r="B83" s="290" t="s">
        <v>212</v>
      </c>
      <c r="C83" s="133"/>
      <c r="D83" s="134"/>
      <c r="E83" s="134"/>
      <c r="F83" s="134"/>
      <c r="G83" s="134"/>
      <c r="H83" s="134"/>
      <c r="I83" s="134"/>
      <c r="J83" s="134"/>
      <c r="K83" s="134"/>
      <c r="L83" s="134"/>
      <c r="M83" s="134"/>
      <c r="N83" s="134"/>
      <c r="O83" s="134"/>
      <c r="P83" s="134"/>
      <c r="Q83" s="134"/>
      <c r="R83" s="134"/>
      <c r="S83" s="134"/>
      <c r="T83" s="134"/>
      <c r="U83" s="134"/>
      <c r="V83" s="134"/>
      <c r="W83" s="134"/>
      <c r="X83" s="134"/>
      <c r="Y83" s="134"/>
      <c r="Z83" s="134"/>
      <c r="AA83" s="134"/>
      <c r="AB83" s="134"/>
      <c r="AC83" s="134"/>
      <c r="AD83" s="134"/>
      <c r="AE83" s="134"/>
      <c r="AF83" s="134"/>
      <c r="AG83" s="134"/>
      <c r="AH83" s="134"/>
      <c r="AI83" s="134"/>
      <c r="AJ83" s="134"/>
      <c r="AK83" s="134"/>
      <c r="AL83" s="134"/>
      <c r="AM83" s="134"/>
      <c r="AN83" s="134"/>
      <c r="AO83" s="134"/>
      <c r="AP83" s="134"/>
      <c r="AQ83" s="134"/>
      <c r="AR83" s="134"/>
      <c r="AS83" s="134"/>
      <c r="AT83" s="134"/>
      <c r="AU83" s="134"/>
      <c r="AV83" s="134"/>
      <c r="AW83" s="134"/>
      <c r="AX83" s="134"/>
      <c r="AY83" s="134"/>
      <c r="AZ83" s="134"/>
      <c r="BA83" s="134"/>
      <c r="BB83" s="134"/>
      <c r="BC83" s="134"/>
      <c r="BD83" s="134"/>
      <c r="BE83" s="134"/>
      <c r="BF83" s="134"/>
      <c r="BG83" s="134"/>
      <c r="BH83" s="134"/>
      <c r="BI83" s="134"/>
      <c r="BJ83" s="134"/>
      <c r="BK83" s="134"/>
      <c r="BL83" s="134"/>
      <c r="BM83" s="134"/>
      <c r="BN83" s="134"/>
      <c r="BO83" s="134"/>
      <c r="BP83" s="134"/>
      <c r="BQ83" s="134"/>
      <c r="BR83" s="134"/>
      <c r="BS83" s="134"/>
      <c r="BT83" s="134"/>
      <c r="BU83" s="134"/>
      <c r="BV83" s="134"/>
      <c r="BW83" s="134"/>
      <c r="BX83" s="134"/>
      <c r="BY83" s="134"/>
      <c r="BZ83" s="134"/>
      <c r="CA83" s="134"/>
      <c r="CB83" s="134"/>
      <c r="CC83" s="134"/>
      <c r="CD83" s="134"/>
      <c r="CE83" s="134"/>
      <c r="CF83" s="134"/>
      <c r="CG83" s="134"/>
      <c r="CH83" s="134"/>
      <c r="CI83" s="134"/>
      <c r="CJ83" s="134"/>
      <c r="CK83" s="134"/>
      <c r="CL83" s="134"/>
      <c r="CM83" s="134"/>
      <c r="CN83" s="134"/>
      <c r="CO83" s="134"/>
      <c r="CP83" s="134"/>
      <c r="CQ83" s="134"/>
      <c r="CR83" s="134"/>
      <c r="CS83" s="134"/>
      <c r="CT83" s="134"/>
      <c r="CU83" s="134"/>
      <c r="CV83" s="134"/>
      <c r="CW83" s="134"/>
      <c r="CX83" s="134"/>
      <c r="CY83" s="134"/>
      <c r="CZ83" s="134"/>
      <c r="DA83" s="134"/>
      <c r="DB83" s="134"/>
      <c r="DC83" s="134"/>
      <c r="DD83" s="2"/>
    </row>
    <row r="84" spans="2:108" s="126" customFormat="1" ht="12.75" customHeight="1" x14ac:dyDescent="0.2">
      <c r="B84" s="157" t="s">
        <v>244</v>
      </c>
      <c r="C84" s="54"/>
      <c r="D84" s="62"/>
      <c r="E84" s="62"/>
      <c r="F84" s="62"/>
      <c r="G84" s="62"/>
      <c r="H84" s="62"/>
      <c r="I84" s="62"/>
      <c r="J84" s="62"/>
      <c r="K84" s="62"/>
      <c r="L84" s="62"/>
      <c r="M84" s="62"/>
      <c r="N84" s="62"/>
      <c r="O84" s="62"/>
      <c r="P84" s="62"/>
      <c r="Q84" s="62"/>
      <c r="R84" s="62"/>
      <c r="S84" s="62"/>
      <c r="T84" s="62"/>
      <c r="U84" s="62"/>
      <c r="V84" s="62"/>
      <c r="W84" s="62"/>
      <c r="X84" s="62"/>
      <c r="Y84" s="62"/>
      <c r="Z84" s="62"/>
      <c r="AA84" s="62"/>
      <c r="AB84" s="62"/>
      <c r="AC84" s="62"/>
      <c r="AD84" s="62"/>
      <c r="AE84" s="62"/>
      <c r="AF84" s="62"/>
      <c r="AG84" s="62"/>
      <c r="AH84" s="62"/>
      <c r="AI84" s="62"/>
      <c r="AJ84" s="62"/>
      <c r="AK84" s="62"/>
      <c r="AL84" s="62"/>
      <c r="AM84" s="62"/>
      <c r="AN84" s="62"/>
      <c r="AO84" s="62"/>
      <c r="AP84" s="62"/>
      <c r="AQ84" s="62"/>
      <c r="AR84" s="62"/>
      <c r="AS84" s="62"/>
      <c r="AT84" s="62"/>
      <c r="AU84" s="62"/>
      <c r="AV84" s="62"/>
      <c r="AW84" s="62"/>
      <c r="AX84" s="62"/>
      <c r="AY84" s="62"/>
      <c r="AZ84" s="62"/>
      <c r="BA84" s="62"/>
      <c r="BB84" s="62"/>
      <c r="BC84" s="62"/>
      <c r="BD84" s="62"/>
      <c r="BE84" s="62"/>
      <c r="BF84" s="62"/>
      <c r="BG84" s="62"/>
      <c r="BH84" s="62"/>
      <c r="BI84" s="62"/>
      <c r="BJ84" s="62"/>
      <c r="BK84" s="62"/>
      <c r="BL84" s="62"/>
      <c r="BM84" s="62"/>
      <c r="BN84" s="62"/>
      <c r="BO84" s="62"/>
      <c r="BP84" s="62"/>
      <c r="BQ84" s="62"/>
      <c r="BR84" s="62"/>
      <c r="BS84" s="62"/>
      <c r="BT84" s="62"/>
      <c r="BU84" s="62"/>
      <c r="BV84" s="62"/>
      <c r="BW84" s="62"/>
      <c r="BX84" s="62"/>
      <c r="BY84" s="62"/>
      <c r="BZ84" s="62"/>
      <c r="CA84" s="62"/>
      <c r="CB84" s="62"/>
      <c r="CC84" s="62"/>
      <c r="CD84" s="62"/>
      <c r="CE84" s="62"/>
      <c r="CF84" s="62"/>
      <c r="CG84" s="62"/>
      <c r="CH84" s="62"/>
      <c r="CI84" s="62"/>
      <c r="CJ84" s="62"/>
      <c r="CK84" s="62"/>
      <c r="CL84" s="62"/>
      <c r="CM84" s="62"/>
      <c r="CN84" s="62"/>
      <c r="CO84" s="62"/>
      <c r="CP84" s="62"/>
      <c r="CQ84" s="62"/>
      <c r="CR84" s="62"/>
      <c r="CS84" s="62"/>
      <c r="CT84" s="62"/>
      <c r="CU84" s="62"/>
      <c r="CV84" s="62"/>
      <c r="CW84" s="62"/>
      <c r="CX84" s="62"/>
      <c r="CY84" s="62"/>
      <c r="CZ84" s="62"/>
      <c r="DA84" s="62"/>
      <c r="DB84" s="62"/>
      <c r="DC84" s="62"/>
      <c r="DD84" s="2"/>
    </row>
    <row r="85" spans="2:108" s="126" customFormat="1" ht="12.75" customHeight="1" x14ac:dyDescent="0.2">
      <c r="B85" s="14"/>
      <c r="C85" s="54"/>
      <c r="D85" s="62"/>
      <c r="E85" s="62"/>
      <c r="F85" s="62"/>
      <c r="G85" s="62"/>
      <c r="H85" s="62"/>
      <c r="I85" s="62"/>
      <c r="J85" s="62"/>
      <c r="K85" s="62"/>
      <c r="L85" s="62"/>
      <c r="M85" s="62"/>
      <c r="N85" s="62"/>
      <c r="O85" s="62"/>
      <c r="P85" s="62"/>
      <c r="Q85" s="62"/>
      <c r="R85" s="62"/>
      <c r="S85" s="62"/>
      <c r="T85" s="62"/>
      <c r="U85" s="62"/>
      <c r="V85" s="62"/>
      <c r="W85" s="62"/>
      <c r="X85" s="62"/>
      <c r="Y85" s="62"/>
      <c r="Z85" s="62"/>
      <c r="AA85" s="62"/>
      <c r="AB85" s="62"/>
      <c r="AC85" s="62"/>
      <c r="AD85" s="62"/>
      <c r="AE85" s="62"/>
      <c r="AF85" s="62"/>
      <c r="AG85" s="62"/>
      <c r="AH85" s="62"/>
      <c r="AI85" s="62"/>
      <c r="AJ85" s="62"/>
      <c r="AK85" s="62"/>
      <c r="AL85" s="62"/>
      <c r="AM85" s="62"/>
      <c r="AN85" s="62"/>
      <c r="AO85" s="62"/>
      <c r="AP85" s="62"/>
      <c r="AQ85" s="62"/>
      <c r="AR85" s="62"/>
      <c r="AS85" s="62"/>
      <c r="AT85" s="62"/>
      <c r="AU85" s="62"/>
      <c r="AV85" s="62"/>
      <c r="AW85" s="62"/>
      <c r="AX85" s="62"/>
      <c r="AY85" s="62"/>
      <c r="AZ85" s="62"/>
      <c r="BA85" s="62"/>
      <c r="BB85" s="62"/>
      <c r="BC85" s="62"/>
      <c r="BD85" s="62"/>
      <c r="BE85" s="62"/>
      <c r="BF85" s="62"/>
      <c r="BG85" s="62"/>
      <c r="BH85" s="62"/>
      <c r="BI85" s="62"/>
      <c r="BJ85" s="62"/>
      <c r="BK85" s="62"/>
      <c r="BL85" s="62"/>
      <c r="BM85" s="62"/>
      <c r="BN85" s="62"/>
      <c r="BO85" s="62"/>
      <c r="BP85" s="62"/>
      <c r="BQ85" s="62"/>
      <c r="BR85" s="62"/>
      <c r="BS85" s="62"/>
      <c r="BT85" s="62"/>
      <c r="BU85" s="62"/>
      <c r="BV85" s="62"/>
      <c r="BW85" s="62"/>
      <c r="BX85" s="62"/>
      <c r="BY85" s="62"/>
      <c r="BZ85" s="62"/>
      <c r="CA85" s="62"/>
      <c r="CB85" s="62"/>
      <c r="CC85" s="62"/>
      <c r="CD85" s="62"/>
      <c r="CE85" s="62"/>
      <c r="CF85" s="62"/>
      <c r="CG85" s="62"/>
      <c r="CH85" s="62"/>
      <c r="CI85" s="62"/>
      <c r="CJ85" s="62"/>
      <c r="CK85" s="62"/>
      <c r="CL85" s="62"/>
      <c r="CM85" s="62"/>
      <c r="CN85" s="62"/>
      <c r="CO85" s="62"/>
      <c r="CP85" s="62"/>
      <c r="CQ85" s="62"/>
      <c r="CR85" s="62"/>
      <c r="CS85" s="62"/>
      <c r="CT85" s="62"/>
      <c r="CU85" s="62"/>
      <c r="CV85" s="62"/>
      <c r="CW85" s="62"/>
      <c r="CX85" s="62"/>
      <c r="CY85" s="62"/>
      <c r="CZ85" s="62"/>
      <c r="DA85" s="62"/>
      <c r="DB85" s="62"/>
      <c r="DC85" s="62"/>
      <c r="DD85" s="2"/>
    </row>
    <row r="86" spans="2:108" s="126" customFormat="1" ht="12.75" customHeight="1" x14ac:dyDescent="0.2">
      <c r="B86" s="14" t="s">
        <v>245</v>
      </c>
      <c r="C86" s="54"/>
      <c r="D86" s="62"/>
      <c r="E86" s="62"/>
      <c r="F86" s="62"/>
      <c r="G86" s="62"/>
      <c r="H86" s="62"/>
      <c r="I86" s="62"/>
      <c r="J86" s="62"/>
      <c r="K86" s="62"/>
      <c r="L86" s="62"/>
      <c r="M86" s="62"/>
      <c r="N86" s="62"/>
      <c r="O86" s="62"/>
      <c r="P86" s="62"/>
      <c r="Q86" s="62"/>
      <c r="R86" s="62"/>
      <c r="S86" s="62"/>
      <c r="T86" s="62"/>
      <c r="U86" s="62"/>
      <c r="V86" s="62"/>
      <c r="W86" s="62"/>
      <c r="X86" s="62"/>
      <c r="Y86" s="62"/>
      <c r="Z86" s="62"/>
      <c r="AA86" s="62"/>
      <c r="AB86" s="62"/>
      <c r="AC86" s="62"/>
      <c r="AD86" s="62"/>
      <c r="AE86" s="62"/>
      <c r="AF86" s="62"/>
      <c r="AG86" s="62"/>
      <c r="AH86" s="62"/>
      <c r="AI86" s="62"/>
      <c r="AJ86" s="62"/>
      <c r="AK86" s="62"/>
      <c r="AL86" s="62"/>
      <c r="AM86" s="62"/>
      <c r="AN86" s="62"/>
      <c r="AO86" s="62"/>
      <c r="AP86" s="62"/>
      <c r="AQ86" s="62"/>
      <c r="AR86" s="62"/>
      <c r="AS86" s="62"/>
      <c r="AT86" s="62"/>
      <c r="AU86" s="62"/>
      <c r="AV86" s="62"/>
      <c r="AW86" s="62"/>
      <c r="AX86" s="62"/>
      <c r="AY86" s="62"/>
      <c r="AZ86" s="62"/>
      <c r="BA86" s="62"/>
      <c r="BB86" s="62"/>
      <c r="BC86" s="62"/>
      <c r="BD86" s="62"/>
      <c r="BE86" s="62"/>
      <c r="BF86" s="62"/>
      <c r="BG86" s="62"/>
      <c r="BH86" s="62"/>
      <c r="BI86" s="62"/>
      <c r="BJ86" s="62"/>
      <c r="BK86" s="62"/>
      <c r="BL86" s="62"/>
      <c r="BM86" s="62"/>
      <c r="BN86" s="62"/>
      <c r="BO86" s="62"/>
      <c r="BP86" s="62"/>
      <c r="BQ86" s="62"/>
      <c r="BR86" s="62"/>
      <c r="BS86" s="62"/>
      <c r="BT86" s="62"/>
      <c r="BU86" s="62"/>
      <c r="BV86" s="62"/>
      <c r="BW86" s="62"/>
      <c r="BX86" s="62"/>
      <c r="BY86" s="62"/>
      <c r="BZ86" s="62"/>
      <c r="CA86" s="62"/>
      <c r="CB86" s="62"/>
      <c r="CC86" s="62"/>
      <c r="CD86" s="62"/>
      <c r="CE86" s="62"/>
      <c r="CF86" s="62"/>
      <c r="CG86" s="62"/>
      <c r="CH86" s="62"/>
      <c r="CI86" s="62"/>
      <c r="CJ86" s="62"/>
      <c r="CK86" s="62"/>
      <c r="CL86" s="62"/>
      <c r="CM86" s="62"/>
      <c r="CN86" s="62"/>
      <c r="CO86" s="62"/>
      <c r="CP86" s="62"/>
      <c r="CQ86" s="62"/>
      <c r="CR86" s="62"/>
      <c r="CS86" s="62"/>
      <c r="CT86" s="62"/>
      <c r="CU86" s="62"/>
      <c r="CV86" s="62"/>
      <c r="CW86" s="62"/>
      <c r="CX86" s="62"/>
      <c r="CY86" s="62"/>
      <c r="CZ86" s="62"/>
      <c r="DA86" s="62"/>
      <c r="DB86" s="62"/>
      <c r="DC86" s="62"/>
    </row>
    <row r="87" spans="2:108" ht="12.75" customHeight="1" x14ac:dyDescent="0.2">
      <c r="B87" s="15" t="s">
        <v>246</v>
      </c>
      <c r="C87" s="62"/>
      <c r="D87" s="140"/>
      <c r="E87" s="140"/>
      <c r="F87" s="140"/>
      <c r="G87" s="140"/>
      <c r="H87" s="140"/>
      <c r="I87" s="140"/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</row>
    <row r="88" spans="2:108" ht="12.75" customHeight="1" x14ac:dyDescent="0.2">
      <c r="B88" s="15" t="s">
        <v>147</v>
      </c>
      <c r="C88" s="62"/>
      <c r="D88" s="140"/>
      <c r="E88" s="140"/>
      <c r="F88" s="140"/>
      <c r="G88" s="140"/>
      <c r="H88" s="140"/>
      <c r="I88" s="140"/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</row>
    <row r="89" spans="2:108" ht="12.75" customHeight="1" x14ac:dyDescent="0.2">
      <c r="B89" s="15" t="s">
        <v>247</v>
      </c>
      <c r="C89" s="62"/>
      <c r="D89" s="140"/>
      <c r="E89" s="140"/>
      <c r="F89" s="140"/>
      <c r="G89" s="140"/>
      <c r="H89" s="140"/>
      <c r="I89" s="140"/>
      <c r="J89" s="140"/>
      <c r="K89" s="140"/>
      <c r="L89" s="140"/>
      <c r="M89" s="140"/>
      <c r="N89" s="140"/>
      <c r="O89" s="140"/>
      <c r="P89" s="140"/>
      <c r="Q89" s="140"/>
      <c r="R89" s="140"/>
      <c r="S89" s="140"/>
      <c r="T89" s="140"/>
      <c r="U89" s="140"/>
      <c r="V89" s="140"/>
      <c r="W89" s="140"/>
      <c r="X89" s="140"/>
      <c r="Y89" s="140"/>
      <c r="Z89" s="140"/>
      <c r="AA89" s="140"/>
      <c r="AB89" s="140"/>
      <c r="AC89" s="140"/>
      <c r="AD89" s="140"/>
      <c r="AE89" s="140"/>
      <c r="AF89" s="140"/>
      <c r="AG89" s="140"/>
      <c r="AH89" s="140"/>
      <c r="AI89" s="140"/>
      <c r="AJ89" s="140"/>
      <c r="AK89" s="140"/>
      <c r="AL89" s="140"/>
      <c r="AM89" s="140"/>
      <c r="AN89" s="140"/>
      <c r="AO89" s="140"/>
      <c r="AP89" s="140"/>
      <c r="AQ89" s="140"/>
      <c r="AR89" s="140"/>
      <c r="AS89" s="140"/>
      <c r="AT89" s="140"/>
      <c r="AU89" s="140"/>
      <c r="AV89" s="140"/>
      <c r="AW89" s="140"/>
      <c r="AX89" s="140"/>
      <c r="AY89" s="140"/>
      <c r="AZ89" s="140"/>
      <c r="BA89" s="140"/>
      <c r="BB89" s="140"/>
      <c r="BC89" s="140"/>
      <c r="BD89" s="140"/>
      <c r="BE89" s="140"/>
      <c r="BF89" s="140"/>
      <c r="BG89" s="140"/>
      <c r="BH89" s="140"/>
      <c r="BI89" s="140"/>
      <c r="BJ89" s="140"/>
      <c r="BK89" s="140"/>
      <c r="BL89" s="140"/>
      <c r="BM89" s="140"/>
      <c r="BN89" s="140"/>
      <c r="BO89" s="140"/>
      <c r="BP89" s="140"/>
      <c r="BQ89" s="140"/>
      <c r="BR89" s="140"/>
      <c r="BS89" s="140"/>
      <c r="BT89" s="140"/>
      <c r="BU89" s="140"/>
      <c r="BV89" s="140"/>
      <c r="BW89" s="140"/>
      <c r="BX89" s="140"/>
      <c r="BY89" s="140"/>
      <c r="BZ89" s="140"/>
      <c r="CA89" s="140"/>
      <c r="CB89" s="140"/>
      <c r="CC89" s="140"/>
      <c r="CD89" s="140"/>
      <c r="CE89" s="140"/>
      <c r="CF89" s="140"/>
      <c r="CG89" s="140"/>
      <c r="CH89" s="140"/>
      <c r="CI89" s="140"/>
      <c r="CJ89" s="140"/>
      <c r="CK89" s="140"/>
      <c r="CL89" s="140"/>
      <c r="CM89" s="140"/>
      <c r="CN89" s="140"/>
      <c r="CO89" s="140"/>
      <c r="CP89" s="140"/>
      <c r="CQ89" s="140"/>
      <c r="CR89" s="140"/>
      <c r="CS89" s="140"/>
      <c r="CT89" s="140"/>
      <c r="CU89" s="140"/>
      <c r="CV89" s="140"/>
      <c r="CW89" s="140"/>
      <c r="CX89" s="140"/>
      <c r="CY89" s="140"/>
      <c r="CZ89" s="140"/>
      <c r="DA89" s="140"/>
      <c r="DB89" s="140"/>
      <c r="DC89" s="140"/>
    </row>
    <row r="90" spans="2:108" ht="12.75" customHeight="1" x14ac:dyDescent="0.2">
      <c r="B90" s="15" t="s">
        <v>248</v>
      </c>
      <c r="C90" s="62"/>
      <c r="D90" s="140"/>
      <c r="E90" s="140"/>
      <c r="F90" s="140"/>
      <c r="G90" s="140"/>
      <c r="H90" s="140"/>
      <c r="I90" s="140"/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</row>
    <row r="91" spans="2:108" ht="12.75" customHeight="1" x14ac:dyDescent="0.2">
      <c r="B91" s="53"/>
      <c r="C91" s="62"/>
      <c r="D91" s="62"/>
      <c r="E91" s="62"/>
      <c r="F91" s="62"/>
      <c r="G91" s="62"/>
      <c r="H91" s="62"/>
      <c r="I91" s="62"/>
      <c r="J91" s="62"/>
      <c r="K91" s="62"/>
      <c r="L91" s="62"/>
      <c r="M91" s="62"/>
      <c r="N91" s="62"/>
      <c r="O91" s="62"/>
      <c r="P91" s="62"/>
      <c r="Q91" s="62"/>
      <c r="R91" s="62"/>
      <c r="S91" s="62"/>
      <c r="T91" s="62"/>
      <c r="U91" s="62"/>
      <c r="V91" s="62"/>
      <c r="W91" s="62"/>
      <c r="X91" s="62"/>
      <c r="Y91" s="62"/>
      <c r="Z91" s="62"/>
      <c r="AA91" s="62"/>
      <c r="AB91" s="62"/>
      <c r="AC91" s="62"/>
      <c r="AD91" s="62"/>
      <c r="AE91" s="62"/>
      <c r="AF91" s="62"/>
      <c r="AG91" s="62"/>
      <c r="AH91" s="62"/>
      <c r="AI91" s="62"/>
      <c r="AJ91" s="62"/>
      <c r="AK91" s="62"/>
      <c r="AL91" s="62"/>
      <c r="AM91" s="62"/>
      <c r="AN91" s="62"/>
      <c r="AO91" s="62"/>
      <c r="AP91" s="62"/>
      <c r="AQ91" s="62"/>
      <c r="AR91" s="62"/>
      <c r="AS91" s="62"/>
      <c r="AT91" s="62"/>
      <c r="AU91" s="62"/>
      <c r="AV91" s="62"/>
      <c r="AW91" s="62"/>
      <c r="AX91" s="62"/>
      <c r="AY91" s="62"/>
      <c r="AZ91" s="62"/>
      <c r="BA91" s="62"/>
      <c r="BB91" s="62"/>
      <c r="BC91" s="62"/>
      <c r="BD91" s="62"/>
      <c r="BE91" s="62"/>
      <c r="BF91" s="62"/>
      <c r="BG91" s="62"/>
      <c r="BH91" s="62"/>
      <c r="BI91" s="62"/>
      <c r="BJ91" s="62"/>
      <c r="BK91" s="62"/>
      <c r="BL91" s="62"/>
      <c r="BM91" s="62"/>
      <c r="BN91" s="62"/>
      <c r="BO91" s="62"/>
      <c r="BP91" s="62"/>
      <c r="BQ91" s="62"/>
      <c r="BR91" s="62"/>
      <c r="BS91" s="62"/>
      <c r="BT91" s="62"/>
      <c r="BU91" s="62"/>
      <c r="BV91" s="62"/>
      <c r="BW91" s="62"/>
      <c r="BX91" s="62"/>
      <c r="BY91" s="62"/>
      <c r="BZ91" s="62"/>
      <c r="CA91" s="62"/>
      <c r="CB91" s="62"/>
      <c r="CC91" s="62"/>
      <c r="CD91" s="62"/>
      <c r="CE91" s="62"/>
      <c r="CF91" s="62"/>
      <c r="CG91" s="62"/>
      <c r="CH91" s="62"/>
      <c r="CI91" s="62"/>
      <c r="CJ91" s="62"/>
      <c r="CK91" s="62"/>
      <c r="CL91" s="62"/>
      <c r="CM91" s="62"/>
      <c r="CN91" s="62"/>
      <c r="CO91" s="62"/>
      <c r="CP91" s="62"/>
      <c r="CQ91" s="62"/>
      <c r="CR91" s="62"/>
      <c r="CS91" s="62"/>
      <c r="CT91" s="62"/>
      <c r="CU91" s="62"/>
      <c r="CV91" s="62"/>
      <c r="CW91" s="62"/>
      <c r="CX91" s="62"/>
      <c r="CY91" s="62"/>
      <c r="CZ91" s="62"/>
      <c r="DA91" s="62"/>
      <c r="DB91" s="62"/>
      <c r="DC91" s="62"/>
    </row>
    <row r="92" spans="2:108" s="126" customFormat="1" ht="12.75" customHeight="1" x14ac:dyDescent="0.2">
      <c r="B92" s="290" t="s">
        <v>172</v>
      </c>
      <c r="C92" s="133"/>
      <c r="D92" s="134" t="str">
        <f>+D80</f>
        <v>ANJA</v>
      </c>
      <c r="E92" s="134" t="str">
        <f t="shared" ref="E92:AO92" si="2">+E80</f>
        <v>ESPO</v>
      </c>
      <c r="F92" s="134" t="str">
        <f t="shared" si="2"/>
        <v>EURA</v>
      </c>
      <c r="G92" s="134" t="str">
        <f t="shared" si="2"/>
        <v>FISK</v>
      </c>
      <c r="H92" s="134" t="str">
        <f t="shared" si="2"/>
        <v>HAAP</v>
      </c>
      <c r="I92" s="134" t="str">
        <f t="shared" si="2"/>
        <v>IISA</v>
      </c>
      <c r="J92" s="134" t="str">
        <f t="shared" si="2"/>
        <v>INAR</v>
      </c>
      <c r="K92" s="134" t="str">
        <f t="shared" si="2"/>
        <v>JOUT</v>
      </c>
      <c r="L92" s="134" t="str">
        <f t="shared" si="2"/>
        <v>JYVÄ</v>
      </c>
      <c r="M92" s="134" t="str">
        <f t="shared" si="2"/>
        <v>KARI</v>
      </c>
      <c r="N92" s="134" t="str">
        <f t="shared" si="2"/>
        <v>KERI</v>
      </c>
      <c r="O92" s="134" t="str">
        <f t="shared" si="2"/>
        <v>KIIH</v>
      </c>
      <c r="P92" s="134" t="str">
        <f t="shared" si="2"/>
        <v>KOLI</v>
      </c>
      <c r="Q92" s="134" t="str">
        <f t="shared" si="2"/>
        <v>KRUU</v>
      </c>
      <c r="R92" s="134" t="str">
        <f t="shared" si="2"/>
        <v>KUOP</v>
      </c>
      <c r="S92" s="134" t="str">
        <f t="shared" si="2"/>
        <v>KUTT</v>
      </c>
      <c r="T92" s="134" t="str">
        <f t="shared" si="2"/>
        <v>LAHT</v>
      </c>
      <c r="U92" s="134" t="str">
        <f t="shared" si="2"/>
        <v>LAPU</v>
      </c>
      <c r="V92" s="134" t="str">
        <f t="shared" si="2"/>
        <v>MIKK</v>
      </c>
      <c r="W92" s="134" t="str">
        <f t="shared" si="2"/>
        <v>OULU</v>
      </c>
      <c r="X92" s="134" t="str">
        <f t="shared" si="2"/>
        <v>PERN</v>
      </c>
      <c r="Y92" s="134" t="str">
        <f t="shared" si="2"/>
        <v>PIHT</v>
      </c>
      <c r="Z92" s="134" t="str">
        <f t="shared" si="2"/>
        <v>POSI</v>
      </c>
      <c r="AA92" s="134" t="str">
        <f t="shared" si="2"/>
        <v>PYTU</v>
      </c>
      <c r="AB92" s="134" t="str">
        <f t="shared" si="2"/>
        <v>PYVU</v>
      </c>
      <c r="AC92" s="134" t="str">
        <f t="shared" si="2"/>
        <v>ROVA</v>
      </c>
      <c r="AD92" s="134" t="str">
        <f t="shared" si="2"/>
        <v>RUKA</v>
      </c>
      <c r="AE92" s="134" t="str">
        <f t="shared" si="2"/>
        <v>TAIV</v>
      </c>
      <c r="AF92" s="134" t="str">
        <f t="shared" si="2"/>
        <v>TAMM</v>
      </c>
      <c r="AG92" s="134" t="str">
        <f t="shared" si="2"/>
        <v>TAMP</v>
      </c>
      <c r="AH92" s="134" t="str">
        <f t="shared" si="2"/>
        <v>TERV</v>
      </c>
      <c r="AI92" s="134" t="str">
        <f t="shared" si="2"/>
        <v>TURK</v>
      </c>
      <c r="AJ92" s="134" t="str">
        <f t="shared" si="2"/>
        <v>UTSJ</v>
      </c>
      <c r="AK92" s="134" t="str">
        <f t="shared" si="2"/>
        <v>VAAS</v>
      </c>
      <c r="AL92" s="134" t="str">
        <f t="shared" si="2"/>
        <v>VUOK</v>
      </c>
      <c r="AM92" s="134" t="str">
        <f t="shared" si="2"/>
        <v>VUOT</v>
      </c>
      <c r="AN92" s="134" t="str">
        <f t="shared" si="2"/>
        <v>YLLÄ</v>
      </c>
      <c r="AO92" s="134" t="str">
        <f t="shared" si="2"/>
        <v>ÄHTÄ</v>
      </c>
      <c r="AP92" s="135"/>
      <c r="AQ92" s="135"/>
      <c r="AR92" s="135"/>
      <c r="AS92" s="135"/>
      <c r="AT92" s="135"/>
      <c r="AU92" s="135"/>
      <c r="AV92" s="135"/>
      <c r="AW92" s="135"/>
      <c r="AX92" s="135"/>
      <c r="AY92" s="135"/>
      <c r="AZ92" s="135"/>
      <c r="BA92" s="135"/>
      <c r="BB92" s="135"/>
      <c r="BC92" s="135"/>
      <c r="BD92" s="135"/>
      <c r="BE92" s="135"/>
      <c r="BF92" s="135"/>
      <c r="BG92" s="135"/>
      <c r="BH92" s="135"/>
      <c r="BI92" s="135"/>
      <c r="BJ92" s="135"/>
      <c r="BK92" s="135"/>
      <c r="BL92" s="135"/>
      <c r="BM92" s="135"/>
      <c r="BN92" s="135"/>
      <c r="BO92" s="135"/>
      <c r="BP92" s="135"/>
      <c r="BQ92" s="135"/>
      <c r="BR92" s="135"/>
      <c r="BS92" s="135"/>
      <c r="BT92" s="135"/>
      <c r="BU92" s="135"/>
      <c r="BV92" s="135"/>
      <c r="BW92" s="135"/>
      <c r="BX92" s="135"/>
      <c r="BY92" s="135"/>
      <c r="BZ92" s="135"/>
      <c r="CA92" s="135"/>
      <c r="CB92" s="135"/>
      <c r="CC92" s="135"/>
      <c r="CD92" s="135"/>
      <c r="CE92" s="135"/>
      <c r="CF92" s="135"/>
      <c r="CG92" s="135"/>
      <c r="CH92" s="135"/>
      <c r="CI92" s="135"/>
      <c r="CJ92" s="135"/>
      <c r="CK92" s="135"/>
      <c r="CL92" s="135"/>
      <c r="CM92" s="135"/>
      <c r="CN92" s="135"/>
      <c r="CO92" s="135"/>
      <c r="CP92" s="135"/>
      <c r="CQ92" s="135"/>
      <c r="CR92" s="135"/>
      <c r="CS92" s="135"/>
      <c r="CT92" s="135"/>
      <c r="CU92" s="135"/>
      <c r="CV92" s="135"/>
      <c r="CW92" s="135"/>
      <c r="CX92" s="135"/>
      <c r="CY92" s="135"/>
      <c r="CZ92" s="135"/>
      <c r="DA92" s="135"/>
      <c r="DB92" s="135"/>
      <c r="DC92" s="135"/>
    </row>
    <row r="93" spans="2:108" s="126" customFormat="1" ht="12.75" customHeight="1" x14ac:dyDescent="0.2">
      <c r="B93" s="157" t="s">
        <v>249</v>
      </c>
      <c r="C93" s="54"/>
      <c r="D93" s="62"/>
      <c r="E93" s="62"/>
      <c r="F93" s="62"/>
      <c r="G93" s="62"/>
      <c r="H93" s="62"/>
      <c r="I93" s="62"/>
      <c r="J93" s="62"/>
      <c r="K93" s="62"/>
      <c r="L93" s="62"/>
      <c r="M93" s="62"/>
      <c r="N93" s="62"/>
      <c r="O93" s="62"/>
      <c r="P93" s="62"/>
      <c r="Q93" s="62"/>
      <c r="R93" s="62"/>
      <c r="S93" s="62"/>
      <c r="T93" s="62"/>
      <c r="U93" s="62"/>
      <c r="V93" s="62"/>
      <c r="W93" s="62"/>
      <c r="X93" s="62"/>
      <c r="Y93" s="62"/>
      <c r="Z93" s="62"/>
      <c r="AA93" s="62"/>
      <c r="AB93" s="62"/>
      <c r="AC93" s="62"/>
      <c r="AD93" s="62"/>
      <c r="AE93" s="62"/>
      <c r="AF93" s="62"/>
      <c r="AG93" s="62"/>
      <c r="AH93" s="62"/>
      <c r="AI93" s="62"/>
      <c r="AJ93" s="62"/>
      <c r="AK93" s="62"/>
      <c r="AL93" s="62"/>
      <c r="AM93" s="62"/>
      <c r="AN93" s="62"/>
      <c r="AO93" s="62"/>
      <c r="AP93" s="180"/>
      <c r="AQ93" s="180"/>
      <c r="AR93" s="180"/>
      <c r="AS93" s="180"/>
      <c r="AT93" s="180"/>
      <c r="AU93" s="180"/>
      <c r="AV93" s="180"/>
      <c r="AW93" s="180"/>
      <c r="AX93" s="180"/>
      <c r="AY93" s="180"/>
      <c r="AZ93" s="180"/>
      <c r="BA93" s="180"/>
      <c r="BB93" s="180"/>
      <c r="BC93" s="180"/>
      <c r="BD93" s="180"/>
      <c r="BE93" s="180"/>
      <c r="BF93" s="180"/>
      <c r="BG93" s="180"/>
      <c r="BH93" s="180"/>
      <c r="BI93" s="180"/>
      <c r="BJ93" s="180"/>
      <c r="BK93" s="180"/>
      <c r="BL93" s="180"/>
      <c r="BM93" s="180"/>
      <c r="BN93" s="180"/>
      <c r="BO93" s="180"/>
      <c r="BP93" s="180"/>
      <c r="BQ93" s="180"/>
      <c r="BR93" s="180"/>
      <c r="BS93" s="180"/>
      <c r="BT93" s="180"/>
      <c r="BU93" s="180"/>
      <c r="BV93" s="180"/>
      <c r="BW93" s="180"/>
      <c r="BX93" s="180"/>
      <c r="BY93" s="180"/>
      <c r="BZ93" s="180"/>
      <c r="CA93" s="180"/>
      <c r="CB93" s="180"/>
      <c r="CC93" s="180"/>
      <c r="CD93" s="180"/>
      <c r="CE93" s="180"/>
      <c r="CF93" s="180"/>
      <c r="CG93" s="180"/>
      <c r="CH93" s="180"/>
      <c r="CI93" s="180"/>
      <c r="CJ93" s="180"/>
      <c r="CK93" s="180"/>
      <c r="CL93" s="180"/>
      <c r="CM93" s="180"/>
      <c r="CN93" s="180"/>
      <c r="CO93" s="180"/>
      <c r="CP93" s="180"/>
      <c r="CQ93" s="180"/>
      <c r="CR93" s="180"/>
      <c r="CS93" s="180"/>
      <c r="CT93" s="180"/>
      <c r="CU93" s="180"/>
      <c r="CV93" s="180"/>
      <c r="CW93" s="180"/>
      <c r="CX93" s="180"/>
      <c r="CY93" s="180"/>
      <c r="CZ93" s="180"/>
      <c r="DA93" s="180"/>
      <c r="DB93" s="180"/>
      <c r="DC93" s="180"/>
    </row>
    <row r="94" spans="2:108" s="126" customFormat="1" ht="12.75" customHeight="1" x14ac:dyDescent="0.2">
      <c r="B94" s="14"/>
      <c r="C94" s="54"/>
      <c r="D94" s="62"/>
      <c r="E94" s="62"/>
      <c r="F94" s="62"/>
      <c r="G94" s="62"/>
      <c r="H94" s="62"/>
      <c r="I94" s="62"/>
      <c r="J94" s="62"/>
      <c r="K94" s="62"/>
      <c r="L94" s="62"/>
      <c r="M94" s="62"/>
      <c r="N94" s="62"/>
      <c r="O94" s="62"/>
      <c r="P94" s="62"/>
      <c r="Q94" s="62"/>
      <c r="R94" s="62"/>
      <c r="S94" s="62"/>
      <c r="T94" s="62"/>
      <c r="U94" s="62"/>
      <c r="V94" s="62"/>
      <c r="W94" s="62"/>
      <c r="X94" s="62"/>
      <c r="Y94" s="62"/>
      <c r="Z94" s="62"/>
      <c r="AA94" s="62"/>
      <c r="AB94" s="62"/>
      <c r="AC94" s="62"/>
      <c r="AD94" s="62"/>
      <c r="AE94" s="62"/>
      <c r="AF94" s="62"/>
      <c r="AG94" s="62"/>
      <c r="AH94" s="62"/>
      <c r="AI94" s="62"/>
      <c r="AJ94" s="62"/>
      <c r="AK94" s="62"/>
      <c r="AL94" s="62"/>
      <c r="AM94" s="62"/>
      <c r="AN94" s="62"/>
      <c r="AO94" s="62"/>
      <c r="AP94" s="180"/>
      <c r="AQ94" s="180"/>
      <c r="AR94" s="180"/>
      <c r="AS94" s="180"/>
      <c r="AT94" s="180"/>
      <c r="AU94" s="180"/>
      <c r="AV94" s="180"/>
      <c r="AW94" s="180"/>
      <c r="AX94" s="180"/>
      <c r="AY94" s="180"/>
      <c r="AZ94" s="180"/>
      <c r="BA94" s="180"/>
      <c r="BB94" s="180"/>
      <c r="BC94" s="180"/>
      <c r="BD94" s="180"/>
      <c r="BE94" s="180"/>
      <c r="BF94" s="180"/>
      <c r="BG94" s="180"/>
      <c r="BH94" s="180"/>
      <c r="BI94" s="180"/>
      <c r="BJ94" s="180"/>
      <c r="BK94" s="180"/>
      <c r="BL94" s="180"/>
      <c r="BM94" s="180"/>
      <c r="BN94" s="180"/>
      <c r="BO94" s="180"/>
      <c r="BP94" s="180"/>
      <c r="BQ94" s="180"/>
      <c r="BR94" s="180"/>
      <c r="BS94" s="180"/>
      <c r="BT94" s="180"/>
      <c r="BU94" s="180"/>
      <c r="BV94" s="180"/>
      <c r="BW94" s="180"/>
      <c r="BX94" s="180"/>
      <c r="BY94" s="180"/>
      <c r="BZ94" s="180"/>
      <c r="CA94" s="180"/>
      <c r="CB94" s="180"/>
      <c r="CC94" s="180"/>
      <c r="CD94" s="180"/>
      <c r="CE94" s="180"/>
      <c r="CF94" s="180"/>
      <c r="CG94" s="180"/>
      <c r="CH94" s="180"/>
      <c r="CI94" s="180"/>
      <c r="CJ94" s="180"/>
      <c r="CK94" s="180"/>
      <c r="CL94" s="180"/>
      <c r="CM94" s="180"/>
      <c r="CN94" s="180"/>
      <c r="CO94" s="180"/>
      <c r="CP94" s="180"/>
      <c r="CQ94" s="180"/>
      <c r="CR94" s="180"/>
      <c r="CS94" s="180"/>
      <c r="CT94" s="180"/>
      <c r="CU94" s="180"/>
      <c r="CV94" s="180"/>
      <c r="CW94" s="180"/>
      <c r="CX94" s="180"/>
      <c r="CY94" s="180"/>
      <c r="CZ94" s="180"/>
      <c r="DA94" s="180"/>
      <c r="DB94" s="180"/>
      <c r="DC94" s="180"/>
    </row>
    <row r="95" spans="2:108" s="126" customFormat="1" ht="12.75" customHeight="1" x14ac:dyDescent="0.2">
      <c r="B95" s="290" t="s">
        <v>212</v>
      </c>
      <c r="C95" s="133"/>
      <c r="D95" s="134"/>
      <c r="E95" s="134"/>
      <c r="F95" s="134"/>
      <c r="G95" s="134"/>
      <c r="H95" s="134"/>
      <c r="I95" s="134"/>
      <c r="J95" s="134"/>
      <c r="K95" s="134"/>
      <c r="L95" s="134"/>
      <c r="M95" s="134"/>
      <c r="N95" s="134"/>
      <c r="O95" s="134"/>
      <c r="P95" s="134"/>
      <c r="Q95" s="134"/>
      <c r="R95" s="134"/>
      <c r="S95" s="134"/>
      <c r="T95" s="134"/>
      <c r="U95" s="134"/>
      <c r="V95" s="134"/>
      <c r="W95" s="134"/>
      <c r="X95" s="134"/>
      <c r="Y95" s="134"/>
      <c r="Z95" s="134"/>
      <c r="AA95" s="134"/>
      <c r="AB95" s="134"/>
      <c r="AC95" s="134"/>
      <c r="AD95" s="134"/>
      <c r="AE95" s="134"/>
      <c r="AF95" s="134"/>
      <c r="AG95" s="134"/>
      <c r="AH95" s="134"/>
      <c r="AI95" s="134"/>
      <c r="AJ95" s="134"/>
      <c r="AK95" s="134"/>
      <c r="AL95" s="134"/>
      <c r="AM95" s="134"/>
      <c r="AN95" s="134"/>
      <c r="AO95" s="134"/>
      <c r="AP95" s="134"/>
      <c r="AQ95" s="134"/>
      <c r="AR95" s="134"/>
      <c r="AS95" s="134"/>
      <c r="AT95" s="134"/>
      <c r="AU95" s="134"/>
      <c r="AV95" s="134"/>
      <c r="AW95" s="134"/>
      <c r="AX95" s="134"/>
      <c r="AY95" s="134"/>
      <c r="AZ95" s="134"/>
      <c r="BA95" s="134"/>
      <c r="BB95" s="134"/>
      <c r="BC95" s="134"/>
      <c r="BD95" s="134"/>
      <c r="BE95" s="134"/>
      <c r="BF95" s="134"/>
      <c r="BG95" s="134"/>
      <c r="BH95" s="134"/>
      <c r="BI95" s="134"/>
      <c r="BJ95" s="134"/>
      <c r="BK95" s="134"/>
      <c r="BL95" s="134"/>
      <c r="BM95" s="134"/>
      <c r="BN95" s="134"/>
      <c r="BO95" s="134"/>
      <c r="BP95" s="134"/>
      <c r="BQ95" s="134"/>
      <c r="BR95" s="134"/>
      <c r="BS95" s="134"/>
      <c r="BT95" s="134"/>
      <c r="BU95" s="134"/>
      <c r="BV95" s="134"/>
      <c r="BW95" s="134"/>
      <c r="BX95" s="134"/>
      <c r="BY95" s="134"/>
      <c r="BZ95" s="134"/>
      <c r="CA95" s="134"/>
      <c r="CB95" s="134"/>
      <c r="CC95" s="134"/>
      <c r="CD95" s="134"/>
      <c r="CE95" s="134"/>
      <c r="CF95" s="134"/>
      <c r="CG95" s="134"/>
      <c r="CH95" s="134"/>
      <c r="CI95" s="134"/>
      <c r="CJ95" s="134"/>
      <c r="CK95" s="134"/>
      <c r="CL95" s="134"/>
      <c r="CM95" s="134"/>
      <c r="CN95" s="134"/>
      <c r="CO95" s="134"/>
      <c r="CP95" s="134"/>
      <c r="CQ95" s="134"/>
      <c r="CR95" s="134"/>
      <c r="CS95" s="134"/>
      <c r="CT95" s="134"/>
      <c r="CU95" s="134"/>
      <c r="CV95" s="134"/>
      <c r="CW95" s="134"/>
      <c r="CX95" s="134"/>
      <c r="CY95" s="134"/>
      <c r="CZ95" s="134"/>
      <c r="DA95" s="134"/>
      <c r="DB95" s="134"/>
      <c r="DC95" s="134"/>
      <c r="DD95" s="2"/>
    </row>
    <row r="96" spans="2:108" s="126" customFormat="1" ht="12.75" customHeight="1" x14ac:dyDescent="0.2">
      <c r="B96" s="157" t="s">
        <v>249</v>
      </c>
      <c r="C96" s="54"/>
      <c r="D96" s="62"/>
      <c r="E96" s="62"/>
      <c r="F96" s="62"/>
      <c r="G96" s="62"/>
      <c r="H96" s="62"/>
      <c r="I96" s="62"/>
      <c r="J96" s="62"/>
      <c r="K96" s="62"/>
      <c r="L96" s="62"/>
      <c r="M96" s="62"/>
      <c r="N96" s="62"/>
      <c r="O96" s="62"/>
      <c r="P96" s="62"/>
      <c r="Q96" s="62"/>
      <c r="R96" s="62"/>
      <c r="S96" s="62"/>
      <c r="T96" s="62"/>
      <c r="U96" s="62"/>
      <c r="V96" s="62"/>
      <c r="W96" s="62"/>
      <c r="X96" s="62"/>
      <c r="Y96" s="62"/>
      <c r="Z96" s="62"/>
      <c r="AA96" s="62"/>
      <c r="AB96" s="62"/>
      <c r="AC96" s="62"/>
      <c r="AD96" s="62"/>
      <c r="AE96" s="62"/>
      <c r="AF96" s="62"/>
      <c r="AG96" s="62"/>
      <c r="AH96" s="62"/>
      <c r="AI96" s="62"/>
      <c r="AJ96" s="62"/>
      <c r="AK96" s="62"/>
      <c r="AL96" s="62"/>
      <c r="AM96" s="62"/>
      <c r="AN96" s="62"/>
      <c r="AO96" s="62"/>
      <c r="AP96" s="62"/>
      <c r="AQ96" s="62"/>
      <c r="AR96" s="62"/>
      <c r="AS96" s="62"/>
      <c r="AT96" s="62"/>
      <c r="AU96" s="62"/>
      <c r="AV96" s="62"/>
      <c r="AW96" s="62"/>
      <c r="AX96" s="62"/>
      <c r="AY96" s="62"/>
      <c r="AZ96" s="62"/>
      <c r="BA96" s="62"/>
      <c r="BB96" s="62"/>
      <c r="BC96" s="62"/>
      <c r="BD96" s="62"/>
      <c r="BE96" s="62"/>
      <c r="BF96" s="62"/>
      <c r="BG96" s="62"/>
      <c r="BH96" s="62"/>
      <c r="BI96" s="62"/>
      <c r="BJ96" s="62"/>
      <c r="BK96" s="62"/>
      <c r="BL96" s="62"/>
      <c r="BM96" s="62"/>
      <c r="BN96" s="62"/>
      <c r="BO96" s="62"/>
      <c r="BP96" s="62"/>
      <c r="BQ96" s="62"/>
      <c r="BR96" s="62"/>
      <c r="BS96" s="62"/>
      <c r="BT96" s="62"/>
      <c r="BU96" s="62"/>
      <c r="BV96" s="62"/>
      <c r="BW96" s="62"/>
      <c r="BX96" s="62"/>
      <c r="BY96" s="62"/>
      <c r="BZ96" s="62"/>
      <c r="CA96" s="62"/>
      <c r="CB96" s="62"/>
      <c r="CC96" s="62"/>
      <c r="CD96" s="62"/>
      <c r="CE96" s="62"/>
      <c r="CF96" s="62"/>
      <c r="CG96" s="62"/>
      <c r="CH96" s="62"/>
      <c r="CI96" s="62"/>
      <c r="CJ96" s="62"/>
      <c r="CK96" s="62"/>
      <c r="CL96" s="62"/>
      <c r="CM96" s="62"/>
      <c r="CN96" s="62"/>
      <c r="CO96" s="62"/>
      <c r="CP96" s="62"/>
      <c r="CQ96" s="62"/>
      <c r="CR96" s="62"/>
      <c r="CS96" s="62"/>
      <c r="CT96" s="62"/>
      <c r="CU96" s="62"/>
      <c r="CV96" s="62"/>
      <c r="CW96" s="62"/>
      <c r="CX96" s="62"/>
      <c r="CY96" s="62"/>
      <c r="CZ96" s="62"/>
      <c r="DA96" s="62"/>
      <c r="DB96" s="62"/>
      <c r="DC96" s="62"/>
      <c r="DD96" s="2"/>
    </row>
    <row r="97" spans="2:108" s="126" customFormat="1" ht="12.75" customHeight="1" x14ac:dyDescent="0.2">
      <c r="B97" s="14"/>
      <c r="C97" s="54"/>
      <c r="D97" s="62"/>
      <c r="E97" s="62"/>
      <c r="F97" s="62"/>
      <c r="G97" s="62"/>
      <c r="H97" s="62"/>
      <c r="I97" s="62"/>
      <c r="J97" s="62"/>
      <c r="K97" s="62"/>
      <c r="L97" s="62"/>
      <c r="M97" s="62"/>
      <c r="N97" s="62"/>
      <c r="O97" s="62"/>
      <c r="P97" s="62"/>
      <c r="Q97" s="62"/>
      <c r="R97" s="62"/>
      <c r="S97" s="62"/>
      <c r="T97" s="62"/>
      <c r="U97" s="62"/>
      <c r="V97" s="62"/>
      <c r="W97" s="62"/>
      <c r="X97" s="62"/>
      <c r="Y97" s="62"/>
      <c r="Z97" s="62"/>
      <c r="AA97" s="62"/>
      <c r="AB97" s="62"/>
      <c r="AC97" s="62"/>
      <c r="AD97" s="62"/>
      <c r="AE97" s="62"/>
      <c r="AF97" s="62"/>
      <c r="AG97" s="62"/>
      <c r="AH97" s="62"/>
      <c r="AI97" s="62"/>
      <c r="AJ97" s="62"/>
      <c r="AK97" s="62"/>
      <c r="AL97" s="62"/>
      <c r="AM97" s="62"/>
      <c r="AN97" s="62"/>
      <c r="AO97" s="62"/>
      <c r="AP97" s="62"/>
      <c r="AQ97" s="62"/>
      <c r="AR97" s="62"/>
      <c r="AS97" s="62"/>
      <c r="AT97" s="62"/>
      <c r="AU97" s="62"/>
      <c r="AV97" s="62"/>
      <c r="AW97" s="62"/>
      <c r="AX97" s="62"/>
      <c r="AY97" s="62"/>
      <c r="AZ97" s="62"/>
      <c r="BA97" s="62"/>
      <c r="BB97" s="62"/>
      <c r="BC97" s="62"/>
      <c r="BD97" s="62"/>
      <c r="BE97" s="62"/>
      <c r="BF97" s="62"/>
      <c r="BG97" s="62"/>
      <c r="BH97" s="62"/>
      <c r="BI97" s="62"/>
      <c r="BJ97" s="62"/>
      <c r="BK97" s="62"/>
      <c r="BL97" s="62"/>
      <c r="BM97" s="62"/>
      <c r="BN97" s="62"/>
      <c r="BO97" s="62"/>
      <c r="BP97" s="62"/>
      <c r="BQ97" s="62"/>
      <c r="BR97" s="62"/>
      <c r="BS97" s="62"/>
      <c r="BT97" s="62"/>
      <c r="BU97" s="62"/>
      <c r="BV97" s="62"/>
      <c r="BW97" s="62"/>
      <c r="BX97" s="62"/>
      <c r="BY97" s="62"/>
      <c r="BZ97" s="62"/>
      <c r="CA97" s="62"/>
      <c r="CB97" s="62"/>
      <c r="CC97" s="62"/>
      <c r="CD97" s="62"/>
      <c r="CE97" s="62"/>
      <c r="CF97" s="62"/>
      <c r="CG97" s="62"/>
      <c r="CH97" s="62"/>
      <c r="CI97" s="62"/>
      <c r="CJ97" s="62"/>
      <c r="CK97" s="62"/>
      <c r="CL97" s="62"/>
      <c r="CM97" s="62"/>
      <c r="CN97" s="62"/>
      <c r="CO97" s="62"/>
      <c r="CP97" s="62"/>
      <c r="CQ97" s="62"/>
      <c r="CR97" s="62"/>
      <c r="CS97" s="62"/>
      <c r="CT97" s="62"/>
      <c r="CU97" s="62"/>
      <c r="CV97" s="62"/>
      <c r="CW97" s="62"/>
      <c r="CX97" s="62"/>
      <c r="CY97" s="62"/>
      <c r="CZ97" s="62"/>
      <c r="DA97" s="62"/>
      <c r="DB97" s="62"/>
      <c r="DC97" s="62"/>
      <c r="DD97" s="2"/>
    </row>
    <row r="98" spans="2:108" s="126" customFormat="1" ht="12.75" customHeight="1" x14ac:dyDescent="0.2">
      <c r="B98" s="14"/>
      <c r="C98" s="54"/>
      <c r="D98" s="62"/>
      <c r="E98" s="62"/>
      <c r="F98" s="62"/>
      <c r="G98" s="62"/>
      <c r="H98" s="62"/>
      <c r="I98" s="62"/>
      <c r="J98" s="62"/>
      <c r="K98" s="62"/>
      <c r="L98" s="62"/>
      <c r="M98" s="62"/>
      <c r="N98" s="62"/>
      <c r="O98" s="62"/>
      <c r="P98" s="62"/>
      <c r="Q98" s="62"/>
      <c r="R98" s="62"/>
      <c r="S98" s="62"/>
      <c r="T98" s="62"/>
      <c r="U98" s="62"/>
      <c r="V98" s="62"/>
      <c r="W98" s="62"/>
      <c r="X98" s="62"/>
      <c r="Y98" s="62"/>
      <c r="Z98" s="62"/>
      <c r="AA98" s="62"/>
      <c r="AB98" s="62"/>
      <c r="AC98" s="62"/>
      <c r="AD98" s="62"/>
      <c r="AE98" s="62"/>
      <c r="AF98" s="62"/>
      <c r="AG98" s="62"/>
      <c r="AH98" s="62"/>
      <c r="AI98" s="62"/>
      <c r="AJ98" s="62"/>
      <c r="AK98" s="62"/>
      <c r="AL98" s="62"/>
      <c r="AM98" s="62"/>
      <c r="AN98" s="62"/>
      <c r="AO98" s="62"/>
      <c r="AP98" s="62"/>
      <c r="AQ98" s="62"/>
      <c r="AR98" s="62"/>
      <c r="AS98" s="62"/>
      <c r="AT98" s="62"/>
      <c r="AU98" s="62"/>
      <c r="AV98" s="62"/>
      <c r="AW98" s="62"/>
      <c r="AX98" s="62"/>
      <c r="AY98" s="62"/>
      <c r="AZ98" s="62"/>
      <c r="BA98" s="62"/>
      <c r="BB98" s="62"/>
      <c r="BC98" s="62"/>
      <c r="BD98" s="62"/>
      <c r="BE98" s="62"/>
      <c r="BF98" s="62"/>
      <c r="BG98" s="62"/>
      <c r="BH98" s="62"/>
      <c r="BI98" s="62"/>
      <c r="BJ98" s="62"/>
      <c r="BK98" s="62"/>
      <c r="BL98" s="62"/>
      <c r="BM98" s="62"/>
      <c r="BN98" s="62"/>
      <c r="BO98" s="62"/>
      <c r="BP98" s="62"/>
      <c r="BQ98" s="62"/>
      <c r="BR98" s="62"/>
      <c r="BS98" s="62"/>
      <c r="BT98" s="62"/>
      <c r="BU98" s="62"/>
      <c r="BV98" s="62"/>
      <c r="BW98" s="62"/>
      <c r="BX98" s="62"/>
      <c r="BY98" s="62"/>
      <c r="BZ98" s="62"/>
      <c r="CA98" s="62"/>
      <c r="CB98" s="62"/>
      <c r="CC98" s="62"/>
      <c r="CD98" s="62"/>
      <c r="CE98" s="62"/>
      <c r="CF98" s="62"/>
      <c r="CG98" s="62"/>
      <c r="CH98" s="62"/>
      <c r="CI98" s="62"/>
      <c r="CJ98" s="62"/>
      <c r="CK98" s="62"/>
      <c r="CL98" s="62"/>
      <c r="CM98" s="62"/>
      <c r="CN98" s="62"/>
      <c r="CO98" s="62"/>
      <c r="CP98" s="62"/>
      <c r="CQ98" s="62"/>
      <c r="CR98" s="62"/>
      <c r="CS98" s="62"/>
      <c r="CT98" s="62"/>
      <c r="CU98" s="62"/>
      <c r="CV98" s="62"/>
      <c r="CW98" s="62"/>
      <c r="CX98" s="62"/>
      <c r="CY98" s="62"/>
      <c r="CZ98" s="62"/>
      <c r="DA98" s="62"/>
      <c r="DB98" s="62"/>
      <c r="DC98" s="62"/>
      <c r="DD98" s="2"/>
    </row>
    <row r="99" spans="2:108" s="126" customFormat="1" ht="12.75" customHeight="1" x14ac:dyDescent="0.2">
      <c r="B99" s="14" t="s">
        <v>250</v>
      </c>
      <c r="C99" s="54"/>
      <c r="D99" s="62"/>
      <c r="E99" s="62"/>
      <c r="F99" s="62"/>
      <c r="G99" s="62"/>
      <c r="H99" s="62"/>
      <c r="I99" s="62"/>
      <c r="J99" s="62"/>
      <c r="K99" s="62"/>
      <c r="L99" s="62"/>
      <c r="M99" s="62"/>
      <c r="N99" s="62"/>
      <c r="O99" s="62"/>
      <c r="P99" s="62"/>
      <c r="Q99" s="62"/>
      <c r="R99" s="62"/>
      <c r="S99" s="62"/>
      <c r="T99" s="62"/>
      <c r="U99" s="62"/>
      <c r="V99" s="62"/>
      <c r="W99" s="62"/>
      <c r="X99" s="62"/>
      <c r="Y99" s="62"/>
      <c r="Z99" s="62"/>
      <c r="AA99" s="62"/>
      <c r="AB99" s="62"/>
      <c r="AC99" s="62"/>
      <c r="AD99" s="62"/>
      <c r="AE99" s="62"/>
      <c r="AF99" s="62"/>
      <c r="AG99" s="62"/>
      <c r="AH99" s="62"/>
      <c r="AI99" s="62"/>
      <c r="AJ99" s="62"/>
      <c r="AK99" s="62"/>
      <c r="AL99" s="62"/>
      <c r="AM99" s="62"/>
      <c r="AN99" s="62"/>
      <c r="AO99" s="62"/>
      <c r="AP99" s="62"/>
      <c r="AQ99" s="62"/>
      <c r="AR99" s="62"/>
      <c r="AS99" s="62"/>
      <c r="AT99" s="62"/>
      <c r="AU99" s="62"/>
      <c r="AV99" s="62"/>
      <c r="AW99" s="62"/>
      <c r="AX99" s="62"/>
      <c r="AY99" s="62"/>
      <c r="AZ99" s="62"/>
      <c r="BA99" s="62"/>
      <c r="BB99" s="62"/>
      <c r="BC99" s="62"/>
      <c r="BD99" s="62"/>
      <c r="BE99" s="62"/>
      <c r="BF99" s="62"/>
      <c r="BG99" s="62"/>
      <c r="BH99" s="62"/>
      <c r="BI99" s="62"/>
      <c r="BJ99" s="62"/>
      <c r="BK99" s="62"/>
      <c r="BL99" s="62"/>
      <c r="BM99" s="62"/>
      <c r="BN99" s="62"/>
      <c r="BO99" s="62"/>
      <c r="BP99" s="62"/>
      <c r="BQ99" s="62"/>
      <c r="BR99" s="62"/>
      <c r="BS99" s="62"/>
      <c r="BT99" s="62"/>
      <c r="BU99" s="62"/>
      <c r="BV99" s="62"/>
      <c r="BW99" s="62"/>
      <c r="BX99" s="62"/>
      <c r="BY99" s="62"/>
      <c r="BZ99" s="62"/>
      <c r="CA99" s="62"/>
      <c r="CB99" s="62"/>
      <c r="CC99" s="62"/>
      <c r="CD99" s="62"/>
      <c r="CE99" s="62"/>
      <c r="CF99" s="62"/>
      <c r="CG99" s="62"/>
      <c r="CH99" s="62"/>
      <c r="CI99" s="62"/>
      <c r="CJ99" s="62"/>
      <c r="CK99" s="62"/>
      <c r="CL99" s="62"/>
      <c r="CM99" s="62"/>
      <c r="CN99" s="62"/>
      <c r="CO99" s="62"/>
      <c r="CP99" s="62"/>
      <c r="CQ99" s="62"/>
      <c r="CR99" s="62"/>
      <c r="CS99" s="62"/>
      <c r="CT99" s="62"/>
      <c r="CU99" s="62"/>
      <c r="CV99" s="62"/>
      <c r="CW99" s="62"/>
      <c r="CX99" s="62"/>
      <c r="CY99" s="62"/>
      <c r="CZ99" s="62"/>
      <c r="DA99" s="62"/>
      <c r="DB99" s="62"/>
      <c r="DC99" s="62"/>
    </row>
    <row r="100" spans="2:108" ht="12.75" customHeight="1" x14ac:dyDescent="0.2">
      <c r="B100" s="15" t="s">
        <v>43</v>
      </c>
      <c r="C100" s="289">
        <f>+'Distribution radio (TC)'!C66</f>
        <v>0.05</v>
      </c>
      <c r="D100" s="140"/>
      <c r="E100" s="140"/>
      <c r="F100" s="140"/>
      <c r="G100" s="140"/>
      <c r="H100" s="140"/>
      <c r="I100" s="140"/>
      <c r="J100" s="140"/>
      <c r="K100" s="140"/>
      <c r="L100" s="140"/>
      <c r="M100" s="140"/>
      <c r="N100" s="140"/>
      <c r="O100" s="140"/>
      <c r="P100" s="140"/>
      <c r="Q100" s="140"/>
      <c r="R100" s="140"/>
      <c r="S100" s="140"/>
      <c r="T100" s="140"/>
      <c r="U100" s="140"/>
      <c r="V100" s="140"/>
      <c r="W100" s="140"/>
      <c r="X100" s="140"/>
      <c r="Y100" s="140"/>
      <c r="Z100" s="140"/>
      <c r="AA100" s="140"/>
      <c r="AB100" s="140"/>
      <c r="AC100" s="140"/>
      <c r="AD100" s="140"/>
      <c r="AE100" s="140"/>
      <c r="AF100" s="140"/>
      <c r="AG100" s="140"/>
      <c r="AH100" s="140"/>
      <c r="AI100" s="140"/>
      <c r="AJ100" s="140"/>
      <c r="AK100" s="140"/>
      <c r="AL100" s="140"/>
      <c r="AM100" s="140"/>
      <c r="AN100" s="140"/>
      <c r="AO100" s="140"/>
      <c r="AP100" s="140"/>
      <c r="AQ100" s="140"/>
      <c r="AR100" s="140"/>
      <c r="AS100" s="140"/>
      <c r="AT100" s="140"/>
      <c r="AU100" s="140"/>
      <c r="AV100" s="140"/>
      <c r="AW100" s="140"/>
      <c r="AX100" s="140"/>
      <c r="AY100" s="140"/>
      <c r="AZ100" s="140"/>
      <c r="BA100" s="140"/>
      <c r="BB100" s="140"/>
      <c r="BC100" s="140"/>
      <c r="BD100" s="140"/>
      <c r="BE100" s="140"/>
      <c r="BF100" s="140"/>
      <c r="BG100" s="140"/>
      <c r="BH100" s="140"/>
      <c r="BI100" s="140"/>
      <c r="BJ100" s="140"/>
      <c r="BK100" s="140"/>
      <c r="BL100" s="140"/>
      <c r="BM100" s="140"/>
      <c r="BN100" s="140"/>
      <c r="BO100" s="140"/>
      <c r="BP100" s="140"/>
      <c r="BQ100" s="140"/>
      <c r="BR100" s="140"/>
      <c r="BS100" s="140"/>
      <c r="BT100" s="140"/>
      <c r="BU100" s="140"/>
      <c r="BV100" s="140"/>
      <c r="BW100" s="140"/>
      <c r="BX100" s="140"/>
      <c r="BY100" s="140"/>
      <c r="BZ100" s="140"/>
      <c r="CA100" s="140"/>
      <c r="CB100" s="140"/>
      <c r="CC100" s="140"/>
      <c r="CD100" s="140"/>
      <c r="CE100" s="140"/>
      <c r="CF100" s="140"/>
      <c r="CG100" s="140"/>
      <c r="CH100" s="140"/>
      <c r="CI100" s="140"/>
      <c r="CJ100" s="140"/>
      <c r="CK100" s="140"/>
      <c r="CL100" s="140"/>
      <c r="CM100" s="140"/>
      <c r="CN100" s="140"/>
      <c r="CO100" s="140"/>
      <c r="CP100" s="140"/>
      <c r="CQ100" s="140"/>
      <c r="CR100" s="140"/>
      <c r="CS100" s="140"/>
      <c r="CT100" s="140"/>
      <c r="CU100" s="140"/>
      <c r="CV100" s="140"/>
      <c r="CW100" s="140"/>
      <c r="CX100" s="140"/>
      <c r="CY100" s="140"/>
      <c r="CZ100" s="140"/>
      <c r="DA100" s="140"/>
      <c r="DB100" s="140"/>
      <c r="DC100" s="140"/>
    </row>
    <row r="101" spans="2:108" ht="12.75" customHeight="1" x14ac:dyDescent="0.2">
      <c r="B101" s="15" t="s">
        <v>170</v>
      </c>
      <c r="C101" s="289">
        <f>+'Distribution radio (TC)'!C67</f>
        <v>0.05</v>
      </c>
      <c r="D101" s="140"/>
      <c r="E101" s="140"/>
      <c r="F101" s="140"/>
      <c r="G101" s="140"/>
      <c r="H101" s="140"/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</row>
    <row r="102" spans="2:108" ht="12.75" customHeight="1" x14ac:dyDescent="0.2">
      <c r="B102" s="15"/>
      <c r="C102" s="292"/>
      <c r="D102" s="138"/>
      <c r="E102" s="138"/>
      <c r="F102" s="138"/>
      <c r="G102" s="138"/>
      <c r="H102" s="138"/>
      <c r="I102" s="138"/>
      <c r="J102" s="138"/>
      <c r="K102" s="138"/>
      <c r="L102" s="138"/>
      <c r="M102" s="138"/>
      <c r="N102" s="138"/>
      <c r="O102" s="138"/>
      <c r="P102" s="138"/>
      <c r="Q102" s="138"/>
      <c r="R102" s="138"/>
      <c r="S102" s="138"/>
      <c r="T102" s="138"/>
      <c r="U102" s="138"/>
      <c r="V102" s="138"/>
      <c r="W102" s="138"/>
      <c r="X102" s="138"/>
      <c r="Y102" s="138"/>
      <c r="Z102" s="138"/>
      <c r="AA102" s="138"/>
      <c r="AB102" s="138"/>
      <c r="AC102" s="138"/>
      <c r="AD102" s="138"/>
      <c r="AE102" s="138"/>
      <c r="AF102" s="138"/>
      <c r="AG102" s="138"/>
      <c r="AH102" s="138"/>
      <c r="AI102" s="138"/>
      <c r="AJ102" s="138"/>
      <c r="AK102" s="138"/>
      <c r="AL102" s="138"/>
      <c r="AM102" s="138"/>
      <c r="AN102" s="138"/>
      <c r="AO102" s="138"/>
      <c r="AP102" s="138"/>
      <c r="AQ102" s="138"/>
      <c r="AR102" s="138"/>
      <c r="AS102" s="138"/>
      <c r="AT102" s="138"/>
      <c r="AU102" s="138"/>
      <c r="AV102" s="138"/>
      <c r="AW102" s="138"/>
      <c r="AX102" s="138"/>
      <c r="AY102" s="138"/>
      <c r="AZ102" s="138"/>
      <c r="BA102" s="138"/>
      <c r="BB102" s="138"/>
      <c r="BC102" s="138"/>
      <c r="BD102" s="138"/>
      <c r="BE102" s="138"/>
      <c r="BF102" s="138"/>
      <c r="BG102" s="138"/>
      <c r="BH102" s="138"/>
      <c r="BI102" s="138"/>
      <c r="BJ102" s="138"/>
      <c r="BK102" s="138"/>
      <c r="BL102" s="138"/>
      <c r="BM102" s="138"/>
      <c r="BN102" s="138"/>
      <c r="BO102" s="138"/>
      <c r="BP102" s="138"/>
      <c r="BQ102" s="138"/>
      <c r="BR102" s="138"/>
      <c r="BS102" s="138"/>
      <c r="BT102" s="138"/>
      <c r="BU102" s="138"/>
      <c r="BV102" s="138"/>
      <c r="BW102" s="138"/>
      <c r="BX102" s="138"/>
      <c r="BY102" s="138"/>
      <c r="BZ102" s="138"/>
      <c r="CA102" s="138"/>
      <c r="CB102" s="138"/>
      <c r="CC102" s="138"/>
      <c r="CD102" s="138"/>
      <c r="CE102" s="138"/>
      <c r="CF102" s="138"/>
      <c r="CG102" s="138"/>
      <c r="CH102" s="138"/>
      <c r="CI102" s="138"/>
      <c r="CJ102" s="138"/>
      <c r="CK102" s="138"/>
      <c r="CL102" s="138"/>
      <c r="CM102" s="138"/>
      <c r="CN102" s="138"/>
      <c r="CO102" s="138"/>
      <c r="CP102" s="138"/>
      <c r="CQ102" s="138"/>
      <c r="CR102" s="138"/>
      <c r="CS102" s="138"/>
      <c r="CT102" s="138"/>
      <c r="CU102" s="138"/>
      <c r="CV102" s="138"/>
      <c r="CW102" s="138"/>
      <c r="CX102" s="138"/>
      <c r="CY102" s="138"/>
      <c r="CZ102" s="138"/>
      <c r="DA102" s="138"/>
      <c r="DB102" s="138"/>
      <c r="DC102" s="138"/>
    </row>
    <row r="103" spans="2:108" s="126" customFormat="1" ht="12.75" customHeight="1" x14ac:dyDescent="0.2">
      <c r="B103" s="290" t="s">
        <v>172</v>
      </c>
      <c r="C103" s="133" t="s">
        <v>27</v>
      </c>
      <c r="D103" s="134" t="str">
        <f t="shared" ref="D103:AO103" si="3">+D92</f>
        <v>ANJA</v>
      </c>
      <c r="E103" s="134" t="str">
        <f t="shared" si="3"/>
        <v>ESPO</v>
      </c>
      <c r="F103" s="134" t="str">
        <f t="shared" si="3"/>
        <v>EURA</v>
      </c>
      <c r="G103" s="134" t="str">
        <f t="shared" si="3"/>
        <v>FISK</v>
      </c>
      <c r="H103" s="134" t="str">
        <f t="shared" si="3"/>
        <v>HAAP</v>
      </c>
      <c r="I103" s="134" t="str">
        <f t="shared" si="3"/>
        <v>IISA</v>
      </c>
      <c r="J103" s="134" t="str">
        <f t="shared" si="3"/>
        <v>INAR</v>
      </c>
      <c r="K103" s="134" t="str">
        <f t="shared" si="3"/>
        <v>JOUT</v>
      </c>
      <c r="L103" s="134" t="str">
        <f t="shared" si="3"/>
        <v>JYVÄ</v>
      </c>
      <c r="M103" s="134" t="str">
        <f t="shared" si="3"/>
        <v>KARI</v>
      </c>
      <c r="N103" s="134" t="str">
        <f t="shared" si="3"/>
        <v>KERI</v>
      </c>
      <c r="O103" s="134" t="str">
        <f t="shared" si="3"/>
        <v>KIIH</v>
      </c>
      <c r="P103" s="134" t="str">
        <f t="shared" si="3"/>
        <v>KOLI</v>
      </c>
      <c r="Q103" s="134" t="str">
        <f t="shared" si="3"/>
        <v>KRUU</v>
      </c>
      <c r="R103" s="134" t="str">
        <f t="shared" si="3"/>
        <v>KUOP</v>
      </c>
      <c r="S103" s="134" t="str">
        <f t="shared" si="3"/>
        <v>KUTT</v>
      </c>
      <c r="T103" s="134" t="str">
        <f t="shared" si="3"/>
        <v>LAHT</v>
      </c>
      <c r="U103" s="134" t="str">
        <f t="shared" si="3"/>
        <v>LAPU</v>
      </c>
      <c r="V103" s="134" t="str">
        <f t="shared" si="3"/>
        <v>MIKK</v>
      </c>
      <c r="W103" s="134" t="str">
        <f t="shared" si="3"/>
        <v>OULU</v>
      </c>
      <c r="X103" s="134" t="str">
        <f t="shared" si="3"/>
        <v>PERN</v>
      </c>
      <c r="Y103" s="134" t="str">
        <f t="shared" si="3"/>
        <v>PIHT</v>
      </c>
      <c r="Z103" s="134" t="str">
        <f t="shared" si="3"/>
        <v>POSI</v>
      </c>
      <c r="AA103" s="134" t="str">
        <f t="shared" si="3"/>
        <v>PYTU</v>
      </c>
      <c r="AB103" s="134" t="str">
        <f t="shared" si="3"/>
        <v>PYVU</v>
      </c>
      <c r="AC103" s="134" t="str">
        <f t="shared" si="3"/>
        <v>ROVA</v>
      </c>
      <c r="AD103" s="134" t="str">
        <f t="shared" si="3"/>
        <v>RUKA</v>
      </c>
      <c r="AE103" s="134" t="str">
        <f t="shared" si="3"/>
        <v>TAIV</v>
      </c>
      <c r="AF103" s="134" t="str">
        <f t="shared" si="3"/>
        <v>TAMM</v>
      </c>
      <c r="AG103" s="134" t="str">
        <f t="shared" si="3"/>
        <v>TAMP</v>
      </c>
      <c r="AH103" s="134" t="str">
        <f t="shared" si="3"/>
        <v>TERV</v>
      </c>
      <c r="AI103" s="134" t="str">
        <f t="shared" si="3"/>
        <v>TURK</v>
      </c>
      <c r="AJ103" s="134" t="str">
        <f t="shared" si="3"/>
        <v>UTSJ</v>
      </c>
      <c r="AK103" s="134" t="str">
        <f t="shared" si="3"/>
        <v>VAAS</v>
      </c>
      <c r="AL103" s="134" t="str">
        <f t="shared" si="3"/>
        <v>VUOK</v>
      </c>
      <c r="AM103" s="134" t="str">
        <f t="shared" si="3"/>
        <v>VUOT</v>
      </c>
      <c r="AN103" s="134" t="str">
        <f t="shared" si="3"/>
        <v>YLLÄ</v>
      </c>
      <c r="AO103" s="134" t="str">
        <f t="shared" si="3"/>
        <v>ÄHTÄ</v>
      </c>
      <c r="AP103" s="135"/>
      <c r="AQ103" s="135"/>
      <c r="AR103" s="135"/>
      <c r="AS103" s="135"/>
      <c r="AT103" s="135"/>
      <c r="AU103" s="135"/>
      <c r="AV103" s="135"/>
      <c r="AW103" s="135"/>
      <c r="AX103" s="135"/>
      <c r="AY103" s="135"/>
      <c r="AZ103" s="135"/>
      <c r="BA103" s="135"/>
      <c r="BB103" s="135"/>
      <c r="BC103" s="135"/>
      <c r="BD103" s="135"/>
      <c r="BE103" s="135"/>
      <c r="BF103" s="135"/>
      <c r="BG103" s="135"/>
      <c r="BH103" s="135"/>
      <c r="BI103" s="135"/>
      <c r="BJ103" s="135"/>
      <c r="BK103" s="135"/>
      <c r="BL103" s="135"/>
      <c r="BM103" s="135"/>
      <c r="BN103" s="135"/>
      <c r="BO103" s="135"/>
      <c r="BP103" s="135"/>
      <c r="BQ103" s="135"/>
      <c r="BR103" s="135"/>
      <c r="BS103" s="135"/>
      <c r="BT103" s="135"/>
      <c r="BU103" s="135"/>
      <c r="BV103" s="135"/>
      <c r="BW103" s="135"/>
      <c r="BX103" s="135"/>
      <c r="BY103" s="135"/>
      <c r="BZ103" s="135"/>
      <c r="CA103" s="135"/>
      <c r="CB103" s="135"/>
      <c r="CC103" s="135"/>
      <c r="CD103" s="135"/>
      <c r="CE103" s="135"/>
      <c r="CF103" s="135"/>
      <c r="CG103" s="135"/>
      <c r="CH103" s="135"/>
      <c r="CI103" s="135"/>
      <c r="CJ103" s="135"/>
      <c r="CK103" s="135"/>
      <c r="CL103" s="135"/>
      <c r="CM103" s="135"/>
      <c r="CN103" s="135"/>
      <c r="CO103" s="135"/>
      <c r="CP103" s="135"/>
      <c r="CQ103" s="135"/>
      <c r="CR103" s="135"/>
      <c r="CS103" s="135"/>
      <c r="CT103" s="135"/>
      <c r="CU103" s="135"/>
      <c r="CV103" s="135"/>
      <c r="CW103" s="135"/>
      <c r="CX103" s="135"/>
      <c r="CY103" s="135"/>
      <c r="CZ103" s="135"/>
      <c r="DA103" s="135"/>
      <c r="DB103" s="135"/>
      <c r="DC103" s="135"/>
    </row>
    <row r="104" spans="2:108" s="126" customFormat="1" ht="12.75" customHeight="1" x14ac:dyDescent="0.2">
      <c r="B104" s="136" t="s">
        <v>251</v>
      </c>
      <c r="C104" s="131"/>
      <c r="D104" s="138"/>
      <c r="E104" s="138"/>
      <c r="F104" s="138"/>
      <c r="G104" s="138"/>
      <c r="H104" s="138"/>
      <c r="I104" s="138"/>
      <c r="J104" s="138"/>
      <c r="K104" s="138"/>
      <c r="L104" s="138"/>
      <c r="M104" s="138"/>
      <c r="N104" s="138"/>
      <c r="O104" s="138"/>
      <c r="P104" s="138"/>
      <c r="Q104" s="138"/>
      <c r="R104" s="138"/>
      <c r="S104" s="138"/>
      <c r="T104" s="138"/>
      <c r="U104" s="138"/>
      <c r="V104" s="138"/>
      <c r="W104" s="138"/>
      <c r="X104" s="138"/>
      <c r="Y104" s="138"/>
      <c r="Z104" s="138"/>
      <c r="AA104" s="138"/>
      <c r="AB104" s="138"/>
      <c r="AC104" s="138"/>
      <c r="AD104" s="138"/>
      <c r="AE104" s="138"/>
      <c r="AF104" s="138"/>
      <c r="AG104" s="138"/>
      <c r="AH104" s="138"/>
      <c r="AI104" s="138"/>
      <c r="AJ104" s="138"/>
      <c r="AK104" s="138"/>
      <c r="AL104" s="138"/>
      <c r="AM104" s="138"/>
      <c r="AN104" s="138"/>
      <c r="AO104" s="138"/>
      <c r="AP104" s="135"/>
      <c r="AQ104" s="135"/>
      <c r="AR104" s="135"/>
      <c r="AS104" s="135"/>
      <c r="AT104" s="135"/>
      <c r="AU104" s="135"/>
      <c r="AV104" s="135"/>
      <c r="AW104" s="135"/>
      <c r="AX104" s="135"/>
      <c r="AY104" s="135"/>
      <c r="AZ104" s="135"/>
      <c r="BA104" s="135"/>
      <c r="BB104" s="135"/>
      <c r="BC104" s="135"/>
      <c r="BD104" s="135"/>
      <c r="BE104" s="135"/>
      <c r="BF104" s="135"/>
      <c r="BG104" s="135"/>
      <c r="BH104" s="135"/>
      <c r="BI104" s="135"/>
      <c r="BJ104" s="135"/>
      <c r="BK104" s="135"/>
      <c r="BL104" s="135"/>
      <c r="BM104" s="135"/>
      <c r="BN104" s="135"/>
      <c r="BO104" s="135"/>
      <c r="BP104" s="135"/>
      <c r="BQ104" s="135"/>
      <c r="BR104" s="135"/>
      <c r="BS104" s="135"/>
      <c r="BT104" s="135"/>
      <c r="BU104" s="135"/>
      <c r="BV104" s="135"/>
      <c r="BW104" s="135"/>
      <c r="BX104" s="135"/>
      <c r="BY104" s="135"/>
      <c r="BZ104" s="135"/>
      <c r="CA104" s="135"/>
      <c r="CB104" s="135"/>
      <c r="CC104" s="135"/>
      <c r="CD104" s="135"/>
      <c r="CE104" s="135"/>
      <c r="CF104" s="135"/>
      <c r="CG104" s="135"/>
      <c r="CH104" s="135"/>
      <c r="CI104" s="135"/>
      <c r="CJ104" s="135"/>
      <c r="CK104" s="135"/>
      <c r="CL104" s="135"/>
      <c r="CM104" s="135"/>
      <c r="CN104" s="135"/>
      <c r="CO104" s="135"/>
      <c r="CP104" s="135"/>
      <c r="CQ104" s="135"/>
      <c r="CR104" s="135"/>
      <c r="CS104" s="135"/>
      <c r="CT104" s="135"/>
      <c r="CU104" s="135"/>
      <c r="CV104" s="135"/>
      <c r="CW104" s="135"/>
      <c r="CX104" s="135"/>
      <c r="CY104" s="135"/>
      <c r="CZ104" s="135"/>
      <c r="DA104" s="135"/>
      <c r="DB104" s="135"/>
      <c r="DC104" s="135"/>
    </row>
    <row r="105" spans="2:108" s="126" customFormat="1" ht="12.75" customHeight="1" x14ac:dyDescent="0.2">
      <c r="B105" s="136" t="s">
        <v>252</v>
      </c>
      <c r="C105" s="131"/>
      <c r="D105" s="138"/>
      <c r="E105" s="138"/>
      <c r="F105" s="138"/>
      <c r="G105" s="138"/>
      <c r="H105" s="138"/>
      <c r="I105" s="138"/>
      <c r="J105" s="138"/>
      <c r="K105" s="138"/>
      <c r="L105" s="138"/>
      <c r="M105" s="138"/>
      <c r="N105" s="138"/>
      <c r="O105" s="138"/>
      <c r="P105" s="138"/>
      <c r="Q105" s="138"/>
      <c r="R105" s="138"/>
      <c r="S105" s="138"/>
      <c r="T105" s="138"/>
      <c r="U105" s="138"/>
      <c r="V105" s="138"/>
      <c r="W105" s="138"/>
      <c r="X105" s="138"/>
      <c r="Y105" s="138"/>
      <c r="Z105" s="138"/>
      <c r="AA105" s="138"/>
      <c r="AB105" s="138"/>
      <c r="AC105" s="138"/>
      <c r="AD105" s="138"/>
      <c r="AE105" s="138"/>
      <c r="AF105" s="138"/>
      <c r="AG105" s="138"/>
      <c r="AH105" s="138"/>
      <c r="AI105" s="138"/>
      <c r="AJ105" s="138"/>
      <c r="AK105" s="138"/>
      <c r="AL105" s="138"/>
      <c r="AM105" s="138"/>
      <c r="AN105" s="138"/>
      <c r="AO105" s="138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</row>
    <row r="106" spans="2:108" s="126" customFormat="1" ht="12.75" customHeight="1" x14ac:dyDescent="0.2">
      <c r="B106" s="136" t="s">
        <v>241</v>
      </c>
      <c r="C106" s="131"/>
      <c r="D106" s="138"/>
      <c r="E106" s="138"/>
      <c r="F106" s="138"/>
      <c r="G106" s="138"/>
      <c r="H106" s="138"/>
      <c r="I106" s="138"/>
      <c r="J106" s="138"/>
      <c r="K106" s="138"/>
      <c r="L106" s="138"/>
      <c r="M106" s="138"/>
      <c r="N106" s="138"/>
      <c r="O106" s="138"/>
      <c r="P106" s="138"/>
      <c r="Q106" s="138"/>
      <c r="R106" s="138"/>
      <c r="S106" s="138"/>
      <c r="T106" s="138"/>
      <c r="U106" s="138"/>
      <c r="V106" s="138"/>
      <c r="W106" s="138"/>
      <c r="X106" s="138"/>
      <c r="Y106" s="138"/>
      <c r="Z106" s="138"/>
      <c r="AA106" s="138"/>
      <c r="AB106" s="138"/>
      <c r="AC106" s="138"/>
      <c r="AD106" s="138"/>
      <c r="AE106" s="138"/>
      <c r="AF106" s="138"/>
      <c r="AG106" s="138"/>
      <c r="AH106" s="138"/>
      <c r="AI106" s="138"/>
      <c r="AJ106" s="138"/>
      <c r="AK106" s="138"/>
      <c r="AL106" s="138"/>
      <c r="AM106" s="138"/>
      <c r="AN106" s="138"/>
      <c r="AO106" s="138"/>
      <c r="AP106" s="135"/>
      <c r="AQ106" s="135"/>
      <c r="AR106" s="135"/>
      <c r="AS106" s="135"/>
      <c r="AT106" s="135"/>
      <c r="AU106" s="135"/>
      <c r="AV106" s="135"/>
      <c r="AW106" s="135"/>
      <c r="AX106" s="135"/>
      <c r="AY106" s="135"/>
      <c r="AZ106" s="135"/>
      <c r="BA106" s="135"/>
      <c r="BB106" s="135"/>
      <c r="BC106" s="135"/>
      <c r="BD106" s="135"/>
      <c r="BE106" s="135"/>
      <c r="BF106" s="135"/>
      <c r="BG106" s="135"/>
      <c r="BH106" s="135"/>
      <c r="BI106" s="135"/>
      <c r="BJ106" s="135"/>
      <c r="BK106" s="135"/>
      <c r="BL106" s="135"/>
      <c r="BM106" s="135"/>
      <c r="BN106" s="135"/>
      <c r="BO106" s="135"/>
      <c r="BP106" s="135"/>
      <c r="BQ106" s="135"/>
      <c r="BR106" s="135"/>
      <c r="BS106" s="135"/>
      <c r="BT106" s="135"/>
      <c r="BU106" s="135"/>
      <c r="BV106" s="135"/>
      <c r="BW106" s="135"/>
      <c r="BX106" s="135"/>
      <c r="BY106" s="135"/>
      <c r="BZ106" s="135"/>
      <c r="CA106" s="135"/>
      <c r="CB106" s="135"/>
      <c r="CC106" s="135"/>
      <c r="CD106" s="135"/>
      <c r="CE106" s="135"/>
      <c r="CF106" s="135"/>
      <c r="CG106" s="135"/>
      <c r="CH106" s="135"/>
      <c r="CI106" s="135"/>
      <c r="CJ106" s="135"/>
      <c r="CK106" s="135"/>
      <c r="CL106" s="135"/>
      <c r="CM106" s="135"/>
      <c r="CN106" s="135"/>
      <c r="CO106" s="135"/>
      <c r="CP106" s="135"/>
      <c r="CQ106" s="135"/>
      <c r="CR106" s="135"/>
      <c r="CS106" s="135"/>
      <c r="CT106" s="135"/>
      <c r="CU106" s="135"/>
      <c r="CV106" s="135"/>
      <c r="CW106" s="135"/>
      <c r="CX106" s="135"/>
      <c r="CY106" s="135"/>
      <c r="CZ106" s="135"/>
      <c r="DA106" s="135"/>
      <c r="DB106" s="135"/>
      <c r="DC106" s="135"/>
    </row>
    <row r="107" spans="2:108" s="126" customFormat="1" ht="12.75" customHeight="1" x14ac:dyDescent="0.2">
      <c r="B107" s="157" t="s">
        <v>253</v>
      </c>
      <c r="C107" s="54"/>
      <c r="D107" s="54"/>
      <c r="E107" s="54"/>
      <c r="F107" s="54"/>
      <c r="G107" s="54"/>
      <c r="H107" s="54"/>
      <c r="I107" s="54"/>
      <c r="J107" s="54"/>
      <c r="K107" s="54"/>
      <c r="L107" s="54"/>
      <c r="M107" s="54"/>
      <c r="N107" s="54"/>
      <c r="O107" s="54"/>
      <c r="P107" s="54"/>
      <c r="Q107" s="54"/>
      <c r="R107" s="54"/>
      <c r="S107" s="54"/>
      <c r="T107" s="54"/>
      <c r="U107" s="54"/>
      <c r="V107" s="54"/>
      <c r="W107" s="54"/>
      <c r="X107" s="54"/>
      <c r="Y107" s="54"/>
      <c r="Z107" s="54"/>
      <c r="AA107" s="54"/>
      <c r="AB107" s="54"/>
      <c r="AC107" s="54"/>
      <c r="AD107" s="54"/>
      <c r="AE107" s="54"/>
      <c r="AF107" s="54"/>
      <c r="AG107" s="54"/>
      <c r="AH107" s="54"/>
      <c r="AI107" s="54"/>
      <c r="AJ107" s="54"/>
      <c r="AK107" s="54"/>
      <c r="AL107" s="54"/>
      <c r="AM107" s="54"/>
      <c r="AN107" s="54"/>
      <c r="AO107" s="54"/>
      <c r="AP107" s="180"/>
      <c r="AQ107" s="180"/>
      <c r="AR107" s="180"/>
      <c r="AS107" s="180"/>
      <c r="AT107" s="180"/>
      <c r="AU107" s="180"/>
      <c r="AV107" s="180"/>
      <c r="AW107" s="180"/>
      <c r="AX107" s="180"/>
      <c r="AY107" s="180"/>
      <c r="AZ107" s="180"/>
      <c r="BA107" s="180"/>
      <c r="BB107" s="180"/>
      <c r="BC107" s="180"/>
      <c r="BD107" s="180"/>
      <c r="BE107" s="180"/>
      <c r="BF107" s="180"/>
      <c r="BG107" s="180"/>
      <c r="BH107" s="180"/>
      <c r="BI107" s="180"/>
      <c r="BJ107" s="180"/>
      <c r="BK107" s="180"/>
      <c r="BL107" s="180"/>
      <c r="BM107" s="180"/>
      <c r="BN107" s="180"/>
      <c r="BO107" s="180"/>
      <c r="BP107" s="180"/>
      <c r="BQ107" s="180"/>
      <c r="BR107" s="180"/>
      <c r="BS107" s="180"/>
      <c r="BT107" s="180"/>
      <c r="BU107" s="180"/>
      <c r="BV107" s="180"/>
      <c r="BW107" s="180"/>
      <c r="BX107" s="180"/>
      <c r="BY107" s="180"/>
      <c r="BZ107" s="180"/>
      <c r="CA107" s="180"/>
      <c r="CB107" s="180"/>
      <c r="CC107" s="180"/>
      <c r="CD107" s="180"/>
      <c r="CE107" s="180"/>
      <c r="CF107" s="180"/>
      <c r="CG107" s="180"/>
      <c r="CH107" s="180"/>
      <c r="CI107" s="180"/>
      <c r="CJ107" s="180"/>
      <c r="CK107" s="180"/>
      <c r="CL107" s="180"/>
      <c r="CM107" s="180"/>
      <c r="CN107" s="180"/>
      <c r="CO107" s="180"/>
      <c r="CP107" s="180"/>
      <c r="CQ107" s="180"/>
      <c r="CR107" s="180"/>
      <c r="CS107" s="180"/>
      <c r="CT107" s="180"/>
      <c r="CU107" s="180"/>
      <c r="CV107" s="180"/>
      <c r="CW107" s="180"/>
      <c r="CX107" s="180"/>
      <c r="CY107" s="180"/>
      <c r="CZ107" s="180"/>
      <c r="DA107" s="180"/>
      <c r="DB107" s="180"/>
      <c r="DC107" s="180"/>
    </row>
    <row r="108" spans="2:108" ht="12.75" customHeight="1" x14ac:dyDescent="0.2">
      <c r="B108" s="136" t="s">
        <v>44</v>
      </c>
      <c r="C108" s="62"/>
      <c r="D108" s="62"/>
      <c r="E108" s="62"/>
      <c r="F108" s="62"/>
      <c r="G108" s="62"/>
      <c r="H108" s="62"/>
      <c r="I108" s="62"/>
      <c r="J108" s="62"/>
      <c r="K108" s="62"/>
      <c r="L108" s="62"/>
      <c r="M108" s="62"/>
      <c r="N108" s="62"/>
      <c r="O108" s="62"/>
      <c r="P108" s="62"/>
      <c r="Q108" s="62"/>
      <c r="R108" s="62"/>
      <c r="S108" s="62"/>
      <c r="T108" s="62"/>
      <c r="U108" s="62"/>
      <c r="V108" s="62"/>
      <c r="W108" s="62"/>
      <c r="X108" s="62"/>
      <c r="Y108" s="62"/>
      <c r="Z108" s="62"/>
      <c r="AA108" s="62"/>
      <c r="AB108" s="62"/>
      <c r="AC108" s="62"/>
      <c r="AD108" s="62"/>
      <c r="AE108" s="62"/>
      <c r="AF108" s="62"/>
      <c r="AG108" s="62"/>
      <c r="AH108" s="62"/>
      <c r="AI108" s="62"/>
      <c r="AJ108" s="62"/>
      <c r="AK108" s="62"/>
      <c r="AL108" s="62"/>
      <c r="AM108" s="62"/>
      <c r="AN108" s="62"/>
      <c r="AO108" s="62"/>
      <c r="AP108" s="180"/>
      <c r="AQ108" s="180"/>
      <c r="AR108" s="180"/>
      <c r="AS108" s="180"/>
      <c r="AT108" s="180"/>
      <c r="AU108" s="180"/>
      <c r="AV108" s="180"/>
      <c r="AW108" s="180"/>
      <c r="AX108" s="180"/>
      <c r="AY108" s="180"/>
      <c r="AZ108" s="180"/>
      <c r="BA108" s="180"/>
      <c r="BB108" s="180"/>
      <c r="BC108" s="180"/>
      <c r="BD108" s="180"/>
      <c r="BE108" s="180"/>
      <c r="BF108" s="180"/>
      <c r="BG108" s="180"/>
      <c r="BH108" s="180"/>
      <c r="BI108" s="180"/>
      <c r="BJ108" s="180"/>
      <c r="BK108" s="180"/>
      <c r="BL108" s="180"/>
      <c r="BM108" s="180"/>
      <c r="BN108" s="180"/>
      <c r="BO108" s="180"/>
      <c r="BP108" s="180"/>
      <c r="BQ108" s="180"/>
      <c r="BR108" s="180"/>
      <c r="BS108" s="180"/>
      <c r="BT108" s="180"/>
      <c r="BU108" s="180"/>
      <c r="BV108" s="180"/>
      <c r="BW108" s="180"/>
      <c r="BX108" s="180"/>
      <c r="BY108" s="180"/>
      <c r="BZ108" s="180"/>
      <c r="CA108" s="180"/>
      <c r="CB108" s="180"/>
      <c r="CC108" s="180"/>
      <c r="CD108" s="180"/>
      <c r="CE108" s="180"/>
      <c r="CF108" s="180"/>
      <c r="CG108" s="180"/>
      <c r="CH108" s="180"/>
      <c r="CI108" s="180"/>
      <c r="CJ108" s="180"/>
      <c r="CK108" s="180"/>
      <c r="CL108" s="180"/>
      <c r="CM108" s="180"/>
      <c r="CN108" s="180"/>
      <c r="CO108" s="180"/>
      <c r="CP108" s="180"/>
      <c r="CQ108" s="180"/>
      <c r="CR108" s="180"/>
      <c r="CS108" s="180"/>
      <c r="CT108" s="180"/>
      <c r="CU108" s="180"/>
      <c r="CV108" s="180"/>
      <c r="CW108" s="180"/>
      <c r="CX108" s="180"/>
      <c r="CY108" s="180"/>
      <c r="CZ108" s="180"/>
      <c r="DA108" s="180"/>
      <c r="DB108" s="180"/>
      <c r="DC108" s="180"/>
    </row>
    <row r="109" spans="2:108" ht="12.75" customHeight="1" x14ac:dyDescent="0.2">
      <c r="B109" s="136" t="s">
        <v>47</v>
      </c>
      <c r="C109" s="131"/>
      <c r="D109" s="138"/>
      <c r="E109" s="138"/>
      <c r="F109" s="138"/>
      <c r="G109" s="138"/>
      <c r="H109" s="138"/>
      <c r="I109" s="138"/>
      <c r="J109" s="138"/>
      <c r="K109" s="138"/>
      <c r="L109" s="138"/>
      <c r="M109" s="138"/>
      <c r="N109" s="138"/>
      <c r="O109" s="138"/>
      <c r="P109" s="138"/>
      <c r="Q109" s="138"/>
      <c r="R109" s="138"/>
      <c r="S109" s="138"/>
      <c r="T109" s="138"/>
      <c r="U109" s="138"/>
      <c r="V109" s="138"/>
      <c r="W109" s="138"/>
      <c r="X109" s="138"/>
      <c r="Y109" s="138"/>
      <c r="Z109" s="138"/>
      <c r="AA109" s="138"/>
      <c r="AB109" s="138"/>
      <c r="AC109" s="138"/>
      <c r="AD109" s="138"/>
      <c r="AE109" s="138"/>
      <c r="AF109" s="138"/>
      <c r="AG109" s="138"/>
      <c r="AH109" s="138"/>
      <c r="AI109" s="138"/>
      <c r="AJ109" s="138"/>
      <c r="AK109" s="138"/>
      <c r="AL109" s="138"/>
      <c r="AM109" s="138"/>
      <c r="AN109" s="138"/>
      <c r="AO109" s="138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</row>
    <row r="110" spans="2:108" s="126" customFormat="1" ht="12.75" customHeight="1" x14ac:dyDescent="0.2">
      <c r="B110" s="136" t="s">
        <v>254</v>
      </c>
      <c r="C110" s="131"/>
      <c r="D110" s="138"/>
      <c r="E110" s="138"/>
      <c r="F110" s="138"/>
      <c r="G110" s="138"/>
      <c r="H110" s="138"/>
      <c r="I110" s="138"/>
      <c r="J110" s="138"/>
      <c r="K110" s="138"/>
      <c r="L110" s="138"/>
      <c r="M110" s="138"/>
      <c r="N110" s="138"/>
      <c r="O110" s="138"/>
      <c r="P110" s="138"/>
      <c r="Q110" s="138"/>
      <c r="R110" s="138"/>
      <c r="S110" s="138"/>
      <c r="T110" s="138"/>
      <c r="U110" s="138"/>
      <c r="V110" s="138"/>
      <c r="W110" s="138"/>
      <c r="X110" s="138"/>
      <c r="Y110" s="138"/>
      <c r="Z110" s="138"/>
      <c r="AA110" s="138"/>
      <c r="AB110" s="138"/>
      <c r="AC110" s="138"/>
      <c r="AD110" s="138"/>
      <c r="AE110" s="138"/>
      <c r="AF110" s="138"/>
      <c r="AG110" s="138"/>
      <c r="AH110" s="138"/>
      <c r="AI110" s="138"/>
      <c r="AJ110" s="138"/>
      <c r="AK110" s="138"/>
      <c r="AL110" s="138"/>
      <c r="AM110" s="138"/>
      <c r="AN110" s="138"/>
      <c r="AO110" s="138"/>
      <c r="AP110" s="135"/>
      <c r="AQ110" s="135"/>
      <c r="AR110" s="135"/>
      <c r="AS110" s="135"/>
      <c r="AT110" s="135"/>
      <c r="AU110" s="135"/>
      <c r="AV110" s="135"/>
      <c r="AW110" s="135"/>
      <c r="AX110" s="135"/>
      <c r="AY110" s="135"/>
      <c r="AZ110" s="135"/>
      <c r="BA110" s="135"/>
      <c r="BB110" s="135"/>
      <c r="BC110" s="135"/>
      <c r="BD110" s="135"/>
      <c r="BE110" s="135"/>
      <c r="BF110" s="135"/>
      <c r="BG110" s="135"/>
      <c r="BH110" s="135"/>
      <c r="BI110" s="135"/>
      <c r="BJ110" s="135"/>
      <c r="BK110" s="135"/>
      <c r="BL110" s="135"/>
      <c r="BM110" s="135"/>
      <c r="BN110" s="135"/>
      <c r="BO110" s="135"/>
      <c r="BP110" s="135"/>
      <c r="BQ110" s="135"/>
      <c r="BR110" s="135"/>
      <c r="BS110" s="135"/>
      <c r="BT110" s="135"/>
      <c r="BU110" s="135"/>
      <c r="BV110" s="135"/>
      <c r="BW110" s="135"/>
      <c r="BX110" s="135"/>
      <c r="BY110" s="135"/>
      <c r="BZ110" s="135"/>
      <c r="CA110" s="135"/>
      <c r="CB110" s="135"/>
      <c r="CC110" s="135"/>
      <c r="CD110" s="135"/>
      <c r="CE110" s="135"/>
      <c r="CF110" s="135"/>
      <c r="CG110" s="135"/>
      <c r="CH110" s="135"/>
      <c r="CI110" s="135"/>
      <c r="CJ110" s="135"/>
      <c r="CK110" s="135"/>
      <c r="CL110" s="135"/>
      <c r="CM110" s="135"/>
      <c r="CN110" s="135"/>
      <c r="CO110" s="135"/>
      <c r="CP110" s="135"/>
      <c r="CQ110" s="135"/>
      <c r="CR110" s="135"/>
      <c r="CS110" s="135"/>
      <c r="CT110" s="135"/>
      <c r="CU110" s="135"/>
      <c r="CV110" s="135"/>
      <c r="CW110" s="135"/>
      <c r="CX110" s="135"/>
      <c r="CY110" s="135"/>
      <c r="CZ110" s="135"/>
      <c r="DA110" s="135"/>
      <c r="DB110" s="135"/>
      <c r="DC110" s="135"/>
    </row>
    <row r="111" spans="2:108" s="126" customFormat="1" ht="12.75" customHeight="1" x14ac:dyDescent="0.2">
      <c r="B111" s="157" t="s">
        <v>255</v>
      </c>
      <c r="C111" s="130"/>
      <c r="D111" s="134"/>
      <c r="E111" s="134"/>
      <c r="F111" s="134"/>
      <c r="G111" s="134"/>
      <c r="H111" s="134"/>
      <c r="I111" s="134"/>
      <c r="J111" s="134"/>
      <c r="K111" s="134"/>
      <c r="L111" s="134"/>
      <c r="M111" s="134"/>
      <c r="N111" s="134"/>
      <c r="O111" s="134"/>
      <c r="P111" s="134"/>
      <c r="Q111" s="134"/>
      <c r="R111" s="134"/>
      <c r="S111" s="134"/>
      <c r="T111" s="134"/>
      <c r="U111" s="134"/>
      <c r="V111" s="134"/>
      <c r="W111" s="134"/>
      <c r="X111" s="134"/>
      <c r="Y111" s="134"/>
      <c r="Z111" s="134"/>
      <c r="AA111" s="134"/>
      <c r="AB111" s="134"/>
      <c r="AC111" s="134"/>
      <c r="AD111" s="134"/>
      <c r="AE111" s="134"/>
      <c r="AF111" s="134"/>
      <c r="AG111" s="134"/>
      <c r="AH111" s="134"/>
      <c r="AI111" s="134"/>
      <c r="AJ111" s="134"/>
      <c r="AK111" s="134"/>
      <c r="AL111" s="134"/>
      <c r="AM111" s="134"/>
      <c r="AN111" s="134"/>
      <c r="AO111" s="134"/>
      <c r="AP111" s="135"/>
      <c r="AQ111" s="135"/>
      <c r="AR111" s="135"/>
      <c r="AS111" s="135"/>
      <c r="AT111" s="135"/>
      <c r="AU111" s="135"/>
      <c r="AV111" s="135"/>
      <c r="AW111" s="135"/>
      <c r="AX111" s="135"/>
      <c r="AY111" s="135"/>
      <c r="AZ111" s="135"/>
      <c r="BA111" s="135"/>
      <c r="BB111" s="135"/>
      <c r="BC111" s="135"/>
      <c r="BD111" s="135"/>
      <c r="BE111" s="135"/>
      <c r="BF111" s="135"/>
      <c r="BG111" s="135"/>
      <c r="BH111" s="135"/>
      <c r="BI111" s="135"/>
      <c r="BJ111" s="135"/>
      <c r="BK111" s="135"/>
      <c r="BL111" s="135"/>
      <c r="BM111" s="135"/>
      <c r="BN111" s="135"/>
      <c r="BO111" s="135"/>
      <c r="BP111" s="135"/>
      <c r="BQ111" s="135"/>
      <c r="BR111" s="135"/>
      <c r="BS111" s="135"/>
      <c r="BT111" s="135"/>
      <c r="BU111" s="135"/>
      <c r="BV111" s="135"/>
      <c r="BW111" s="135"/>
      <c r="BX111" s="135"/>
      <c r="BY111" s="135"/>
      <c r="BZ111" s="135"/>
      <c r="CA111" s="135"/>
      <c r="CB111" s="135"/>
      <c r="CC111" s="135"/>
      <c r="CD111" s="135"/>
      <c r="CE111" s="135"/>
      <c r="CF111" s="135"/>
      <c r="CG111" s="135"/>
      <c r="CH111" s="135"/>
      <c r="CI111" s="135"/>
      <c r="CJ111" s="135"/>
      <c r="CK111" s="135"/>
      <c r="CL111" s="135"/>
      <c r="CM111" s="135"/>
      <c r="CN111" s="135"/>
      <c r="CO111" s="135"/>
      <c r="CP111" s="135"/>
      <c r="CQ111" s="135"/>
      <c r="CR111" s="135"/>
      <c r="CS111" s="135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</row>
    <row r="112" spans="2:108" ht="12.75" customHeight="1" x14ac:dyDescent="0.2">
      <c r="B112" s="136"/>
      <c r="C112" s="292"/>
      <c r="D112" s="138"/>
      <c r="E112" s="138"/>
      <c r="F112" s="138"/>
      <c r="G112" s="138"/>
      <c r="H112" s="138"/>
      <c r="I112" s="138"/>
      <c r="J112" s="138"/>
      <c r="K112" s="138"/>
      <c r="L112" s="138"/>
      <c r="M112" s="138"/>
      <c r="N112" s="138"/>
      <c r="O112" s="138"/>
      <c r="P112" s="138"/>
      <c r="Q112" s="138"/>
      <c r="R112" s="138"/>
      <c r="S112" s="138"/>
      <c r="T112" s="138"/>
      <c r="U112" s="138"/>
      <c r="V112" s="138"/>
      <c r="W112" s="138"/>
      <c r="X112" s="138"/>
      <c r="Y112" s="138"/>
      <c r="Z112" s="138"/>
      <c r="AA112" s="138"/>
      <c r="AB112" s="138"/>
      <c r="AC112" s="138"/>
      <c r="AD112" s="138"/>
      <c r="AE112" s="138"/>
      <c r="AF112" s="138"/>
      <c r="AG112" s="138"/>
      <c r="AH112" s="138"/>
      <c r="AI112" s="138"/>
      <c r="AJ112" s="138"/>
      <c r="AK112" s="138"/>
      <c r="AL112" s="138"/>
      <c r="AM112" s="138"/>
      <c r="AN112" s="138"/>
      <c r="AO112" s="138"/>
      <c r="AP112" s="138"/>
      <c r="AQ112" s="138"/>
      <c r="AR112" s="138"/>
      <c r="AS112" s="138"/>
      <c r="AT112" s="138"/>
      <c r="AU112" s="138"/>
      <c r="AV112" s="138"/>
      <c r="AW112" s="138"/>
      <c r="AX112" s="138"/>
      <c r="AY112" s="138"/>
      <c r="AZ112" s="138"/>
      <c r="BA112" s="138"/>
      <c r="BB112" s="138"/>
      <c r="BC112" s="138"/>
      <c r="BD112" s="138"/>
      <c r="BE112" s="138"/>
      <c r="BF112" s="138"/>
      <c r="BG112" s="138"/>
      <c r="BH112" s="138"/>
      <c r="BI112" s="138"/>
      <c r="BJ112" s="138"/>
      <c r="BK112" s="138"/>
      <c r="BL112" s="138"/>
      <c r="BM112" s="138"/>
      <c r="BN112" s="138"/>
      <c r="BO112" s="138"/>
      <c r="BP112" s="138"/>
      <c r="BQ112" s="138"/>
      <c r="BR112" s="138"/>
      <c r="BS112" s="138"/>
      <c r="BT112" s="138"/>
      <c r="BU112" s="138"/>
      <c r="BV112" s="138"/>
      <c r="BW112" s="138"/>
      <c r="BX112" s="138"/>
      <c r="BY112" s="138"/>
      <c r="BZ112" s="138"/>
      <c r="CA112" s="138"/>
      <c r="CB112" s="138"/>
      <c r="CC112" s="138"/>
      <c r="CD112" s="138"/>
      <c r="CE112" s="138"/>
      <c r="CF112" s="138"/>
      <c r="CG112" s="138"/>
      <c r="CH112" s="138"/>
      <c r="CI112" s="138"/>
      <c r="CJ112" s="138"/>
      <c r="CK112" s="138"/>
      <c r="CL112" s="138"/>
      <c r="CM112" s="138"/>
      <c r="CN112" s="138"/>
      <c r="CO112" s="138"/>
      <c r="CP112" s="138"/>
      <c r="CQ112" s="138"/>
      <c r="CR112" s="138"/>
      <c r="CS112" s="138"/>
      <c r="CT112" s="138"/>
      <c r="CU112" s="138"/>
      <c r="CV112" s="138"/>
      <c r="CW112" s="138"/>
      <c r="CX112" s="138"/>
      <c r="CY112" s="138"/>
      <c r="CZ112" s="138"/>
      <c r="DA112" s="138"/>
      <c r="DB112" s="138"/>
      <c r="DC112" s="138"/>
    </row>
    <row r="113" spans="2:108" s="126" customFormat="1" ht="12.75" customHeight="1" x14ac:dyDescent="0.2">
      <c r="B113" s="290" t="s">
        <v>212</v>
      </c>
      <c r="C113" s="133" t="s">
        <v>27</v>
      </c>
      <c r="D113" s="134"/>
      <c r="E113" s="134"/>
      <c r="F113" s="134"/>
      <c r="G113" s="134"/>
      <c r="H113" s="134"/>
      <c r="I113" s="134"/>
      <c r="J113" s="134"/>
      <c r="K113" s="134"/>
      <c r="L113" s="134"/>
      <c r="M113" s="134"/>
      <c r="N113" s="134"/>
      <c r="O113" s="134"/>
      <c r="P113" s="134"/>
      <c r="Q113" s="134"/>
      <c r="R113" s="134"/>
      <c r="S113" s="134"/>
      <c r="T113" s="134"/>
      <c r="U113" s="134"/>
      <c r="V113" s="134"/>
      <c r="W113" s="134"/>
      <c r="X113" s="134"/>
      <c r="Y113" s="134"/>
      <c r="Z113" s="134"/>
      <c r="AA113" s="134"/>
      <c r="AB113" s="134"/>
      <c r="AC113" s="134"/>
      <c r="AD113" s="134"/>
      <c r="AE113" s="134"/>
      <c r="AF113" s="134"/>
      <c r="AG113" s="134"/>
      <c r="AH113" s="134"/>
      <c r="AI113" s="134"/>
      <c r="AJ113" s="134"/>
      <c r="AK113" s="134"/>
      <c r="AL113" s="134"/>
      <c r="AM113" s="134"/>
      <c r="AN113" s="134"/>
      <c r="AO113" s="134"/>
      <c r="AP113" s="134"/>
      <c r="AQ113" s="134"/>
      <c r="AR113" s="134"/>
      <c r="AS113" s="134"/>
      <c r="AT113" s="134"/>
      <c r="AU113" s="134"/>
      <c r="AV113" s="134"/>
      <c r="AW113" s="134"/>
      <c r="AX113" s="134"/>
      <c r="AY113" s="134"/>
      <c r="AZ113" s="134"/>
      <c r="BA113" s="134"/>
      <c r="BB113" s="134"/>
      <c r="BC113" s="134"/>
      <c r="BD113" s="134"/>
      <c r="BE113" s="134"/>
      <c r="BF113" s="134"/>
      <c r="BG113" s="134"/>
      <c r="BH113" s="134"/>
      <c r="BI113" s="134"/>
      <c r="BJ113" s="134"/>
      <c r="BK113" s="134"/>
      <c r="BL113" s="134"/>
      <c r="BM113" s="134"/>
      <c r="BN113" s="134"/>
      <c r="BO113" s="134"/>
      <c r="BP113" s="134"/>
      <c r="BQ113" s="134"/>
      <c r="BR113" s="134"/>
      <c r="BS113" s="134"/>
      <c r="BT113" s="134"/>
      <c r="BU113" s="134"/>
      <c r="BV113" s="134"/>
      <c r="BW113" s="134"/>
      <c r="BX113" s="134"/>
      <c r="BY113" s="134"/>
      <c r="BZ113" s="134"/>
      <c r="CA113" s="134"/>
      <c r="CB113" s="134"/>
      <c r="CC113" s="134"/>
      <c r="CD113" s="134"/>
      <c r="CE113" s="134"/>
      <c r="CF113" s="134"/>
      <c r="CG113" s="134"/>
      <c r="CH113" s="134"/>
      <c r="CI113" s="134"/>
      <c r="CJ113" s="134"/>
      <c r="CK113" s="134"/>
      <c r="CL113" s="134"/>
      <c r="CM113" s="134"/>
      <c r="CN113" s="134"/>
      <c r="CO113" s="134"/>
      <c r="CP113" s="134"/>
      <c r="CQ113" s="134"/>
      <c r="CR113" s="134"/>
      <c r="CS113" s="134"/>
      <c r="CT113" s="134"/>
      <c r="CU113" s="134"/>
      <c r="CV113" s="134"/>
      <c r="CW113" s="134"/>
      <c r="CX113" s="134"/>
      <c r="CY113" s="134"/>
      <c r="CZ113" s="134"/>
      <c r="DA113" s="134"/>
      <c r="DB113" s="134"/>
      <c r="DC113" s="134"/>
      <c r="DD113" s="2"/>
    </row>
    <row r="114" spans="2:108" s="126" customFormat="1" ht="12.75" customHeight="1" x14ac:dyDescent="0.2">
      <c r="B114" s="136" t="s">
        <v>251</v>
      </c>
      <c r="C114" s="131"/>
      <c r="D114" s="138"/>
      <c r="E114" s="138"/>
      <c r="F114" s="138"/>
      <c r="G114" s="138"/>
      <c r="H114" s="138"/>
      <c r="I114" s="138"/>
      <c r="J114" s="138"/>
      <c r="K114" s="138"/>
      <c r="L114" s="138"/>
      <c r="M114" s="138"/>
      <c r="N114" s="138"/>
      <c r="O114" s="138"/>
      <c r="P114" s="138"/>
      <c r="Q114" s="138"/>
      <c r="R114" s="138"/>
      <c r="S114" s="138"/>
      <c r="T114" s="138"/>
      <c r="U114" s="138"/>
      <c r="V114" s="138"/>
      <c r="W114" s="138"/>
      <c r="X114" s="138"/>
      <c r="Y114" s="138"/>
      <c r="Z114" s="138"/>
      <c r="AA114" s="138"/>
      <c r="AB114" s="138"/>
      <c r="AC114" s="138"/>
      <c r="AD114" s="138"/>
      <c r="AE114" s="138"/>
      <c r="AF114" s="138"/>
      <c r="AG114" s="138"/>
      <c r="AH114" s="138"/>
      <c r="AI114" s="138"/>
      <c r="AJ114" s="138"/>
      <c r="AK114" s="138"/>
      <c r="AL114" s="138"/>
      <c r="AM114" s="138"/>
      <c r="AN114" s="138"/>
      <c r="AO114" s="138"/>
      <c r="AP114" s="138"/>
      <c r="AQ114" s="138"/>
      <c r="AR114" s="138"/>
      <c r="AS114" s="138"/>
      <c r="AT114" s="138"/>
      <c r="AU114" s="138"/>
      <c r="AV114" s="138"/>
      <c r="AW114" s="138"/>
      <c r="AX114" s="138"/>
      <c r="AY114" s="138"/>
      <c r="AZ114" s="138"/>
      <c r="BA114" s="138"/>
      <c r="BB114" s="138"/>
      <c r="BC114" s="138"/>
      <c r="BD114" s="138"/>
      <c r="BE114" s="138"/>
      <c r="BF114" s="138"/>
      <c r="BG114" s="138"/>
      <c r="BH114" s="138"/>
      <c r="BI114" s="138"/>
      <c r="BJ114" s="138"/>
      <c r="BK114" s="138"/>
      <c r="BL114" s="138"/>
      <c r="BM114" s="138"/>
      <c r="BN114" s="138"/>
      <c r="BO114" s="138"/>
      <c r="BP114" s="138"/>
      <c r="BQ114" s="138"/>
      <c r="BR114" s="138"/>
      <c r="BS114" s="138"/>
      <c r="BT114" s="138"/>
      <c r="BU114" s="138"/>
      <c r="BV114" s="138"/>
      <c r="BW114" s="138"/>
      <c r="BX114" s="138"/>
      <c r="BY114" s="138"/>
      <c r="BZ114" s="138"/>
      <c r="CA114" s="138"/>
      <c r="CB114" s="138"/>
      <c r="CC114" s="138"/>
      <c r="CD114" s="138"/>
      <c r="CE114" s="138"/>
      <c r="CF114" s="138"/>
      <c r="CG114" s="138"/>
      <c r="CH114" s="138"/>
      <c r="CI114" s="138"/>
      <c r="CJ114" s="138"/>
      <c r="CK114" s="138"/>
      <c r="CL114" s="138"/>
      <c r="CM114" s="138"/>
      <c r="CN114" s="138"/>
      <c r="CO114" s="138"/>
      <c r="CP114" s="138"/>
      <c r="CQ114" s="138"/>
      <c r="CR114" s="138"/>
      <c r="CS114" s="138"/>
      <c r="CT114" s="138"/>
      <c r="CU114" s="138"/>
      <c r="CV114" s="138"/>
      <c r="CW114" s="138"/>
      <c r="CX114" s="138"/>
      <c r="CY114" s="138"/>
      <c r="CZ114" s="138"/>
      <c r="DA114" s="138"/>
      <c r="DB114" s="138"/>
      <c r="DC114" s="138"/>
      <c r="DD114" s="2"/>
    </row>
    <row r="115" spans="2:108" s="126" customFormat="1" ht="12.75" customHeight="1" x14ac:dyDescent="0.2">
      <c r="B115" s="136" t="s">
        <v>252</v>
      </c>
      <c r="C115" s="131"/>
      <c r="D115" s="138"/>
      <c r="E115" s="138"/>
      <c r="F115" s="138"/>
      <c r="G115" s="138"/>
      <c r="H115" s="138"/>
      <c r="I115" s="138"/>
      <c r="J115" s="138"/>
      <c r="K115" s="138"/>
      <c r="L115" s="138"/>
      <c r="M115" s="138"/>
      <c r="N115" s="138"/>
      <c r="O115" s="138"/>
      <c r="P115" s="138"/>
      <c r="Q115" s="138"/>
      <c r="R115" s="138"/>
      <c r="S115" s="138"/>
      <c r="T115" s="138"/>
      <c r="U115" s="138"/>
      <c r="V115" s="138"/>
      <c r="W115" s="138"/>
      <c r="X115" s="138"/>
      <c r="Y115" s="138"/>
      <c r="Z115" s="138"/>
      <c r="AA115" s="138"/>
      <c r="AB115" s="138"/>
      <c r="AC115" s="138"/>
      <c r="AD115" s="138"/>
      <c r="AE115" s="138"/>
      <c r="AF115" s="138"/>
      <c r="AG115" s="138"/>
      <c r="AH115" s="138"/>
      <c r="AI115" s="138"/>
      <c r="AJ115" s="138"/>
      <c r="AK115" s="138"/>
      <c r="AL115" s="138"/>
      <c r="AM115" s="138"/>
      <c r="AN115" s="138"/>
      <c r="AO115" s="138"/>
      <c r="AP115" s="138"/>
      <c r="AQ115" s="138"/>
      <c r="AR115" s="138"/>
      <c r="AS115" s="138"/>
      <c r="AT115" s="138"/>
      <c r="AU115" s="138"/>
      <c r="AV115" s="138"/>
      <c r="AW115" s="138"/>
      <c r="AX115" s="138"/>
      <c r="AY115" s="138"/>
      <c r="AZ115" s="138"/>
      <c r="BA115" s="138"/>
      <c r="BB115" s="138"/>
      <c r="BC115" s="138"/>
      <c r="BD115" s="138"/>
      <c r="BE115" s="138"/>
      <c r="BF115" s="138"/>
      <c r="BG115" s="138"/>
      <c r="BH115" s="138"/>
      <c r="BI115" s="138"/>
      <c r="BJ115" s="138"/>
      <c r="BK115" s="138"/>
      <c r="BL115" s="138"/>
      <c r="BM115" s="138"/>
      <c r="BN115" s="138"/>
      <c r="BO115" s="138"/>
      <c r="BP115" s="138"/>
      <c r="BQ115" s="138"/>
      <c r="BR115" s="138"/>
      <c r="BS115" s="138"/>
      <c r="BT115" s="138"/>
      <c r="BU115" s="138"/>
      <c r="BV115" s="138"/>
      <c r="BW115" s="138"/>
      <c r="BX115" s="138"/>
      <c r="BY115" s="138"/>
      <c r="BZ115" s="138"/>
      <c r="CA115" s="138"/>
      <c r="CB115" s="138"/>
      <c r="CC115" s="138"/>
      <c r="CD115" s="138"/>
      <c r="CE115" s="138"/>
      <c r="CF115" s="138"/>
      <c r="CG115" s="138"/>
      <c r="CH115" s="138"/>
      <c r="CI115" s="138"/>
      <c r="CJ115" s="138"/>
      <c r="CK115" s="138"/>
      <c r="CL115" s="138"/>
      <c r="CM115" s="138"/>
      <c r="CN115" s="138"/>
      <c r="CO115" s="138"/>
      <c r="CP115" s="138"/>
      <c r="CQ115" s="138"/>
      <c r="CR115" s="138"/>
      <c r="CS115" s="138"/>
      <c r="CT115" s="138"/>
      <c r="CU115" s="138"/>
      <c r="CV115" s="138"/>
      <c r="CW115" s="138"/>
      <c r="CX115" s="138"/>
      <c r="CY115" s="138"/>
      <c r="CZ115" s="138"/>
      <c r="DA115" s="138"/>
      <c r="DB115" s="138"/>
      <c r="DC115" s="138"/>
      <c r="DD115" s="2"/>
    </row>
    <row r="116" spans="2:108" s="126" customFormat="1" ht="12.75" customHeight="1" x14ac:dyDescent="0.2">
      <c r="B116" s="136" t="s">
        <v>241</v>
      </c>
      <c r="C116" s="131"/>
      <c r="D116" s="138"/>
      <c r="E116" s="138"/>
      <c r="F116" s="138"/>
      <c r="G116" s="138"/>
      <c r="H116" s="138"/>
      <c r="I116" s="138"/>
      <c r="J116" s="138"/>
      <c r="K116" s="138"/>
      <c r="L116" s="138"/>
      <c r="M116" s="138"/>
      <c r="N116" s="138"/>
      <c r="O116" s="138"/>
      <c r="P116" s="138"/>
      <c r="Q116" s="138"/>
      <c r="R116" s="138"/>
      <c r="S116" s="138"/>
      <c r="T116" s="138"/>
      <c r="U116" s="138"/>
      <c r="V116" s="138"/>
      <c r="W116" s="138"/>
      <c r="X116" s="138"/>
      <c r="Y116" s="138"/>
      <c r="Z116" s="138"/>
      <c r="AA116" s="138"/>
      <c r="AB116" s="138"/>
      <c r="AC116" s="138"/>
      <c r="AD116" s="138"/>
      <c r="AE116" s="138"/>
      <c r="AF116" s="138"/>
      <c r="AG116" s="138"/>
      <c r="AH116" s="138"/>
      <c r="AI116" s="138"/>
      <c r="AJ116" s="138"/>
      <c r="AK116" s="138"/>
      <c r="AL116" s="138"/>
      <c r="AM116" s="138"/>
      <c r="AN116" s="138"/>
      <c r="AO116" s="138"/>
      <c r="AP116" s="138"/>
      <c r="AQ116" s="138"/>
      <c r="AR116" s="138"/>
      <c r="AS116" s="138"/>
      <c r="AT116" s="138"/>
      <c r="AU116" s="138"/>
      <c r="AV116" s="138"/>
      <c r="AW116" s="138"/>
      <c r="AX116" s="138"/>
      <c r="AY116" s="138"/>
      <c r="AZ116" s="138"/>
      <c r="BA116" s="138"/>
      <c r="BB116" s="138"/>
      <c r="BC116" s="138"/>
      <c r="BD116" s="138"/>
      <c r="BE116" s="138"/>
      <c r="BF116" s="138"/>
      <c r="BG116" s="138"/>
      <c r="BH116" s="138"/>
      <c r="BI116" s="138"/>
      <c r="BJ116" s="138"/>
      <c r="BK116" s="138"/>
      <c r="BL116" s="138"/>
      <c r="BM116" s="138"/>
      <c r="BN116" s="138"/>
      <c r="BO116" s="138"/>
      <c r="BP116" s="138"/>
      <c r="BQ116" s="138"/>
      <c r="BR116" s="138"/>
      <c r="BS116" s="138"/>
      <c r="BT116" s="138"/>
      <c r="BU116" s="138"/>
      <c r="BV116" s="138"/>
      <c r="BW116" s="138"/>
      <c r="BX116" s="138"/>
      <c r="BY116" s="138"/>
      <c r="BZ116" s="138"/>
      <c r="CA116" s="138"/>
      <c r="CB116" s="138"/>
      <c r="CC116" s="138"/>
      <c r="CD116" s="138"/>
      <c r="CE116" s="138"/>
      <c r="CF116" s="138"/>
      <c r="CG116" s="138"/>
      <c r="CH116" s="138"/>
      <c r="CI116" s="138"/>
      <c r="CJ116" s="138"/>
      <c r="CK116" s="138"/>
      <c r="CL116" s="138"/>
      <c r="CM116" s="138"/>
      <c r="CN116" s="138"/>
      <c r="CO116" s="138"/>
      <c r="CP116" s="138"/>
      <c r="CQ116" s="138"/>
      <c r="CR116" s="138"/>
      <c r="CS116" s="138"/>
      <c r="CT116" s="138"/>
      <c r="CU116" s="138"/>
      <c r="CV116" s="138"/>
      <c r="CW116" s="138"/>
      <c r="CX116" s="138"/>
      <c r="CY116" s="138"/>
      <c r="CZ116" s="138"/>
      <c r="DA116" s="138"/>
      <c r="DB116" s="138"/>
      <c r="DC116" s="138"/>
      <c r="DD116" s="2"/>
    </row>
    <row r="117" spans="2:108" s="126" customFormat="1" ht="12.75" customHeight="1" x14ac:dyDescent="0.2">
      <c r="B117" s="136" t="s">
        <v>256</v>
      </c>
      <c r="C117" s="131"/>
      <c r="D117" s="138"/>
      <c r="E117" s="138"/>
      <c r="F117" s="138"/>
      <c r="G117" s="138"/>
      <c r="H117" s="138"/>
      <c r="I117" s="138"/>
      <c r="J117" s="138"/>
      <c r="K117" s="138"/>
      <c r="L117" s="138"/>
      <c r="M117" s="138"/>
      <c r="N117" s="138"/>
      <c r="O117" s="138"/>
      <c r="P117" s="138"/>
      <c r="Q117" s="138"/>
      <c r="R117" s="138"/>
      <c r="S117" s="138"/>
      <c r="T117" s="138"/>
      <c r="U117" s="138"/>
      <c r="V117" s="138"/>
      <c r="W117" s="138"/>
      <c r="X117" s="138"/>
      <c r="Y117" s="138"/>
      <c r="Z117" s="138"/>
      <c r="AA117" s="138"/>
      <c r="AB117" s="138"/>
      <c r="AC117" s="138"/>
      <c r="AD117" s="138"/>
      <c r="AE117" s="138"/>
      <c r="AF117" s="138"/>
      <c r="AG117" s="138"/>
      <c r="AH117" s="138"/>
      <c r="AI117" s="138"/>
      <c r="AJ117" s="138"/>
      <c r="AK117" s="138"/>
      <c r="AL117" s="138"/>
      <c r="AM117" s="138"/>
      <c r="AN117" s="138"/>
      <c r="AO117" s="138"/>
      <c r="AP117" s="138"/>
      <c r="AQ117" s="138"/>
      <c r="AR117" s="138"/>
      <c r="AS117" s="138"/>
      <c r="AT117" s="138"/>
      <c r="AU117" s="138"/>
      <c r="AV117" s="138"/>
      <c r="AW117" s="138"/>
      <c r="AX117" s="138"/>
      <c r="AY117" s="138"/>
      <c r="AZ117" s="138"/>
      <c r="BA117" s="138"/>
      <c r="BB117" s="138"/>
      <c r="BC117" s="138"/>
      <c r="BD117" s="138"/>
      <c r="BE117" s="138"/>
      <c r="BF117" s="138"/>
      <c r="BG117" s="138"/>
      <c r="BH117" s="138"/>
      <c r="BI117" s="138"/>
      <c r="BJ117" s="138"/>
      <c r="BK117" s="138"/>
      <c r="BL117" s="138"/>
      <c r="BM117" s="138"/>
      <c r="BN117" s="138"/>
      <c r="BO117" s="138"/>
      <c r="BP117" s="138"/>
      <c r="BQ117" s="138"/>
      <c r="BR117" s="138"/>
      <c r="BS117" s="138"/>
      <c r="BT117" s="138"/>
      <c r="BU117" s="138"/>
      <c r="BV117" s="138"/>
      <c r="BW117" s="138"/>
      <c r="BX117" s="138"/>
      <c r="BY117" s="138"/>
      <c r="BZ117" s="138"/>
      <c r="CA117" s="138"/>
      <c r="CB117" s="138"/>
      <c r="CC117" s="138"/>
      <c r="CD117" s="138"/>
      <c r="CE117" s="138"/>
      <c r="CF117" s="138"/>
      <c r="CG117" s="138"/>
      <c r="CH117" s="138"/>
      <c r="CI117" s="138"/>
      <c r="CJ117" s="138"/>
      <c r="CK117" s="138"/>
      <c r="CL117" s="138"/>
      <c r="CM117" s="138"/>
      <c r="CN117" s="138"/>
      <c r="CO117" s="138"/>
      <c r="CP117" s="138"/>
      <c r="CQ117" s="138"/>
      <c r="CR117" s="138"/>
      <c r="CS117" s="138"/>
      <c r="CT117" s="138"/>
      <c r="CU117" s="138"/>
      <c r="CV117" s="138"/>
      <c r="CW117" s="138"/>
      <c r="CX117" s="138"/>
      <c r="CY117" s="138"/>
      <c r="CZ117" s="138"/>
      <c r="DA117" s="138"/>
      <c r="DB117" s="138"/>
      <c r="DC117" s="138"/>
      <c r="DD117" s="2"/>
    </row>
    <row r="118" spans="2:108" s="126" customFormat="1" ht="12.75" customHeight="1" x14ac:dyDescent="0.2">
      <c r="B118" s="157" t="s">
        <v>253</v>
      </c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  <c r="W118" s="54"/>
      <c r="X118" s="54"/>
      <c r="Y118" s="54"/>
      <c r="Z118" s="54"/>
      <c r="AA118" s="54"/>
      <c r="AB118" s="54"/>
      <c r="AC118" s="54"/>
      <c r="AD118" s="54"/>
      <c r="AE118" s="54"/>
      <c r="AF118" s="54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  <c r="CM118" s="54"/>
      <c r="CN118" s="54"/>
      <c r="CO118" s="54"/>
      <c r="CP118" s="54"/>
      <c r="CQ118" s="54"/>
      <c r="CR118" s="54"/>
      <c r="CS118" s="54"/>
      <c r="CT118" s="54"/>
      <c r="CU118" s="54"/>
      <c r="CV118" s="54"/>
      <c r="CW118" s="54"/>
      <c r="CX118" s="54"/>
      <c r="CY118" s="54"/>
      <c r="CZ118" s="54"/>
      <c r="DA118" s="54"/>
      <c r="DB118" s="54"/>
      <c r="DC118" s="54"/>
      <c r="DD118" s="2"/>
    </row>
    <row r="119" spans="2:108" ht="12.75" customHeight="1" x14ac:dyDescent="0.2">
      <c r="B119" s="136" t="s">
        <v>44</v>
      </c>
      <c r="C119" s="62"/>
      <c r="D119" s="62"/>
      <c r="E119" s="62"/>
      <c r="F119" s="62"/>
      <c r="G119" s="62"/>
      <c r="H119" s="62"/>
      <c r="I119" s="62"/>
      <c r="J119" s="62"/>
      <c r="K119" s="62"/>
      <c r="L119" s="62"/>
      <c r="M119" s="62"/>
      <c r="N119" s="62"/>
      <c r="O119" s="62"/>
      <c r="P119" s="62"/>
      <c r="Q119" s="62"/>
      <c r="R119" s="62"/>
      <c r="S119" s="62"/>
      <c r="T119" s="62"/>
      <c r="U119" s="62"/>
      <c r="V119" s="62"/>
      <c r="W119" s="62"/>
      <c r="X119" s="62"/>
      <c r="Y119" s="62"/>
      <c r="Z119" s="62"/>
      <c r="AA119" s="62"/>
      <c r="AB119" s="62"/>
      <c r="AC119" s="62"/>
      <c r="AD119" s="62"/>
      <c r="AE119" s="62"/>
      <c r="AF119" s="62"/>
      <c r="AG119" s="62"/>
      <c r="AH119" s="62"/>
      <c r="AI119" s="62"/>
      <c r="AJ119" s="62"/>
      <c r="AK119" s="62"/>
      <c r="AL119" s="62"/>
      <c r="AM119" s="62"/>
      <c r="AN119" s="62"/>
      <c r="AO119" s="62"/>
      <c r="AP119" s="62"/>
      <c r="AQ119" s="62"/>
      <c r="AR119" s="62"/>
      <c r="AS119" s="62"/>
      <c r="AT119" s="62"/>
      <c r="AU119" s="62"/>
      <c r="AV119" s="62"/>
      <c r="AW119" s="62"/>
      <c r="AX119" s="62"/>
      <c r="AY119" s="62"/>
      <c r="AZ119" s="62"/>
      <c r="BA119" s="62"/>
      <c r="BB119" s="62"/>
      <c r="BC119" s="62"/>
      <c r="BD119" s="62"/>
      <c r="BE119" s="62"/>
      <c r="BF119" s="62"/>
      <c r="BG119" s="62"/>
      <c r="BH119" s="62"/>
      <c r="BI119" s="62"/>
      <c r="BJ119" s="62"/>
      <c r="BK119" s="62"/>
      <c r="BL119" s="62"/>
      <c r="BM119" s="62"/>
      <c r="BN119" s="62"/>
      <c r="BO119" s="62"/>
      <c r="BP119" s="62"/>
      <c r="BQ119" s="62"/>
      <c r="BR119" s="62"/>
      <c r="BS119" s="62"/>
      <c r="BT119" s="62"/>
      <c r="BU119" s="62"/>
      <c r="BV119" s="62"/>
      <c r="BW119" s="62"/>
      <c r="BX119" s="62"/>
      <c r="BY119" s="62"/>
      <c r="BZ119" s="62"/>
      <c r="CA119" s="62"/>
      <c r="CB119" s="62"/>
      <c r="CC119" s="62"/>
      <c r="CD119" s="62"/>
      <c r="CE119" s="62"/>
      <c r="CF119" s="62"/>
      <c r="CG119" s="62"/>
      <c r="CH119" s="62"/>
      <c r="CI119" s="62"/>
      <c r="CJ119" s="62"/>
      <c r="CK119" s="62"/>
      <c r="CL119" s="62"/>
      <c r="CM119" s="62"/>
      <c r="CN119" s="62"/>
      <c r="CO119" s="62"/>
      <c r="CP119" s="62"/>
      <c r="CQ119" s="62"/>
      <c r="CR119" s="62"/>
      <c r="CS119" s="62"/>
      <c r="CT119" s="62"/>
      <c r="CU119" s="62"/>
      <c r="CV119" s="62"/>
      <c r="CW119" s="62"/>
      <c r="CX119" s="62"/>
      <c r="CY119" s="62"/>
      <c r="CZ119" s="62"/>
      <c r="DA119" s="62"/>
      <c r="DB119" s="62"/>
      <c r="DC119" s="62"/>
    </row>
    <row r="120" spans="2:108" ht="12.75" customHeight="1" x14ac:dyDescent="0.2">
      <c r="B120" s="136" t="s">
        <v>47</v>
      </c>
      <c r="C120" s="62"/>
      <c r="D120" s="138"/>
      <c r="E120" s="62"/>
      <c r="F120" s="62"/>
      <c r="G120" s="62"/>
      <c r="H120" s="62"/>
      <c r="I120" s="62"/>
      <c r="J120" s="62"/>
      <c r="K120" s="62"/>
      <c r="L120" s="62"/>
      <c r="M120" s="62"/>
      <c r="N120" s="62"/>
      <c r="O120" s="62"/>
      <c r="P120" s="62"/>
      <c r="Q120" s="62"/>
      <c r="R120" s="62"/>
      <c r="S120" s="62"/>
      <c r="T120" s="62"/>
      <c r="U120" s="62"/>
      <c r="V120" s="62"/>
      <c r="W120" s="62"/>
      <c r="X120" s="62"/>
      <c r="Y120" s="62"/>
      <c r="Z120" s="62"/>
      <c r="AA120" s="62"/>
      <c r="AB120" s="62"/>
      <c r="AC120" s="62"/>
      <c r="AD120" s="62"/>
      <c r="AE120" s="62"/>
      <c r="AF120" s="62"/>
      <c r="AG120" s="62"/>
      <c r="AH120" s="62"/>
      <c r="AI120" s="62"/>
      <c r="AJ120" s="62"/>
      <c r="AK120" s="62"/>
      <c r="AL120" s="62"/>
      <c r="AM120" s="62"/>
      <c r="AN120" s="62"/>
      <c r="AO120" s="62"/>
      <c r="AP120" s="62"/>
      <c r="AQ120" s="62"/>
      <c r="AR120" s="62"/>
      <c r="AS120" s="62"/>
      <c r="AT120" s="62"/>
      <c r="AU120" s="62"/>
      <c r="AV120" s="62"/>
      <c r="AW120" s="62"/>
      <c r="AX120" s="62"/>
      <c r="AY120" s="62"/>
      <c r="AZ120" s="62"/>
      <c r="BA120" s="62"/>
      <c r="BB120" s="62"/>
      <c r="BC120" s="62"/>
      <c r="BD120" s="62"/>
      <c r="BE120" s="62"/>
      <c r="BF120" s="62"/>
      <c r="BG120" s="62"/>
      <c r="BH120" s="62"/>
      <c r="BI120" s="62"/>
      <c r="BJ120" s="62"/>
      <c r="BK120" s="62"/>
      <c r="BL120" s="62"/>
      <c r="BM120" s="62"/>
      <c r="BN120" s="62"/>
      <c r="BO120" s="62"/>
      <c r="BP120" s="62"/>
      <c r="BQ120" s="62"/>
      <c r="BR120" s="62"/>
      <c r="BS120" s="62"/>
      <c r="BT120" s="62"/>
      <c r="BU120" s="62"/>
      <c r="BV120" s="62"/>
      <c r="BW120" s="62"/>
      <c r="BX120" s="62"/>
      <c r="BY120" s="62"/>
      <c r="BZ120" s="62"/>
      <c r="CA120" s="62"/>
      <c r="CB120" s="62"/>
      <c r="CC120" s="62"/>
      <c r="CD120" s="62"/>
      <c r="CE120" s="62"/>
      <c r="CF120" s="62"/>
      <c r="CG120" s="62"/>
      <c r="CH120" s="62"/>
      <c r="CI120" s="62"/>
      <c r="CJ120" s="62"/>
      <c r="CK120" s="62"/>
      <c r="CL120" s="62"/>
      <c r="CM120" s="62"/>
      <c r="CN120" s="62"/>
      <c r="CO120" s="62"/>
      <c r="CP120" s="62"/>
      <c r="CQ120" s="62"/>
      <c r="CR120" s="62"/>
      <c r="CS120" s="62"/>
      <c r="CT120" s="62"/>
      <c r="CU120" s="62"/>
      <c r="CV120" s="62"/>
      <c r="CW120" s="62"/>
      <c r="CX120" s="62"/>
      <c r="CY120" s="62"/>
      <c r="CZ120" s="62"/>
      <c r="DA120" s="62"/>
      <c r="DB120" s="62"/>
      <c r="DC120" s="62"/>
    </row>
    <row r="121" spans="2:108" s="126" customFormat="1" ht="12.75" customHeight="1" x14ac:dyDescent="0.2">
      <c r="B121" s="136" t="s">
        <v>254</v>
      </c>
      <c r="C121" s="131"/>
      <c r="D121" s="138"/>
      <c r="E121" s="138"/>
      <c r="F121" s="138"/>
      <c r="G121" s="138"/>
      <c r="H121" s="138"/>
      <c r="I121" s="138"/>
      <c r="J121" s="138"/>
      <c r="K121" s="138"/>
      <c r="L121" s="138"/>
      <c r="M121" s="138"/>
      <c r="N121" s="138"/>
      <c r="O121" s="138"/>
      <c r="P121" s="138"/>
      <c r="Q121" s="138"/>
      <c r="R121" s="138"/>
      <c r="S121" s="138"/>
      <c r="T121" s="138"/>
      <c r="U121" s="138"/>
      <c r="V121" s="138"/>
      <c r="W121" s="138"/>
      <c r="X121" s="138"/>
      <c r="Y121" s="138"/>
      <c r="Z121" s="138"/>
      <c r="AA121" s="138"/>
      <c r="AB121" s="138"/>
      <c r="AC121" s="138"/>
      <c r="AD121" s="138"/>
      <c r="AE121" s="138"/>
      <c r="AF121" s="138"/>
      <c r="AG121" s="138"/>
      <c r="AH121" s="138"/>
      <c r="AI121" s="138"/>
      <c r="AJ121" s="138"/>
      <c r="AK121" s="138"/>
      <c r="AL121" s="138"/>
      <c r="AM121" s="138"/>
      <c r="AN121" s="138"/>
      <c r="AO121" s="138"/>
      <c r="AP121" s="138"/>
      <c r="AQ121" s="138"/>
      <c r="AR121" s="138"/>
      <c r="AS121" s="138"/>
      <c r="AT121" s="138"/>
      <c r="AU121" s="138"/>
      <c r="AV121" s="138"/>
      <c r="AW121" s="138"/>
      <c r="AX121" s="138"/>
      <c r="AY121" s="138"/>
      <c r="AZ121" s="138"/>
      <c r="BA121" s="138"/>
      <c r="BB121" s="138"/>
      <c r="BC121" s="138"/>
      <c r="BD121" s="138"/>
      <c r="BE121" s="138"/>
      <c r="BF121" s="138"/>
      <c r="BG121" s="138"/>
      <c r="BH121" s="138"/>
      <c r="BI121" s="138"/>
      <c r="BJ121" s="138"/>
      <c r="BK121" s="138"/>
      <c r="BL121" s="138"/>
      <c r="BM121" s="138"/>
      <c r="BN121" s="138"/>
      <c r="BO121" s="138"/>
      <c r="BP121" s="138"/>
      <c r="BQ121" s="138"/>
      <c r="BR121" s="138"/>
      <c r="BS121" s="138"/>
      <c r="BT121" s="138"/>
      <c r="BU121" s="138"/>
      <c r="BV121" s="138"/>
      <c r="BW121" s="138"/>
      <c r="BX121" s="138"/>
      <c r="BY121" s="138"/>
      <c r="BZ121" s="138"/>
      <c r="CA121" s="138"/>
      <c r="CB121" s="138"/>
      <c r="CC121" s="138"/>
      <c r="CD121" s="138"/>
      <c r="CE121" s="138"/>
      <c r="CF121" s="138"/>
      <c r="CG121" s="138"/>
      <c r="CH121" s="138"/>
      <c r="CI121" s="138"/>
      <c r="CJ121" s="138"/>
      <c r="CK121" s="138"/>
      <c r="CL121" s="138"/>
      <c r="CM121" s="138"/>
      <c r="CN121" s="138"/>
      <c r="CO121" s="138"/>
      <c r="CP121" s="138"/>
      <c r="CQ121" s="138"/>
      <c r="CR121" s="138"/>
      <c r="CS121" s="138"/>
      <c r="CT121" s="138"/>
      <c r="CU121" s="138"/>
      <c r="CV121" s="138"/>
      <c r="CW121" s="138"/>
      <c r="CX121" s="138"/>
      <c r="CY121" s="138"/>
      <c r="CZ121" s="138"/>
      <c r="DA121" s="138"/>
      <c r="DB121" s="138"/>
      <c r="DC121" s="138"/>
      <c r="DD121" s="2"/>
    </row>
    <row r="122" spans="2:108" s="126" customFormat="1" ht="12.75" customHeight="1" x14ac:dyDescent="0.2">
      <c r="B122" s="157" t="s">
        <v>255</v>
      </c>
      <c r="C122" s="54"/>
      <c r="D122" s="54"/>
      <c r="E122" s="54"/>
      <c r="F122" s="54"/>
      <c r="G122" s="54"/>
      <c r="H122" s="54"/>
      <c r="I122" s="54"/>
      <c r="J122" s="54"/>
      <c r="K122" s="54"/>
      <c r="L122" s="54"/>
      <c r="M122" s="54"/>
      <c r="N122" s="54"/>
      <c r="O122" s="54"/>
      <c r="P122" s="54"/>
      <c r="Q122" s="54"/>
      <c r="R122" s="54"/>
      <c r="S122" s="54"/>
      <c r="T122" s="54"/>
      <c r="U122" s="54"/>
      <c r="V122" s="54"/>
      <c r="W122" s="54"/>
      <c r="X122" s="54"/>
      <c r="Y122" s="54"/>
      <c r="Z122" s="54"/>
      <c r="AA122" s="54"/>
      <c r="AB122" s="54"/>
      <c r="AC122" s="54"/>
      <c r="AD122" s="54"/>
      <c r="AE122" s="54"/>
      <c r="AF122" s="54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  <c r="CM122" s="54"/>
      <c r="CN122" s="54"/>
      <c r="CO122" s="54"/>
      <c r="CP122" s="54"/>
      <c r="CQ122" s="54"/>
      <c r="CR122" s="54"/>
      <c r="CS122" s="54"/>
      <c r="CT122" s="54"/>
      <c r="CU122" s="54"/>
      <c r="CV122" s="54"/>
      <c r="CW122" s="54"/>
      <c r="CX122" s="54"/>
      <c r="CY122" s="54"/>
      <c r="CZ122" s="54"/>
      <c r="DA122" s="54"/>
      <c r="DB122" s="54"/>
      <c r="DC122" s="54"/>
    </row>
    <row r="123" spans="2:108" s="126" customFormat="1" ht="12.75" customHeight="1" x14ac:dyDescent="0.2">
      <c r="B123" s="157"/>
      <c r="C123" s="54"/>
      <c r="D123" s="54"/>
      <c r="E123" s="54"/>
      <c r="F123" s="54"/>
      <c r="G123" s="54"/>
      <c r="H123" s="54"/>
      <c r="I123" s="54"/>
      <c r="J123" s="54"/>
      <c r="K123" s="54"/>
      <c r="L123" s="54"/>
      <c r="M123" s="54"/>
      <c r="N123" s="54"/>
      <c r="O123" s="54"/>
      <c r="P123" s="54"/>
      <c r="Q123" s="54"/>
      <c r="R123" s="54"/>
      <c r="S123" s="54"/>
      <c r="T123" s="54"/>
      <c r="U123" s="54"/>
      <c r="V123" s="54"/>
      <c r="W123" s="54"/>
      <c r="X123" s="54"/>
      <c r="Y123" s="54"/>
      <c r="Z123" s="54"/>
      <c r="AA123" s="54"/>
      <c r="AB123" s="54"/>
      <c r="AC123" s="54"/>
      <c r="AD123" s="54"/>
      <c r="AE123" s="54"/>
      <c r="AF123" s="54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  <c r="CM123" s="54"/>
      <c r="CN123" s="54"/>
      <c r="CO123" s="54"/>
      <c r="CP123" s="54"/>
      <c r="CQ123" s="54"/>
      <c r="CR123" s="54"/>
      <c r="CS123" s="54"/>
      <c r="CT123" s="54"/>
      <c r="CU123" s="54"/>
      <c r="CV123" s="54"/>
      <c r="CW123" s="54"/>
      <c r="CX123" s="54"/>
      <c r="CY123" s="54"/>
      <c r="CZ123" s="54"/>
      <c r="DA123" s="54"/>
      <c r="DB123" s="54"/>
      <c r="DC123" s="54"/>
    </row>
    <row r="124" spans="2:108" s="126" customFormat="1" ht="12.75" customHeight="1" x14ac:dyDescent="0.2">
      <c r="B124" s="14" t="s">
        <v>257</v>
      </c>
      <c r="C124" s="54"/>
      <c r="D124" s="293"/>
      <c r="E124" s="293"/>
      <c r="F124" s="293"/>
      <c r="G124" s="293"/>
      <c r="H124" s="293"/>
      <c r="I124" s="293"/>
      <c r="J124" s="293"/>
      <c r="K124" s="293"/>
      <c r="L124" s="293"/>
      <c r="M124" s="293"/>
      <c r="N124" s="293"/>
      <c r="O124" s="293"/>
      <c r="P124" s="293"/>
      <c r="Q124" s="293"/>
      <c r="R124" s="293"/>
      <c r="S124" s="293"/>
      <c r="T124" s="293"/>
      <c r="U124" s="293"/>
      <c r="V124" s="293"/>
      <c r="W124" s="293"/>
      <c r="X124" s="293"/>
      <c r="Y124" s="293"/>
      <c r="Z124" s="293"/>
      <c r="AA124" s="293"/>
      <c r="AB124" s="293"/>
      <c r="AC124" s="293"/>
      <c r="AD124" s="293"/>
      <c r="AE124" s="293"/>
      <c r="AF124" s="293"/>
      <c r="AG124" s="293"/>
      <c r="AH124" s="293"/>
      <c r="AI124" s="293"/>
      <c r="AJ124" s="293"/>
      <c r="AK124" s="293"/>
      <c r="AL124" s="293"/>
      <c r="AM124" s="293"/>
      <c r="AN124" s="293"/>
      <c r="AO124" s="293"/>
      <c r="AP124" s="293"/>
      <c r="AQ124" s="293"/>
      <c r="AR124" s="293"/>
      <c r="AS124" s="293"/>
      <c r="AT124" s="293"/>
      <c r="AU124" s="293"/>
      <c r="AV124" s="293"/>
      <c r="AW124" s="293"/>
      <c r="AX124" s="293"/>
      <c r="AY124" s="293"/>
      <c r="AZ124" s="293"/>
      <c r="BA124" s="293"/>
      <c r="BB124" s="293"/>
      <c r="BC124" s="293"/>
      <c r="BD124" s="293"/>
      <c r="BE124" s="293"/>
      <c r="BF124" s="293"/>
      <c r="BG124" s="293"/>
      <c r="BH124" s="293"/>
      <c r="BI124" s="293"/>
      <c r="BJ124" s="293"/>
      <c r="BK124" s="293"/>
      <c r="BL124" s="293"/>
      <c r="BM124" s="293"/>
      <c r="BN124" s="293"/>
      <c r="BO124" s="293"/>
      <c r="BP124" s="293"/>
      <c r="BQ124" s="293"/>
      <c r="BR124" s="293"/>
      <c r="BS124" s="293"/>
      <c r="BT124" s="293"/>
      <c r="BU124" s="293"/>
      <c r="BV124" s="293"/>
      <c r="BW124" s="293"/>
      <c r="BX124" s="293"/>
      <c r="BY124" s="293"/>
      <c r="BZ124" s="293"/>
      <c r="CA124" s="293"/>
      <c r="CB124" s="293"/>
      <c r="CC124" s="293"/>
      <c r="CD124" s="293"/>
      <c r="CE124" s="293"/>
      <c r="CF124" s="293"/>
      <c r="CG124" s="293"/>
      <c r="CH124" s="293"/>
      <c r="CI124" s="293"/>
      <c r="CJ124" s="293"/>
      <c r="CK124" s="293"/>
      <c r="CL124" s="293"/>
      <c r="CM124" s="293"/>
      <c r="CN124" s="293"/>
      <c r="CO124" s="293"/>
      <c r="CP124" s="293"/>
      <c r="CQ124" s="293"/>
      <c r="CR124" s="293"/>
      <c r="CS124" s="293"/>
      <c r="CT124" s="293"/>
      <c r="CU124" s="293"/>
      <c r="CV124" s="293"/>
      <c r="CW124" s="293"/>
      <c r="CX124" s="293"/>
      <c r="CY124" s="293"/>
      <c r="CZ124" s="293"/>
      <c r="DA124" s="293"/>
      <c r="DB124" s="293"/>
      <c r="DC124" s="293"/>
    </row>
    <row r="125" spans="2:108" s="126" customFormat="1" x14ac:dyDescent="0.2">
      <c r="B125" s="14"/>
      <c r="C125" s="54"/>
      <c r="D125" s="62"/>
      <c r="E125" s="62"/>
      <c r="F125" s="62"/>
      <c r="G125" s="62"/>
      <c r="H125" s="62"/>
      <c r="I125" s="62"/>
      <c r="J125" s="62"/>
      <c r="K125" s="62"/>
      <c r="L125" s="62"/>
      <c r="M125" s="62"/>
      <c r="N125" s="62"/>
      <c r="O125" s="62"/>
      <c r="P125" s="62"/>
      <c r="Q125" s="62"/>
      <c r="R125" s="62"/>
      <c r="S125" s="62"/>
      <c r="T125" s="62"/>
      <c r="U125" s="62"/>
      <c r="V125" s="62"/>
      <c r="W125" s="62"/>
      <c r="X125" s="62"/>
      <c r="Y125" s="62"/>
      <c r="Z125" s="62"/>
      <c r="AA125" s="62"/>
      <c r="AB125" s="62"/>
      <c r="AC125" s="62"/>
      <c r="AD125" s="62"/>
      <c r="AE125" s="62"/>
      <c r="AF125" s="62"/>
      <c r="AG125" s="62"/>
      <c r="AH125" s="62"/>
      <c r="AI125" s="62"/>
      <c r="AJ125" s="62"/>
      <c r="AK125" s="62"/>
      <c r="AL125" s="62"/>
      <c r="AM125" s="62"/>
      <c r="AN125" s="62"/>
      <c r="AO125" s="62"/>
      <c r="AP125" s="62"/>
      <c r="AQ125" s="62"/>
      <c r="AR125" s="62"/>
      <c r="AS125" s="62"/>
      <c r="AT125" s="62"/>
      <c r="AU125" s="62"/>
      <c r="AV125" s="62"/>
      <c r="AW125" s="62"/>
      <c r="AX125" s="62"/>
      <c r="AY125" s="62"/>
      <c r="AZ125" s="62"/>
      <c r="BA125" s="62"/>
      <c r="BB125" s="62"/>
      <c r="BC125" s="62"/>
      <c r="BD125" s="62"/>
      <c r="BE125" s="62"/>
      <c r="BF125" s="62"/>
      <c r="BG125" s="62"/>
      <c r="BH125" s="62"/>
      <c r="BI125" s="62"/>
      <c r="BJ125" s="62"/>
      <c r="BK125" s="62"/>
      <c r="BL125" s="62"/>
      <c r="BM125" s="62"/>
      <c r="BN125" s="62"/>
      <c r="BO125" s="62"/>
      <c r="BP125" s="62"/>
      <c r="BQ125" s="62"/>
      <c r="BR125" s="62"/>
      <c r="BS125" s="62"/>
      <c r="BT125" s="62"/>
      <c r="BU125" s="62"/>
      <c r="BV125" s="62"/>
      <c r="BW125" s="62"/>
      <c r="BX125" s="62"/>
      <c r="BY125" s="62"/>
      <c r="BZ125" s="62"/>
      <c r="CA125" s="62"/>
      <c r="CB125" s="62"/>
      <c r="CC125" s="62"/>
      <c r="CD125" s="62"/>
      <c r="CE125" s="62"/>
      <c r="CF125" s="62"/>
      <c r="CG125" s="62"/>
      <c r="CH125" s="62"/>
      <c r="CI125" s="62"/>
      <c r="CJ125" s="62"/>
      <c r="CK125" s="62"/>
      <c r="CL125" s="62"/>
      <c r="CM125" s="62"/>
      <c r="CN125" s="62"/>
      <c r="CO125" s="62"/>
      <c r="CP125" s="62"/>
      <c r="CQ125" s="62"/>
      <c r="CR125" s="62"/>
      <c r="CS125" s="62"/>
      <c r="CT125" s="62"/>
      <c r="CU125" s="62"/>
      <c r="CV125" s="62"/>
      <c r="CW125" s="62"/>
      <c r="CX125" s="62"/>
      <c r="CY125" s="62"/>
      <c r="CZ125" s="62"/>
      <c r="DA125" s="62"/>
      <c r="DB125" s="62"/>
      <c r="DC125" s="62"/>
      <c r="DD125" s="2"/>
    </row>
    <row r="528" spans="3:8" s="3" customFormat="1" x14ac:dyDescent="0.2">
      <c r="C528" s="2"/>
      <c r="D528" s="2"/>
      <c r="F528" s="3" t="str">
        <f>IF(ISNUMBER(F445)=TRUE,F445-F360,"")</f>
        <v/>
      </c>
      <c r="H528" s="4"/>
    </row>
    <row r="530" spans="3:8" s="3" customFormat="1" x14ac:dyDescent="0.2">
      <c r="C530" s="2" t="b">
        <f>ISNUMBER(D530)</f>
        <v>0</v>
      </c>
      <c r="D530" s="2"/>
      <c r="H530" s="4"/>
    </row>
    <row r="541" spans="3:8" x14ac:dyDescent="0.2">
      <c r="C541" s="2" t="b">
        <f>ISNUMBER(D541)</f>
        <v>0</v>
      </c>
    </row>
  </sheetData>
  <dataValidations disablePrompts="1" count="1">
    <dataValidation type="custom" showInputMessage="1" showErrorMessage="1" errorTitle="Tarkista syötetty arvo" error="Arvon oltava negatiivinen" sqref="D11:AO13 D54:AO57" xr:uid="{1ABF07B2-C69B-4048-80D7-38A6B019C315}">
      <formula1>OR(D11&lt;0,D11="")</formula1>
    </dataValidation>
  </dataValidations>
  <pageMargins left="0.75" right="0.75" top="1" bottom="1" header="0.5" footer="0.5"/>
  <pageSetup paperSize="9" scale="30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Taulukko" ma:contentTypeID="0x0101000EC482A17D284AEE8290D09FC0D2D6D200287A275A00334248BD3AABB16671C7FF00E217FFE8804EC44DBEFD0EB917B85966" ma:contentTypeVersion="32" ma:contentTypeDescription="" ma:contentTypeScope="" ma:versionID="b62d698e2e2e8db23f836be267da9115">
  <xsd:schema xmlns:xsd="http://www.w3.org/2001/XMLSchema" xmlns:xs="http://www.w3.org/2001/XMLSchema" xmlns:p="http://schemas.microsoft.com/office/2006/metadata/properties" xmlns:ns2="b2752974-e53a-425b-8e25-ba24882ad75e" xmlns:ns3="986746b9-21ea-4a10-94d5-c7e2d54bbe5a" targetNamespace="http://schemas.microsoft.com/office/2006/metadata/properties" ma:root="true" ma:fieldsID="9d21907d888e5a459194f7a0d35888e7" ns2:_="" ns3:_="">
    <xsd:import namespace="b2752974-e53a-425b-8e25-ba24882ad75e"/>
    <xsd:import namespace="986746b9-21ea-4a10-94d5-c7e2d54bbe5a"/>
    <xsd:element name="properties">
      <xsd:complexType>
        <xsd:sequence>
          <xsd:element name="documentManagement">
            <xsd:complexType>
              <xsd:all>
                <xsd:element ref="ns2:SaTyDocumentArchive" minOccurs="0"/>
                <xsd:element ref="ns2:SaTyTosTaskGroup"/>
                <xsd:element ref="ns2:SaTyTosTaskGroupId" minOccurs="0"/>
                <xsd:element ref="ns2:SaTyTosIssueGroup"/>
                <xsd:element ref="ns2:SaTyTosIssueGroupId" minOccurs="0"/>
                <xsd:element ref="ns2:SaTyTosDocumentType"/>
                <xsd:element ref="ns2:SaTyTosDocumentTypeId" minOccurs="0"/>
                <xsd:element ref="ns2:SaTyTosPreservation" minOccurs="0"/>
                <xsd:element ref="ns2:SaTyDocumentYear" minOccurs="0"/>
                <xsd:element ref="ns2:SaTyDocumentStatus" minOccurs="0"/>
                <xsd:element ref="ns2:SaTyTosPublicity" minOccurs="0"/>
                <xsd:element ref="ns3:a9215f07bdd34c12927c30fd8ee294e2" minOccurs="0"/>
                <xsd:element ref="ns3:TaxCatchAll" minOccurs="0"/>
                <xsd:element ref="ns3:TaxCatchAllLabel" minOccurs="0"/>
                <xsd:element ref="ns3:f4b386671deb464d8bb6062959db37ce" minOccurs="0"/>
                <xsd:element ref="ns3:p39f2945831442ffb2b72677709d8610" minOccurs="0"/>
                <xsd:element ref="ns3:g947cab29b3b46f18713a0acc4648f6c" minOccurs="0"/>
                <xsd:element ref="ns2:SaTyDocumentUserData" minOccurs="0"/>
                <xsd:element ref="ns3:SaTyTosSecurityPeriod" minOccurs="0"/>
                <xsd:element ref="ns3:SaTyTosSecurityPeriodRule" minOccurs="0"/>
                <xsd:element ref="ns3:SaTyTosSecurityPeriodRuleId" minOccurs="0"/>
                <xsd:element ref="ns3:SaTyTosSecurityReason" minOccurs="0"/>
                <xsd:element ref="ns3:SaTyTosSecurityReasonId" minOccurs="0"/>
                <xsd:element ref="ns3:SaTyTosUserDataRule" minOccurs="0"/>
                <xsd:element ref="ns3:SaTyTosUserDataRuleId" minOccurs="0"/>
                <xsd:element ref="ns3:SaTyDynastyDocumentGuid" minOccurs="0"/>
                <xsd:element ref="ns3:SaTyDynastyDocumentUrl" minOccurs="0"/>
                <xsd:element ref="ns3:SaTyDynastyDirection" minOccurs="0"/>
                <xsd:element ref="ns3:SaTyDynastyInt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2752974-e53a-425b-8e25-ba24882ad75e" elementFormDefault="qualified">
    <xsd:import namespace="http://schemas.microsoft.com/office/2006/documentManagement/types"/>
    <xsd:import namespace="http://schemas.microsoft.com/office/infopath/2007/PartnerControls"/>
    <xsd:element name="SaTyDocumentArchive" ma:index="8" nillable="true" ma:displayName="Arkistoitava" ma:default="0" ma:description="" ma:internalName="SaTyDocumentArchive">
      <xsd:simpleType>
        <xsd:restriction base="dms:Boolean"/>
      </xsd:simpleType>
    </xsd:element>
    <xsd:element name="SaTyTosTaskGroup" ma:index="9" ma:displayName="Tehtävä" ma:hidden="true" ma:indexed="true" ma:internalName="SaTyTosTaskGroup" ma:readOnly="false">
      <xsd:simpleType>
        <xsd:restriction base="dms:Text">
          <xsd:maxLength value="255"/>
        </xsd:restriction>
      </xsd:simpleType>
    </xsd:element>
    <xsd:element name="SaTyTosTaskGroupId" ma:index="10" nillable="true" ma:displayName="Tehtävän tunnus" ma:hidden="true" ma:indexed="true" ma:internalName="SaTyTosTaskGroupId">
      <xsd:simpleType>
        <xsd:restriction base="dms:Text"/>
      </xsd:simpleType>
    </xsd:element>
    <xsd:element name="SaTyTosIssueGroup" ma:index="11" ma:displayName="Tehtävän tarkenne" ma:hidden="true" ma:indexed="true" ma:internalName="SaTyTosIssueGroup" ma:readOnly="false">
      <xsd:simpleType>
        <xsd:restriction base="dms:Text">
          <xsd:maxLength value="255"/>
        </xsd:restriction>
      </xsd:simpleType>
    </xsd:element>
    <xsd:element name="SaTyTosIssueGroupId" ma:index="12" nillable="true" ma:displayName="Tehtävän tarkenteen tunnus" ma:hidden="true" ma:indexed="true" ma:internalName="SaTyTosIssueGroupId">
      <xsd:simpleType>
        <xsd:restriction base="dms:Text"/>
      </xsd:simpleType>
    </xsd:element>
    <xsd:element name="SaTyTosDocumentType" ma:index="13" ma:displayName="Dokumenttityyppi" ma:indexed="true" ma:internalName="SaTyTosDocumentType" ma:readOnly="false">
      <xsd:simpleType>
        <xsd:restriction base="dms:Text"/>
      </xsd:simpleType>
    </xsd:element>
    <xsd:element name="SaTyTosDocumentTypeId" ma:index="14" nillable="true" ma:displayName="Dokumenttityypin tunnus" ma:hidden="true" ma:indexed="true" ma:internalName="SaTyTosDocumentTypeId">
      <xsd:simpleType>
        <xsd:restriction base="dms:Text"/>
      </xsd:simpleType>
    </xsd:element>
    <xsd:element name="SaTyTosPreservation" ma:index="15" nillable="true" ma:displayName="Säilytysaika" ma:hidden="true" ma:indexed="true" ma:internalName="SaTyTosPreservation">
      <xsd:simpleType>
        <xsd:restriction base="dms:Text"/>
      </xsd:simpleType>
    </xsd:element>
    <xsd:element name="SaTyDocumentYear" ma:index="16" nillable="true" ma:displayName="Vuosi" ma:decimals="0" ma:hidden="true" ma:internalName="SaTyDocumentYear" ma:percentage="FALSE">
      <xsd:simpleType>
        <xsd:restriction base="dms:Number">
          <xsd:maxInclusive value="2050"/>
          <xsd:minInclusive value="2010"/>
        </xsd:restriction>
      </xsd:simpleType>
    </xsd:element>
    <xsd:element name="SaTyDocumentStatus" ma:index="17" nillable="true" ma:displayName="Tila" ma:default="Luonnos" ma:internalName="SaTyDocumentStatus">
      <xsd:simpleType>
        <xsd:restriction base="dms:Choice">
          <xsd:enumeration value="Luonnos"/>
          <xsd:enumeration value="Valmis"/>
          <xsd:enumeration value="Arkistoitu"/>
        </xsd:restriction>
      </xsd:simpleType>
    </xsd:element>
    <xsd:element name="SaTyTosPublicity" ma:index="20" nillable="true" ma:displayName="Julkisuus" ma:hidden="true" ma:internalName="SaTyTosPublicity">
      <xsd:simpleType>
        <xsd:restriction base="dms:Text"/>
      </xsd:simpleType>
    </xsd:element>
    <xsd:element name="SaTyDocumentUserData" ma:index="31" nillable="true" ma:displayName="Henkilötietoja" ma:default="0" ma:hidden="true" ma:internalName="SaTyDocumentUserData">
      <xsd:simpleType>
        <xsd:restriction base="dms:Boolea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6746b9-21ea-4a10-94d5-c7e2d54bbe5a" elementFormDefault="qualified">
    <xsd:import namespace="http://schemas.microsoft.com/office/2006/documentManagement/types"/>
    <xsd:import namespace="http://schemas.microsoft.com/office/infopath/2007/PartnerControls"/>
    <xsd:element name="a9215f07bdd34c12927c30fd8ee294e2" ma:index="21" nillable="true" ma:taxonomy="true" ma:internalName="a9215f07bdd34c12927c30fd8ee294e2" ma:taxonomyFieldName="SaTyDocumentOrganisation" ma:displayName="Organisaatiorakenne" ma:readOnly="false" ma:default="" ma:fieldId="{a9215f07-bdd3-4c12-927c-30fd8ee294e2}" ma:sspId="42e88440-2203-4dc9-b854-10cc85d9cb65" ma:termSetId="4e8fc55d-bf43-4adc-9421-b3b49beecec2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TaxCatchAll" ma:index="22" nillable="true" ma:displayName="Taxonomy Catch All Column" ma:hidden="true" ma:list="{79e5667b-7b5d-4f97-a53c-900ac2490b97}" ma:internalName="TaxCatchAll" ma:showField="CatchAllData" ma:web="b2752974-e53a-425b-8e25-ba24882ad7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TaxCatchAllLabel" ma:index="23" nillable="true" ma:displayName="Taxonomy Catch All Column1" ma:hidden="true" ma:list="{79e5667b-7b5d-4f97-a53c-900ac2490b97}" ma:internalName="TaxCatchAllLabel" ma:readOnly="true" ma:showField="CatchAllDataLabel" ma:web="b2752974-e53a-425b-8e25-ba24882ad75e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f4b386671deb464d8bb6062959db37ce" ma:index="25" nillable="true" ma:taxonomy="true" ma:internalName="f4b386671deb464d8bb6062959db37ce" ma:taxonomyFieldName="SaTyDocumentQuartal" ma:displayName="Osavuosi" ma:readOnly="false" ma:default="" ma:fieldId="{f4b38667-1deb-464d-8bb6-062959db37ce}" ma:sspId="42e88440-2203-4dc9-b854-10cc85d9cb65" ma:termSetId="895a9155-bcdc-4b0f-80ed-bd9ee6ec15cd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p39f2945831442ffb2b72677709d8610" ma:index="27" nillable="true" ma:taxonomy="true" ma:internalName="p39f2945831442ffb2b72677709d8610" ma:taxonomyFieldName="SaTyDocumentMonth" ma:displayName="Kuukausi" ma:readOnly="false" ma:default="" ma:fieldId="{939f2945-8314-42ff-b2b7-2677709d8610}" ma:sspId="42e88440-2203-4dc9-b854-10cc85d9cb65" ma:termSetId="9349d5b0-8d30-4cc9-9bbe-b194ef7e757b" ma:anchorId="00000000-0000-0000-0000-000000000000" ma:open="false" ma:isKeyword="false">
      <xsd:complexType>
        <xsd:sequence>
          <xsd:element ref="pc:Terms" minOccurs="0" maxOccurs="1"/>
        </xsd:sequence>
      </xsd:complexType>
    </xsd:element>
    <xsd:element name="g947cab29b3b46f18713a0acc4648f6c" ma:index="29" nillable="true" ma:taxonomy="true" ma:internalName="g947cab29b3b46f18713a0acc4648f6c" ma:taxonomyFieldName="SaTyDocumentOtherTag" ma:displayName="Muu yksilöivä tieto" ma:readOnly="false" ma:default="" ma:fieldId="{0947cab2-9b3b-46f1-8713-a0acc4648f6c}" ma:sspId="42e88440-2203-4dc9-b854-10cc85d9cb65" ma:termSetId="fd54c402-2e62-4cf2-a566-0b7c39712901" ma:anchorId="00000000-0000-0000-0000-000000000000" ma:open="true" ma:isKeyword="false">
      <xsd:complexType>
        <xsd:sequence>
          <xsd:element ref="pc:Terms" minOccurs="0" maxOccurs="1"/>
        </xsd:sequence>
      </xsd:complexType>
    </xsd:element>
    <xsd:element name="SaTyTosSecurityPeriod" ma:index="32" nillable="true" ma:displayName="Salassapitoaika" ma:internalName="SaTyTosSecurityPeriod">
      <xsd:simpleType>
        <xsd:restriction base="dms:Text"/>
      </xsd:simpleType>
    </xsd:element>
    <xsd:element name="SaTyTosSecurityPeriodRule" ma:index="33" nillable="true" ma:displayName="Salassapitoajan laskentaperuste" ma:internalName="SaTyTosSecurityPeriodRule">
      <xsd:simpleType>
        <xsd:restriction base="dms:Text"/>
      </xsd:simpleType>
    </xsd:element>
    <xsd:element name="SaTyTosSecurityPeriodRuleId" ma:index="34" nillable="true" ma:displayName="Salassapitoajan perusteen tunnus" ma:internalName="SaTyTosSecurityPeriodRuleId">
      <xsd:simpleType>
        <xsd:restriction base="dms:Text"/>
      </xsd:simpleType>
    </xsd:element>
    <xsd:element name="SaTyTosSecurityReason" ma:index="35" nillable="true" ma:displayName="Salassapitoperuste" ma:internalName="SaTyTosSecurityReason">
      <xsd:simpleType>
        <xsd:restriction base="dms:Text"/>
      </xsd:simpleType>
    </xsd:element>
    <xsd:element name="SaTyTosSecurityReasonId" ma:index="36" nillable="true" ma:displayName="Salassapitoperusteen tunnus" ma:internalName="SaTyTosSecurityReasonId">
      <xsd:simpleType>
        <xsd:restriction base="dms:Text"/>
      </xsd:simpleType>
    </xsd:element>
    <xsd:element name="SaTyTosUserDataRule" ma:index="37" nillable="true" ma:displayName="Henkilötietojen keräämisen peruste" ma:internalName="SaTyTosUserDataRule">
      <xsd:simpleType>
        <xsd:restriction base="dms:Text"/>
      </xsd:simpleType>
    </xsd:element>
    <xsd:element name="SaTyTosUserDataRuleId" ma:index="38" nillable="true" ma:displayName="Henkilötietojen perusteen tunnus" ma:internalName="SaTyTosUserDataRuleId">
      <xsd:simpleType>
        <xsd:restriction base="dms:Text"/>
      </xsd:simpleType>
    </xsd:element>
    <xsd:element name="SaTyDynastyDocumentGuid" ma:index="39" nillable="true" ma:displayName="Dynasty tunnus" ma:internalName="SaTyDynastyDocumentGuid">
      <xsd:simpleType>
        <xsd:restriction base="dms:Text"/>
      </xsd:simpleType>
    </xsd:element>
    <xsd:element name="SaTyDynastyDocumentUrl" ma:index="40" nillable="true" ma:displayName="Dynasty url" ma:internalName="SaTyDynastyDocumentUrl">
      <xsd:simpleType>
        <xsd:restriction base="dms:Note">
          <xsd:maxLength value="255"/>
        </xsd:restriction>
      </xsd:simpleType>
    </xsd:element>
    <xsd:element name="SaTyDynastyDirection" ma:index="41" nillable="true" ma:displayName="Dynasty suunta" ma:internalName="SaTyDynastyDirection">
      <xsd:simpleType>
        <xsd:restriction base="dms:Text"/>
      </xsd:simpleType>
    </xsd:element>
    <xsd:element name="SaTyDynastyIntStatus" ma:index="42" nillable="true" ma:displayName="Dynasty integration status" ma:internalName="SaTyDynastyIntStatus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aTyDynastyDirection xmlns="986746b9-21ea-4a10-94d5-c7e2d54bbe5a" xsi:nil="true"/>
    <SaTyTosSecurityReasonId xmlns="986746b9-21ea-4a10-94d5-c7e2d54bbe5a" xsi:nil="true"/>
    <SaTyDocumentStatus xmlns="b2752974-e53a-425b-8e25-ba24882ad75e">Luonnos</SaTyDocumentStatus>
    <SaTyTosSecurityReason xmlns="986746b9-21ea-4a10-94d5-c7e2d54bbe5a" xsi:nil="true"/>
    <SaTyTosPublicity xmlns="b2752974-e53a-425b-8e25-ba24882ad75e">Julkinen</SaTyTosPublicity>
    <TaxCatchAll xmlns="986746b9-21ea-4a10-94d5-c7e2d54bbe5a">
      <Value>1</Value>
    </TaxCatchAll>
    <SaTyDocumentArchive xmlns="b2752974-e53a-425b-8e25-ba24882ad75e">false</SaTyDocumentArchive>
    <SaTyDynastyDocumentGuid xmlns="986746b9-21ea-4a10-94d5-c7e2d54bbe5a">0f3713be-dc9d-4b67-ad73-52e49e04579e</SaTyDynastyDocumentGuid>
    <p39f2945831442ffb2b72677709d8610 xmlns="986746b9-21ea-4a10-94d5-c7e2d54bbe5a">
      <Terms xmlns="http://schemas.microsoft.com/office/infopath/2007/PartnerControls"/>
    </p39f2945831442ffb2b72677709d8610>
    <SaTyTosTaskGroup xmlns="b2752974-e53a-425b-8e25-ba24882ad75e">Valvonta</SaTyTosTaskGroup>
    <SaTyTosTaskGroupId xmlns="b2752974-e53a-425b-8e25-ba24882ad75e">12.05</SaTyTosTaskGroupId>
    <SaTyTosUserDataRule xmlns="986746b9-21ea-4a10-94d5-c7e2d54bbe5a" xsi:nil="true"/>
    <SaTyTosSecurityPeriodRule xmlns="986746b9-21ea-4a10-94d5-c7e2d54bbe5a">Asiakirjan valmistuminen</SaTyTosSecurityPeriodRule>
    <SaTyDocumentUserData xmlns="b2752974-e53a-425b-8e25-ba24882ad75e">false</SaTyDocumentUserData>
    <f4b386671deb464d8bb6062959db37ce xmlns="986746b9-21ea-4a10-94d5-c7e2d54bbe5a">
      <Terms xmlns="http://schemas.microsoft.com/office/infopath/2007/PartnerControls"/>
    </f4b386671deb464d8bb6062959db37ce>
    <SaTyTosIssueGroupId xmlns="b2752974-e53a-425b-8e25-ba24882ad75e">12.05.13</SaTyTosIssueGroupId>
    <SaTyDynastyDocumentUrl xmlns="986746b9-21ea-4a10-94d5-c7e2d54bbe5a">https://dynasty.int.traficom.fi/dynasty/#/db/TRAFICOM/card/?r=%2Fdocument%2F258512</SaTyDynastyDocumentUrl>
    <g947cab29b3b46f18713a0acc4648f6c xmlns="986746b9-21ea-4a10-94d5-c7e2d54bbe5a">
      <Terms xmlns="http://schemas.microsoft.com/office/infopath/2007/PartnerControls"/>
    </g947cab29b3b46f18713a0acc4648f6c>
    <SaTyTosUserDataRuleId xmlns="986746b9-21ea-4a10-94d5-c7e2d54bbe5a" xsi:nil="true"/>
    <a9215f07bdd34c12927c30fd8ee294e2 xmlns="986746b9-21ea-4a10-94d5-c7e2d54bbe5a">
      <Terms xmlns="http://schemas.microsoft.com/office/infopath/2007/PartnerControls"/>
    </a9215f07bdd34c12927c30fd8ee294e2>
    <SaTyDocumentYear xmlns="b2752974-e53a-425b-8e25-ba24882ad75e">2024</SaTyDocumentYear>
    <SaTyTosPreservation xmlns="b2752974-e53a-425b-8e25-ba24882ad75e"> v</SaTyTosPreservation>
    <SaTyTosDocumentTypeId xmlns="b2752974-e53a-425b-8e25-ba24882ad75e">Raportti</SaTyTosDocumentTypeId>
    <SaTyTosIssueGroup xmlns="b2752974-e53a-425b-8e25-ba24882ad75e">HMV-velvoitteiden valvonta</SaTyTosIssueGroup>
    <SaTyDynastyIntStatus xmlns="986746b9-21ea-4a10-94d5-c7e2d54bbe5a">Document folderPermissions updated? True</SaTyDynastyIntStatus>
    <SaTyTosSecurityPeriod xmlns="986746b9-21ea-4a10-94d5-c7e2d54bbe5a">0 v v</SaTyTosSecurityPeriod>
    <SaTyTosSecurityPeriodRuleId xmlns="986746b9-21ea-4a10-94d5-c7e2d54bbe5a">10</SaTyTosSecurityPeriodRuleId>
    <SaTyTosDocumentType xmlns="b2752974-e53a-425b-8e25-ba24882ad75e">Raportti</SaTyTosDocumentType>
  </documentManagement>
</p:properties>
</file>

<file path=customXml/item4.xml><?xml version="1.0" encoding="utf-8"?>
<?mso-contentType ?>
<SharedContentType xmlns="Microsoft.SharePoint.Taxonomy.ContentTypeSync" SourceId="42e88440-2203-4dc9-b854-10cc85d9cb65" ContentTypeId="0x0101000EC482A17D284AEE8290D09FC0D2D6D200287A275A00334248BD3AABB16671C7FF" PreviousValue="false"/>
</file>

<file path=customXml/itemProps1.xml><?xml version="1.0" encoding="utf-8"?>
<ds:datastoreItem xmlns:ds="http://schemas.openxmlformats.org/officeDocument/2006/customXml" ds:itemID="{011C0890-0030-4B5E-A2E9-1724918BBDFD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3A4968-DE73-4F65-A75A-3EC7A4961768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b2752974-e53a-425b-8e25-ba24882ad75e"/>
    <ds:schemaRef ds:uri="986746b9-21ea-4a10-94d5-c7e2d54bbe5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3B1AE2FE-6F16-403A-82D9-74CF9ABA8225}">
  <ds:schemaRefs>
    <ds:schemaRef ds:uri="986746b9-21ea-4a10-94d5-c7e2d54bbe5a"/>
    <ds:schemaRef ds:uri="http://www.w3.org/XML/1998/namespace"/>
    <ds:schemaRef ds:uri="http://schemas.microsoft.com/office/2006/documentManagement/types"/>
    <ds:schemaRef ds:uri="http://purl.org/dc/elements/1.1/"/>
    <ds:schemaRef ds:uri="http://schemas.microsoft.com/office/infopath/2007/PartnerControls"/>
    <ds:schemaRef ds:uri="http://schemas.openxmlformats.org/package/2006/metadata/core-properties"/>
    <ds:schemaRef ds:uri="http://purl.org/dc/dcmitype/"/>
    <ds:schemaRef ds:uri="b2752974-e53a-425b-8e25-ba24882ad75e"/>
    <ds:schemaRef ds:uri="http://schemas.microsoft.com/office/2006/metadata/properties"/>
    <ds:schemaRef ds:uri="http://purl.org/dc/terms/"/>
  </ds:schemaRefs>
</ds:datastoreItem>
</file>

<file path=customXml/itemProps4.xml><?xml version="1.0" encoding="utf-8"?>
<ds:datastoreItem xmlns:ds="http://schemas.openxmlformats.org/officeDocument/2006/customXml" ds:itemID="{A30E43B3-681B-4859-8181-E8890DDA9E3C}">
  <ds:schemaRefs>
    <ds:schemaRef ds:uri="Microsoft.SharePoint.Taxonomy.ContentTypeSync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45</vt:i4>
      </vt:variant>
      <vt:variant>
        <vt:lpstr>Named Ranges</vt:lpstr>
      </vt:variant>
      <vt:variant>
        <vt:i4>15</vt:i4>
      </vt:variant>
    </vt:vector>
  </HeadingPairs>
  <TitlesOfParts>
    <vt:vector size="60" baseType="lpstr">
      <vt:lpstr>Rakenne ja tiedot</vt:lpstr>
      <vt:lpstr>Basic info (TC)</vt:lpstr>
      <vt:lpstr>SMP operations total (TC)</vt:lpstr>
      <vt:lpstr>Compiling service (TC)</vt:lpstr>
      <vt:lpstr>Distribution services TV (TC)</vt:lpstr>
      <vt:lpstr>Transmission TV (TC)</vt:lpstr>
      <vt:lpstr>Supervision (TC)</vt:lpstr>
      <vt:lpstr>Distribution radio (TC)</vt:lpstr>
      <vt:lpstr>Transmission radio (TC)</vt:lpstr>
      <vt:lpstr>Antenna capacity SMP (TC)</vt:lpstr>
      <vt:lpstr>Antenna capacity SMP (TC) OLD</vt:lpstr>
      <vt:lpstr>Antenna location (TC)</vt:lpstr>
      <vt:lpstr>Ancillary services SMP (TC)</vt:lpstr>
      <vt:lpstr>Site service radio non-SMP (TC)</vt:lpstr>
      <vt:lpstr>Costs vs. Price lists (TC)</vt:lpstr>
      <vt:lpstr>Viraston_arviointi-&gt;</vt:lpstr>
      <vt:lpstr>Vuosivalvonta_2021_vs_2022</vt:lpstr>
      <vt:lpstr>Kustannussuuntautuneisuus</vt:lpstr>
      <vt:lpstr>Vertailu arviointiperiaatteet</vt:lpstr>
      <vt:lpstr>SMP operations total Traficom</vt:lpstr>
      <vt:lpstr>Compiling service Traficom</vt:lpstr>
      <vt:lpstr>Distribution services Traficom</vt:lpstr>
      <vt:lpstr>Transmission TV Traficom</vt:lpstr>
      <vt:lpstr>Supervision Traficom</vt:lpstr>
      <vt:lpstr>Distribution radio Traficom</vt:lpstr>
      <vt:lpstr>Transmission radio Traficom</vt:lpstr>
      <vt:lpstr>Antenna capacity SMP Traficom</vt:lpstr>
      <vt:lpstr>Antenna location Traficom</vt:lpstr>
      <vt:lpstr>Ancillary services SMP Traficom</vt:lpstr>
      <vt:lpstr>Site service radio non-SMP  Tra</vt:lpstr>
      <vt:lpstr>Costs vs. Price lists Traficom</vt:lpstr>
      <vt:lpstr>Jaettu_infra</vt:lpstr>
      <vt:lpstr>Hinnat ja Refenssihinnasto 1</vt:lpstr>
      <vt:lpstr>Kustannuk ja Refenssihinnasto 1</vt:lpstr>
      <vt:lpstr>Arv_kustann ja Refenssihinnasto</vt:lpstr>
      <vt:lpstr>Arv_kustann ja Radio Nova</vt:lpstr>
      <vt:lpstr>Ikätiedot</vt:lpstr>
      <vt:lpstr>Mastot JHH tasearvot</vt:lpstr>
      <vt:lpstr>Rakennukset JHH</vt:lpstr>
      <vt:lpstr>Digita_lähettimet</vt:lpstr>
      <vt:lpstr>Tilojen_tehokkuus</vt:lpstr>
      <vt:lpstr>Asemarakennus ja lähettimet</vt:lpstr>
      <vt:lpstr>Palvelut vs. huoneistoneliöt</vt:lpstr>
      <vt:lpstr>Palvelut vs. TV_ja_radiotilat</vt:lpstr>
      <vt:lpstr>RKI_KHI</vt:lpstr>
      <vt:lpstr>mastojen_arvostus</vt:lpstr>
      <vt:lpstr>neliöhinta</vt:lpstr>
      <vt:lpstr>NWC</vt:lpstr>
      <vt:lpstr>'SMP operations total (TC)'!Print_Area</vt:lpstr>
      <vt:lpstr>'SMP operations total Traficom'!Print_Area</vt:lpstr>
      <vt:lpstr>rakennusten_arvostus</vt:lpstr>
      <vt:lpstr>rakennusten_kustannus</vt:lpstr>
      <vt:lpstr>rakennusten_neliöt</vt:lpstr>
      <vt:lpstr>sähkönhinta</vt:lpstr>
      <vt:lpstr>virtuaalimastovähennys</vt:lpstr>
      <vt:lpstr>virtuaalimastovähennys_JHH</vt:lpstr>
      <vt:lpstr>virtuaalimastovähennys_OPEX</vt:lpstr>
      <vt:lpstr>wacc</vt:lpstr>
      <vt:lpstr>WACC_uusi</vt:lpstr>
      <vt:lpstr>yleiskustannuslisä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2024-10-17T06:24:51Z</dcterms:created>
  <dcterms:modified xsi:type="dcterms:W3CDTF">2024-10-17T06:39:50Z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SaTyDocumentQuartal">
    <vt:lpwstr/>
  </property>
  <property fmtid="{D5CDD505-2E9C-101B-9397-08002B2CF9AE}" pid="3" name="od82ff796f8549e7b48b0e43c70930a6">
    <vt:lpwstr>Suomi|88d960e6-e76c-48a2-b607-f1600797b640</vt:lpwstr>
  </property>
  <property fmtid="{D5CDD505-2E9C-101B-9397-08002B2CF9AE}" pid="4" name="ContentTypeId">
    <vt:lpwstr>0x0101000EC482A17D284AEE8290D09FC0D2D6D200287A275A00334248BD3AABB16671C7FF00E217FFE8804EC44DBEFD0EB917B85966</vt:lpwstr>
  </property>
  <property fmtid="{D5CDD505-2E9C-101B-9397-08002B2CF9AE}" pid="5" name="eb88049090c34051aae092bae2056bc2">
    <vt:lpwstr/>
  </property>
  <property fmtid="{D5CDD505-2E9C-101B-9397-08002B2CF9AE}" pid="6" name="SaTyTosKeywords">
    <vt:lpwstr/>
  </property>
  <property fmtid="{D5CDD505-2E9C-101B-9397-08002B2CF9AE}" pid="7" name="SaTyDocumentLanguage">
    <vt:lpwstr>1;#Suomi|88d960e6-e76c-48a2-b607-f1600797b640</vt:lpwstr>
  </property>
  <property fmtid="{D5CDD505-2E9C-101B-9397-08002B2CF9AE}" pid="8" name="SaTyDocumentOtherTag">
    <vt:lpwstr/>
  </property>
  <property fmtid="{D5CDD505-2E9C-101B-9397-08002B2CF9AE}" pid="9" name="SaTyDocumentOrganisation">
    <vt:lpwstr/>
  </property>
  <property fmtid="{D5CDD505-2E9C-101B-9397-08002B2CF9AE}" pid="10" name="SaTyDocumentMonth">
    <vt:lpwstr/>
  </property>
</Properties>
</file>