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homaemm\Desktop\HCT final\"/>
    </mc:Choice>
  </mc:AlternateContent>
  <bookViews>
    <workbookView xWindow="0" yWindow="0" windowWidth="3350" windowHeight="980"/>
  </bookViews>
  <sheets>
    <sheet name="PPV" sheetId="6" r:id="rId1"/>
    <sheet name="Auto + TPV" sheetId="1" r:id="rId2"/>
    <sheet name="B-linkki" sheetId="2" r:id="rId3"/>
    <sheet name="PPV + KAP" sheetId="8" r:id="rId4"/>
    <sheet name="A-tupla" sheetId="4" r:id="rId5"/>
    <sheet name="AB-tupla" sheetId="5" r:id="rId6"/>
    <sheet name="B-triple" sheetId="7" r:id="rId7"/>
    <sheet name="Trade off laskenta" sheetId="9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9" l="1"/>
  <c r="L3" i="9"/>
  <c r="K3" i="9"/>
  <c r="K42" i="6" l="1"/>
  <c r="K43" i="6"/>
  <c r="K44" i="6"/>
  <c r="K41" i="6"/>
  <c r="K40" i="6"/>
  <c r="K39" i="6"/>
  <c r="K38" i="6"/>
  <c r="K37" i="6"/>
  <c r="K36" i="6"/>
  <c r="K35" i="6"/>
  <c r="K34" i="6"/>
  <c r="K33" i="6"/>
  <c r="K32" i="6"/>
  <c r="K31" i="6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S14" i="7"/>
  <c r="S13" i="7"/>
  <c r="S12" i="7"/>
  <c r="S11" i="7"/>
  <c r="S10" i="7"/>
  <c r="S9" i="7"/>
  <c r="S8" i="7"/>
  <c r="S7" i="7"/>
  <c r="O18" i="7"/>
  <c r="O19" i="7"/>
  <c r="O20" i="7"/>
  <c r="O17" i="7"/>
  <c r="O16" i="7"/>
  <c r="O15" i="7"/>
  <c r="O14" i="7"/>
  <c r="O13" i="7"/>
  <c r="O12" i="7"/>
  <c r="O11" i="7"/>
  <c r="O10" i="7"/>
  <c r="O9" i="7"/>
  <c r="O8" i="7"/>
  <c r="O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S6" i="7"/>
  <c r="O6" i="7"/>
  <c r="K6" i="7"/>
  <c r="T49" i="5"/>
  <c r="T48" i="5"/>
  <c r="T47" i="5"/>
  <c r="T46" i="5"/>
  <c r="T45" i="5"/>
  <c r="T44" i="5"/>
  <c r="T43" i="5"/>
  <c r="T42" i="5"/>
  <c r="T41" i="5"/>
  <c r="T40" i="5"/>
  <c r="T39" i="5"/>
  <c r="T38" i="5"/>
  <c r="T37" i="5"/>
  <c r="T36" i="5"/>
  <c r="T35" i="5"/>
  <c r="T34" i="5"/>
  <c r="T33" i="5"/>
  <c r="T32" i="5"/>
  <c r="T31" i="5"/>
  <c r="T30" i="5"/>
  <c r="T29" i="5"/>
  <c r="T28" i="5"/>
  <c r="T27" i="5"/>
  <c r="T26" i="5"/>
  <c r="T25" i="5"/>
  <c r="T24" i="5"/>
  <c r="T23" i="5"/>
  <c r="T22" i="5"/>
  <c r="T21" i="5"/>
  <c r="T20" i="5"/>
  <c r="T19" i="5"/>
  <c r="T18" i="5"/>
  <c r="T17" i="5"/>
  <c r="T16" i="5"/>
  <c r="T15" i="5"/>
  <c r="T14" i="5"/>
  <c r="P34" i="5"/>
  <c r="P33" i="5"/>
  <c r="P31" i="5"/>
  <c r="P32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1" i="5"/>
  <c r="L22" i="5"/>
  <c r="L20" i="5"/>
  <c r="L19" i="5"/>
  <c r="L18" i="5"/>
  <c r="L17" i="5"/>
  <c r="L16" i="5"/>
  <c r="L15" i="5"/>
  <c r="L14" i="5"/>
  <c r="N19" i="8"/>
  <c r="N18" i="8"/>
  <c r="N17" i="8"/>
  <c r="N16" i="8"/>
  <c r="N15" i="8"/>
  <c r="N14" i="8"/>
  <c r="F14" i="8"/>
  <c r="N13" i="8"/>
  <c r="F13" i="8"/>
  <c r="N12" i="8"/>
  <c r="F12" i="8"/>
  <c r="N11" i="8"/>
  <c r="F11" i="8"/>
  <c r="N10" i="8"/>
  <c r="J10" i="8"/>
  <c r="F10" i="8"/>
  <c r="N9" i="8"/>
  <c r="J9" i="8"/>
  <c r="F9" i="8"/>
  <c r="N8" i="8"/>
  <c r="J8" i="8"/>
  <c r="F8" i="8"/>
  <c r="N7" i="8"/>
  <c r="J7" i="8"/>
  <c r="F7" i="8"/>
  <c r="N6" i="8"/>
  <c r="J6" i="8"/>
  <c r="F6" i="8"/>
  <c r="N5" i="8"/>
  <c r="J5" i="8"/>
  <c r="F5" i="8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J10" i="2"/>
  <c r="J9" i="2"/>
  <c r="J8" i="2"/>
  <c r="J7" i="2"/>
  <c r="J6" i="2"/>
  <c r="J5" i="2"/>
  <c r="F14" i="2"/>
  <c r="F13" i="2"/>
  <c r="F12" i="2"/>
  <c r="F11" i="2"/>
  <c r="F10" i="2"/>
  <c r="F9" i="2"/>
  <c r="F8" i="2"/>
  <c r="F7" i="2"/>
  <c r="F6" i="2"/>
  <c r="F5" i="2"/>
  <c r="B13" i="2" l="1"/>
  <c r="B14" i="8"/>
  <c r="B13" i="8"/>
  <c r="D17" i="8" s="1"/>
  <c r="E17" i="8" s="1"/>
  <c r="F17" i="8" s="1"/>
  <c r="G17" i="8" s="1"/>
  <c r="B12" i="8" s="1"/>
  <c r="B11" i="8"/>
  <c r="C17" i="7"/>
  <c r="C16" i="7"/>
  <c r="D20" i="7" s="1"/>
  <c r="E20" i="7" s="1"/>
  <c r="F20" i="7" s="1"/>
  <c r="G20" i="7" s="1"/>
  <c r="C15" i="7" s="1"/>
  <c r="C14" i="7"/>
  <c r="D25" i="5"/>
  <c r="D24" i="5"/>
  <c r="D22" i="5"/>
  <c r="B14" i="2"/>
  <c r="D17" i="2" s="1"/>
  <c r="B11" i="2"/>
  <c r="K26" i="6"/>
  <c r="K25" i="6"/>
  <c r="K24" i="6"/>
  <c r="K23" i="6"/>
  <c r="K22" i="6"/>
  <c r="K21" i="6"/>
  <c r="K20" i="6"/>
  <c r="K19" i="6"/>
  <c r="K18" i="6"/>
  <c r="K17" i="6"/>
  <c r="K30" i="6"/>
  <c r="B27" i="6" s="1"/>
  <c r="I47" i="6" s="1"/>
  <c r="J47" i="6" s="1"/>
  <c r="K47" i="6" s="1"/>
  <c r="E28" i="5" l="1"/>
  <c r="F28" i="5" s="1"/>
  <c r="G28" i="5" s="1"/>
  <c r="H28" i="5" s="1"/>
  <c r="D23" i="5" s="1"/>
  <c r="E17" i="2"/>
  <c r="F17" i="2" s="1"/>
  <c r="G17" i="2" s="1"/>
  <c r="B12" i="2" s="1"/>
  <c r="B25" i="6"/>
  <c r="M21" i="1" l="1"/>
  <c r="M22" i="1"/>
  <c r="M23" i="1"/>
  <c r="M24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I18" i="1"/>
  <c r="I17" i="1"/>
  <c r="I16" i="1"/>
  <c r="I15" i="1"/>
  <c r="I14" i="1"/>
  <c r="I13" i="1"/>
  <c r="I12" i="1"/>
  <c r="I10" i="1"/>
  <c r="I11" i="1"/>
  <c r="I9" i="1"/>
  <c r="I8" i="1"/>
  <c r="I7" i="1"/>
  <c r="I6" i="1"/>
  <c r="I5" i="1"/>
  <c r="I4" i="1"/>
  <c r="K11" i="6"/>
  <c r="K10" i="6"/>
  <c r="K9" i="6"/>
  <c r="K8" i="6"/>
  <c r="K7" i="6"/>
  <c r="K6" i="6"/>
  <c r="K4" i="6"/>
  <c r="K3" i="6"/>
  <c r="K2" i="6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AB14" i="4"/>
  <c r="AB13" i="4"/>
  <c r="AB12" i="4"/>
  <c r="AB11" i="4"/>
  <c r="AB10" i="4"/>
  <c r="AB9" i="4"/>
  <c r="J7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H9" i="4" l="1"/>
  <c r="H10" i="4"/>
  <c r="AB15" i="4"/>
  <c r="B10" i="1"/>
  <c r="B10" i="6"/>
  <c r="B12" i="1"/>
  <c r="B12" i="6"/>
  <c r="I13" i="6" s="1"/>
  <c r="J13" i="6" s="1"/>
  <c r="K13" i="6" s="1"/>
  <c r="B11" i="6" s="1"/>
  <c r="H5" i="4"/>
  <c r="C16" i="1" l="1"/>
  <c r="D16" i="1" s="1"/>
  <c r="E16" i="1" s="1"/>
  <c r="B11" i="1" s="1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AE4" i="5"/>
  <c r="AD4" i="5"/>
  <c r="AC4" i="5"/>
  <c r="AB4" i="5"/>
  <c r="AA4" i="5"/>
  <c r="Z4" i="5"/>
  <c r="Y4" i="5"/>
  <c r="X4" i="5"/>
  <c r="W4" i="5"/>
  <c r="V4" i="5"/>
  <c r="U4" i="5"/>
  <c r="T4" i="5"/>
  <c r="S4" i="5"/>
  <c r="R4" i="5"/>
  <c r="Q4" i="5"/>
  <c r="P4" i="5"/>
  <c r="O4" i="5"/>
  <c r="N4" i="5"/>
  <c r="M4" i="5"/>
  <c r="L4" i="5"/>
  <c r="K4" i="5"/>
  <c r="J4" i="5" l="1"/>
  <c r="J7" i="5"/>
  <c r="K9" i="4" l="1"/>
  <c r="L9" i="4" s="1"/>
  <c r="M9" i="4" s="1"/>
  <c r="N9" i="4" s="1"/>
  <c r="H6" i="4" s="1"/>
  <c r="H16" i="4" l="1"/>
  <c r="H19" i="4" l="1"/>
</calcChain>
</file>

<file path=xl/sharedStrings.xml><?xml version="1.0" encoding="utf-8"?>
<sst xmlns="http://schemas.openxmlformats.org/spreadsheetml/2006/main" count="549" uniqueCount="194">
  <si>
    <t>Sisäsäde</t>
  </si>
  <si>
    <t>hyvitys</t>
  </si>
  <si>
    <t>Auto ja varsinainen perävaunu tai auto, dolly ja puoliperävaunu</t>
  </si>
  <si>
    <t>Takakulman sivusiirtymä</t>
  </si>
  <si>
    <t>1 PPV</t>
  </si>
  <si>
    <t>X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</si>
  <si>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</si>
  <si>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</si>
  <si>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</si>
  <si>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</si>
  <si>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</si>
  <si>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</si>
  <si>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</si>
  <si>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</si>
  <si>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</si>
  <si>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</si>
  <si>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</si>
  <si>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</si>
  <si>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</si>
  <si>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</si>
  <si>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2 PPV</t>
  </si>
  <si>
    <t>mitat milleinä, akselit lukossa</t>
  </si>
  <si>
    <t>RA Yaw</t>
  </si>
  <si>
    <t>RA sivuttais kiihtyvyys</t>
  </si>
  <si>
    <t>Sisäsäde R 12,5 120-ast</t>
  </si>
  <si>
    <t>O</t>
  </si>
  <si>
    <t>P</t>
  </si>
  <si>
    <t>Q</t>
  </si>
  <si>
    <t>R</t>
  </si>
  <si>
    <t>S</t>
  </si>
  <si>
    <t>T</t>
  </si>
  <si>
    <r>
      <t>l</t>
    </r>
    <r>
      <rPr>
        <i/>
        <vertAlign val="subscript"/>
        <sz val="10"/>
        <color theme="1"/>
        <rFont val="Verdana"/>
        <family val="2"/>
      </rPr>
      <t>ppv</t>
    </r>
    <r>
      <rPr>
        <sz val="10"/>
        <color theme="1"/>
        <rFont val="Verdana"/>
        <family val="2"/>
      </rPr>
      <t xml:space="preserve"> on puoliperävaunun vetotapin ja telin kääntöpisteen välinen etäisyys</t>
    </r>
  </si>
  <si>
    <r>
      <t>l</t>
    </r>
    <r>
      <rPr>
        <i/>
        <vertAlign val="subscript"/>
        <sz val="10"/>
        <color theme="1"/>
        <rFont val="Verdana"/>
        <family val="2"/>
      </rPr>
      <t>va</t>
    </r>
    <r>
      <rPr>
        <sz val="10"/>
        <color theme="1"/>
        <rFont val="Verdana"/>
        <family val="2"/>
      </rPr>
      <t xml:space="preserve"> on täysperävaunun tai apuvaunun vetoaisan A-mitta </t>
    </r>
  </si>
  <si>
    <r>
      <t>l</t>
    </r>
    <r>
      <rPr>
        <i/>
        <vertAlign val="subscript"/>
        <sz val="10"/>
        <color theme="1"/>
        <rFont val="Verdana"/>
        <family val="2"/>
      </rPr>
      <t>vk</t>
    </r>
    <r>
      <rPr>
        <sz val="10"/>
        <color theme="1"/>
        <rFont val="Verdana"/>
        <family val="2"/>
      </rPr>
      <t xml:space="preserve"> on vetokytkimen etäisyys puoliperävaunun telin kääntöpisteestä </t>
    </r>
  </si>
  <si>
    <r>
      <t>l</t>
    </r>
    <r>
      <rPr>
        <i/>
        <vertAlign val="subscript"/>
        <sz val="10"/>
        <color theme="1"/>
        <rFont val="Verdana"/>
        <family val="2"/>
      </rPr>
      <t>ty1</t>
    </r>
    <r>
      <rPr>
        <vertAlign val="subscript"/>
        <sz val="10"/>
        <color theme="1"/>
        <rFont val="Verdana"/>
        <family val="2"/>
      </rPr>
      <t xml:space="preserve"> </t>
    </r>
    <r>
      <rPr>
        <sz val="10"/>
        <color theme="1"/>
        <rFont val="Verdana"/>
        <family val="2"/>
      </rPr>
      <t xml:space="preserve">on ensimmäisen perävaunun telin kääntöpisteen ja taaimmaisen kohdan välinen etäisyys </t>
    </r>
  </si>
  <si>
    <t>Lppv</t>
  </si>
  <si>
    <t>Ltpv</t>
  </si>
  <si>
    <t>Lvk</t>
  </si>
  <si>
    <t>Lva</t>
  </si>
  <si>
    <t>Lty1</t>
  </si>
  <si>
    <t>Lty2</t>
  </si>
  <si>
    <r>
      <t>l</t>
    </r>
    <r>
      <rPr>
        <i/>
        <vertAlign val="subscript"/>
        <sz val="10"/>
        <color theme="1"/>
        <rFont val="Verdana"/>
        <family val="2"/>
      </rPr>
      <t>ppv</t>
    </r>
    <r>
      <rPr>
        <sz val="10"/>
        <color theme="1"/>
        <rFont val="Verdana"/>
        <family val="2"/>
      </rPr>
      <t xml:space="preserve"> on puoliperävaunun akseliväli vetotapista telin painopisteeseen [mm];</t>
    </r>
  </si>
  <si>
    <r>
      <t>l</t>
    </r>
    <r>
      <rPr>
        <i/>
        <vertAlign val="subscript"/>
        <sz val="10"/>
        <color theme="1"/>
        <rFont val="Verdana"/>
        <family val="2"/>
      </rPr>
      <t>tpv</t>
    </r>
    <r>
      <rPr>
        <sz val="10"/>
        <color theme="1"/>
        <rFont val="Verdana"/>
        <family val="2"/>
      </rPr>
      <t xml:space="preserve"> on täysperävaunun tai akseliväli kääntökeskiöstä telin painopisteeseen tai toisen puoliperävaunun akseliväli vetotapista telin painopisteeseen</t>
    </r>
  </si>
  <si>
    <r>
      <t>l</t>
    </r>
    <r>
      <rPr>
        <i/>
        <vertAlign val="subscript"/>
        <sz val="10"/>
        <color theme="1"/>
        <rFont val="Verdana"/>
        <family val="2"/>
      </rPr>
      <t>vk</t>
    </r>
    <r>
      <rPr>
        <sz val="10"/>
        <color theme="1"/>
        <rFont val="Verdana"/>
        <family val="2"/>
      </rPr>
      <t xml:space="preserve"> on vetokytkimen etäisyys puoliperävaunun telin painopisteestä</t>
    </r>
  </si>
  <si>
    <t>Auto puoliperävaunu, apuvaunu ja toinen puoliperävaunu tai auto puoliperävaunu ja varsinainen perävaunu</t>
  </si>
  <si>
    <t>mitata milleinä, akselit lukossa</t>
  </si>
  <si>
    <t>mitat milleinä, akselit ohjaa ja keventää</t>
  </si>
  <si>
    <r>
      <t>l</t>
    </r>
    <r>
      <rPr>
        <i/>
        <vertAlign val="subscript"/>
        <sz val="10"/>
        <rFont val="Verdana"/>
        <family val="2"/>
      </rPr>
      <t>tpv</t>
    </r>
    <r>
      <rPr>
        <sz val="10"/>
        <rFont val="Verdana"/>
        <family val="2"/>
      </rPr>
      <t xml:space="preserve"> on täysperävaunun etutelin ja takatelin kääntöpisteiden välinen etäisyys tai  jälkimmäisen puoliperävaunun vetotapin ja telin kääntöpisteen välinen etäisyys</t>
    </r>
  </si>
  <si>
    <r>
      <t>l</t>
    </r>
    <r>
      <rPr>
        <i/>
        <vertAlign val="subscript"/>
        <sz val="10"/>
        <rFont val="Verdana"/>
        <family val="2"/>
      </rPr>
      <t>ty2</t>
    </r>
    <r>
      <rPr>
        <vertAlign val="subscript"/>
        <sz val="10"/>
        <rFont val="Verdana"/>
        <family val="2"/>
      </rPr>
      <t xml:space="preserve"> </t>
    </r>
    <r>
      <rPr>
        <sz val="10"/>
        <rFont val="Verdana"/>
        <family val="2"/>
      </rPr>
      <t xml:space="preserve">on viimeisen perävaunun takatelin kääntöpisteen ja taaimmaisen kohdan välinen etäisyys </t>
    </r>
  </si>
  <si>
    <r>
      <t>l</t>
    </r>
    <r>
      <rPr>
        <i/>
        <vertAlign val="subscript"/>
        <sz val="10"/>
        <color theme="1"/>
        <rFont val="Verdana"/>
        <family val="2"/>
      </rPr>
      <t>va</t>
    </r>
    <r>
      <rPr>
        <sz val="10"/>
        <color theme="1"/>
        <rFont val="Verdana"/>
        <family val="2"/>
      </rPr>
      <t xml:space="preserve"> on täysperävaunun tai apuvaunun vetoaisan A-mitta</t>
    </r>
  </si>
  <si>
    <t>Auton apuvaunun ja kahden puoliperävaunun tai auton varsinaisenperävaunun ja puoliperävaunun yhdistelmä</t>
  </si>
  <si>
    <t>RA sivuttais- kiihtyvyys</t>
  </si>
  <si>
    <r>
      <t>l</t>
    </r>
    <r>
      <rPr>
        <i/>
        <vertAlign val="subscript"/>
        <sz val="10"/>
        <color theme="1"/>
        <rFont val="Verdana"/>
        <family val="2"/>
      </rPr>
      <t>vk</t>
    </r>
    <r>
      <rPr>
        <sz val="10"/>
        <color theme="1"/>
        <rFont val="Verdana"/>
        <family val="2"/>
      </rPr>
      <t xml:space="preserve"> on kuorma-auton vetokytkimen etäisyys takatelin painopisteestä</t>
    </r>
  </si>
  <si>
    <r>
      <t>l</t>
    </r>
    <r>
      <rPr>
        <i/>
        <vertAlign val="subscript"/>
        <sz val="10"/>
        <color theme="1"/>
        <rFont val="Verdana"/>
        <family val="2"/>
      </rPr>
      <t>am</t>
    </r>
    <r>
      <rPr>
        <sz val="10"/>
        <color theme="1"/>
        <rFont val="Verdana"/>
        <family val="2"/>
      </rPr>
      <t xml:space="preserve"> on linkkitäysperävaunun tai apuvaunun A-mitta</t>
    </r>
  </si>
  <si>
    <r>
      <t>l</t>
    </r>
    <r>
      <rPr>
        <i/>
        <vertAlign val="subscript"/>
        <sz val="10"/>
        <color theme="1"/>
        <rFont val="Verdana"/>
        <family val="2"/>
      </rPr>
      <t>ppv</t>
    </r>
    <r>
      <rPr>
        <sz val="10"/>
        <color theme="1"/>
        <rFont val="Verdana"/>
        <family val="2"/>
      </rPr>
      <t xml:space="preserve"> on puoliperävaunun akseliväli vetotapista telin painopisteeseen</t>
    </r>
  </si>
  <si>
    <t>Lam</t>
  </si>
  <si>
    <t>Lltpv</t>
  </si>
  <si>
    <t>Lt</t>
  </si>
  <si>
    <r>
      <t>l</t>
    </r>
    <r>
      <rPr>
        <i/>
        <vertAlign val="subscript"/>
        <sz val="10"/>
        <color theme="1"/>
        <rFont val="Verdana"/>
        <family val="2"/>
      </rPr>
      <t>ltpv</t>
    </r>
    <r>
      <rPr>
        <sz val="10"/>
        <color theme="1"/>
        <rFont val="Verdana"/>
        <family val="2"/>
      </rPr>
      <t xml:space="preserve"> linkkiperävaunun akseliväli etutelin kääntökeskiöstä tai vetotapista takatelin painopisteeseen</t>
    </r>
  </si>
  <si>
    <r>
      <t>l</t>
    </r>
    <r>
      <rPr>
        <i/>
        <vertAlign val="subscript"/>
        <sz val="10"/>
        <color theme="1"/>
        <rFont val="Verdana"/>
        <family val="2"/>
      </rPr>
      <t>t</t>
    </r>
    <r>
      <rPr>
        <sz val="10"/>
        <color theme="1"/>
        <rFont val="Verdana"/>
        <family val="2"/>
      </rPr>
      <t xml:space="preserve"> on linkkiperävaunun vetopöydän ja vetotapin tai etutelin painopisteen välinen etäisyys</t>
    </r>
  </si>
  <si>
    <t>Enintään</t>
  </si>
  <si>
    <t>Vähintään</t>
  </si>
  <si>
    <t>'(Intercept)'</t>
  </si>
  <si>
    <t>'PV1_AV'</t>
  </si>
  <si>
    <t>'PV1_TY'</t>
  </si>
  <si>
    <t>'PV1_AV:PV1_TY'</t>
  </si>
  <si>
    <t>'PV1_AV^2'</t>
  </si>
  <si>
    <t>'PV1_TY^2'</t>
  </si>
  <si>
    <t>Standardi rekkaveturin ja puoliperävaunun ajouran sisäsäde ja takakulman sivusiirtymä</t>
  </si>
  <si>
    <t>vetotapin ja telin kääntöpisteen välinen etäisyys</t>
  </si>
  <si>
    <t xml:space="preserve">telin kääntöpisteen ja taaimmaisen kohdan välinen etäisyys </t>
  </si>
  <si>
    <t>Pienin sallittu</t>
  </si>
  <si>
    <t>Takakulman ss</t>
  </si>
  <si>
    <t>Suurin sallittu</t>
  </si>
  <si>
    <t>luku negatiivisenä</t>
  </si>
  <si>
    <t>negatiivinen</t>
  </si>
  <si>
    <t>'VA_AV'</t>
  </si>
  <si>
    <t>'VA_VK'</t>
  </si>
  <si>
    <t>'VA_AV:VA_VK'</t>
  </si>
  <si>
    <t>'VA_AV:PV1_AV'</t>
  </si>
  <si>
    <t>'VA_VK:PV1_AV'</t>
  </si>
  <si>
    <t>'VA_AV^2'</t>
  </si>
  <si>
    <t>'VA_VK^2'</t>
  </si>
  <si>
    <t>'PV2_AV'</t>
  </si>
  <si>
    <t>'VA_AV:PV2_AV'</t>
  </si>
  <si>
    <t>'VA_VK:PV2_AV'</t>
  </si>
  <si>
    <t>'PV1_AV:PV2_AV'</t>
  </si>
  <si>
    <t>'PV2_AV^2'</t>
  </si>
  <si>
    <t>'PV2_TY'</t>
  </si>
  <si>
    <t>'VA_AV:PV2_TY'</t>
  </si>
  <si>
    <t>'VA_VK:PV2_TY'</t>
  </si>
  <si>
    <t>'PV1_AV:PV2_TY'</t>
  </si>
  <si>
    <t>'PV2_AV:PV2_TY'</t>
  </si>
  <si>
    <t>'PV2_TY^2'</t>
  </si>
  <si>
    <t>Pitkän rekkaveturin ja puoliperävaunun ajouran sisäsäde ja takakulman sivusiirtymä</t>
  </si>
  <si>
    <t>Estimate</t>
  </si>
  <si>
    <t>'VA_AV:PV1_TY'</t>
  </si>
  <si>
    <t>'VA_VK:PV1_TY'</t>
  </si>
  <si>
    <t>auton etuakselin ja telin kääntöpisteen välinen etäisyys</t>
  </si>
  <si>
    <t>telistä taaksepäin negatiivinen</t>
  </si>
  <si>
    <t>negatiivisenä lukuna</t>
  </si>
  <si>
    <t>Takakulman ss linkki</t>
  </si>
  <si>
    <t>Takakulman ss PPV</t>
  </si>
  <si>
    <t>PV2Rin</t>
  </si>
  <si>
    <t>'PV1_VK'</t>
  </si>
  <si>
    <t>'PV1_AV:PV1_VK'</t>
  </si>
  <si>
    <t>'PV1_VK:PV2_AV'</t>
  </si>
  <si>
    <t>'PV1_VK^2'</t>
  </si>
  <si>
    <t>PV1_SS</t>
  </si>
  <si>
    <t>PV2_SS</t>
  </si>
  <si>
    <t>'PV1_VK:PV2_TY'</t>
  </si>
  <si>
    <t>neg</t>
  </si>
  <si>
    <t>[mm]</t>
  </si>
  <si>
    <t>10 mm tarkkuudella</t>
  </si>
  <si>
    <t>b-triple kertoimet</t>
  </si>
  <si>
    <t>a-tupla kertoimet</t>
  </si>
  <si>
    <t>Auton etuakselin ja takatelin kääntöpisteen välinen etäisyys</t>
  </si>
  <si>
    <t>Auton takatelin kääntöpisteen ja vetokidan välinen etäisyys</t>
  </si>
  <si>
    <t>Dollyn tai linkkitäysperävaunun A-mitta</t>
  </si>
  <si>
    <t>Linkkiperävaunun vetotapin tai etutelin kääntöpisteen ja takatelinkääntöpisteen välinen etäisyys</t>
  </si>
  <si>
    <t>Linkkiperävaunun takatelin kääntöpisteen ja vetopöydän välinen etäisyys</t>
  </si>
  <si>
    <t>Linkkiperävaunun takatelin kääntöpisteen ja taaimmaisen kohdan välinen etäisyys</t>
  </si>
  <si>
    <t>Viimeisen perävaunun vetotapin ja telin kääntöpisteen välinen etäisyys</t>
  </si>
  <si>
    <t>Viimeisen perävaunun takatelin kääntöpisteen ja taaimmaisen kohdan välinen etäisyys</t>
  </si>
  <si>
    <t>PV3Rin</t>
  </si>
  <si>
    <t>'PV2_VK'</t>
  </si>
  <si>
    <t>'PV3_AV'</t>
  </si>
  <si>
    <t>'VA_AV:PV2_VK'</t>
  </si>
  <si>
    <t>'VA_AV:PV3_AV'</t>
  </si>
  <si>
    <t>'VA_VK:PV2_VK'</t>
  </si>
  <si>
    <t>'VA_VK:PV3_AV'</t>
  </si>
  <si>
    <t>'PV1_AV:PV2_VK'</t>
  </si>
  <si>
    <t>'PV1_AV:PV3_AV'</t>
  </si>
  <si>
    <t>'PV2_AV:PV2_VK'</t>
  </si>
  <si>
    <t>'PV2_AV:PV3_AV'</t>
  </si>
  <si>
    <t>'PV2_VK:PV3_AV'</t>
  </si>
  <si>
    <t>'PV2_VK^2'</t>
  </si>
  <si>
    <t>'PV3_AV^2'</t>
  </si>
  <si>
    <t>PV3_SS</t>
  </si>
  <si>
    <t>'PV3_TY'</t>
  </si>
  <si>
    <t>'VA_AV:PV3_TY'</t>
  </si>
  <si>
    <t>'VA_VK:PV3_TY'</t>
  </si>
  <si>
    <t>'PV1_AV:PV3_TY'</t>
  </si>
  <si>
    <t>'PV2_AV:PV3_TY'</t>
  </si>
  <si>
    <t>'PV2_VK:PV3_TY'</t>
  </si>
  <si>
    <t>'PV3_AV:PV3_TY'</t>
  </si>
  <si>
    <t>'PV3_TY^2'</t>
  </si>
  <si>
    <t>B-TRIPLE KÄÄNTYMINEN</t>
  </si>
  <si>
    <t>'PV1_VK:PV2_VK'</t>
  </si>
  <si>
    <t>'PV1_VK:PV3_AV'</t>
  </si>
  <si>
    <t>'PV1_VK:PV3_TY'</t>
  </si>
  <si>
    <t>ensimmäisen linkin vetotapin ja telin kääntöpisteen välinen etäisyys</t>
  </si>
  <si>
    <t>Ensimmäisen linkin telin kääntöpisteen ja vetopöydän välinen etäisyys</t>
  </si>
  <si>
    <t>Toisen linkin vetotapin ja telin kääntöpisteen välinen etäisyys</t>
  </si>
  <si>
    <t>Toisen linkin telin kääntöpisteen ja vetopöydän välinen etäisyys</t>
  </si>
  <si>
    <t>Toisen linkin telin kääntöpisteen ja taaimmaisen kohdan välinen etäisyys</t>
  </si>
  <si>
    <t>Vakio</t>
  </si>
  <si>
    <t>Summa</t>
  </si>
  <si>
    <t>sisäsäde</t>
  </si>
  <si>
    <t>Mitta</t>
  </si>
  <si>
    <t>Kerroin</t>
  </si>
  <si>
    <t>Summa = r</t>
  </si>
  <si>
    <t>kerroin</t>
  </si>
  <si>
    <t>Summa = s linkki</t>
  </si>
  <si>
    <t>Summa = s PPV</t>
  </si>
  <si>
    <t>vakio</t>
  </si>
  <si>
    <t>etuakselin ja telin kääntöpisteen välinen etäisyys enintään 4100 mm</t>
  </si>
  <si>
    <t>etuakselin ja telin kääntöpisteen välinen etäisyys yli 4100 mm</t>
  </si>
  <si>
    <t>auton ensimmäisen akselin ja auton takatelin kääntöpisteen välinen etäisyys</t>
  </si>
  <si>
    <t>auton takatelin kääntöpisteen ja vetokytkimen välinen etäisyys</t>
  </si>
  <si>
    <t>perävaunun A-mitta</t>
  </si>
  <si>
    <t>perävaunun etutelin kääntöpisteen tai vetotapin ja takatelin kääntöpisteen välinen etäisyys</t>
  </si>
  <si>
    <t>perävaunun takatelin kääntöpisteen ja taaimmaisen kohdan välinen etäisyys</t>
  </si>
  <si>
    <t>Auton ja kahden puoliperävaunun yhdistelmä, B-linkki</t>
  </si>
  <si>
    <t>ensimmäisen puoliperävaunun vetotapin ja telin kääntöpisteen välinen etäisyys</t>
  </si>
  <si>
    <t>ensimmäisen puoliperävaunun telin kääntöpisteen ja vetopöydän välinen etäisyys</t>
  </si>
  <si>
    <t>ensimmäisen puoliperävaunun telin kääntöpisteen ja taaimmaisen kohdan välinen etäisyys</t>
  </si>
  <si>
    <t>jälkimmäisen puoliperävaunun vetotapin ja telin kääntöpisteen välinen etäisyys</t>
  </si>
  <si>
    <t>jälkimmäisen puoliperävaunun telin kääntöpisteen ja taaimmaisen kohdan välinen etäisyys</t>
  </si>
  <si>
    <t>Auton, puoliperävaunun ja keskiakseliperävaunun yhdistelmä</t>
  </si>
  <si>
    <t>puoliperävaunun vetotapin ja telin kääntöpisteen välinen etäisyys</t>
  </si>
  <si>
    <t>puoliperävaunun telin kääntöpisteen ja vetokytkimen välinen etäisyys</t>
  </si>
  <si>
    <t>puoliperävaunun telin kääntöpisteen ja taaimmaisen kohdan välinen etäisyys</t>
  </si>
  <si>
    <t>keskiakseliperävaunun vetosilmukan ja telin kääntöpisteen välinen etäisyys</t>
  </si>
  <si>
    <t>keskiakseliperävaunun telin kääntöpisteen ja taaimmaisen kohdan välinen etäisyys</t>
  </si>
  <si>
    <t>Takakulman ss KAP</t>
  </si>
  <si>
    <t>Kääntyvyys</t>
  </si>
  <si>
    <t>vetopöydän etäisyys telin kääntöpisteestä</t>
  </si>
  <si>
    <t>Dc</t>
  </si>
  <si>
    <t>V</t>
  </si>
  <si>
    <t>x</t>
  </si>
  <si>
    <t>y</t>
  </si>
  <si>
    <t>Vetokidan hyväksyntäarvot</t>
  </si>
  <si>
    <t>Kytkennästä syntyvät vaatimukset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</si>
</sst>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000000"/>
    <numFmt numFmtId="166" formatCode="0.000000000000"/>
  </numFmts>
  <fonts count="2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Verdana"/>
      <family val="2"/>
    </font>
    <font>
      <vertAlign val="subscript"/>
      <sz val="10"/>
      <color theme="1"/>
      <name val="Verdana"/>
      <family val="2"/>
    </font>
    <font>
      <sz val="11"/>
      <color rgb="FF008080"/>
      <name val="Calibri"/>
      <family val="2"/>
    </font>
    <font>
      <sz val="10"/>
      <name val="Verdana"/>
      <family val="2"/>
    </font>
    <font>
      <vertAlign val="subscript"/>
      <sz val="10"/>
      <name val="Verdana"/>
      <family val="2"/>
    </font>
    <font>
      <sz val="12"/>
      <color theme="1"/>
      <name val="Times New Roman"/>
      <family val="1"/>
    </font>
    <font>
      <i/>
      <sz val="10"/>
      <color theme="1"/>
      <name val="Verdana"/>
      <family val="2"/>
    </font>
    <font>
      <i/>
      <vertAlign val="subscript"/>
      <sz val="10"/>
      <color theme="1"/>
      <name val="Verdana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i/>
      <sz val="10"/>
      <name val="Verdana"/>
      <family val="2"/>
    </font>
    <font>
      <i/>
      <vertAlign val="subscript"/>
      <sz val="10"/>
      <name val="Verdana"/>
      <family val="2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9" fillId="5" borderId="0" applyNumberFormat="0" applyBorder="0" applyAlignment="0" applyProtection="0"/>
  </cellStyleXfs>
  <cellXfs count="85">
    <xf numFmtId="0" fontId="0" fillId="0" borderId="0" xfId="0"/>
    <xf numFmtId="0" fontId="0" fillId="2" borderId="0" xfId="0" applyFill="1"/>
    <xf numFmtId="1" fontId="0" fillId="0" borderId="0" xfId="0" applyNumberFormat="1"/>
    <xf numFmtId="0" fontId="0" fillId="0" borderId="0" xfId="0" applyAlignment="1">
      <alignment wrapText="1"/>
    </xf>
    <xf numFmtId="1" fontId="0" fillId="4" borderId="0" xfId="0" applyNumberFormat="1" applyFill="1"/>
    <xf numFmtId="0" fontId="4" fillId="0" borderId="0" xfId="0" applyFont="1" applyFill="1" applyBorder="1" applyAlignment="1">
      <alignment vertical="center" wrapText="1"/>
    </xf>
    <xf numFmtId="11" fontId="0" fillId="0" borderId="0" xfId="0" applyNumberFormat="1"/>
    <xf numFmtId="0" fontId="1" fillId="0" borderId="0" xfId="0" applyFont="1"/>
    <xf numFmtId="164" fontId="0" fillId="3" borderId="0" xfId="0" applyNumberFormat="1" applyFill="1"/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0" fillId="4" borderId="0" xfId="0" applyFill="1"/>
    <xf numFmtId="0" fontId="0" fillId="0" borderId="0" xfId="0" applyFill="1"/>
    <xf numFmtId="0" fontId="7" fillId="0" borderId="0" xfId="0" applyFont="1"/>
    <xf numFmtId="11" fontId="7" fillId="0" borderId="0" xfId="0" applyNumberFormat="1" applyFont="1"/>
    <xf numFmtId="164" fontId="0" fillId="0" borderId="0" xfId="0" applyNumberFormat="1" applyFill="1"/>
    <xf numFmtId="0" fontId="8" fillId="0" borderId="0" xfId="0" applyFont="1"/>
    <xf numFmtId="0" fontId="0" fillId="0" borderId="0" xfId="0" applyBorder="1"/>
    <xf numFmtId="0" fontId="11" fillId="0" borderId="0" xfId="0" applyFont="1"/>
    <xf numFmtId="0" fontId="13" fillId="0" borderId="0" xfId="0" applyFont="1" applyFill="1" applyBorder="1" applyAlignment="1">
      <alignment vertical="center" wrapText="1"/>
    </xf>
    <xf numFmtId="0" fontId="10" fillId="0" borderId="0" xfId="0" applyFont="1" applyAlignment="1">
      <alignment wrapText="1"/>
    </xf>
    <xf numFmtId="0" fontId="14" fillId="0" borderId="0" xfId="0" applyFont="1" applyFill="1" applyBorder="1" applyAlignment="1">
      <alignment vertical="center" wrapText="1"/>
    </xf>
    <xf numFmtId="0" fontId="16" fillId="0" borderId="0" xfId="0" applyFont="1" applyAlignment="1">
      <alignment wrapText="1"/>
    </xf>
    <xf numFmtId="0" fontId="15" fillId="0" borderId="2" xfId="0" applyFont="1" applyBorder="1"/>
    <xf numFmtId="0" fontId="15" fillId="0" borderId="3" xfId="0" applyFont="1" applyBorder="1"/>
    <xf numFmtId="0" fontId="12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2" borderId="6" xfId="0" applyFont="1" applyFill="1" applyBorder="1" applyAlignment="1">
      <alignment horizontal="right" vertical="center"/>
    </xf>
    <xf numFmtId="0" fontId="15" fillId="2" borderId="6" xfId="0" applyFont="1" applyFill="1" applyBorder="1"/>
    <xf numFmtId="0" fontId="0" fillId="0" borderId="0" xfId="0" applyAlignment="1">
      <alignment horizontal="right"/>
    </xf>
    <xf numFmtId="0" fontId="0" fillId="0" borderId="0" xfId="0" applyAlignment="1"/>
    <xf numFmtId="0" fontId="0" fillId="0" borderId="0" xfId="0" applyAlignment="1">
      <alignment wrapText="1"/>
    </xf>
    <xf numFmtId="0" fontId="17" fillId="0" borderId="0" xfId="0" applyFont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1" fontId="0" fillId="0" borderId="0" xfId="0" applyNumberFormat="1"/>
    <xf numFmtId="0" fontId="19" fillId="5" borderId="0" xfId="1"/>
    <xf numFmtId="0" fontId="20" fillId="0" borderId="0" xfId="0" applyFont="1"/>
    <xf numFmtId="1" fontId="19" fillId="5" borderId="0" xfId="1" applyNumberFormat="1"/>
    <xf numFmtId="0" fontId="0" fillId="2" borderId="9" xfId="0" applyFill="1" applyBorder="1"/>
    <xf numFmtId="0" fontId="0" fillId="2" borderId="8" xfId="0" applyFill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0" fillId="2" borderId="6" xfId="0" applyFill="1" applyBorder="1"/>
    <xf numFmtId="165" fontId="0" fillId="0" borderId="0" xfId="0" applyNumberFormat="1"/>
    <xf numFmtId="0" fontId="2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166" fontId="0" fillId="0" borderId="0" xfId="0" applyNumberFormat="1"/>
    <xf numFmtId="1" fontId="0" fillId="6" borderId="0" xfId="0" applyNumberFormat="1" applyFill="1"/>
    <xf numFmtId="0" fontId="0" fillId="0" borderId="6" xfId="0" applyBorder="1"/>
    <xf numFmtId="165" fontId="0" fillId="0" borderId="6" xfId="0" applyNumberFormat="1" applyBorder="1"/>
    <xf numFmtId="165" fontId="0" fillId="0" borderId="0" xfId="0" applyNumberFormat="1" applyBorder="1"/>
    <xf numFmtId="11" fontId="0" fillId="0" borderId="0" xfId="0" applyNumberFormat="1" applyBorder="1"/>
    <xf numFmtId="0" fontId="0" fillId="0" borderId="0" xfId="0" applyFill="1" applyBorder="1"/>
    <xf numFmtId="1" fontId="0" fillId="0" borderId="0" xfId="0" applyNumberFormat="1" applyBorder="1"/>
    <xf numFmtId="0" fontId="0" fillId="0" borderId="0" xfId="0"/>
    <xf numFmtId="0" fontId="20" fillId="0" borderId="0" xfId="0" applyFont="1"/>
    <xf numFmtId="165" fontId="0" fillId="0" borderId="0" xfId="0" applyNumberFormat="1"/>
    <xf numFmtId="165" fontId="0" fillId="0" borderId="0" xfId="0" applyNumberFormat="1"/>
    <xf numFmtId="1" fontId="0" fillId="0" borderId="0" xfId="0" applyNumberFormat="1" applyFill="1"/>
    <xf numFmtId="0" fontId="0" fillId="0" borderId="0" xfId="0" applyAlignment="1"/>
    <xf numFmtId="0" fontId="0" fillId="0" borderId="6" xfId="0" applyBorder="1" applyAlignment="1"/>
    <xf numFmtId="1" fontId="0" fillId="0" borderId="0" xfId="0" applyNumberFormat="1" applyAlignment="1"/>
    <xf numFmtId="165" fontId="0" fillId="0" borderId="0" xfId="0" applyNumberFormat="1" applyAlignment="1"/>
    <xf numFmtId="165" fontId="0" fillId="0" borderId="6" xfId="0" applyNumberFormat="1" applyBorder="1" applyAlignment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12" fillId="0" borderId="1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7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8" fillId="0" borderId="0" xfId="0" applyFont="1" applyAlignment="1"/>
    <xf numFmtId="0" fontId="0" fillId="0" borderId="0" xfId="0" applyAlignment="1"/>
    <xf numFmtId="0" fontId="2" fillId="0" borderId="6" xfId="0" applyFont="1" applyBorder="1" applyAlignment="1"/>
    <xf numFmtId="0" fontId="8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/>
    <xf numFmtId="0" fontId="8" fillId="0" borderId="6" xfId="0" applyFont="1" applyBorder="1" applyAlignment="1"/>
    <xf numFmtId="0" fontId="0" fillId="0" borderId="6" xfId="0" applyBorder="1" applyAlignment="1"/>
    <xf numFmtId="0" fontId="2" fillId="0" borderId="6" xfId="0" applyFont="1" applyBorder="1" applyAlignment="1">
      <alignment horizontal="left" vertical="center" wrapText="1"/>
    </xf>
  </cellXfs>
  <cellStyles count="2">
    <cellStyle name="Hyvä" xfId="1" builtinId="26"/>
    <cellStyle name="Normaali" xfId="0" builtinId="0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Trade off tarkastelu</a:t>
            </a:r>
          </a:p>
          <a:p>
            <a:pPr>
              <a:defRPr/>
            </a:pPr>
            <a:r>
              <a:rPr lang="fi-FI"/>
              <a:t>Oranssin pisteen pitää olla viivan alapuolella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1.0125280759738637E-2"/>
                  <c:y val="-0.6946499519727866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i-FI"/>
                </a:p>
              </c:txPr>
            </c:trendlineLbl>
          </c:trendline>
          <c:xVal>
            <c:numRef>
              <c:f>'Trade off laskenta'!$K$3:$K$4</c:f>
              <c:numCache>
                <c:formatCode>General</c:formatCode>
                <c:ptCount val="2"/>
                <c:pt idx="0">
                  <c:v>130</c:v>
                </c:pt>
                <c:pt idx="1">
                  <c:v>190</c:v>
                </c:pt>
              </c:numCache>
            </c:numRef>
          </c:xVal>
          <c:yVal>
            <c:numRef>
              <c:f>'Trade off laskenta'!$L$3:$L$4</c:f>
              <c:numCache>
                <c:formatCode>General</c:formatCode>
                <c:ptCount val="2"/>
                <c:pt idx="0">
                  <c:v>50</c:v>
                </c:pt>
                <c:pt idx="1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E4B-409A-8AFE-AE7496CEE4C7}"/>
            </c:ext>
          </c:extLst>
        </c:ser>
        <c:ser>
          <c:idx val="1"/>
          <c:order val="1"/>
          <c:tx>
            <c:v>tod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'Trade off laskenta'!$B$9</c:f>
              <c:numCache>
                <c:formatCode>General</c:formatCode>
                <c:ptCount val="1"/>
                <c:pt idx="0">
                  <c:v>151.5</c:v>
                </c:pt>
              </c:numCache>
            </c:numRef>
          </c:xVal>
          <c:yVal>
            <c:numRef>
              <c:f>'Trade off laskenta'!$B$8</c:f>
              <c:numCache>
                <c:formatCode>General</c:formatCode>
                <c:ptCount val="1"/>
                <c:pt idx="0">
                  <c:v>22.7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E4B-409A-8AFE-AE7496CEE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7179576"/>
        <c:axId val="407180888"/>
      </c:scatterChart>
      <c:valAx>
        <c:axId val="407179576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07180888"/>
        <c:crosses val="autoZero"/>
        <c:crossBetween val="midCat"/>
      </c:valAx>
      <c:valAx>
        <c:axId val="407180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071795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20</xdr:row>
      <xdr:rowOff>127000</xdr:rowOff>
    </xdr:from>
    <xdr:to>
      <xdr:col>8</xdr:col>
      <xdr:colOff>247650</xdr:colOff>
      <xdr:row>42</xdr:row>
      <xdr:rowOff>139140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4794250"/>
          <a:ext cx="8540750" cy="40634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88900</xdr:rowOff>
    </xdr:from>
    <xdr:to>
      <xdr:col>7</xdr:col>
      <xdr:colOff>487715</xdr:colOff>
      <xdr:row>40</xdr:row>
      <xdr:rowOff>133009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889500"/>
          <a:ext cx="10058400" cy="40954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976313</xdr:colOff>
      <xdr:row>17</xdr:row>
      <xdr:rowOff>119062</xdr:rowOff>
    </xdr:from>
    <xdr:to>
      <xdr:col>8</xdr:col>
      <xdr:colOff>557213</xdr:colOff>
      <xdr:row>46</xdr:row>
      <xdr:rowOff>28618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6313" y="4191000"/>
          <a:ext cx="10058400" cy="52038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12700</xdr:rowOff>
    </xdr:from>
    <xdr:to>
      <xdr:col>15</xdr:col>
      <xdr:colOff>58738</xdr:colOff>
      <xdr:row>47</xdr:row>
      <xdr:rowOff>163029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550" y="6400800"/>
          <a:ext cx="10058400" cy="475407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42</xdr:row>
      <xdr:rowOff>50800</xdr:rowOff>
    </xdr:from>
    <xdr:to>
      <xdr:col>13</xdr:col>
      <xdr:colOff>376844</xdr:colOff>
      <xdr:row>65</xdr:row>
      <xdr:rowOff>13638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9715500"/>
          <a:ext cx="10064750" cy="41982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1</xdr:row>
      <xdr:rowOff>85725</xdr:rowOff>
    </xdr:from>
    <xdr:to>
      <xdr:col>8</xdr:col>
      <xdr:colOff>513982</xdr:colOff>
      <xdr:row>11</xdr:row>
      <xdr:rowOff>85487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47925" y="276225"/>
          <a:ext cx="2942857" cy="1904762"/>
        </a:xfrm>
        <a:prstGeom prst="rect">
          <a:avLst/>
        </a:prstGeom>
      </xdr:spPr>
    </xdr:pic>
    <xdr:clientData/>
  </xdr:twoCellAnchor>
  <xdr:twoCellAnchor>
    <xdr:from>
      <xdr:col>0</xdr:col>
      <xdr:colOff>123824</xdr:colOff>
      <xdr:row>12</xdr:row>
      <xdr:rowOff>76199</xdr:rowOff>
    </xdr:from>
    <xdr:to>
      <xdr:col>10</xdr:col>
      <xdr:colOff>581025</xdr:colOff>
      <xdr:row>33</xdr:row>
      <xdr:rowOff>161924</xdr:rowOff>
    </xdr:to>
    <xdr:graphicFrame macro="">
      <xdr:nvGraphicFramePr>
        <xdr:cNvPr id="3" name="Kaavi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zoomScale="80" zoomScaleNormal="80" workbookViewId="0">
      <selection activeCell="B6" sqref="B6"/>
    </sheetView>
  </sheetViews>
  <sheetFormatPr defaultRowHeight="14.5" x14ac:dyDescent="0.35"/>
  <cols>
    <col min="1" max="1" width="47" customWidth="1"/>
    <col min="2" max="2" width="9.26953125" bestFit="1" customWidth="1"/>
    <col min="7" max="7" width="14.81640625" customWidth="1"/>
    <col min="9" max="9" width="15" customWidth="1"/>
    <col min="10" max="10" width="17.453125" customWidth="1"/>
    <col min="11" max="11" width="17.54296875" customWidth="1"/>
  </cols>
  <sheetData>
    <row r="1" spans="1:11" x14ac:dyDescent="0.35">
      <c r="I1" s="17"/>
      <c r="J1" s="17"/>
      <c r="K1" s="17"/>
    </row>
    <row r="2" spans="1:11" x14ac:dyDescent="0.35">
      <c r="A2" s="41" t="s">
        <v>68</v>
      </c>
      <c r="I2" s="17" t="s">
        <v>156</v>
      </c>
      <c r="J2" s="17">
        <v>9625.3706404121294</v>
      </c>
      <c r="K2" s="17">
        <f>J2</f>
        <v>9625.3706404121294</v>
      </c>
    </row>
    <row r="3" spans="1:11" x14ac:dyDescent="0.35">
      <c r="A3" t="s">
        <v>166</v>
      </c>
      <c r="I3" s="17" t="s">
        <v>63</v>
      </c>
      <c r="J3" s="17">
        <v>-0.22418459120696399</v>
      </c>
      <c r="K3" s="17">
        <f>J3*B6</f>
        <v>-2499.6581919576483</v>
      </c>
    </row>
    <row r="4" spans="1:11" x14ac:dyDescent="0.35">
      <c r="I4" s="17" t="s">
        <v>66</v>
      </c>
      <c r="J4" s="56">
        <v>-2.51733660852218E-5</v>
      </c>
      <c r="K4" s="56">
        <f>J4*B6^2</f>
        <v>-3129.6158051299872</v>
      </c>
    </row>
    <row r="5" spans="1:11" ht="15" thickBot="1" x14ac:dyDescent="0.4">
      <c r="I5" s="17" t="s">
        <v>157</v>
      </c>
      <c r="J5" s="17" t="s">
        <v>158</v>
      </c>
      <c r="K5" s="17"/>
    </row>
    <row r="6" spans="1:11" ht="33.75" customHeight="1" thickBot="1" x14ac:dyDescent="0.4">
      <c r="A6" s="33" t="s">
        <v>69</v>
      </c>
      <c r="B6" s="44">
        <v>11150</v>
      </c>
      <c r="I6" s="17" t="s">
        <v>156</v>
      </c>
      <c r="J6" s="17">
        <v>-206.086140621753</v>
      </c>
      <c r="K6" s="17">
        <f>J6</f>
        <v>-206.086140621753</v>
      </c>
    </row>
    <row r="7" spans="1:11" ht="29.5" thickBot="1" x14ac:dyDescent="0.4">
      <c r="A7" s="33" t="s">
        <v>70</v>
      </c>
      <c r="B7" s="43">
        <v>-6410</v>
      </c>
      <c r="C7" t="s">
        <v>74</v>
      </c>
      <c r="I7" s="17" t="s">
        <v>63</v>
      </c>
      <c r="J7" s="17">
        <v>1.8734890683046901E-2</v>
      </c>
      <c r="K7" s="17">
        <f>J7*B6</f>
        <v>208.89403111597295</v>
      </c>
    </row>
    <row r="8" spans="1:11" x14ac:dyDescent="0.35">
      <c r="I8" s="17" t="s">
        <v>64</v>
      </c>
      <c r="J8" s="17">
        <v>-9.8139714226193706E-2</v>
      </c>
      <c r="K8" s="17">
        <f>J8*B7</f>
        <v>629.07556818990167</v>
      </c>
    </row>
    <row r="9" spans="1:11" x14ac:dyDescent="0.35">
      <c r="I9" s="17" t="s">
        <v>65</v>
      </c>
      <c r="J9" s="56">
        <v>-7.0781686834608701E-6</v>
      </c>
      <c r="K9" s="56">
        <f>J9*B6*B7</f>
        <v>505.88733305997357</v>
      </c>
    </row>
    <row r="10" spans="1:11" x14ac:dyDescent="0.35">
      <c r="A10" t="s">
        <v>0</v>
      </c>
      <c r="B10" s="2">
        <f>SUM(K2:K4)</f>
        <v>3996.0966433244939</v>
      </c>
      <c r="I10" s="17" t="s">
        <v>66</v>
      </c>
      <c r="J10" s="56">
        <v>-2.02653966123043E-6</v>
      </c>
      <c r="K10" s="56">
        <f>J10*B6^2</f>
        <v>-251.94447703332014</v>
      </c>
    </row>
    <row r="11" spans="1:11" x14ac:dyDescent="0.35">
      <c r="A11" t="s">
        <v>71</v>
      </c>
      <c r="B11" s="42">
        <f>4000-K13</f>
        <v>4000</v>
      </c>
      <c r="I11" s="17" t="s">
        <v>67</v>
      </c>
      <c r="J11" s="56">
        <v>-4.1136890738340102E-5</v>
      </c>
      <c r="K11" s="56">
        <f>J11*B7^2</f>
        <v>-1690.236680345992</v>
      </c>
    </row>
    <row r="12" spans="1:11" x14ac:dyDescent="0.35">
      <c r="A12" t="s">
        <v>72</v>
      </c>
      <c r="B12" s="2">
        <f>-1*SUM(K6:K11)</f>
        <v>804.41036563521686</v>
      </c>
      <c r="I12" s="17" t="s">
        <v>157</v>
      </c>
      <c r="J12" s="17"/>
      <c r="K12" s="17"/>
    </row>
    <row r="13" spans="1:11" x14ac:dyDescent="0.35">
      <c r="A13" t="s">
        <v>73</v>
      </c>
      <c r="B13" s="40">
        <v>800</v>
      </c>
      <c r="I13" s="58">
        <f>800-B12</f>
        <v>-4.4103656352168628</v>
      </c>
      <c r="J13" s="58">
        <f>IF(I13&lt;300,I13,300)</f>
        <v>-4.4103656352168628</v>
      </c>
      <c r="K13" s="58">
        <f>IF(J13&gt;0,J13,0)</f>
        <v>0</v>
      </c>
    </row>
    <row r="14" spans="1:11" x14ac:dyDescent="0.35">
      <c r="I14" s="17"/>
      <c r="J14" s="17"/>
      <c r="K14" s="17"/>
    </row>
    <row r="15" spans="1:11" x14ac:dyDescent="0.35">
      <c r="I15" s="17"/>
      <c r="J15" s="17"/>
      <c r="K15" s="17"/>
    </row>
    <row r="16" spans="1:11" x14ac:dyDescent="0.35">
      <c r="A16" s="41" t="s">
        <v>94</v>
      </c>
      <c r="I16" s="17"/>
      <c r="J16" s="17"/>
      <c r="K16" s="17"/>
    </row>
    <row r="17" spans="1:11" x14ac:dyDescent="0.35">
      <c r="A17" s="59" t="s">
        <v>167</v>
      </c>
      <c r="I17" s="17" t="s">
        <v>165</v>
      </c>
      <c r="J17" s="61">
        <v>10378.831115094299</v>
      </c>
      <c r="K17" s="55">
        <f>J17</f>
        <v>10378.831115094299</v>
      </c>
    </row>
    <row r="18" spans="1:11" x14ac:dyDescent="0.35">
      <c r="I18" s="17" t="s">
        <v>76</v>
      </c>
      <c r="J18" s="61">
        <v>-0.15251458528082901</v>
      </c>
      <c r="K18" s="17">
        <f>J18*B19</f>
        <v>-593.28173674242487</v>
      </c>
    </row>
    <row r="19" spans="1:11" ht="29" x14ac:dyDescent="0.35">
      <c r="A19" s="33" t="s">
        <v>98</v>
      </c>
      <c r="B19" s="47">
        <v>3890</v>
      </c>
      <c r="I19" s="17" t="s">
        <v>77</v>
      </c>
      <c r="J19" s="61">
        <v>3.6396579575908E-2</v>
      </c>
      <c r="K19" s="17">
        <f>J19*B20</f>
        <v>18.198289787954</v>
      </c>
    </row>
    <row r="20" spans="1:11" x14ac:dyDescent="0.35">
      <c r="A20" s="33" t="s">
        <v>187</v>
      </c>
      <c r="B20" s="47">
        <v>500</v>
      </c>
      <c r="C20" t="s">
        <v>99</v>
      </c>
      <c r="I20" s="17" t="s">
        <v>63</v>
      </c>
      <c r="J20" s="61">
        <v>-0.16010279711136199</v>
      </c>
      <c r="K20" s="17">
        <f>J20*B21</f>
        <v>-1770.7369360516636</v>
      </c>
    </row>
    <row r="21" spans="1:11" x14ac:dyDescent="0.35">
      <c r="A21" s="33" t="s">
        <v>69</v>
      </c>
      <c r="B21" s="47">
        <v>11060</v>
      </c>
      <c r="I21" s="17" t="s">
        <v>78</v>
      </c>
      <c r="J21" s="61">
        <v>-1.0251013362842E-6</v>
      </c>
      <c r="K21" s="17">
        <f>J21*B19*B20</f>
        <v>-1.9938220990727693</v>
      </c>
    </row>
    <row r="22" spans="1:11" ht="29" x14ac:dyDescent="0.35">
      <c r="A22" s="33" t="s">
        <v>70</v>
      </c>
      <c r="B22" s="47">
        <v>-6480</v>
      </c>
      <c r="C22" t="s">
        <v>100</v>
      </c>
      <c r="I22" s="17" t="s">
        <v>79</v>
      </c>
      <c r="J22" s="61">
        <v>7.6279237428583597E-6</v>
      </c>
      <c r="K22" s="17">
        <f>J22*B19*B21</f>
        <v>328.17921435849235</v>
      </c>
    </row>
    <row r="23" spans="1:11" x14ac:dyDescent="0.35">
      <c r="I23" s="17" t="s">
        <v>80</v>
      </c>
      <c r="J23" s="61">
        <v>-2.5354371799206602E-6</v>
      </c>
      <c r="K23" s="17">
        <f>J23*B20*B21</f>
        <v>-14.020967604961251</v>
      </c>
    </row>
    <row r="24" spans="1:11" x14ac:dyDescent="0.35">
      <c r="I24" s="17" t="s">
        <v>81</v>
      </c>
      <c r="J24" s="61">
        <v>-3.2517676826404202E-5</v>
      </c>
      <c r="K24" s="17">
        <f>J24*B19^2</f>
        <v>-492.06073750483102</v>
      </c>
    </row>
    <row r="25" spans="1:11" x14ac:dyDescent="0.35">
      <c r="A25" s="38" t="s">
        <v>0</v>
      </c>
      <c r="B25" s="2">
        <f>SUM(K17:K26)</f>
        <v>3997.5279445977326</v>
      </c>
      <c r="I25" s="17" t="s">
        <v>82</v>
      </c>
      <c r="J25" s="61">
        <v>3.0203963045201401E-5</v>
      </c>
      <c r="K25" s="17">
        <f>J25*B20^2</f>
        <v>7.5509907613003504</v>
      </c>
    </row>
    <row r="26" spans="1:11" x14ac:dyDescent="0.35">
      <c r="A26" s="38" t="s">
        <v>71</v>
      </c>
      <c r="B26" s="42">
        <v>4000</v>
      </c>
      <c r="I26" s="17" t="s">
        <v>66</v>
      </c>
      <c r="J26" s="61">
        <v>-3.1581293106165601E-5</v>
      </c>
      <c r="K26" s="17">
        <f>J26*B21^2</f>
        <v>-3863.1374654013584</v>
      </c>
    </row>
    <row r="27" spans="1:11" x14ac:dyDescent="0.35">
      <c r="A27" s="38" t="s">
        <v>72</v>
      </c>
      <c r="B27" s="2">
        <f>-1*SUM(K30:K44)</f>
        <v>802.26462803079858</v>
      </c>
      <c r="I27" s="17" t="s">
        <v>157</v>
      </c>
      <c r="J27" s="17"/>
      <c r="K27" s="17"/>
    </row>
    <row r="28" spans="1:11" x14ac:dyDescent="0.35">
      <c r="A28" s="38" t="s">
        <v>73</v>
      </c>
      <c r="B28" s="40">
        <v>800</v>
      </c>
      <c r="I28" s="17"/>
      <c r="J28" s="17"/>
      <c r="K28" s="17"/>
    </row>
    <row r="29" spans="1:11" x14ac:dyDescent="0.35">
      <c r="I29" s="17"/>
      <c r="J29" s="17"/>
      <c r="K29" s="17"/>
    </row>
    <row r="30" spans="1:11" x14ac:dyDescent="0.35">
      <c r="I30" s="17" t="s">
        <v>62</v>
      </c>
      <c r="J30" s="62">
        <v>-341.01840462950003</v>
      </c>
      <c r="K30" s="55">
        <f>J30</f>
        <v>-341.01840462950003</v>
      </c>
    </row>
    <row r="31" spans="1:11" x14ac:dyDescent="0.35">
      <c r="I31" s="17" t="s">
        <v>76</v>
      </c>
      <c r="J31" s="62">
        <v>4.9298708879951803E-2</v>
      </c>
      <c r="K31" s="17">
        <f>J31*B19</f>
        <v>191.77197754301253</v>
      </c>
    </row>
    <row r="32" spans="1:11" x14ac:dyDescent="0.35">
      <c r="I32" s="17" t="s">
        <v>77</v>
      </c>
      <c r="J32" s="62">
        <v>3.5778939649947099E-2</v>
      </c>
      <c r="K32" s="17">
        <f>J32*B20</f>
        <v>17.889469824973549</v>
      </c>
    </row>
    <row r="33" spans="9:11" x14ac:dyDescent="0.35">
      <c r="I33" s="17" t="s">
        <v>63</v>
      </c>
      <c r="J33" s="62">
        <v>4.4864720036433402E-2</v>
      </c>
      <c r="K33" s="17">
        <f>J33*B21</f>
        <v>496.20380360295343</v>
      </c>
    </row>
    <row r="34" spans="9:11" x14ac:dyDescent="0.35">
      <c r="I34" s="17" t="s">
        <v>64</v>
      </c>
      <c r="J34" s="62">
        <v>-5.4638692227093499E-2</v>
      </c>
      <c r="K34" s="17">
        <f>J34*B22</f>
        <v>354.05872563156589</v>
      </c>
    </row>
    <row r="35" spans="9:11" x14ac:dyDescent="0.35">
      <c r="I35" s="17" t="s">
        <v>78</v>
      </c>
      <c r="J35" s="62">
        <v>-1.9586791680660701E-6</v>
      </c>
      <c r="K35" s="17">
        <f>J35*B19*B20</f>
        <v>-3.8096309818885064</v>
      </c>
    </row>
    <row r="36" spans="9:11" x14ac:dyDescent="0.35">
      <c r="I36" s="17" t="s">
        <v>79</v>
      </c>
      <c r="J36" s="62">
        <v>-2.9909790171907301E-6</v>
      </c>
      <c r="K36" s="17">
        <f>J36*B19*B21</f>
        <v>-128.68208664820364</v>
      </c>
    </row>
    <row r="37" spans="9:11" x14ac:dyDescent="0.35">
      <c r="I37" s="17" t="s">
        <v>96</v>
      </c>
      <c r="J37" s="62">
        <v>-6.7738710152601501E-6</v>
      </c>
      <c r="K37" s="17">
        <f>J37*B19*B22</f>
        <v>170.75032145586565</v>
      </c>
    </row>
    <row r="38" spans="9:11" x14ac:dyDescent="0.35">
      <c r="I38" s="17" t="s">
        <v>80</v>
      </c>
      <c r="J38" s="62">
        <v>-3.1874475130728E-6</v>
      </c>
      <c r="K38" s="17">
        <f>J38*B20*B21</f>
        <v>-17.626584747292583</v>
      </c>
    </row>
    <row r="39" spans="9:11" x14ac:dyDescent="0.35">
      <c r="I39" s="17" t="s">
        <v>97</v>
      </c>
      <c r="J39" s="62">
        <v>-1.6882083406379299E-6</v>
      </c>
      <c r="K39" s="17">
        <f>J39*B20*B22</f>
        <v>5.4697950236668929</v>
      </c>
    </row>
    <row r="40" spans="9:11" x14ac:dyDescent="0.35">
      <c r="I40" s="17" t="s">
        <v>65</v>
      </c>
      <c r="J40" s="62">
        <v>-7.3517326091090397E-6</v>
      </c>
      <c r="K40" s="17">
        <f>J40*B21*B22</f>
        <v>526.88985401571392</v>
      </c>
    </row>
    <row r="41" spans="9:11" x14ac:dyDescent="0.35">
      <c r="I41" s="17" t="s">
        <v>81</v>
      </c>
      <c r="J41" s="62">
        <v>-2.94433102776112E-6</v>
      </c>
      <c r="K41" s="17">
        <f>J41*B19^2</f>
        <v>-44.553911545184043</v>
      </c>
    </row>
    <row r="42" spans="9:11" x14ac:dyDescent="0.35">
      <c r="I42" s="17" t="s">
        <v>82</v>
      </c>
      <c r="J42" s="62">
        <v>-2.0887075111241301E-5</v>
      </c>
      <c r="K42" s="17">
        <f t="shared" ref="K42:K44" si="0">J42*B20^2</f>
        <v>-5.2217687778103254</v>
      </c>
    </row>
    <row r="43" spans="9:11" x14ac:dyDescent="0.35">
      <c r="I43" s="17" t="s">
        <v>66</v>
      </c>
      <c r="J43" s="62">
        <v>-2.7034148509785599E-6</v>
      </c>
      <c r="K43" s="17">
        <f t="shared" si="0"/>
        <v>-330.69143686516099</v>
      </c>
    </row>
    <row r="44" spans="9:11" x14ac:dyDescent="0.35">
      <c r="I44" s="17" t="s">
        <v>67</v>
      </c>
      <c r="J44" s="62">
        <v>-4.0335284992129403E-5</v>
      </c>
      <c r="K44" s="17">
        <f t="shared" si="0"/>
        <v>-1693.6947509335105</v>
      </c>
    </row>
    <row r="45" spans="9:11" x14ac:dyDescent="0.35">
      <c r="I45" s="17" t="s">
        <v>157</v>
      </c>
      <c r="J45" s="17"/>
      <c r="K45" s="17"/>
    </row>
    <row r="46" spans="9:11" x14ac:dyDescent="0.35">
      <c r="I46" s="17"/>
      <c r="J46" s="17"/>
      <c r="K46" s="17"/>
    </row>
    <row r="47" spans="9:11" x14ac:dyDescent="0.35">
      <c r="I47" s="58">
        <f>800-B27</f>
        <v>-2.2646280307985762</v>
      </c>
      <c r="J47" s="58">
        <f>IF(I47&lt;300,I47,300)</f>
        <v>-2.2646280307985762</v>
      </c>
      <c r="K47" s="58">
        <f>IF(J47&gt;0,J47,0)</f>
        <v>0</v>
      </c>
    </row>
    <row r="48" spans="9:11" x14ac:dyDescent="0.35">
      <c r="I48" s="17"/>
      <c r="J48" s="17"/>
      <c r="K48" s="17"/>
    </row>
  </sheetData>
  <conditionalFormatting sqref="B12">
    <cfRule type="cellIs" dxfId="46" priority="9" operator="lessThan">
      <formula>$B$13</formula>
    </cfRule>
    <cfRule type="cellIs" dxfId="45" priority="10" operator="greaterThan">
      <formula>$B$13+5</formula>
    </cfRule>
  </conditionalFormatting>
  <conditionalFormatting sqref="B10">
    <cfRule type="cellIs" dxfId="44" priority="7" operator="greaterThanOrEqual">
      <formula>$B$11</formula>
    </cfRule>
    <cfRule type="cellIs" dxfId="43" priority="8" operator="lessThanOrEqual">
      <formula>$B$11-6</formula>
    </cfRule>
  </conditionalFormatting>
  <conditionalFormatting sqref="B25">
    <cfRule type="cellIs" dxfId="42" priority="5" operator="greaterThanOrEqual">
      <formula>$B$26</formula>
    </cfRule>
    <cfRule type="cellIs" dxfId="41" priority="6" operator="lessThanOrEqual">
      <formula>$B$26-6</formula>
    </cfRule>
  </conditionalFormatting>
  <conditionalFormatting sqref="B27">
    <cfRule type="cellIs" dxfId="40" priority="1" operator="lessThanOrEqual">
      <formula>$B$28</formula>
    </cfRule>
    <cfRule type="cellIs" dxfId="39" priority="2" operator="greaterThan">
      <formula>$B$28+5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L4" sqref="L4:L24"/>
    </sheetView>
  </sheetViews>
  <sheetFormatPr defaultRowHeight="14.5" x14ac:dyDescent="0.35"/>
  <cols>
    <col min="1" max="1" width="47.81640625" customWidth="1"/>
    <col min="2" max="2" width="11.453125" customWidth="1"/>
    <col min="7" max="7" width="15" customWidth="1"/>
    <col min="8" max="9" width="10.7265625" customWidth="1"/>
    <col min="11" max="11" width="15.81640625" customWidth="1"/>
    <col min="12" max="12" width="11.54296875" customWidth="1"/>
    <col min="13" max="13" width="11" customWidth="1"/>
  </cols>
  <sheetData>
    <row r="1" spans="1:14" ht="18.5" x14ac:dyDescent="0.45">
      <c r="A1" s="18" t="s">
        <v>2</v>
      </c>
    </row>
    <row r="2" spans="1:14" x14ac:dyDescent="0.35">
      <c r="G2" s="17"/>
      <c r="H2" s="17"/>
      <c r="I2" s="17"/>
      <c r="J2" s="17"/>
      <c r="K2" s="17"/>
      <c r="L2" s="17"/>
      <c r="M2" s="17"/>
      <c r="N2" s="17"/>
    </row>
    <row r="3" spans="1:14" x14ac:dyDescent="0.35">
      <c r="A3" s="38"/>
      <c r="B3" s="38"/>
      <c r="C3" s="38"/>
      <c r="D3" s="38"/>
      <c r="E3" s="38"/>
      <c r="F3" s="38"/>
      <c r="G3" s="17"/>
      <c r="H3" s="17"/>
      <c r="I3" s="17"/>
      <c r="J3" s="17"/>
      <c r="K3" s="17"/>
      <c r="L3" s="17"/>
      <c r="M3" s="17"/>
      <c r="N3" s="17"/>
    </row>
    <row r="4" spans="1:14" ht="27" x14ac:dyDescent="0.35">
      <c r="A4" s="45" t="s">
        <v>168</v>
      </c>
      <c r="B4" s="47">
        <v>6000</v>
      </c>
      <c r="C4" s="38"/>
      <c r="D4" s="38"/>
      <c r="E4" s="38"/>
      <c r="F4" s="38"/>
      <c r="G4" s="17" t="s">
        <v>156</v>
      </c>
      <c r="H4" s="17">
        <v>10767.816836570701</v>
      </c>
      <c r="I4" s="17">
        <f>H4</f>
        <v>10767.816836570701</v>
      </c>
      <c r="J4" s="17"/>
      <c r="K4" s="17" t="s">
        <v>156</v>
      </c>
      <c r="L4" s="17">
        <v>-481.15906597452499</v>
      </c>
      <c r="M4" s="17">
        <f>L4</f>
        <v>-481.15906597452499</v>
      </c>
      <c r="N4" s="17"/>
    </row>
    <row r="5" spans="1:14" ht="27" x14ac:dyDescent="0.35">
      <c r="A5" s="45" t="s">
        <v>169</v>
      </c>
      <c r="B5" s="47">
        <v>-3990</v>
      </c>
      <c r="C5" s="38" t="s">
        <v>75</v>
      </c>
      <c r="D5" s="38"/>
      <c r="E5" s="38"/>
      <c r="F5" s="38"/>
      <c r="G5" s="17" t="s">
        <v>76</v>
      </c>
      <c r="H5" s="17">
        <v>-0.151016568484653</v>
      </c>
      <c r="I5" s="17">
        <f>H5*B4</f>
        <v>-906.09941090791801</v>
      </c>
      <c r="J5" s="17"/>
      <c r="K5" s="17" t="s">
        <v>76</v>
      </c>
      <c r="L5" s="17">
        <v>4.5518405485435801E-2</v>
      </c>
      <c r="M5" s="17">
        <f>L5*B4</f>
        <v>273.11043291261478</v>
      </c>
      <c r="N5" s="17"/>
    </row>
    <row r="6" spans="1:14" x14ac:dyDescent="0.35">
      <c r="A6" s="45" t="s">
        <v>170</v>
      </c>
      <c r="B6" s="47">
        <v>3650</v>
      </c>
      <c r="C6" s="38"/>
      <c r="D6" s="38"/>
      <c r="E6" s="38"/>
      <c r="F6" s="38"/>
      <c r="G6" s="17" t="s">
        <v>77</v>
      </c>
      <c r="H6" s="17">
        <v>-4.4292572690321101E-2</v>
      </c>
      <c r="I6" s="17">
        <f>H6*B5</f>
        <v>176.72736503438119</v>
      </c>
      <c r="J6" s="17"/>
      <c r="K6" s="17" t="s">
        <v>77</v>
      </c>
      <c r="L6" s="17">
        <v>6.0256273320336701E-4</v>
      </c>
      <c r="M6" s="17">
        <f>L6*B5</f>
        <v>-2.4042253054814342</v>
      </c>
      <c r="N6" s="17"/>
    </row>
    <row r="7" spans="1:14" ht="29.5" customHeight="1" x14ac:dyDescent="0.35">
      <c r="A7" s="45" t="s">
        <v>171</v>
      </c>
      <c r="B7" s="47">
        <v>9970</v>
      </c>
      <c r="C7" s="38"/>
      <c r="D7" s="38"/>
      <c r="E7" s="38"/>
      <c r="F7" s="38"/>
      <c r="G7" s="17" t="s">
        <v>63</v>
      </c>
      <c r="H7" s="17">
        <v>-0.113442449857037</v>
      </c>
      <c r="I7" s="17">
        <f>H7*B6</f>
        <v>-414.06494197818506</v>
      </c>
      <c r="J7" s="17"/>
      <c r="K7" s="17" t="s">
        <v>63</v>
      </c>
      <c r="L7" s="17">
        <v>3.2085507178179901E-2</v>
      </c>
      <c r="M7" s="17">
        <f>L7*B6</f>
        <v>117.11210120035663</v>
      </c>
      <c r="N7" s="17"/>
    </row>
    <row r="8" spans="1:14" ht="27.5" x14ac:dyDescent="0.35">
      <c r="A8" s="46" t="s">
        <v>172</v>
      </c>
      <c r="B8" s="47">
        <v>-5970</v>
      </c>
      <c r="C8" s="38" t="s">
        <v>75</v>
      </c>
      <c r="D8" s="38"/>
      <c r="E8" s="38"/>
      <c r="F8" s="38"/>
      <c r="G8" s="17" t="s">
        <v>83</v>
      </c>
      <c r="H8" s="17">
        <v>-0.25638114068080398</v>
      </c>
      <c r="I8" s="17">
        <f>H8*B7</f>
        <v>-2556.1199725876158</v>
      </c>
      <c r="J8" s="17"/>
      <c r="K8" s="17" t="s">
        <v>83</v>
      </c>
      <c r="L8" s="17">
        <v>3.7368813350807502E-2</v>
      </c>
      <c r="M8" s="17">
        <f>L8*B7</f>
        <v>372.56706910755076</v>
      </c>
      <c r="N8" s="17"/>
    </row>
    <row r="9" spans="1:14" x14ac:dyDescent="0.35">
      <c r="A9" s="38"/>
      <c r="B9" s="38"/>
      <c r="C9" s="38"/>
      <c r="D9" s="38"/>
      <c r="E9" s="38"/>
      <c r="F9" s="38"/>
      <c r="G9" s="17" t="s">
        <v>78</v>
      </c>
      <c r="H9" s="56">
        <v>7.9937657084596595E-7</v>
      </c>
      <c r="I9" s="56">
        <f>H9*B4*B5</f>
        <v>-19.137075106052425</v>
      </c>
      <c r="J9" s="17"/>
      <c r="K9" s="17" t="s">
        <v>88</v>
      </c>
      <c r="L9" s="17">
        <v>-9.7650845751497906E-2</v>
      </c>
      <c r="M9" s="17">
        <f>L9*B8</f>
        <v>582.97554913644251</v>
      </c>
      <c r="N9" s="17"/>
    </row>
    <row r="10" spans="1:14" x14ac:dyDescent="0.35">
      <c r="A10" s="38" t="s">
        <v>0</v>
      </c>
      <c r="B10" s="2">
        <f>SUM(I4:I18)</f>
        <v>3995.0324183370276</v>
      </c>
      <c r="G10" s="17" t="s">
        <v>79</v>
      </c>
      <c r="H10" s="56">
        <v>5.64903516987475E-6</v>
      </c>
      <c r="I10" s="56">
        <f>H10*B4*B6</f>
        <v>123.71387022025702</v>
      </c>
      <c r="J10" s="17"/>
      <c r="K10" s="17" t="s">
        <v>78</v>
      </c>
      <c r="L10" s="56">
        <v>-3.4609863126895698E-6</v>
      </c>
      <c r="M10" s="56">
        <f>L10*B4*B5</f>
        <v>82.856012325788299</v>
      </c>
      <c r="N10" s="17"/>
    </row>
    <row r="11" spans="1:14" x14ac:dyDescent="0.35">
      <c r="A11" s="38" t="s">
        <v>71</v>
      </c>
      <c r="B11" s="42">
        <f>4000-E16</f>
        <v>4000</v>
      </c>
      <c r="G11" s="17" t="s">
        <v>84</v>
      </c>
      <c r="H11" s="56">
        <v>9.2435312007257905E-6</v>
      </c>
      <c r="I11" s="56">
        <f>H11*B4*B7</f>
        <v>552.94803642741681</v>
      </c>
      <c r="J11" s="17"/>
      <c r="K11" s="17" t="s">
        <v>79</v>
      </c>
      <c r="L11" s="56">
        <v>-3.04923325392557E-6</v>
      </c>
      <c r="M11" s="56">
        <f>L11*B4*B6</f>
        <v>-66.778208260969976</v>
      </c>
      <c r="N11" s="17"/>
    </row>
    <row r="12" spans="1:14" x14ac:dyDescent="0.35">
      <c r="A12" s="38" t="s">
        <v>72</v>
      </c>
      <c r="B12" s="2">
        <f>-1*SUM(M4:M24)</f>
        <v>803.43782252717529</v>
      </c>
      <c r="G12" s="17" t="s">
        <v>80</v>
      </c>
      <c r="H12" s="56">
        <v>-2.1094990250046998E-6</v>
      </c>
      <c r="I12" s="56">
        <f>H12*B5*B6</f>
        <v>30.721689050655947</v>
      </c>
      <c r="J12" s="17"/>
      <c r="K12" s="17" t="s">
        <v>84</v>
      </c>
      <c r="L12" s="56">
        <v>-2.4630272161070298E-6</v>
      </c>
      <c r="M12" s="56">
        <f>L12*B4*B7</f>
        <v>-147.33828806752251</v>
      </c>
      <c r="N12" s="17"/>
    </row>
    <row r="13" spans="1:14" x14ac:dyDescent="0.35">
      <c r="A13" s="38" t="s">
        <v>73</v>
      </c>
      <c r="B13" s="40">
        <v>800</v>
      </c>
      <c r="G13" s="17" t="s">
        <v>85</v>
      </c>
      <c r="H13" s="56">
        <v>1.9581723418956502E-6</v>
      </c>
      <c r="I13" s="56">
        <f>H13*B5*B7</f>
        <v>-77.89668321231153</v>
      </c>
      <c r="J13" s="17"/>
      <c r="K13" s="17" t="s">
        <v>89</v>
      </c>
      <c r="L13" s="56">
        <v>-5.8534714049724099E-6</v>
      </c>
      <c r="M13" s="56">
        <f>L13*B4*B8</f>
        <v>209.67134572611172</v>
      </c>
      <c r="N13" s="17"/>
    </row>
    <row r="14" spans="1:14" x14ac:dyDescent="0.35">
      <c r="G14" s="17" t="s">
        <v>86</v>
      </c>
      <c r="H14" s="56">
        <v>7.9654147587828901E-6</v>
      </c>
      <c r="I14" s="56">
        <f>H14*B6*B7</f>
        <v>289.86542577948876</v>
      </c>
      <c r="J14" s="17"/>
      <c r="K14" s="17" t="s">
        <v>80</v>
      </c>
      <c r="L14" s="56">
        <v>-5.3523752444663698E-6</v>
      </c>
      <c r="M14" s="56">
        <f>L14*B5*B6</f>
        <v>77.949316872785971</v>
      </c>
      <c r="N14" s="17"/>
    </row>
    <row r="15" spans="1:14" x14ac:dyDescent="0.35">
      <c r="E15" t="s">
        <v>1</v>
      </c>
      <c r="G15" s="17" t="s">
        <v>81</v>
      </c>
      <c r="H15" s="56">
        <v>-3.51717362826557E-5</v>
      </c>
      <c r="I15" s="56">
        <f>H15*B4^2</f>
        <v>-1266.1825061756051</v>
      </c>
      <c r="J15" s="17"/>
      <c r="K15" s="17" t="s">
        <v>85</v>
      </c>
      <c r="L15" s="56">
        <v>-5.2261682809460403E-6</v>
      </c>
      <c r="M15" s="56">
        <f>L15*B5*B7</f>
        <v>207.89854206651776</v>
      </c>
      <c r="N15" s="17"/>
    </row>
    <row r="16" spans="1:14" x14ac:dyDescent="0.35">
      <c r="C16" s="2">
        <f>800-B12</f>
        <v>-3.4378225271752854</v>
      </c>
      <c r="D16" s="2">
        <f>IF(C16&lt;300,C16,300)</f>
        <v>-3.4378225271752854</v>
      </c>
      <c r="E16" s="2">
        <f>IF(D16&gt;0,D16,0)</f>
        <v>0</v>
      </c>
      <c r="G16" s="17" t="s">
        <v>82</v>
      </c>
      <c r="H16" s="56">
        <v>2.4476446961116899E-5</v>
      </c>
      <c r="I16" s="56">
        <f>H16*B5^2</f>
        <v>389.66748326567716</v>
      </c>
      <c r="J16" s="17"/>
      <c r="K16" s="17" t="s">
        <v>90</v>
      </c>
      <c r="L16" s="56">
        <v>-6.9565307786347003E-6</v>
      </c>
      <c r="M16" s="56">
        <f>L16*B5*B8</f>
        <v>-165.70665010631214</v>
      </c>
      <c r="N16" s="17"/>
    </row>
    <row r="17" spans="7:14" x14ac:dyDescent="0.35">
      <c r="G17" s="17" t="s">
        <v>66</v>
      </c>
      <c r="H17" s="56">
        <v>-3.8910097838287898E-5</v>
      </c>
      <c r="I17" s="56">
        <f>H17*B6^2</f>
        <v>-518.37977845059049</v>
      </c>
      <c r="J17" s="17"/>
      <c r="K17" s="17" t="s">
        <v>86</v>
      </c>
      <c r="L17" s="56">
        <v>-2.4876509188345502E-6</v>
      </c>
      <c r="M17" s="56">
        <f>L17*B6*B7</f>
        <v>-90.526860761848695</v>
      </c>
      <c r="N17" s="17"/>
    </row>
    <row r="18" spans="7:14" x14ac:dyDescent="0.35">
      <c r="G18" s="17" t="s">
        <v>87</v>
      </c>
      <c r="H18" s="56">
        <v>-2.5940891074359199E-5</v>
      </c>
      <c r="I18" s="56">
        <f>H18*B7^2</f>
        <v>-2578.5479195932712</v>
      </c>
      <c r="J18" s="17"/>
      <c r="K18" s="17" t="s">
        <v>91</v>
      </c>
      <c r="L18" s="56">
        <v>-6.64746418872837E-6</v>
      </c>
      <c r="M18" s="56">
        <f>L18*B6*B8</f>
        <v>144.85156840448556</v>
      </c>
      <c r="N18" s="17"/>
    </row>
    <row r="19" spans="7:14" x14ac:dyDescent="0.35">
      <c r="G19" s="57" t="s">
        <v>157</v>
      </c>
      <c r="H19" s="17"/>
      <c r="I19" s="17"/>
      <c r="J19" s="17"/>
      <c r="K19" s="17" t="s">
        <v>92</v>
      </c>
      <c r="L19" s="56">
        <v>-5.6483454238212602E-6</v>
      </c>
      <c r="M19" s="56">
        <f>L19*B7*B8</f>
        <v>336.19460313672289</v>
      </c>
      <c r="N19" s="17"/>
    </row>
    <row r="20" spans="7:14" x14ac:dyDescent="0.35">
      <c r="G20" s="17"/>
      <c r="H20" s="17"/>
      <c r="I20" s="17"/>
      <c r="J20" s="17"/>
      <c r="K20" s="17" t="s">
        <v>81</v>
      </c>
      <c r="L20" s="56">
        <v>-2.74446658330803E-6</v>
      </c>
      <c r="M20" s="56">
        <f>L20*B4^2</f>
        <v>-98.800796999089087</v>
      </c>
      <c r="N20" s="17"/>
    </row>
    <row r="21" spans="7:14" x14ac:dyDescent="0.35">
      <c r="G21" s="17"/>
      <c r="H21" s="17"/>
      <c r="I21" s="17"/>
      <c r="J21" s="17"/>
      <c r="K21" s="17" t="s">
        <v>82</v>
      </c>
      <c r="L21" s="56">
        <v>-2.6460371318736701E-5</v>
      </c>
      <c r="M21" s="56">
        <f t="shared" ref="M21:M24" si="0">L21*B5^2</f>
        <v>-421.25175743142017</v>
      </c>
      <c r="N21" s="17"/>
    </row>
    <row r="22" spans="7:14" x14ac:dyDescent="0.35">
      <c r="G22" s="17"/>
      <c r="H22" s="17"/>
      <c r="I22" s="17"/>
      <c r="J22" s="17"/>
      <c r="K22" s="17" t="s">
        <v>66</v>
      </c>
      <c r="L22" s="56">
        <v>-1.9791241864148798E-6</v>
      </c>
      <c r="M22" s="56">
        <f t="shared" si="0"/>
        <v>-26.366881973512236</v>
      </c>
      <c r="N22" s="17"/>
    </row>
    <row r="23" spans="7:14" x14ac:dyDescent="0.35">
      <c r="G23" s="17"/>
      <c r="H23" s="17"/>
      <c r="I23" s="17"/>
      <c r="J23" s="17"/>
      <c r="K23" s="17" t="s">
        <v>87</v>
      </c>
      <c r="L23" s="56">
        <v>-2.1888297671005701E-6</v>
      </c>
      <c r="M23" s="56">
        <f t="shared" si="0"/>
        <v>-217.57164879658706</v>
      </c>
      <c r="N23" s="17"/>
    </row>
    <row r="24" spans="7:14" x14ac:dyDescent="0.35">
      <c r="G24" s="17"/>
      <c r="H24" s="17"/>
      <c r="I24" s="17"/>
      <c r="J24" s="17"/>
      <c r="K24" s="17" t="s">
        <v>93</v>
      </c>
      <c r="L24" s="56">
        <v>-4.1826103710604499E-5</v>
      </c>
      <c r="M24" s="56">
        <f t="shared" si="0"/>
        <v>-1490.7199797392839</v>
      </c>
      <c r="N24" s="17"/>
    </row>
    <row r="25" spans="7:14" x14ac:dyDescent="0.35">
      <c r="G25" s="17"/>
      <c r="H25" s="17"/>
      <c r="I25" s="17"/>
      <c r="J25" s="17"/>
      <c r="K25" s="17"/>
      <c r="L25" s="17"/>
      <c r="M25" s="17"/>
      <c r="N25" s="17"/>
    </row>
    <row r="26" spans="7:14" x14ac:dyDescent="0.35">
      <c r="G26" s="17"/>
      <c r="H26" s="17"/>
      <c r="I26" s="17"/>
      <c r="J26" s="17"/>
      <c r="K26" s="17"/>
      <c r="L26" s="17"/>
      <c r="M26" s="17"/>
      <c r="N26" s="17"/>
    </row>
    <row r="27" spans="7:14" x14ac:dyDescent="0.35">
      <c r="G27" s="17"/>
      <c r="H27" s="17"/>
      <c r="I27" s="17"/>
      <c r="J27" s="17"/>
      <c r="K27" s="17"/>
      <c r="L27" s="17"/>
      <c r="M27" s="17"/>
      <c r="N27" s="17"/>
    </row>
    <row r="28" spans="7:14" x14ac:dyDescent="0.35">
      <c r="G28" s="17"/>
      <c r="H28" s="17"/>
      <c r="I28" s="17"/>
      <c r="J28" s="17"/>
      <c r="K28" s="17"/>
      <c r="L28" s="17"/>
      <c r="M28" s="17"/>
      <c r="N28" s="17"/>
    </row>
    <row r="29" spans="7:14" x14ac:dyDescent="0.35">
      <c r="G29" s="17"/>
      <c r="H29" s="17"/>
      <c r="I29" s="17"/>
      <c r="J29" s="17"/>
      <c r="K29" s="17"/>
      <c r="L29" s="17"/>
      <c r="M29" s="17"/>
      <c r="N29" s="17"/>
    </row>
    <row r="30" spans="7:14" x14ac:dyDescent="0.35">
      <c r="G30" s="17"/>
      <c r="H30" s="17"/>
      <c r="I30" s="17"/>
      <c r="J30" s="17"/>
      <c r="K30" s="17"/>
      <c r="L30" s="17"/>
      <c r="M30" s="17"/>
      <c r="N30" s="17"/>
    </row>
    <row r="31" spans="7:14" x14ac:dyDescent="0.35">
      <c r="G31" s="17"/>
      <c r="H31" s="17"/>
      <c r="I31" s="17"/>
      <c r="J31" s="17"/>
      <c r="K31" s="17"/>
      <c r="L31" s="17"/>
      <c r="M31" s="17"/>
      <c r="N31" s="17"/>
    </row>
    <row r="32" spans="7:14" x14ac:dyDescent="0.35">
      <c r="G32" s="17"/>
      <c r="H32" s="17"/>
      <c r="I32" s="17"/>
      <c r="J32" s="17"/>
      <c r="K32" s="17"/>
      <c r="L32" s="17"/>
      <c r="M32" s="17"/>
      <c r="N32" s="17"/>
    </row>
    <row r="33" spans="7:14" x14ac:dyDescent="0.35">
      <c r="G33" s="17"/>
      <c r="H33" s="17"/>
      <c r="I33" s="17"/>
      <c r="J33" s="17"/>
      <c r="K33" s="17"/>
      <c r="L33" s="17"/>
      <c r="M33" s="17"/>
      <c r="N33" s="17"/>
    </row>
    <row r="34" spans="7:14" x14ac:dyDescent="0.35">
      <c r="G34" s="17"/>
      <c r="H34" s="17"/>
      <c r="I34" s="17"/>
      <c r="J34" s="17"/>
      <c r="K34" s="17"/>
      <c r="L34" s="17"/>
      <c r="M34" s="17"/>
      <c r="N34" s="17"/>
    </row>
    <row r="35" spans="7:14" x14ac:dyDescent="0.35">
      <c r="G35" s="17"/>
      <c r="H35" s="17"/>
      <c r="I35" s="17"/>
      <c r="J35" s="17"/>
      <c r="K35" s="17"/>
      <c r="L35" s="17"/>
      <c r="M35" s="17"/>
      <c r="N35" s="17"/>
    </row>
    <row r="36" spans="7:14" x14ac:dyDescent="0.35">
      <c r="G36" s="17"/>
      <c r="H36" s="17"/>
      <c r="I36" s="17"/>
      <c r="J36" s="17"/>
      <c r="K36" s="17"/>
      <c r="L36" s="17"/>
      <c r="M36" s="17"/>
      <c r="N36" s="17"/>
    </row>
    <row r="37" spans="7:14" x14ac:dyDescent="0.35">
      <c r="G37" s="17"/>
      <c r="H37" s="17"/>
      <c r="I37" s="17"/>
      <c r="J37" s="17"/>
      <c r="K37" s="17"/>
      <c r="L37" s="17"/>
      <c r="M37" s="17"/>
      <c r="N37" s="17"/>
    </row>
    <row r="38" spans="7:14" x14ac:dyDescent="0.35">
      <c r="G38" s="17"/>
      <c r="H38" s="17"/>
      <c r="I38" s="17"/>
      <c r="J38" s="17"/>
      <c r="K38" s="17"/>
      <c r="L38" s="17"/>
      <c r="M38" s="17"/>
      <c r="N38" s="17"/>
    </row>
    <row r="39" spans="7:14" x14ac:dyDescent="0.35">
      <c r="G39" s="17"/>
      <c r="H39" s="17"/>
      <c r="I39" s="17"/>
      <c r="J39" s="17"/>
      <c r="K39" s="17"/>
      <c r="L39" s="17"/>
      <c r="M39" s="17"/>
      <c r="N39" s="17"/>
    </row>
    <row r="40" spans="7:14" x14ac:dyDescent="0.35">
      <c r="G40" s="17"/>
      <c r="H40" s="17"/>
      <c r="I40" s="17"/>
      <c r="J40" s="17"/>
      <c r="K40" s="17"/>
      <c r="L40" s="17"/>
      <c r="M40" s="17"/>
      <c r="N40" s="17"/>
    </row>
    <row r="41" spans="7:14" x14ac:dyDescent="0.35">
      <c r="G41" s="17"/>
      <c r="H41" s="17"/>
      <c r="I41" s="17"/>
      <c r="J41" s="17"/>
      <c r="K41" s="17"/>
      <c r="L41" s="17"/>
      <c r="M41" s="17"/>
      <c r="N41" s="17"/>
    </row>
    <row r="42" spans="7:14" x14ac:dyDescent="0.35">
      <c r="G42" s="17"/>
      <c r="H42" s="17"/>
      <c r="I42" s="17"/>
      <c r="J42" s="17"/>
      <c r="K42" s="17"/>
      <c r="L42" s="17"/>
      <c r="M42" s="17"/>
      <c r="N42" s="17"/>
    </row>
    <row r="43" spans="7:14" x14ac:dyDescent="0.35">
      <c r="G43" s="17"/>
      <c r="H43" s="17"/>
      <c r="I43" s="17"/>
      <c r="J43" s="17"/>
      <c r="K43" s="17"/>
      <c r="L43" s="17"/>
      <c r="M43" s="17"/>
      <c r="N43" s="17"/>
    </row>
    <row r="44" spans="7:14" x14ac:dyDescent="0.35">
      <c r="G44" s="17"/>
      <c r="H44" s="17"/>
      <c r="I44" s="17"/>
      <c r="J44" s="17"/>
      <c r="K44" s="17"/>
      <c r="L44" s="17"/>
      <c r="M44" s="17"/>
      <c r="N44" s="17"/>
    </row>
    <row r="45" spans="7:14" x14ac:dyDescent="0.35">
      <c r="G45" s="17"/>
      <c r="H45" s="17"/>
      <c r="I45" s="17"/>
      <c r="J45" s="17"/>
      <c r="K45" s="17"/>
      <c r="L45" s="17"/>
      <c r="M45" s="17"/>
      <c r="N45" s="17"/>
    </row>
    <row r="46" spans="7:14" x14ac:dyDescent="0.35">
      <c r="G46" s="17"/>
      <c r="H46" s="17"/>
      <c r="I46" s="17"/>
      <c r="J46" s="17"/>
      <c r="K46" s="17"/>
      <c r="L46" s="17"/>
      <c r="M46" s="17"/>
      <c r="N46" s="17"/>
    </row>
    <row r="47" spans="7:14" x14ac:dyDescent="0.35">
      <c r="G47" s="17"/>
      <c r="H47" s="17"/>
      <c r="I47" s="17"/>
      <c r="J47" s="17"/>
      <c r="K47" s="17"/>
      <c r="L47" s="17"/>
      <c r="M47" s="17"/>
      <c r="N47" s="17"/>
    </row>
    <row r="48" spans="7:14" x14ac:dyDescent="0.35">
      <c r="G48" s="17"/>
      <c r="H48" s="17"/>
      <c r="I48" s="17"/>
      <c r="J48" s="17"/>
      <c r="K48" s="17"/>
      <c r="L48" s="17"/>
      <c r="M48" s="17"/>
      <c r="N48" s="17"/>
    </row>
    <row r="49" spans="7:14" x14ac:dyDescent="0.35">
      <c r="G49" s="17"/>
      <c r="H49" s="17"/>
      <c r="I49" s="17"/>
      <c r="J49" s="17"/>
      <c r="K49" s="17"/>
      <c r="L49" s="17"/>
      <c r="M49" s="17"/>
      <c r="N49" s="17"/>
    </row>
    <row r="50" spans="7:14" x14ac:dyDescent="0.35">
      <c r="G50" s="17"/>
      <c r="H50" s="17"/>
      <c r="I50" s="17"/>
      <c r="J50" s="17"/>
      <c r="K50" s="17"/>
      <c r="L50" s="17"/>
      <c r="M50" s="17"/>
      <c r="N50" s="17"/>
    </row>
    <row r="51" spans="7:14" x14ac:dyDescent="0.35">
      <c r="G51" s="17"/>
      <c r="H51" s="17"/>
      <c r="I51" s="17"/>
      <c r="J51" s="17"/>
      <c r="K51" s="17"/>
      <c r="L51" s="17"/>
      <c r="M51" s="17"/>
      <c r="N51" s="17"/>
    </row>
    <row r="52" spans="7:14" x14ac:dyDescent="0.35">
      <c r="G52" s="17"/>
      <c r="H52" s="17"/>
      <c r="I52" s="17"/>
      <c r="J52" s="17"/>
      <c r="K52" s="17"/>
      <c r="L52" s="17"/>
      <c r="M52" s="17"/>
      <c r="N52" s="17"/>
    </row>
  </sheetData>
  <conditionalFormatting sqref="B10">
    <cfRule type="cellIs" dxfId="38" priority="3" operator="lessThan">
      <formula>$B$11-5</formula>
    </cfRule>
    <cfRule type="cellIs" dxfId="37" priority="4" operator="greaterThanOrEqual">
      <formula>$B$11</formula>
    </cfRule>
  </conditionalFormatting>
  <conditionalFormatting sqref="B12">
    <cfRule type="cellIs" dxfId="36" priority="1" operator="lessThanOrEqual">
      <formula>$B$13</formula>
    </cfRule>
    <cfRule type="cellIs" dxfId="35" priority="2" operator="greaterThanOrEqual">
      <formula>$B$13+5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="80" zoomScaleNormal="80" workbookViewId="0">
      <selection activeCell="B11" sqref="B11"/>
    </sheetView>
  </sheetViews>
  <sheetFormatPr defaultRowHeight="14.5" x14ac:dyDescent="0.35"/>
  <cols>
    <col min="1" max="1" width="50.81640625" customWidth="1"/>
    <col min="2" max="2" width="17.453125" bestFit="1" customWidth="1"/>
    <col min="4" max="4" width="15.54296875" customWidth="1"/>
    <col min="5" max="5" width="17.7265625" customWidth="1"/>
    <col min="6" max="6" width="17.81640625" customWidth="1"/>
    <col min="8" max="8" width="14.81640625" customWidth="1"/>
    <col min="9" max="9" width="17.26953125" customWidth="1"/>
    <col min="10" max="10" width="17.453125" bestFit="1" customWidth="1"/>
    <col min="12" max="12" width="17.1796875" customWidth="1"/>
    <col min="13" max="13" width="17.26953125" customWidth="1"/>
    <col min="14" max="14" width="15.26953125" bestFit="1" customWidth="1"/>
  </cols>
  <sheetData>
    <row r="1" spans="1:14" ht="18.5" x14ac:dyDescent="0.45">
      <c r="A1" s="18" t="s">
        <v>173</v>
      </c>
    </row>
    <row r="2" spans="1:14" x14ac:dyDescent="0.35">
      <c r="D2" s="38"/>
      <c r="E2" s="38" t="s">
        <v>103</v>
      </c>
      <c r="H2" s="38"/>
      <c r="I2" s="38" t="s">
        <v>108</v>
      </c>
      <c r="L2" s="38"/>
      <c r="M2" s="38" t="s">
        <v>109</v>
      </c>
    </row>
    <row r="3" spans="1:14" x14ac:dyDescent="0.35">
      <c r="A3" s="38" t="s">
        <v>113</v>
      </c>
      <c r="B3" s="38" t="s">
        <v>112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4" ht="27" x14ac:dyDescent="0.35">
      <c r="A4" s="49" t="s">
        <v>174</v>
      </c>
      <c r="B4" s="47">
        <v>9200</v>
      </c>
      <c r="C4" s="38"/>
      <c r="D4" s="53" t="s">
        <v>159</v>
      </c>
      <c r="E4" s="53" t="s">
        <v>160</v>
      </c>
      <c r="F4" s="38"/>
      <c r="G4" s="38"/>
      <c r="H4" s="53" t="s">
        <v>159</v>
      </c>
      <c r="I4" s="53" t="s">
        <v>162</v>
      </c>
      <c r="J4" s="38"/>
      <c r="K4" s="38"/>
      <c r="L4" s="53" t="s">
        <v>159</v>
      </c>
      <c r="M4" s="53" t="s">
        <v>162</v>
      </c>
    </row>
    <row r="5" spans="1:14" ht="27" x14ac:dyDescent="0.35">
      <c r="A5" s="49" t="s">
        <v>175</v>
      </c>
      <c r="B5" s="47">
        <v>-4200</v>
      </c>
      <c r="C5" s="38" t="s">
        <v>111</v>
      </c>
      <c r="D5" s="53" t="s">
        <v>156</v>
      </c>
      <c r="E5" s="54">
        <v>10233.605532985401</v>
      </c>
      <c r="F5" s="48">
        <f>E5</f>
        <v>10233.605532985401</v>
      </c>
      <c r="G5" s="38"/>
      <c r="H5" s="53" t="s">
        <v>156</v>
      </c>
      <c r="I5" s="54">
        <v>-206.08614062128399</v>
      </c>
      <c r="J5" s="51">
        <f>I5</f>
        <v>-206.08614062128399</v>
      </c>
      <c r="K5" s="38"/>
      <c r="L5" s="53" t="s">
        <v>156</v>
      </c>
      <c r="M5" s="54">
        <v>-514.47501965158904</v>
      </c>
      <c r="N5" s="48">
        <f>M5</f>
        <v>-514.47501965158904</v>
      </c>
    </row>
    <row r="6" spans="1:14" ht="27" x14ac:dyDescent="0.35">
      <c r="A6" s="49" t="s">
        <v>176</v>
      </c>
      <c r="B6" s="47">
        <v>-5200</v>
      </c>
      <c r="C6" s="38" t="s">
        <v>111</v>
      </c>
      <c r="D6" s="53" t="s">
        <v>63</v>
      </c>
      <c r="E6" s="54">
        <v>-0.24407469990450001</v>
      </c>
      <c r="F6" s="38">
        <f>E6*B4</f>
        <v>-2245.4872391214003</v>
      </c>
      <c r="G6" s="38"/>
      <c r="H6" s="53" t="s">
        <v>63</v>
      </c>
      <c r="I6" s="54">
        <v>1.8734890683003599E-2</v>
      </c>
      <c r="J6" s="38">
        <f>I6*B4</f>
        <v>172.36099428363312</v>
      </c>
      <c r="K6" s="38"/>
      <c r="L6" s="53" t="s">
        <v>63</v>
      </c>
      <c r="M6" s="54">
        <v>4.0372811119005203E-2</v>
      </c>
      <c r="N6">
        <f>M6*B4</f>
        <v>371.42986229484785</v>
      </c>
    </row>
    <row r="7" spans="1:14" ht="27" x14ac:dyDescent="0.35">
      <c r="A7" s="50" t="s">
        <v>177</v>
      </c>
      <c r="B7" s="47">
        <v>7700</v>
      </c>
      <c r="C7" s="38"/>
      <c r="D7" s="53" t="s">
        <v>104</v>
      </c>
      <c r="E7" s="54">
        <v>1.9258316961156301E-2</v>
      </c>
      <c r="F7" s="38">
        <f>E7*B5</f>
        <v>-80.88493123685646</v>
      </c>
      <c r="G7" s="38"/>
      <c r="H7" s="53" t="s">
        <v>64</v>
      </c>
      <c r="I7" s="54">
        <v>-9.8139714226056801E-2</v>
      </c>
      <c r="J7" s="38">
        <f>I7*B6</f>
        <v>510.32651397549535</v>
      </c>
      <c r="K7" s="38"/>
      <c r="L7" s="53" t="s">
        <v>104</v>
      </c>
      <c r="M7" s="54">
        <v>9.1855791580311794E-3</v>
      </c>
      <c r="N7">
        <f>M7*B5</f>
        <v>-38.579432463730953</v>
      </c>
    </row>
    <row r="8" spans="1:14" ht="27" x14ac:dyDescent="0.35">
      <c r="A8" s="49" t="s">
        <v>178</v>
      </c>
      <c r="B8" s="47">
        <v>-4300</v>
      </c>
      <c r="C8" s="38" t="s">
        <v>111</v>
      </c>
      <c r="D8" s="53" t="s">
        <v>83</v>
      </c>
      <c r="E8" s="54">
        <v>-0.25388551648172902</v>
      </c>
      <c r="F8" s="38">
        <f>E8*B7</f>
        <v>-1954.9184769093135</v>
      </c>
      <c r="G8" s="38"/>
      <c r="H8" s="53" t="s">
        <v>65</v>
      </c>
      <c r="I8" s="54">
        <v>-7.0781686834446104E-6</v>
      </c>
      <c r="J8" s="38">
        <f>I8*B4*B6</f>
        <v>338.6195898159902</v>
      </c>
      <c r="K8" s="38"/>
      <c r="L8" s="53" t="s">
        <v>83</v>
      </c>
      <c r="M8" s="54">
        <v>3.07655999400199E-2</v>
      </c>
      <c r="N8">
        <f>M8*B7</f>
        <v>236.89511953815324</v>
      </c>
    </row>
    <row r="9" spans="1:14" x14ac:dyDescent="0.35">
      <c r="A9" s="38"/>
      <c r="B9" s="38"/>
      <c r="C9" s="38"/>
      <c r="D9" s="53" t="s">
        <v>105</v>
      </c>
      <c r="E9" s="54">
        <v>-3.6473279580591102E-7</v>
      </c>
      <c r="F9" s="38">
        <f>E9*B4*B5</f>
        <v>14.093275229940401</v>
      </c>
      <c r="G9" s="38"/>
      <c r="H9" s="53" t="s">
        <v>66</v>
      </c>
      <c r="I9" s="54">
        <v>-2.02653966121706E-6</v>
      </c>
      <c r="J9" s="38">
        <f>I9*B4^2</f>
        <v>-171.52631692541195</v>
      </c>
      <c r="K9" s="38"/>
      <c r="L9" s="53" t="s">
        <v>88</v>
      </c>
      <c r="M9" s="54">
        <v>-0.16179630971036099</v>
      </c>
      <c r="N9">
        <f>M9*B8</f>
        <v>695.72413175455222</v>
      </c>
    </row>
    <row r="10" spans="1:14" x14ac:dyDescent="0.35">
      <c r="A10" s="38"/>
      <c r="B10" s="38"/>
      <c r="C10" s="38"/>
      <c r="D10" s="53" t="s">
        <v>86</v>
      </c>
      <c r="E10" s="54">
        <v>9.6881884414805605E-6</v>
      </c>
      <c r="F10" s="38">
        <f>E10*B4*B7</f>
        <v>686.31126919448286</v>
      </c>
      <c r="G10" s="38"/>
      <c r="H10" s="53" t="s">
        <v>67</v>
      </c>
      <c r="I10" s="54">
        <v>-4.1136890738317802E-5</v>
      </c>
      <c r="J10" s="38">
        <f>I10*B6^2</f>
        <v>-1112.3415255641135</v>
      </c>
      <c r="K10" s="38"/>
      <c r="L10" s="53" t="s">
        <v>105</v>
      </c>
      <c r="M10" s="54">
        <v>2.1523300918866301E-8</v>
      </c>
      <c r="N10">
        <f>M10*B4*B5</f>
        <v>-0.83166034750499385</v>
      </c>
    </row>
    <row r="11" spans="1:14" x14ac:dyDescent="0.35">
      <c r="A11" s="38" t="s">
        <v>0</v>
      </c>
      <c r="B11" s="2">
        <f>SUM(F5:F14)</f>
        <v>3698.3969253958394</v>
      </c>
      <c r="D11" s="53" t="s">
        <v>106</v>
      </c>
      <c r="E11" s="54">
        <v>-9.54250107275956E-7</v>
      </c>
      <c r="F11">
        <f>E11*B5*B7</f>
        <v>30.860448469304416</v>
      </c>
      <c r="H11" s="53" t="s">
        <v>163</v>
      </c>
      <c r="I11" s="53"/>
      <c r="L11" s="53" t="s">
        <v>86</v>
      </c>
      <c r="M11" s="54">
        <v>-1.8999146698763E-6</v>
      </c>
      <c r="N11">
        <f>M11*B4*B7</f>
        <v>-134.5899552140371</v>
      </c>
    </row>
    <row r="12" spans="1:14" x14ac:dyDescent="0.35">
      <c r="A12" s="38" t="s">
        <v>71</v>
      </c>
      <c r="B12" s="52">
        <f>4000-G17</f>
        <v>3700</v>
      </c>
      <c r="D12" s="53" t="s">
        <v>66</v>
      </c>
      <c r="E12" s="54">
        <v>-2.5622764194197E-5</v>
      </c>
      <c r="F12">
        <f>E12*B4^2</f>
        <v>-2168.7107613968342</v>
      </c>
      <c r="I12" t="s">
        <v>115</v>
      </c>
      <c r="L12" s="53" t="s">
        <v>91</v>
      </c>
      <c r="M12" s="54">
        <v>-3.9674324080625298E-6</v>
      </c>
      <c r="N12">
        <f>M12*B4*B8</f>
        <v>156.95162606295369</v>
      </c>
    </row>
    <row r="13" spans="1:14" x14ac:dyDescent="0.35">
      <c r="A13" s="38" t="s">
        <v>101</v>
      </c>
      <c r="B13" s="2">
        <f>-1*SUM(J5:J10)</f>
        <v>468.64688503569073</v>
      </c>
      <c r="D13" s="53" t="s">
        <v>107</v>
      </c>
      <c r="E13" s="54">
        <v>3.6082991640053198E-5</v>
      </c>
      <c r="F13" s="38">
        <f>E13*B5^2</f>
        <v>636.50397253053836</v>
      </c>
      <c r="L13" s="53" t="s">
        <v>106</v>
      </c>
      <c r="M13" s="54">
        <v>-3.6503439802380898E-7</v>
      </c>
      <c r="N13">
        <f>M13*B5*B7</f>
        <v>11.805212432089982</v>
      </c>
    </row>
    <row r="14" spans="1:14" s="38" customFormat="1" x14ac:dyDescent="0.35">
      <c r="A14" s="38" t="s">
        <v>102</v>
      </c>
      <c r="B14" s="2">
        <f>-1*SUM(N5:N19)</f>
        <v>377.45433197456157</v>
      </c>
      <c r="D14" s="53" t="s">
        <v>87</v>
      </c>
      <c r="E14" s="54">
        <v>-2.4506260150943199E-5</v>
      </c>
      <c r="F14" s="38">
        <f>E14*B7^2</f>
        <v>-1452.9761643494223</v>
      </c>
      <c r="L14" s="53" t="s">
        <v>110</v>
      </c>
      <c r="M14" s="54">
        <v>-9.4900375998866005E-7</v>
      </c>
      <c r="N14" s="38">
        <f>M14*B5*B8</f>
        <v>-17.1390079053952</v>
      </c>
    </row>
    <row r="15" spans="1:14" x14ac:dyDescent="0.35">
      <c r="A15" s="38" t="s">
        <v>73</v>
      </c>
      <c r="B15" s="52">
        <v>800</v>
      </c>
      <c r="D15" s="53" t="s">
        <v>161</v>
      </c>
      <c r="E15" s="53"/>
      <c r="L15" s="53" t="s">
        <v>92</v>
      </c>
      <c r="M15" s="54">
        <v>-4.9254622404758198E-6</v>
      </c>
      <c r="N15">
        <f>M15*B7*B8</f>
        <v>163.08205478215439</v>
      </c>
    </row>
    <row r="16" spans="1:14" x14ac:dyDescent="0.35">
      <c r="E16" t="s">
        <v>114</v>
      </c>
      <c r="L16" s="53" t="s">
        <v>66</v>
      </c>
      <c r="M16" s="54">
        <v>-2.1189435507800902E-6</v>
      </c>
      <c r="N16">
        <f>M16*B4^2</f>
        <v>-179.34738213802683</v>
      </c>
    </row>
    <row r="17" spans="4:14" x14ac:dyDescent="0.35">
      <c r="D17" s="38">
        <f>LARGE(B13:B14,1)</f>
        <v>468.64688503569073</v>
      </c>
      <c r="E17" s="38">
        <f>800-D17</f>
        <v>331.35311496430927</v>
      </c>
      <c r="F17" s="2">
        <f>IF(E17&lt;300,E17,300)</f>
        <v>300</v>
      </c>
      <c r="G17" s="2">
        <f>IF(F17&gt;0,F17,0)</f>
        <v>300</v>
      </c>
      <c r="L17" s="53" t="s">
        <v>107</v>
      </c>
      <c r="M17" s="54">
        <v>-1.11544109370775E-5</v>
      </c>
      <c r="N17" s="38">
        <f t="shared" ref="N17" si="0">M17*B5^2</f>
        <v>-196.76380893004711</v>
      </c>
    </row>
    <row r="18" spans="4:14" x14ac:dyDescent="0.35">
      <c r="L18" s="53" t="s">
        <v>87</v>
      </c>
      <c r="M18" s="54">
        <v>-1.6859080798671801E-6</v>
      </c>
      <c r="N18" s="38">
        <f>M18*B7^2</f>
        <v>-99.95749005532511</v>
      </c>
    </row>
    <row r="19" spans="4:14" x14ac:dyDescent="0.35">
      <c r="L19" s="53" t="s">
        <v>93</v>
      </c>
      <c r="M19" s="54">
        <v>-4.4978830834702898E-5</v>
      </c>
      <c r="N19" s="38">
        <f>M19*B8^2</f>
        <v>-831.65858213365664</v>
      </c>
    </row>
    <row r="20" spans="4:14" x14ac:dyDescent="0.35">
      <c r="L20" s="53" t="s">
        <v>164</v>
      </c>
      <c r="M20" s="53"/>
    </row>
  </sheetData>
  <conditionalFormatting sqref="B11">
    <cfRule type="cellIs" dxfId="34" priority="5" operator="lessThan">
      <formula>$B$12-4</formula>
    </cfRule>
    <cfRule type="cellIs" dxfId="33" priority="6" operator="greaterThanOrEqual">
      <formula>$B$12</formula>
    </cfRule>
  </conditionalFormatting>
  <conditionalFormatting sqref="B13">
    <cfRule type="cellIs" dxfId="32" priority="2" operator="lessThan">
      <formula>$B$15</formula>
    </cfRule>
    <cfRule type="cellIs" dxfId="31" priority="4" operator="greaterThan">
      <formula>$B$15</formula>
    </cfRule>
  </conditionalFormatting>
  <conditionalFormatting sqref="B14">
    <cfRule type="cellIs" dxfId="30" priority="1" operator="lessThan">
      <formula>$B$15</formula>
    </cfRule>
    <cfRule type="cellIs" dxfId="29" priority="3" operator="greaterThan">
      <formula>$B$15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zoomScale="70" zoomScaleNormal="70" workbookViewId="0">
      <selection activeCell="B11" sqref="B11"/>
    </sheetView>
  </sheetViews>
  <sheetFormatPr defaultColWidth="8.7265625" defaultRowHeight="14.5" x14ac:dyDescent="0.35"/>
  <cols>
    <col min="1" max="1" width="50.81640625" style="38" customWidth="1"/>
    <col min="2" max="2" width="17.453125" style="38" bestFit="1" customWidth="1"/>
    <col min="3" max="3" width="8.7265625" style="38"/>
    <col min="4" max="4" width="15.54296875" style="38" customWidth="1"/>
    <col min="5" max="5" width="17.1796875" style="38" customWidth="1"/>
    <col min="6" max="6" width="16.54296875" style="38" bestFit="1" customWidth="1"/>
    <col min="7" max="7" width="8.7265625" style="38"/>
    <col min="8" max="8" width="14.81640625" style="38" customWidth="1"/>
    <col min="9" max="9" width="17.26953125" style="38" customWidth="1"/>
    <col min="10" max="10" width="17.453125" style="38" bestFit="1" customWidth="1"/>
    <col min="11" max="11" width="8.7265625" style="38"/>
    <col min="12" max="12" width="17.1796875" style="38" customWidth="1"/>
    <col min="13" max="13" width="15.26953125" style="38" customWidth="1"/>
    <col min="14" max="14" width="15.26953125" style="38" bestFit="1" customWidth="1"/>
    <col min="15" max="16384" width="8.7265625" style="38"/>
  </cols>
  <sheetData>
    <row r="1" spans="1:14" ht="18.5" x14ac:dyDescent="0.45">
      <c r="A1" s="18" t="s">
        <v>179</v>
      </c>
    </row>
    <row r="2" spans="1:14" x14ac:dyDescent="0.35">
      <c r="E2" s="38" t="s">
        <v>103</v>
      </c>
      <c r="I2" s="38" t="s">
        <v>108</v>
      </c>
      <c r="M2" s="38" t="s">
        <v>109</v>
      </c>
    </row>
    <row r="3" spans="1:14" x14ac:dyDescent="0.35">
      <c r="A3" s="38" t="s">
        <v>113</v>
      </c>
      <c r="B3" s="38" t="s">
        <v>112</v>
      </c>
    </row>
    <row r="4" spans="1:14" ht="27" x14ac:dyDescent="0.35">
      <c r="A4" s="45" t="s">
        <v>180</v>
      </c>
      <c r="B4" s="47">
        <v>9500</v>
      </c>
      <c r="E4" s="38" t="s">
        <v>95</v>
      </c>
      <c r="I4" s="38" t="s">
        <v>95</v>
      </c>
      <c r="M4" s="38" t="s">
        <v>95</v>
      </c>
    </row>
    <row r="5" spans="1:14" ht="27" x14ac:dyDescent="0.35">
      <c r="A5" s="45" t="s">
        <v>181</v>
      </c>
      <c r="B5" s="47">
        <v>-4500</v>
      </c>
      <c r="C5" s="38" t="s">
        <v>111</v>
      </c>
      <c r="D5" s="38" t="s">
        <v>62</v>
      </c>
      <c r="E5" s="48">
        <v>10233.605532985401</v>
      </c>
      <c r="F5" s="48">
        <f>E5</f>
        <v>10233.605532985401</v>
      </c>
      <c r="H5" s="38" t="s">
        <v>62</v>
      </c>
      <c r="I5" s="48">
        <v>-206.08614062128399</v>
      </c>
      <c r="J5" s="51">
        <f>I5</f>
        <v>-206.08614062128399</v>
      </c>
      <c r="L5" s="38" t="s">
        <v>62</v>
      </c>
      <c r="M5" s="48">
        <v>-514.47501965158904</v>
      </c>
      <c r="N5" s="48">
        <f>M5</f>
        <v>-514.47501965158904</v>
      </c>
    </row>
    <row r="6" spans="1:14" ht="27" x14ac:dyDescent="0.35">
      <c r="A6" s="45" t="s">
        <v>182</v>
      </c>
      <c r="B6" s="47">
        <v>-5500</v>
      </c>
      <c r="C6" s="38" t="s">
        <v>111</v>
      </c>
      <c r="D6" s="38" t="s">
        <v>63</v>
      </c>
      <c r="E6" s="48">
        <v>-0.24407469990450001</v>
      </c>
      <c r="F6" s="38">
        <f>E6*B4</f>
        <v>-2318.7096490927502</v>
      </c>
      <c r="H6" s="38" t="s">
        <v>63</v>
      </c>
      <c r="I6" s="48">
        <v>1.8734890683003599E-2</v>
      </c>
      <c r="J6" s="38">
        <f>I6*B4</f>
        <v>177.98146148853419</v>
      </c>
      <c r="L6" s="38" t="s">
        <v>63</v>
      </c>
      <c r="M6" s="48">
        <v>4.0372811119005203E-2</v>
      </c>
      <c r="N6" s="38">
        <f>M6*B4</f>
        <v>383.54170563054942</v>
      </c>
    </row>
    <row r="7" spans="1:14" ht="27" x14ac:dyDescent="0.35">
      <c r="A7" s="45" t="s">
        <v>183</v>
      </c>
      <c r="B7" s="47">
        <v>7000</v>
      </c>
      <c r="D7" s="38" t="s">
        <v>104</v>
      </c>
      <c r="E7" s="48">
        <v>1.9258316961156301E-2</v>
      </c>
      <c r="F7" s="38">
        <f>E7*B5</f>
        <v>-86.662426325203356</v>
      </c>
      <c r="H7" s="38" t="s">
        <v>64</v>
      </c>
      <c r="I7" s="48">
        <v>-9.8139714226056801E-2</v>
      </c>
      <c r="J7" s="38">
        <f>I7*B6</f>
        <v>539.76842824331243</v>
      </c>
      <c r="L7" s="38" t="s">
        <v>104</v>
      </c>
      <c r="M7" s="48">
        <v>9.1855791580311794E-3</v>
      </c>
      <c r="N7" s="38">
        <f>M7*B5</f>
        <v>-41.335106211140307</v>
      </c>
    </row>
    <row r="8" spans="1:14" ht="27" x14ac:dyDescent="0.35">
      <c r="A8" s="45" t="s">
        <v>184</v>
      </c>
      <c r="B8" s="47">
        <v>-4000</v>
      </c>
      <c r="C8" s="38" t="s">
        <v>111</v>
      </c>
      <c r="D8" s="38" t="s">
        <v>83</v>
      </c>
      <c r="E8" s="48">
        <v>-0.25388551648172902</v>
      </c>
      <c r="F8" s="38">
        <f>E8*B7</f>
        <v>-1777.1986153721032</v>
      </c>
      <c r="H8" s="38" t="s">
        <v>65</v>
      </c>
      <c r="I8" s="48">
        <v>-7.0781686834446104E-6</v>
      </c>
      <c r="J8" s="38">
        <f>I8*B4*B6</f>
        <v>369.8343137099809</v>
      </c>
      <c r="L8" s="38" t="s">
        <v>83</v>
      </c>
      <c r="M8" s="48">
        <v>3.07655999400199E-2</v>
      </c>
      <c r="N8" s="38">
        <f>M8*B7</f>
        <v>215.35919958013929</v>
      </c>
    </row>
    <row r="9" spans="1:14" x14ac:dyDescent="0.35">
      <c r="D9" s="38" t="s">
        <v>105</v>
      </c>
      <c r="E9" s="48">
        <v>-3.6473279580591102E-7</v>
      </c>
      <c r="F9" s="38">
        <f>E9*B4*B5</f>
        <v>15.592327020702697</v>
      </c>
      <c r="H9" s="38" t="s">
        <v>66</v>
      </c>
      <c r="I9" s="48">
        <v>-2.02653966121706E-6</v>
      </c>
      <c r="J9" s="38">
        <f>I9*B4^2</f>
        <v>-182.89520442483968</v>
      </c>
      <c r="L9" s="38" t="s">
        <v>88</v>
      </c>
      <c r="M9" s="48">
        <v>-0.16179630971036099</v>
      </c>
      <c r="N9" s="38">
        <f>M9*B8</f>
        <v>647.18523884144395</v>
      </c>
    </row>
    <row r="10" spans="1:14" x14ac:dyDescent="0.35">
      <c r="D10" s="38" t="s">
        <v>86</v>
      </c>
      <c r="E10" s="48">
        <v>9.6881884414805605E-6</v>
      </c>
      <c r="F10" s="38">
        <f>E10*B4*B7</f>
        <v>644.26453135845725</v>
      </c>
      <c r="H10" s="38" t="s">
        <v>67</v>
      </c>
      <c r="I10" s="48">
        <v>-4.1136890738317802E-5</v>
      </c>
      <c r="J10" s="38">
        <f>I10*B6^2</f>
        <v>-1244.3909448341135</v>
      </c>
      <c r="L10" s="38" t="s">
        <v>105</v>
      </c>
      <c r="M10" s="48">
        <v>2.1523300918866301E-8</v>
      </c>
      <c r="N10" s="38">
        <f>M10*B4*B5</f>
        <v>-0.92012111428153431</v>
      </c>
    </row>
    <row r="11" spans="1:14" x14ac:dyDescent="0.35">
      <c r="A11" s="38" t="s">
        <v>0</v>
      </c>
      <c r="B11" s="2">
        <f>SUM(F5:F14)</f>
        <v>3958.3699437422783</v>
      </c>
      <c r="D11" s="38" t="s">
        <v>106</v>
      </c>
      <c r="E11" s="48">
        <v>-9.54250107275956E-7</v>
      </c>
      <c r="F11" s="38">
        <f>E11*B5*B7</f>
        <v>30.05887837919261</v>
      </c>
      <c r="L11" s="38" t="s">
        <v>86</v>
      </c>
      <c r="M11" s="48">
        <v>-1.8999146698763E-6</v>
      </c>
      <c r="N11" s="38">
        <f>M11*B4*B7</f>
        <v>-126.34432554677394</v>
      </c>
    </row>
    <row r="12" spans="1:14" x14ac:dyDescent="0.35">
      <c r="A12" s="38" t="s">
        <v>71</v>
      </c>
      <c r="B12" s="52">
        <f>4000-G17</f>
        <v>3745.7880864384097</v>
      </c>
      <c r="D12" s="38" t="s">
        <v>66</v>
      </c>
      <c r="E12" s="48">
        <v>-2.5622764194197E-5</v>
      </c>
      <c r="F12" s="38">
        <f>E12*B4^2</f>
        <v>-2312.4544685262795</v>
      </c>
      <c r="I12" s="38" t="s">
        <v>115</v>
      </c>
      <c r="L12" s="38" t="s">
        <v>91</v>
      </c>
      <c r="M12" s="48">
        <v>-3.9674324080625298E-6</v>
      </c>
      <c r="N12" s="38">
        <f>M12*B4*B8</f>
        <v>150.76243150637615</v>
      </c>
    </row>
    <row r="13" spans="1:14" x14ac:dyDescent="0.35">
      <c r="A13" s="38" t="s">
        <v>102</v>
      </c>
      <c r="B13" s="2">
        <f>-1*SUM(J5:J10)</f>
        <v>545.78808643840966</v>
      </c>
      <c r="D13" s="38" t="s">
        <v>107</v>
      </c>
      <c r="E13" s="48">
        <v>3.6082991640053198E-5</v>
      </c>
      <c r="F13" s="38">
        <f>E13*B5^2</f>
        <v>730.68058071107725</v>
      </c>
      <c r="L13" s="38" t="s">
        <v>106</v>
      </c>
      <c r="M13" s="48">
        <v>-3.6503439802380898E-7</v>
      </c>
      <c r="N13" s="38">
        <f>M13*B5*B7</f>
        <v>11.498583537749983</v>
      </c>
    </row>
    <row r="14" spans="1:14" x14ac:dyDescent="0.35">
      <c r="A14" s="38" t="s">
        <v>185</v>
      </c>
      <c r="B14" s="2">
        <f>-1*SUM(N5:N19)</f>
        <v>373.27880457645961</v>
      </c>
      <c r="D14" s="38" t="s">
        <v>87</v>
      </c>
      <c r="E14" s="48">
        <v>-2.4506260150943199E-5</v>
      </c>
      <c r="F14" s="38">
        <f>E14*B7^2</f>
        <v>-1200.8067473962167</v>
      </c>
      <c r="L14" s="38" t="s">
        <v>110</v>
      </c>
      <c r="M14" s="48">
        <v>-9.4900375998866005E-7</v>
      </c>
      <c r="N14" s="38">
        <f>M14*B5*B8</f>
        <v>-17.082067679795884</v>
      </c>
    </row>
    <row r="15" spans="1:14" x14ac:dyDescent="0.35">
      <c r="A15" s="38" t="s">
        <v>73</v>
      </c>
      <c r="B15" s="52">
        <v>800</v>
      </c>
      <c r="L15" s="38" t="s">
        <v>92</v>
      </c>
      <c r="M15" s="48">
        <v>-4.9254622404758198E-6</v>
      </c>
      <c r="N15" s="38">
        <f>M15*B7*B8</f>
        <v>137.91294273332298</v>
      </c>
    </row>
    <row r="16" spans="1:14" x14ac:dyDescent="0.35">
      <c r="E16" s="38" t="s">
        <v>114</v>
      </c>
      <c r="L16" s="38" t="s">
        <v>66</v>
      </c>
      <c r="M16" s="48">
        <v>-2.1189435507800902E-6</v>
      </c>
      <c r="N16" s="38">
        <f>M16*B4^2</f>
        <v>-191.23465545790313</v>
      </c>
    </row>
    <row r="17" spans="4:14" x14ac:dyDescent="0.35">
      <c r="D17" s="38">
        <f>LARGE(B13:B14,1)</f>
        <v>545.78808643840966</v>
      </c>
      <c r="E17" s="38">
        <f>800-D17</f>
        <v>254.21191356159034</v>
      </c>
      <c r="F17" s="2">
        <f>IF(E17&lt;300,E17,300)</f>
        <v>254.21191356159034</v>
      </c>
      <c r="G17" s="2">
        <f>IF(F17&gt;0,F17,0)</f>
        <v>254.21191356159034</v>
      </c>
      <c r="L17" s="38" t="s">
        <v>107</v>
      </c>
      <c r="M17" s="48">
        <v>-1.11544109370775E-5</v>
      </c>
      <c r="N17" s="38">
        <f t="shared" ref="N17" si="0">M17*B5^2</f>
        <v>-225.87682147581938</v>
      </c>
    </row>
    <row r="18" spans="4:14" x14ac:dyDescent="0.35">
      <c r="L18" s="38" t="s">
        <v>87</v>
      </c>
      <c r="M18" s="48">
        <v>-1.6859080798671801E-6</v>
      </c>
      <c r="N18" s="38">
        <f>M18*B7^2</f>
        <v>-82.609495913491827</v>
      </c>
    </row>
    <row r="19" spans="4:14" x14ac:dyDescent="0.35">
      <c r="L19" s="38" t="s">
        <v>93</v>
      </c>
      <c r="M19" s="48">
        <v>-4.4978830834702898E-5</v>
      </c>
      <c r="N19" s="38">
        <f>M19*B8^2</f>
        <v>-719.66129335524636</v>
      </c>
    </row>
  </sheetData>
  <conditionalFormatting sqref="B11">
    <cfRule type="cellIs" dxfId="28" priority="5" operator="lessThan">
      <formula>$B$12-4</formula>
    </cfRule>
    <cfRule type="cellIs" dxfId="27" priority="6" operator="greaterThan">
      <formula>$B$12</formula>
    </cfRule>
  </conditionalFormatting>
  <conditionalFormatting sqref="B13">
    <cfRule type="cellIs" dxfId="26" priority="2" operator="lessThan">
      <formula>$B$15</formula>
    </cfRule>
    <cfRule type="cellIs" dxfId="25" priority="4" operator="greaterThan">
      <formula>$B$15</formula>
    </cfRule>
  </conditionalFormatting>
  <conditionalFormatting sqref="B14">
    <cfRule type="cellIs" dxfId="24" priority="1" operator="lessThan">
      <formula>$B$15</formula>
    </cfRule>
    <cfRule type="cellIs" dxfId="23" priority="3" operator="greaterThan">
      <formula>$B$15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"/>
  <sheetViews>
    <sheetView zoomScale="80" zoomScaleNormal="80" workbookViewId="0">
      <selection activeCell="E16" sqref="E16"/>
    </sheetView>
  </sheetViews>
  <sheetFormatPr defaultRowHeight="14.5" x14ac:dyDescent="0.35"/>
  <cols>
    <col min="8" max="8" width="13.26953125" customWidth="1"/>
    <col min="10" max="10" width="8.81640625" bestFit="1" customWidth="1"/>
    <col min="11" max="11" width="11.54296875" customWidth="1"/>
    <col min="12" max="12" width="10.453125" customWidth="1"/>
    <col min="13" max="13" width="9.26953125" bestFit="1" customWidth="1"/>
    <col min="14" max="14" width="8.81640625" bestFit="1" customWidth="1"/>
    <col min="15" max="15" width="11.26953125" customWidth="1"/>
    <col min="16" max="16" width="10.453125" customWidth="1"/>
    <col min="17" max="17" width="9.54296875" customWidth="1"/>
    <col min="18" max="18" width="11" customWidth="1"/>
    <col min="19" max="19" width="9.54296875" customWidth="1"/>
    <col min="20" max="20" width="10.54296875" customWidth="1"/>
    <col min="21" max="22" width="10.453125" customWidth="1"/>
    <col min="23" max="24" width="10.54296875" customWidth="1"/>
    <col min="25" max="25" width="10.26953125" customWidth="1"/>
    <col min="26" max="26" width="15" customWidth="1"/>
    <col min="27" max="27" width="10.54296875" customWidth="1"/>
    <col min="28" max="28" width="13.453125" customWidth="1"/>
    <col min="29" max="29" width="10.1796875" customWidth="1"/>
    <col min="30" max="30" width="9.54296875" customWidth="1"/>
  </cols>
  <sheetData>
    <row r="1" spans="1:30" ht="18.5" x14ac:dyDescent="0.45">
      <c r="A1" s="18" t="s">
        <v>44</v>
      </c>
    </row>
    <row r="2" spans="1:30" ht="15" thickBot="1" x14ac:dyDescent="0.4"/>
    <row r="3" spans="1:30" ht="15" thickBot="1" x14ac:dyDescent="0.4">
      <c r="A3" s="71" t="s">
        <v>46</v>
      </c>
      <c r="B3" s="72"/>
      <c r="C3" s="72"/>
      <c r="D3" s="72"/>
      <c r="E3" s="23"/>
      <c r="F3" s="24"/>
      <c r="J3" t="s">
        <v>5</v>
      </c>
      <c r="K3" t="s">
        <v>6</v>
      </c>
      <c r="L3" t="s">
        <v>7</v>
      </c>
      <c r="M3" t="s">
        <v>8</v>
      </c>
      <c r="N3" t="s">
        <v>9</v>
      </c>
      <c r="O3" t="s">
        <v>10</v>
      </c>
      <c r="P3" t="s">
        <v>11</v>
      </c>
      <c r="Q3" t="s">
        <v>12</v>
      </c>
      <c r="R3" t="s">
        <v>13</v>
      </c>
      <c r="S3" t="s">
        <v>14</v>
      </c>
      <c r="T3" t="s">
        <v>15</v>
      </c>
      <c r="U3" t="s">
        <v>16</v>
      </c>
      <c r="V3" t="s">
        <v>17</v>
      </c>
      <c r="W3" t="s">
        <v>18</v>
      </c>
      <c r="X3" t="s">
        <v>19</v>
      </c>
      <c r="Y3" t="s">
        <v>25</v>
      </c>
      <c r="Z3" t="s">
        <v>26</v>
      </c>
      <c r="AA3" t="s">
        <v>27</v>
      </c>
      <c r="AB3" t="s">
        <v>28</v>
      </c>
      <c r="AC3" t="s">
        <v>29</v>
      </c>
      <c r="AD3" t="s">
        <v>30</v>
      </c>
    </row>
    <row r="4" spans="1:30" ht="29" x14ac:dyDescent="0.35">
      <c r="A4" s="25" t="s">
        <v>35</v>
      </c>
      <c r="B4" s="25" t="s">
        <v>36</v>
      </c>
      <c r="C4" s="26" t="s">
        <v>37</v>
      </c>
      <c r="D4" s="26" t="s">
        <v>38</v>
      </c>
      <c r="E4" s="27" t="s">
        <v>39</v>
      </c>
      <c r="F4" s="28" t="s">
        <v>40</v>
      </c>
      <c r="H4" s="19" t="s">
        <v>24</v>
      </c>
      <c r="I4" s="5"/>
      <c r="J4" s="35">
        <v>10613.0118412845</v>
      </c>
      <c r="K4" s="36">
        <v>-0.27849200930888202</v>
      </c>
      <c r="L4" s="37">
        <v>-0.10342392037745</v>
      </c>
      <c r="M4" s="38">
        <v>-0.18870097093323299</v>
      </c>
      <c r="N4" s="38">
        <v>-0.28915702923396303</v>
      </c>
      <c r="O4" s="39">
        <v>3.8913209249167798E-6</v>
      </c>
      <c r="P4" s="39">
        <v>8.4026296856547893E-6</v>
      </c>
      <c r="Q4" s="39">
        <v>9.9151014181080297E-6</v>
      </c>
      <c r="R4" s="39">
        <v>-1.67324649806461E-6</v>
      </c>
      <c r="S4" s="39">
        <v>9.6041947012642099E-7</v>
      </c>
      <c r="T4" s="39">
        <v>7.8751586930729596E-6</v>
      </c>
      <c r="U4" s="39">
        <v>-2.41046923828284E-5</v>
      </c>
      <c r="V4" s="39">
        <v>1.7499793714860099E-5</v>
      </c>
      <c r="W4" s="39">
        <v>-3.07670162181287E-5</v>
      </c>
      <c r="X4" s="39">
        <v>-2.3085017130591799E-5</v>
      </c>
    </row>
    <row r="5" spans="1:30" x14ac:dyDescent="0.35">
      <c r="A5" s="29">
        <v>7650</v>
      </c>
      <c r="B5" s="29">
        <v>8000</v>
      </c>
      <c r="C5" s="29">
        <v>-4050</v>
      </c>
      <c r="D5" s="29">
        <v>3700</v>
      </c>
      <c r="E5" s="30">
        <v>-4350</v>
      </c>
      <c r="F5" s="30">
        <v>-4000</v>
      </c>
      <c r="H5" s="63">
        <f>SUM(J5:X5)</f>
        <v>3818.8354740662189</v>
      </c>
      <c r="I5" s="12"/>
      <c r="J5">
        <f>J4</f>
        <v>10613.0118412845</v>
      </c>
      <c r="K5">
        <f>K4*A5</f>
        <v>-2130.4638712129472</v>
      </c>
      <c r="L5">
        <f>L4*C5</f>
        <v>418.86687752867249</v>
      </c>
      <c r="M5">
        <f>M4*D5</f>
        <v>-698.19359245296209</v>
      </c>
      <c r="N5">
        <f>N4*B5</f>
        <v>-2313.2562338717044</v>
      </c>
      <c r="O5" s="6">
        <f>O4*A5*C5</f>
        <v>-120.56285055623414</v>
      </c>
      <c r="P5" s="6">
        <f>P4*A5*D5</f>
        <v>237.83643325245879</v>
      </c>
      <c r="Q5" s="6">
        <f>Q4*A5*B5</f>
        <v>606.80420678821145</v>
      </c>
      <c r="R5" s="6">
        <f>R4*D5*C5</f>
        <v>25.07359877349818</v>
      </c>
      <c r="S5" s="6">
        <f>S4*B5*C5</f>
        <v>-31.117590832096038</v>
      </c>
      <c r="T5" s="6">
        <f>T4*B5*D5</f>
        <v>233.10469731495962</v>
      </c>
      <c r="U5" s="6">
        <f>U4*A5^2</f>
        <v>-1410.6668599740751</v>
      </c>
      <c r="V5" s="6">
        <f>V4*C5^2</f>
        <v>287.04036640799279</v>
      </c>
      <c r="W5" s="6">
        <f>W4*D5^2</f>
        <v>-421.20045202618189</v>
      </c>
      <c r="X5" s="6">
        <f>X4*B5^2</f>
        <v>-1477.441096357875</v>
      </c>
    </row>
    <row r="6" spans="1:30" x14ac:dyDescent="0.35">
      <c r="C6" t="s">
        <v>111</v>
      </c>
      <c r="E6" t="s">
        <v>111</v>
      </c>
      <c r="F6" t="s">
        <v>111</v>
      </c>
      <c r="G6" t="s">
        <v>61</v>
      </c>
      <c r="H6" s="4">
        <f>4000-N9</f>
        <v>3700</v>
      </c>
      <c r="J6" s="38">
        <v>-1079.04172730243</v>
      </c>
      <c r="K6" s="38">
        <v>7.1555273326986593E-2</v>
      </c>
      <c r="L6" s="38">
        <v>-0.147038067855709</v>
      </c>
      <c r="M6" s="38">
        <v>-1.4474724664791099E-3</v>
      </c>
      <c r="N6" s="38">
        <v>9.5295783911859902E-3</v>
      </c>
      <c r="O6" s="38">
        <v>-0.31163429743666898</v>
      </c>
      <c r="P6" s="39">
        <v>2.1478453293388801E-6</v>
      </c>
      <c r="Q6" s="39">
        <v>-1.5565560851372901E-7</v>
      </c>
      <c r="R6" s="39">
        <v>-4.0763297721092503E-7</v>
      </c>
      <c r="S6" s="39">
        <v>2.7209194332149898E-6</v>
      </c>
      <c r="T6" s="39">
        <v>-7.6891713018747394E-6</v>
      </c>
      <c r="U6" s="39">
        <v>-7.5683911584328302E-6</v>
      </c>
      <c r="V6" s="39">
        <v>-2.0994718012855998E-5</v>
      </c>
      <c r="W6" s="39">
        <v>-1.03536749673844E-6</v>
      </c>
      <c r="X6" s="39">
        <v>-3.8439141464988702E-6</v>
      </c>
      <c r="Y6" s="39">
        <v>-2.9972464971575501E-6</v>
      </c>
      <c r="Z6" s="39">
        <v>-2.4498229795475601E-6</v>
      </c>
      <c r="AA6" s="39">
        <v>-3.5825887419576201E-5</v>
      </c>
      <c r="AB6" s="39">
        <v>-1.4006344527848E-6</v>
      </c>
      <c r="AC6" s="39">
        <v>-1.54659520732759E-6</v>
      </c>
      <c r="AD6" s="39">
        <v>-4.8770888949209703E-5</v>
      </c>
    </row>
    <row r="7" spans="1:30" ht="28" customHeight="1" x14ac:dyDescent="0.35">
      <c r="A7" s="69" t="s">
        <v>31</v>
      </c>
      <c r="B7" s="70"/>
      <c r="C7" s="70"/>
      <c r="D7" s="70"/>
      <c r="E7" s="70"/>
      <c r="F7" s="70"/>
      <c r="J7">
        <f>J6</f>
        <v>-1079.04172730243</v>
      </c>
      <c r="K7">
        <f>K6*A5</f>
        <v>547.39784095144739</v>
      </c>
      <c r="L7">
        <f>L6*C5</f>
        <v>595.50417481562147</v>
      </c>
      <c r="M7">
        <f>M6*D5</f>
        <v>-5.3556481259727065</v>
      </c>
      <c r="N7">
        <f>N6*B5</f>
        <v>76.236627129487928</v>
      </c>
      <c r="O7" s="6">
        <f>O6*F5</f>
        <v>1246.5371897466759</v>
      </c>
      <c r="P7" s="6">
        <f>P6*A5*C5</f>
        <v>-66.545617916241852</v>
      </c>
      <c r="Q7" s="6">
        <f>Q6*A5*D5</f>
        <v>-4.4058319989810997</v>
      </c>
      <c r="R7" s="6">
        <f>R6*A5*B5</f>
        <v>-24.947138205308612</v>
      </c>
      <c r="S7" s="6">
        <f>S6*A5*F5</f>
        <v>-83.260134656378682</v>
      </c>
      <c r="T7" s="6">
        <f>T6*D5*C5</f>
        <v>115.22223195859297</v>
      </c>
      <c r="U7" s="6">
        <f>U6*B5*C5</f>
        <v>245.21587353322369</v>
      </c>
      <c r="V7" s="6">
        <f>V6*C5*F5</f>
        <v>-340.11443180826717</v>
      </c>
      <c r="W7" s="6">
        <f>W6*B5*D5</f>
        <v>-30.646877903457824</v>
      </c>
      <c r="X7" s="6">
        <f>X6*D5*F5</f>
        <v>56.889929368183282</v>
      </c>
      <c r="Y7" s="6">
        <f>Y6*B5*F5</f>
        <v>95.91188790904161</v>
      </c>
      <c r="Z7" s="6">
        <f>Z6*A5*A5</f>
        <v>-143.3697653205721</v>
      </c>
      <c r="AA7" s="6">
        <f>AA6*C5^2</f>
        <v>-587.63411839959861</v>
      </c>
      <c r="AB7" s="6">
        <f>AB6*D5^2</f>
        <v>-19.174685658623911</v>
      </c>
      <c r="AC7" s="6">
        <f>AC6*B5^2</f>
        <v>-98.982093268965755</v>
      </c>
      <c r="AD7" s="6">
        <f>AD6*F5^2</f>
        <v>-780.33422318735529</v>
      </c>
    </row>
    <row r="8" spans="1:30" ht="58" customHeight="1" x14ac:dyDescent="0.35">
      <c r="A8" s="74" t="s">
        <v>47</v>
      </c>
      <c r="B8" s="75"/>
      <c r="C8" s="75"/>
      <c r="D8" s="75"/>
      <c r="E8" s="75"/>
      <c r="F8" s="75"/>
      <c r="H8" s="20" t="s">
        <v>3</v>
      </c>
      <c r="N8" t="s">
        <v>1</v>
      </c>
    </row>
    <row r="9" spans="1:30" ht="29.15" customHeight="1" x14ac:dyDescent="0.35">
      <c r="A9" s="69" t="s">
        <v>33</v>
      </c>
      <c r="B9" s="70"/>
      <c r="C9" s="70"/>
      <c r="D9" s="70"/>
      <c r="E9" s="70"/>
      <c r="F9" s="70"/>
      <c r="G9" s="31" t="s">
        <v>4</v>
      </c>
      <c r="H9" s="63">
        <f>-1*SUM(AB9:AB14)</f>
        <v>297.32369396923093</v>
      </c>
      <c r="I9" s="15"/>
      <c r="K9">
        <f>LARGE(H9:H10,1)</f>
        <v>297.32369396923093</v>
      </c>
      <c r="L9">
        <f>800-K9</f>
        <v>502.67630603076907</v>
      </c>
      <c r="M9" s="2">
        <f>IF(L9&lt;300,L9,300)</f>
        <v>300</v>
      </c>
      <c r="N9" s="2">
        <f>IF(M9&gt;0,M9,0)</f>
        <v>300</v>
      </c>
      <c r="Z9" s="38" t="s">
        <v>62</v>
      </c>
      <c r="AA9" s="38">
        <v>-206.086140621753</v>
      </c>
      <c r="AB9">
        <f>AA9</f>
        <v>-206.086140621753</v>
      </c>
    </row>
    <row r="10" spans="1:30" ht="29.15" customHeight="1" x14ac:dyDescent="0.35">
      <c r="A10" s="69" t="s">
        <v>32</v>
      </c>
      <c r="B10" s="70"/>
      <c r="C10" s="70"/>
      <c r="D10" s="70"/>
      <c r="E10" s="70"/>
      <c r="F10" s="70"/>
      <c r="G10" s="31" t="s">
        <v>20</v>
      </c>
      <c r="H10" s="63">
        <f>-1*SUM(J7:AD7)</f>
        <v>284.8965383398795</v>
      </c>
      <c r="I10" s="15"/>
      <c r="K10" s="17"/>
      <c r="Z10" s="38" t="s">
        <v>63</v>
      </c>
      <c r="AA10" s="38">
        <v>1.8734890683046901E-2</v>
      </c>
      <c r="AB10">
        <f>AA10*A5</f>
        <v>143.3219137253088</v>
      </c>
    </row>
    <row r="11" spans="1:30" ht="28.5" customHeight="1" x14ac:dyDescent="0.35">
      <c r="A11" s="69" t="s">
        <v>34</v>
      </c>
      <c r="B11" s="70"/>
      <c r="C11" s="70"/>
      <c r="D11" s="70"/>
      <c r="E11" s="70"/>
      <c r="F11" s="70"/>
      <c r="G11" t="s">
        <v>60</v>
      </c>
      <c r="H11" s="4">
        <v>800</v>
      </c>
      <c r="I11" s="15"/>
      <c r="Z11" s="38" t="s">
        <v>64</v>
      </c>
      <c r="AA11" s="38">
        <v>-9.8139714226193706E-2</v>
      </c>
      <c r="AB11">
        <f>AA11*E5</f>
        <v>426.90775688394262</v>
      </c>
    </row>
    <row r="12" spans="1:30" ht="27" customHeight="1" x14ac:dyDescent="0.35">
      <c r="A12" s="74" t="s">
        <v>48</v>
      </c>
      <c r="B12" s="70"/>
      <c r="C12" s="70"/>
      <c r="D12" s="70"/>
      <c r="E12" s="70"/>
      <c r="F12" s="70"/>
      <c r="H12" s="15"/>
      <c r="I12" s="15"/>
      <c r="Z12" s="38" t="s">
        <v>65</v>
      </c>
      <c r="AA12" s="39">
        <v>-7.0781686834608701E-6</v>
      </c>
      <c r="AB12" s="39">
        <f>AA12*A5*E5</f>
        <v>235.5437583638691</v>
      </c>
    </row>
    <row r="13" spans="1:30" ht="15" thickBot="1" x14ac:dyDescent="0.4">
      <c r="H13" s="15"/>
      <c r="I13" s="15"/>
      <c r="Z13" s="38" t="s">
        <v>66</v>
      </c>
      <c r="AA13" s="39">
        <v>-2.02653966123043E-6</v>
      </c>
      <c r="AB13" s="39">
        <f>AA13*A5^2</f>
        <v>-118.59816732435785</v>
      </c>
    </row>
    <row r="14" spans="1:30" ht="15" thickBot="1" x14ac:dyDescent="0.4">
      <c r="A14" s="71" t="s">
        <v>21</v>
      </c>
      <c r="B14" s="72"/>
      <c r="C14" s="72"/>
      <c r="D14" s="73"/>
      <c r="J14" t="s">
        <v>5</v>
      </c>
      <c r="K14" t="s">
        <v>6</v>
      </c>
      <c r="L14" t="s">
        <v>7</v>
      </c>
      <c r="M14" t="s">
        <v>8</v>
      </c>
      <c r="N14" t="s">
        <v>9</v>
      </c>
      <c r="O14" t="s">
        <v>10</v>
      </c>
      <c r="P14" t="s">
        <v>11</v>
      </c>
      <c r="Q14" t="s">
        <v>12</v>
      </c>
      <c r="R14" t="s">
        <v>13</v>
      </c>
      <c r="S14" t="s">
        <v>14</v>
      </c>
      <c r="T14" t="s">
        <v>15</v>
      </c>
      <c r="U14" t="s">
        <v>16</v>
      </c>
      <c r="V14" t="s">
        <v>17</v>
      </c>
      <c r="W14" t="s">
        <v>18</v>
      </c>
      <c r="X14" t="s">
        <v>19</v>
      </c>
      <c r="Z14" s="38" t="s">
        <v>67</v>
      </c>
      <c r="AA14" s="39">
        <v>-4.1136890738340102E-5</v>
      </c>
      <c r="AB14" s="39">
        <f>AA14*E5^2</f>
        <v>-778.41281499624063</v>
      </c>
    </row>
    <row r="15" spans="1:30" ht="15.5" x14ac:dyDescent="0.35">
      <c r="A15" s="25" t="s">
        <v>35</v>
      </c>
      <c r="B15" s="25" t="s">
        <v>36</v>
      </c>
      <c r="C15" s="26" t="s">
        <v>37</v>
      </c>
      <c r="D15" s="26" t="s">
        <v>38</v>
      </c>
      <c r="H15" s="21" t="s">
        <v>22</v>
      </c>
      <c r="I15" s="5"/>
      <c r="J15">
        <v>10.7899395319318</v>
      </c>
      <c r="K15">
        <v>-6.2271728468152896E-4</v>
      </c>
      <c r="L15">
        <v>-1.46255853898645E-3</v>
      </c>
      <c r="M15">
        <v>4.8283700687694298E-4</v>
      </c>
      <c r="N15">
        <v>1.6807339351940001E-4</v>
      </c>
      <c r="O15" s="6">
        <v>4.3393463876068901E-9</v>
      </c>
      <c r="P15" s="6">
        <v>-1.7279281414706701E-8</v>
      </c>
      <c r="Q15" s="6">
        <v>-3.4742364907087201E-9</v>
      </c>
      <c r="R15" s="6">
        <v>-2.5854180736378501E-8</v>
      </c>
      <c r="S15" s="6">
        <v>-5.1027558631235498E-9</v>
      </c>
      <c r="T15" s="6">
        <v>-6.72348029828197E-9</v>
      </c>
      <c r="U15" s="6">
        <v>3.19533644781704E-8</v>
      </c>
      <c r="V15" s="6">
        <v>7.7306497138944804E-8</v>
      </c>
      <c r="W15" s="6">
        <v>1.5634754732654001E-9</v>
      </c>
      <c r="X15" s="6">
        <v>-1.6333496376336101E-8</v>
      </c>
      <c r="AB15">
        <f>SUM(AB9:AB14)</f>
        <v>-297.32369396923093</v>
      </c>
    </row>
    <row r="16" spans="1:30" x14ac:dyDescent="0.35">
      <c r="A16" s="29">
        <v>8510</v>
      </c>
      <c r="B16" s="29">
        <v>8000</v>
      </c>
      <c r="C16" s="29">
        <v>3190</v>
      </c>
      <c r="D16" s="29">
        <v>3700</v>
      </c>
      <c r="H16" s="15">
        <f>SUM(J16:X16)</f>
        <v>1.8330079096160592</v>
      </c>
      <c r="I16" s="12"/>
      <c r="J16">
        <f>J15</f>
        <v>10.7899395319318</v>
      </c>
      <c r="K16">
        <f>K15*A16</f>
        <v>-5.2993240926398117</v>
      </c>
      <c r="L16">
        <f>L15*B16</f>
        <v>-11.7004683118916</v>
      </c>
      <c r="M16">
        <f>M15*C16</f>
        <v>1.540250051937448</v>
      </c>
      <c r="N16">
        <f>N15*D16</f>
        <v>0.62187155602178001</v>
      </c>
      <c r="O16" s="6">
        <f>O15*A16*B16</f>
        <v>0.29542270206827709</v>
      </c>
      <c r="P16" s="6">
        <f>P15*A16*C16</f>
        <v>-0.46907892463690132</v>
      </c>
      <c r="Q16" s="6">
        <f>Q15*A16*D16</f>
        <v>-0.10939328438294547</v>
      </c>
      <c r="R16" s="6">
        <f>R15*B16*C16</f>
        <v>-0.65979869239237932</v>
      </c>
      <c r="S16" s="6">
        <f>S15*B16*D16</f>
        <v>-0.15104157354845707</v>
      </c>
      <c r="T16" s="6">
        <f>T15*C16*D16</f>
        <v>-7.9357237960622093E-2</v>
      </c>
      <c r="U16" s="6">
        <f>U15*A16*A16</f>
        <v>2.3140658508455481</v>
      </c>
      <c r="V16" s="6">
        <f>V15*B16*B16</f>
        <v>4.9476158168924673</v>
      </c>
      <c r="W16" s="6">
        <f>W15*C16*C16</f>
        <v>1.591008276349604E-2</v>
      </c>
      <c r="X16" s="6">
        <f>X15*D16*D16</f>
        <v>-0.22360556539204121</v>
      </c>
    </row>
    <row r="17" spans="1:24" x14ac:dyDescent="0.35">
      <c r="A17" s="9"/>
      <c r="B17" s="10"/>
      <c r="C17" s="9"/>
      <c r="D17" s="9"/>
      <c r="G17" t="s">
        <v>60</v>
      </c>
      <c r="H17" s="11">
        <v>1.9</v>
      </c>
      <c r="I17" s="12"/>
    </row>
    <row r="18" spans="1:24" ht="33" customHeight="1" x14ac:dyDescent="0.35">
      <c r="A18" s="69" t="s">
        <v>41</v>
      </c>
      <c r="B18" s="70"/>
      <c r="C18" s="70"/>
      <c r="D18" s="70"/>
      <c r="E18" s="70"/>
      <c r="F18" s="70"/>
      <c r="H18" s="22" t="s">
        <v>23</v>
      </c>
      <c r="I18" s="3"/>
      <c r="J18">
        <v>-20.961431267756101</v>
      </c>
      <c r="K18">
        <v>7.66545757079221E-3</v>
      </c>
      <c r="L18">
        <v>-1.47235092684933E-3</v>
      </c>
      <c r="M18">
        <v>2.47753361501506E-4</v>
      </c>
      <c r="N18">
        <v>3.2620901151842E-4</v>
      </c>
      <c r="O18" s="6">
        <v>2.4560897185967699E-8</v>
      </c>
      <c r="P18" s="6">
        <v>1.65808342820296E-8</v>
      </c>
      <c r="Q18" s="6">
        <v>2.1206871635005001E-8</v>
      </c>
      <c r="R18" s="6">
        <v>-2.1341705991168499E-8</v>
      </c>
      <c r="S18" s="6">
        <v>-3.33230653328946E-8</v>
      </c>
      <c r="T18" s="6">
        <v>-3.5012696203141699E-10</v>
      </c>
      <c r="U18" s="6">
        <v>-5.0083925411732002E-7</v>
      </c>
      <c r="V18" s="6">
        <v>7.76212701585151E-8</v>
      </c>
      <c r="W18" s="6">
        <v>-2.1574034508204402E-9</v>
      </c>
      <c r="X18" s="6">
        <v>-3.6385050386846201E-8</v>
      </c>
    </row>
    <row r="19" spans="1:24" ht="29.5" customHeight="1" x14ac:dyDescent="0.35">
      <c r="A19" s="69" t="s">
        <v>42</v>
      </c>
      <c r="B19" s="70"/>
      <c r="C19" s="70"/>
      <c r="D19" s="70"/>
      <c r="E19" s="70"/>
      <c r="F19" s="70"/>
      <c r="H19" s="15">
        <f>SUM(J19:X19)</f>
        <v>3.9218082191721058</v>
      </c>
      <c r="I19" s="12"/>
      <c r="J19">
        <f>J18</f>
        <v>-20.961431267756101</v>
      </c>
      <c r="K19">
        <f>K18*A16</f>
        <v>65.233043927441713</v>
      </c>
      <c r="L19">
        <f>L18*B16</f>
        <v>-11.77880741479464</v>
      </c>
      <c r="M19">
        <f>M18*C16</f>
        <v>0.79033322318980415</v>
      </c>
      <c r="N19">
        <f>N18*D16</f>
        <v>1.2069733426181539</v>
      </c>
      <c r="O19" s="6">
        <f>O18*A16*B16</f>
        <v>1.672105880420681</v>
      </c>
      <c r="P19" s="6">
        <f>P18*A16*C16</f>
        <v>0.4501182501708294</v>
      </c>
      <c r="Q19" s="6">
        <f>Q18*A16*D16</f>
        <v>0.66774076717140252</v>
      </c>
      <c r="R19" s="6">
        <f>R18*B16*C16</f>
        <v>-0.5446403368946201</v>
      </c>
      <c r="S19" s="6">
        <f>S18*B16*D16</f>
        <v>-0.98636273385368012</v>
      </c>
      <c r="T19" s="6">
        <f>T18*C16*D16</f>
        <v>-4.1325485328568149E-3</v>
      </c>
      <c r="U19" s="6">
        <f>U18*A16*A16</f>
        <v>-36.270828867101727</v>
      </c>
      <c r="V19" s="6">
        <f>V18*B16*B16</f>
        <v>4.9677612901449661</v>
      </c>
      <c r="W19" s="6">
        <f>W18*C16*C16</f>
        <v>-2.1953953255893881E-2</v>
      </c>
      <c r="X19" s="6">
        <f>X18*D16*D16</f>
        <v>-0.49811133979592453</v>
      </c>
    </row>
    <row r="20" spans="1:24" ht="30" customHeight="1" x14ac:dyDescent="0.35">
      <c r="A20" s="69" t="s">
        <v>43</v>
      </c>
      <c r="B20" s="70"/>
      <c r="C20" s="70"/>
      <c r="D20" s="70"/>
      <c r="E20" s="70"/>
      <c r="F20" s="70"/>
      <c r="G20" t="s">
        <v>60</v>
      </c>
      <c r="H20" s="11">
        <v>4</v>
      </c>
      <c r="I20" s="12"/>
    </row>
    <row r="21" spans="1:24" ht="15.5" x14ac:dyDescent="0.4">
      <c r="A21" s="16" t="s">
        <v>49</v>
      </c>
      <c r="B21" s="16"/>
    </row>
  </sheetData>
  <mergeCells count="11">
    <mergeCell ref="A18:F18"/>
    <mergeCell ref="A19:F19"/>
    <mergeCell ref="A20:F20"/>
    <mergeCell ref="A3:D3"/>
    <mergeCell ref="A14:D14"/>
    <mergeCell ref="A7:F7"/>
    <mergeCell ref="A8:F8"/>
    <mergeCell ref="A9:F9"/>
    <mergeCell ref="A10:F10"/>
    <mergeCell ref="A11:F11"/>
    <mergeCell ref="A12:F12"/>
  </mergeCells>
  <conditionalFormatting sqref="H12:I13 I9:I11">
    <cfRule type="cellIs" dxfId="22" priority="17" operator="greaterThan">
      <formula>0.8</formula>
    </cfRule>
  </conditionalFormatting>
  <conditionalFormatting sqref="H9">
    <cfRule type="cellIs" dxfId="21" priority="8" operator="lessThan">
      <formula>$H$11+5</formula>
    </cfRule>
    <cfRule type="cellIs" dxfId="20" priority="9" operator="greaterThan">
      <formula>$H$11+4</formula>
    </cfRule>
    <cfRule type="cellIs" dxfId="19" priority="15" operator="greaterThan">
      <formula>$H$11</formula>
    </cfRule>
  </conditionalFormatting>
  <conditionalFormatting sqref="H16">
    <cfRule type="cellIs" dxfId="18" priority="3" operator="lessThanOrEqual">
      <formula>$H$17</formula>
    </cfRule>
    <cfRule type="cellIs" dxfId="17" priority="4" operator="greaterThan">
      <formula>$H$17+0.004</formula>
    </cfRule>
  </conditionalFormatting>
  <conditionalFormatting sqref="H5">
    <cfRule type="cellIs" dxfId="16" priority="10" operator="lessThan">
      <formula>$H$6-5</formula>
    </cfRule>
    <cfRule type="cellIs" dxfId="15" priority="11" operator="greaterThanOrEqual">
      <formula>$H$6</formula>
    </cfRule>
  </conditionalFormatting>
  <conditionalFormatting sqref="H10">
    <cfRule type="cellIs" dxfId="14" priority="5" operator="lessThan">
      <formula>$H$11+5</formula>
    </cfRule>
    <cfRule type="cellIs" dxfId="13" priority="6" operator="greaterThan">
      <formula>$H$11+4</formula>
    </cfRule>
    <cfRule type="cellIs" dxfId="12" priority="7" operator="greaterThan">
      <formula>$H$11</formula>
    </cfRule>
  </conditionalFormatting>
  <conditionalFormatting sqref="H19">
    <cfRule type="cellIs" dxfId="11" priority="1" operator="lessThan">
      <formula>$H$20+0.001</formula>
    </cfRule>
    <cfRule type="cellIs" dxfId="10" priority="2" operator="greaterThan">
      <formula>$H$20+0.004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9"/>
  <sheetViews>
    <sheetView topLeftCell="A7" zoomScaleNormal="100" workbookViewId="0">
      <selection activeCell="H23" sqref="H23"/>
    </sheetView>
  </sheetViews>
  <sheetFormatPr defaultRowHeight="14.5" x14ac:dyDescent="0.35"/>
  <cols>
    <col min="2" max="2" width="11.453125" customWidth="1"/>
    <col min="7" max="8" width="10.453125" customWidth="1"/>
    <col min="10" max="10" width="14.7265625" customWidth="1"/>
    <col min="11" max="11" width="17.1796875" customWidth="1"/>
    <col min="12" max="12" width="17.7265625" customWidth="1"/>
    <col min="14" max="14" width="14.453125" customWidth="1"/>
    <col min="15" max="16" width="16.26953125" customWidth="1"/>
    <col min="17" max="17" width="10.1796875" customWidth="1"/>
    <col min="18" max="18" width="14.54296875" customWidth="1"/>
    <col min="19" max="19" width="16" customWidth="1"/>
    <col min="20" max="21" width="10.453125" customWidth="1"/>
    <col min="22" max="22" width="10" customWidth="1"/>
    <col min="23" max="24" width="10.1796875" customWidth="1"/>
    <col min="25" max="26" width="10.7265625" customWidth="1"/>
    <col min="27" max="27" width="10.54296875" customWidth="1"/>
    <col min="28" max="28" width="11.1796875" customWidth="1"/>
    <col min="31" max="31" width="10.453125" customWidth="1"/>
  </cols>
  <sheetData>
    <row r="1" spans="1:31" ht="18.5" x14ac:dyDescent="0.45">
      <c r="B1" s="18" t="s">
        <v>50</v>
      </c>
    </row>
    <row r="2" spans="1:31" x14ac:dyDescent="0.35">
      <c r="B2" t="s">
        <v>45</v>
      </c>
      <c r="K2" t="s">
        <v>5</v>
      </c>
      <c r="L2" t="s">
        <v>6</v>
      </c>
      <c r="M2" t="s">
        <v>7</v>
      </c>
      <c r="N2" t="s">
        <v>8</v>
      </c>
      <c r="O2" t="s">
        <v>9</v>
      </c>
      <c r="P2" t="s">
        <v>10</v>
      </c>
      <c r="Q2" t="s">
        <v>11</v>
      </c>
      <c r="R2" t="s">
        <v>12</v>
      </c>
      <c r="S2" t="s">
        <v>13</v>
      </c>
      <c r="T2" t="s">
        <v>14</v>
      </c>
      <c r="U2" t="s">
        <v>15</v>
      </c>
      <c r="V2" t="s">
        <v>16</v>
      </c>
      <c r="W2" t="s">
        <v>17</v>
      </c>
      <c r="X2" t="s">
        <v>18</v>
      </c>
      <c r="Y2" t="s">
        <v>19</v>
      </c>
      <c r="Z2" t="s">
        <v>25</v>
      </c>
      <c r="AA2" t="s">
        <v>26</v>
      </c>
      <c r="AB2" t="s">
        <v>27</v>
      </c>
      <c r="AC2" t="s">
        <v>28</v>
      </c>
      <c r="AD2" t="s">
        <v>29</v>
      </c>
      <c r="AE2" t="s">
        <v>30</v>
      </c>
    </row>
    <row r="3" spans="1:31" ht="15.5" x14ac:dyDescent="0.35">
      <c r="B3" s="3" t="s">
        <v>37</v>
      </c>
      <c r="C3" s="3" t="s">
        <v>55</v>
      </c>
      <c r="D3" s="3" t="s">
        <v>57</v>
      </c>
      <c r="E3" s="3" t="s">
        <v>56</v>
      </c>
      <c r="F3" s="3" t="s">
        <v>35</v>
      </c>
      <c r="G3" s="3"/>
      <c r="H3" s="3"/>
      <c r="I3" s="3"/>
      <c r="J3" s="21" t="s">
        <v>22</v>
      </c>
      <c r="K3" s="13">
        <v>10.2955347277755</v>
      </c>
      <c r="L3" s="13">
        <v>6.1454232227083799E-4</v>
      </c>
      <c r="M3" s="13">
        <v>1.5813362737181601E-4</v>
      </c>
      <c r="N3" s="13">
        <v>1.05916012824905E-3</v>
      </c>
      <c r="O3" s="13">
        <v>-1.76351742943833E-3</v>
      </c>
      <c r="P3" s="13">
        <v>-1.4178831626005699E-3</v>
      </c>
      <c r="Q3" s="14">
        <v>-7.0572600564657595E-10</v>
      </c>
      <c r="R3" s="14">
        <v>3.3119411718608097E-8</v>
      </c>
      <c r="S3" s="14">
        <v>-6.05647480538212E-8</v>
      </c>
      <c r="T3" s="14">
        <v>-3.9543686993982701E-8</v>
      </c>
      <c r="U3" s="14">
        <v>2.02132257422959E-8</v>
      </c>
      <c r="V3" s="14">
        <v>-2.1105954968474101E-8</v>
      </c>
      <c r="W3" s="14">
        <v>3.09136129323445E-9</v>
      </c>
      <c r="X3" s="14">
        <v>-2.6305366914197599E-7</v>
      </c>
      <c r="Y3" s="6">
        <v>-3.6186379187094903E-8</v>
      </c>
      <c r="Z3" s="14">
        <v>5.4226400514561002E-8</v>
      </c>
      <c r="AA3" s="14">
        <v>1.26538189074027E-8</v>
      </c>
      <c r="AB3" s="14">
        <v>-2.4627757098616799E-8</v>
      </c>
      <c r="AC3" s="14">
        <v>7.9730140870883401E-8</v>
      </c>
      <c r="AD3" s="14">
        <v>2.1780670153930999E-7</v>
      </c>
      <c r="AE3" s="14">
        <v>6.7821973024544399E-8</v>
      </c>
    </row>
    <row r="4" spans="1:31" x14ac:dyDescent="0.35">
      <c r="B4" s="1">
        <v>2960</v>
      </c>
      <c r="C4" s="1">
        <v>3600</v>
      </c>
      <c r="D4" s="1">
        <v>8800</v>
      </c>
      <c r="E4" s="1">
        <v>8000</v>
      </c>
      <c r="F4" s="1">
        <v>7900</v>
      </c>
      <c r="G4" s="12"/>
      <c r="H4" s="12"/>
      <c r="I4" s="12"/>
      <c r="J4" s="8">
        <f>SUM(K4:AE4)</f>
        <v>1.8426324175262376</v>
      </c>
      <c r="K4">
        <f>K3</f>
        <v>10.2955347277755</v>
      </c>
      <c r="L4">
        <f>L3*B4</f>
        <v>1.8190452739216805</v>
      </c>
      <c r="M4">
        <f>M3*C4</f>
        <v>0.56928105853853761</v>
      </c>
      <c r="N4">
        <f>N3*D4</f>
        <v>9.3206091285916397</v>
      </c>
      <c r="O4">
        <f>O3*E4</f>
        <v>-14.10813943550664</v>
      </c>
      <c r="P4" s="6">
        <f>P3*F4</f>
        <v>-11.201276984544503</v>
      </c>
      <c r="Q4" s="6">
        <f>Q3*B4*C4</f>
        <v>-7.5202163161699129E-3</v>
      </c>
      <c r="R4" s="6">
        <f>R3*B4*D4</f>
        <v>0.86269443644630373</v>
      </c>
      <c r="S4" s="6">
        <f>S3*B4*E4</f>
        <v>-1.4341732339144861</v>
      </c>
      <c r="T4" s="6">
        <f>T3*B4*F4</f>
        <v>-0.92468957666729146</v>
      </c>
      <c r="U4" s="6">
        <f>U3*C4*D4</f>
        <v>0.64035499151593411</v>
      </c>
      <c r="V4" s="6">
        <f>V3*C4*E4</f>
        <v>-0.60785150309205405</v>
      </c>
      <c r="W4" s="6">
        <f>W3*C4*F4</f>
        <v>8.7918315179587758E-2</v>
      </c>
      <c r="X4" s="6">
        <f>X3*D4*E4</f>
        <v>-18.518978307595113</v>
      </c>
      <c r="Y4" s="6">
        <f>Y3*D4*F4</f>
        <v>-2.5156770810868374</v>
      </c>
      <c r="Z4" s="6">
        <f>Z3*E4*F4</f>
        <v>3.4271085125202552</v>
      </c>
      <c r="AA4" s="6">
        <f>AA3*B4*B4</f>
        <v>0.11086769973909949</v>
      </c>
      <c r="AB4" s="6">
        <f>AB3*C4*C4</f>
        <v>-0.3191757319980737</v>
      </c>
      <c r="AC4" s="6">
        <f>AC3*D4*D4</f>
        <v>6.1743021090412107</v>
      </c>
      <c r="AD4" s="6">
        <f>AD3*E4*E4</f>
        <v>13.939628898515839</v>
      </c>
      <c r="AE4" s="6">
        <f>AE3*F4*F4</f>
        <v>4.232769336461816</v>
      </c>
    </row>
    <row r="5" spans="1:31" x14ac:dyDescent="0.35">
      <c r="I5" t="s">
        <v>60</v>
      </c>
      <c r="J5" s="11">
        <v>1.9</v>
      </c>
    </row>
    <row r="6" spans="1:31" ht="31" x14ac:dyDescent="0.35">
      <c r="B6" s="69" t="s">
        <v>52</v>
      </c>
      <c r="C6" s="70"/>
      <c r="D6" s="70"/>
      <c r="E6" s="70"/>
      <c r="F6" s="70"/>
      <c r="G6" s="70"/>
      <c r="H6" s="3"/>
      <c r="J6" s="22" t="s">
        <v>51</v>
      </c>
      <c r="K6" s="13">
        <v>12.5251363892423</v>
      </c>
      <c r="L6" s="13">
        <v>1.91621051060101E-3</v>
      </c>
      <c r="M6" s="14">
        <v>6.1061345079751493E-5</v>
      </c>
      <c r="N6" s="13">
        <v>-6.0605936118021599E-4</v>
      </c>
      <c r="O6" s="13">
        <v>-1.1176992908199001E-3</v>
      </c>
      <c r="P6" s="13">
        <v>-6.96360661487966E-4</v>
      </c>
      <c r="Q6" s="14">
        <v>6.0696131310560402E-9</v>
      </c>
      <c r="R6" s="14">
        <v>8.3052724290502602E-8</v>
      </c>
      <c r="S6" s="14">
        <v>-2.1175943126155201E-7</v>
      </c>
      <c r="T6" s="14">
        <v>-6.6364999544324795E-8</v>
      </c>
      <c r="U6" s="14">
        <v>6.4561539309604096E-8</v>
      </c>
      <c r="V6" s="14">
        <v>-5.6304282984798697E-8</v>
      </c>
      <c r="W6" s="14">
        <v>-7.5330694354455399E-10</v>
      </c>
      <c r="X6" s="14">
        <v>-5.1625042665632601E-7</v>
      </c>
      <c r="Y6" s="14">
        <v>5.7857534166669698E-8</v>
      </c>
      <c r="Z6" s="14">
        <v>-8.2709081906343298E-8</v>
      </c>
      <c r="AA6" s="14">
        <v>-2.8311280748885299E-8</v>
      </c>
      <c r="AB6" s="14">
        <v>-2.65047352294314E-8</v>
      </c>
      <c r="AC6" s="14">
        <v>2.4008582051182199E-7</v>
      </c>
      <c r="AD6" s="14">
        <v>3.9672257294542602E-7</v>
      </c>
      <c r="AE6" s="14">
        <v>4.8417645513651102E-8</v>
      </c>
    </row>
    <row r="7" spans="1:31" ht="15.5" x14ac:dyDescent="0.4">
      <c r="B7" s="76" t="s">
        <v>53</v>
      </c>
      <c r="C7" s="77"/>
      <c r="D7" s="77"/>
      <c r="E7" s="77"/>
      <c r="F7" s="77"/>
      <c r="G7" s="77"/>
      <c r="H7" s="32"/>
      <c r="J7" s="8">
        <f>SUM(K7:AE7)</f>
        <v>3.5684833979729982</v>
      </c>
      <c r="K7">
        <f>K6</f>
        <v>12.5251363892423</v>
      </c>
      <c r="L7">
        <f>L6*B4</f>
        <v>5.6719831113789896</v>
      </c>
      <c r="M7" s="6">
        <f>M6*C4</f>
        <v>0.21982084228710538</v>
      </c>
      <c r="N7">
        <f>N6*D4</f>
        <v>-5.3333223783859003</v>
      </c>
      <c r="O7">
        <f>O6*E4</f>
        <v>-8.9415943265592013</v>
      </c>
      <c r="P7" s="6">
        <f>P6*F4</f>
        <v>-5.5012492257549317</v>
      </c>
      <c r="Q7" s="6">
        <f>Q6*B4*C4</f>
        <v>6.4677797524533176E-2</v>
      </c>
      <c r="R7" s="6">
        <f>R6*B4*D4</f>
        <v>2.1633573623190117</v>
      </c>
      <c r="S7" s="6">
        <f>S6*B4*E4</f>
        <v>-5.0144633322735519</v>
      </c>
      <c r="T7" s="6">
        <f>T6*B4*F4</f>
        <v>-1.551879149344491</v>
      </c>
      <c r="U7" s="6">
        <f>U6*C4*D4</f>
        <v>2.0453095653282576</v>
      </c>
      <c r="V7" s="6">
        <f>V6*C4*E4</f>
        <v>-1.6215633499622026</v>
      </c>
      <c r="W7" s="6">
        <f>W6*C4*F4</f>
        <v>-2.1424049474407115E-2</v>
      </c>
      <c r="X7" s="6">
        <f>X6*D4*E4</f>
        <v>-36.344030036605353</v>
      </c>
      <c r="Y7" s="6">
        <f>Y6*D4*F4</f>
        <v>4.0222557752668768</v>
      </c>
      <c r="Z7" s="6">
        <f>Z6*E4*F4</f>
        <v>-5.2272139764808969</v>
      </c>
      <c r="AA7" s="6">
        <f>AA6*B4*B4</f>
        <v>-0.24805211740943342</v>
      </c>
      <c r="AB7" s="6">
        <f>AB6*C4*C4</f>
        <v>-0.34350136857343094</v>
      </c>
      <c r="AC7" s="6">
        <f>AC6*D4*D4</f>
        <v>18.592245940435493</v>
      </c>
      <c r="AD7" s="6">
        <f>AD6*E4*E4</f>
        <v>25.390244668507265</v>
      </c>
      <c r="AE7" s="6">
        <f>AE6*F4*F4</f>
        <v>3.0217452565069651</v>
      </c>
    </row>
    <row r="8" spans="1:31" ht="28.5" customHeight="1" x14ac:dyDescent="0.35">
      <c r="B8" s="69" t="s">
        <v>58</v>
      </c>
      <c r="C8" s="70"/>
      <c r="D8" s="70"/>
      <c r="E8" s="70"/>
      <c r="F8" s="70"/>
      <c r="G8" s="70"/>
      <c r="H8" s="3"/>
      <c r="I8" t="s">
        <v>60</v>
      </c>
      <c r="J8" s="11">
        <v>4</v>
      </c>
    </row>
    <row r="9" spans="1:31" ht="30.65" customHeight="1" x14ac:dyDescent="0.35">
      <c r="B9" s="69" t="s">
        <v>59</v>
      </c>
      <c r="C9" s="70"/>
      <c r="D9" s="70"/>
      <c r="E9" s="70"/>
      <c r="F9" s="70"/>
      <c r="G9" s="70"/>
      <c r="H9" s="3"/>
    </row>
    <row r="10" spans="1:31" ht="27.65" customHeight="1" x14ac:dyDescent="0.35">
      <c r="B10" s="69" t="s">
        <v>54</v>
      </c>
      <c r="C10" s="70"/>
      <c r="D10" s="70"/>
      <c r="E10" s="70"/>
      <c r="F10" s="70"/>
      <c r="G10" s="70"/>
      <c r="H10" s="3"/>
    </row>
    <row r="11" spans="1:31" s="38" customFormat="1" x14ac:dyDescent="0.35">
      <c r="K11" s="38" t="s">
        <v>124</v>
      </c>
      <c r="O11" s="38" t="s">
        <v>109</v>
      </c>
      <c r="S11" s="38" t="s">
        <v>138</v>
      </c>
    </row>
    <row r="12" spans="1:31" x14ac:dyDescent="0.35">
      <c r="B12" s="60" t="s">
        <v>186</v>
      </c>
      <c r="J12" s="38"/>
      <c r="K12" s="38"/>
      <c r="N12" s="38"/>
      <c r="O12" s="38"/>
      <c r="R12" s="38"/>
      <c r="S12" s="38"/>
    </row>
    <row r="13" spans="1:31" ht="15.5" x14ac:dyDescent="0.35">
      <c r="A13" s="38"/>
      <c r="B13" s="78" t="s">
        <v>116</v>
      </c>
      <c r="C13" s="78"/>
      <c r="D13" s="78"/>
      <c r="E13" s="78"/>
      <c r="F13" s="78"/>
      <c r="G13" s="78"/>
      <c r="H13" s="47">
        <v>5450</v>
      </c>
      <c r="I13" s="38"/>
      <c r="J13" s="53" t="s">
        <v>159</v>
      </c>
      <c r="K13" s="53" t="s">
        <v>162</v>
      </c>
      <c r="L13" s="13"/>
      <c r="M13" s="13"/>
      <c r="N13" s="38"/>
      <c r="O13" s="38" t="s">
        <v>95</v>
      </c>
      <c r="Q13" s="14"/>
      <c r="R13" s="38"/>
      <c r="S13" s="38" t="s">
        <v>95</v>
      </c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</row>
    <row r="14" spans="1:31" x14ac:dyDescent="0.35">
      <c r="A14" s="38"/>
      <c r="B14" s="82" t="s">
        <v>117</v>
      </c>
      <c r="C14" s="83"/>
      <c r="D14" s="83"/>
      <c r="E14" s="83"/>
      <c r="F14" s="83"/>
      <c r="G14" s="83"/>
      <c r="H14" s="47">
        <v>-2800</v>
      </c>
      <c r="I14" s="38" t="s">
        <v>111</v>
      </c>
      <c r="J14" s="53" t="s">
        <v>165</v>
      </c>
      <c r="K14" s="54">
        <v>11670.266375449401</v>
      </c>
      <c r="L14" s="48">
        <f>K14</f>
        <v>11670.266375449401</v>
      </c>
      <c r="N14" s="38" t="s">
        <v>62</v>
      </c>
      <c r="O14" s="48">
        <v>-460.68498650442803</v>
      </c>
      <c r="P14" s="48">
        <f>O14</f>
        <v>-460.68498650442803</v>
      </c>
      <c r="Q14" s="6"/>
      <c r="R14" s="38" t="s">
        <v>62</v>
      </c>
      <c r="S14" s="48">
        <v>-908.86887997105305</v>
      </c>
      <c r="T14" s="6">
        <f>S14</f>
        <v>-908.86887997105305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 spans="1:31" x14ac:dyDescent="0.35">
      <c r="A15" s="38"/>
      <c r="B15" s="79" t="s">
        <v>118</v>
      </c>
      <c r="C15" s="80"/>
      <c r="D15" s="80"/>
      <c r="E15" s="80"/>
      <c r="F15" s="80"/>
      <c r="G15" s="80"/>
      <c r="H15" s="47">
        <v>3700</v>
      </c>
      <c r="I15" s="38"/>
      <c r="J15" s="53" t="s">
        <v>76</v>
      </c>
      <c r="K15" s="54">
        <v>-0.197597329892441</v>
      </c>
      <c r="L15">
        <f>K15*H13</f>
        <v>-1076.9054479138035</v>
      </c>
      <c r="N15" s="38" t="s">
        <v>76</v>
      </c>
      <c r="O15" s="48">
        <v>4.3190963083131799E-2</v>
      </c>
      <c r="P15">
        <f>O15*H13</f>
        <v>235.39074880306831</v>
      </c>
      <c r="R15" s="38" t="s">
        <v>76</v>
      </c>
      <c r="S15" s="48">
        <v>4.2309045300508601E-2</v>
      </c>
      <c r="T15">
        <f>S15*H13</f>
        <v>230.58429688777187</v>
      </c>
    </row>
    <row r="16" spans="1:31" ht="29.5" customHeight="1" x14ac:dyDescent="0.35">
      <c r="A16" s="38"/>
      <c r="B16" s="79" t="s">
        <v>119</v>
      </c>
      <c r="C16" s="80"/>
      <c r="D16" s="80"/>
      <c r="E16" s="80"/>
      <c r="F16" s="80"/>
      <c r="G16" s="80"/>
      <c r="H16" s="47">
        <v>6700</v>
      </c>
      <c r="I16" s="38"/>
      <c r="J16" s="53" t="s">
        <v>77</v>
      </c>
      <c r="K16" s="54">
        <v>-6.6016542053667998E-2</v>
      </c>
      <c r="L16">
        <f>K16*H14</f>
        <v>184.8463177502704</v>
      </c>
      <c r="N16" s="38" t="s">
        <v>77</v>
      </c>
      <c r="O16" s="48">
        <v>8.6743954850159995E-4</v>
      </c>
      <c r="P16">
        <f>O16*H14</f>
        <v>-2.4288307358044801</v>
      </c>
      <c r="R16" s="38" t="s">
        <v>77</v>
      </c>
      <c r="S16" s="48">
        <v>-4.1676626450042498E-2</v>
      </c>
      <c r="T16">
        <f>S16*H14</f>
        <v>116.69455406011899</v>
      </c>
    </row>
    <row r="17" spans="1:20" x14ac:dyDescent="0.35">
      <c r="A17" s="38"/>
      <c r="B17" s="82" t="s">
        <v>120</v>
      </c>
      <c r="C17" s="83"/>
      <c r="D17" s="83"/>
      <c r="E17" s="83"/>
      <c r="F17" s="83"/>
      <c r="G17" s="83"/>
      <c r="H17" s="47">
        <v>-1700</v>
      </c>
      <c r="I17" s="38" t="s">
        <v>111</v>
      </c>
      <c r="J17" s="53" t="s">
        <v>63</v>
      </c>
      <c r="K17" s="54">
        <v>-0.15357286791178801</v>
      </c>
      <c r="L17">
        <f>K17*H15</f>
        <v>-568.21961127361567</v>
      </c>
      <c r="N17" s="38" t="s">
        <v>63</v>
      </c>
      <c r="O17" s="48">
        <v>3.0453466015044499E-2</v>
      </c>
      <c r="P17">
        <f>O17*H15</f>
        <v>112.67782425566465</v>
      </c>
      <c r="R17" s="38" t="s">
        <v>63</v>
      </c>
      <c r="S17" s="48">
        <v>2.4021111746855998E-2</v>
      </c>
      <c r="T17" s="38">
        <f>S17*H15</f>
        <v>88.8781134633672</v>
      </c>
    </row>
    <row r="18" spans="1:20" ht="29.5" customHeight="1" x14ac:dyDescent="0.35">
      <c r="A18" s="38"/>
      <c r="B18" s="81" t="s">
        <v>121</v>
      </c>
      <c r="C18" s="81"/>
      <c r="D18" s="81"/>
      <c r="E18" s="81"/>
      <c r="F18" s="81"/>
      <c r="G18" s="81"/>
      <c r="H18" s="47">
        <v>-2500</v>
      </c>
      <c r="I18" s="38" t="s">
        <v>111</v>
      </c>
      <c r="J18" s="53" t="s">
        <v>83</v>
      </c>
      <c r="K18" s="54">
        <v>-0.29367787158054398</v>
      </c>
      <c r="L18">
        <f>K18*H16</f>
        <v>-1967.6417395896447</v>
      </c>
      <c r="M18" s="17"/>
      <c r="N18" s="38" t="s">
        <v>83</v>
      </c>
      <c r="O18" s="48">
        <v>3.5596706654171299E-2</v>
      </c>
      <c r="P18">
        <f>O18*H16</f>
        <v>238.49793458294769</v>
      </c>
      <c r="R18" s="38" t="s">
        <v>83</v>
      </c>
      <c r="S18" s="48">
        <v>4.6280130763737E-2</v>
      </c>
      <c r="T18" s="38">
        <f>S18*H16</f>
        <v>310.0768761170379</v>
      </c>
    </row>
    <row r="19" spans="1:20" ht="29.5" customHeight="1" x14ac:dyDescent="0.35">
      <c r="A19" s="38"/>
      <c r="B19" s="81" t="s">
        <v>122</v>
      </c>
      <c r="C19" s="81"/>
      <c r="D19" s="81"/>
      <c r="E19" s="81"/>
      <c r="F19" s="81"/>
      <c r="G19" s="81"/>
      <c r="H19" s="47">
        <v>7900</v>
      </c>
      <c r="I19" s="38"/>
      <c r="J19" s="53" t="s">
        <v>125</v>
      </c>
      <c r="K19" s="54">
        <v>1.7270730351368599E-2</v>
      </c>
      <c r="L19">
        <f>K19*H17</f>
        <v>-29.360241597326617</v>
      </c>
      <c r="N19" s="38" t="s">
        <v>88</v>
      </c>
      <c r="O19" s="48">
        <v>-9.5449015889924604E-2</v>
      </c>
      <c r="P19">
        <f>O19*H18</f>
        <v>238.6225397248115</v>
      </c>
      <c r="R19" s="38" t="s">
        <v>125</v>
      </c>
      <c r="S19" s="48">
        <v>-5.9125703879454403E-3</v>
      </c>
      <c r="T19" s="38">
        <f>S19*H17</f>
        <v>10.051369659507248</v>
      </c>
    </row>
    <row r="20" spans="1:20" ht="27.65" customHeight="1" x14ac:dyDescent="0.35">
      <c r="A20" s="38"/>
      <c r="B20" s="81" t="s">
        <v>123</v>
      </c>
      <c r="C20" s="81"/>
      <c r="D20" s="81"/>
      <c r="E20" s="81"/>
      <c r="F20" s="81"/>
      <c r="G20" s="81"/>
      <c r="H20" s="47">
        <v>-4300</v>
      </c>
      <c r="I20" s="38" t="s">
        <v>111</v>
      </c>
      <c r="J20" s="53" t="s">
        <v>126</v>
      </c>
      <c r="K20" s="54">
        <v>-0.30001321593521002</v>
      </c>
      <c r="L20">
        <f>K20*H19</f>
        <v>-2370.1044058881594</v>
      </c>
      <c r="N20" s="38" t="s">
        <v>78</v>
      </c>
      <c r="O20" s="48">
        <v>-3.55303309003382E-6</v>
      </c>
      <c r="P20">
        <f>O20*H13*H14</f>
        <v>54.219284953916095</v>
      </c>
      <c r="R20" s="38" t="s">
        <v>126</v>
      </c>
      <c r="S20" s="48">
        <v>3.5197440621940003E-2</v>
      </c>
      <c r="T20" s="38">
        <f>S20*H19</f>
        <v>278.05978091332605</v>
      </c>
    </row>
    <row r="21" spans="1:20" ht="30" customHeight="1" x14ac:dyDescent="0.35">
      <c r="B21" s="34"/>
      <c r="C21" s="33"/>
      <c r="D21" s="33"/>
      <c r="E21" s="33"/>
      <c r="F21" s="33"/>
      <c r="G21" s="33"/>
      <c r="H21" s="3"/>
      <c r="J21" s="53" t="s">
        <v>78</v>
      </c>
      <c r="K21" s="54">
        <v>1.8414227004009501E-6</v>
      </c>
      <c r="L21">
        <f>K21*H13*H14</f>
        <v>-28.100110408118496</v>
      </c>
      <c r="N21" s="38" t="s">
        <v>79</v>
      </c>
      <c r="O21" s="48">
        <v>-2.9956629056980898E-6</v>
      </c>
      <c r="P21">
        <f>O21*H13*H15</f>
        <v>-60.407542493401984</v>
      </c>
      <c r="R21" s="38" t="s">
        <v>139</v>
      </c>
      <c r="S21" s="48">
        <v>-0.22802449545505901</v>
      </c>
      <c r="T21" s="38">
        <f>S21*H20</f>
        <v>980.50533045675377</v>
      </c>
    </row>
    <row r="22" spans="1:20" s="64" customFormat="1" ht="15" customHeight="1" x14ac:dyDescent="0.35">
      <c r="B22" s="64" t="s">
        <v>0</v>
      </c>
      <c r="D22" s="66">
        <f>SUM(L14:L41)</f>
        <v>3711.3341510593032</v>
      </c>
      <c r="F22" s="67"/>
      <c r="J22" s="65" t="s">
        <v>79</v>
      </c>
      <c r="K22" s="68">
        <v>5.5593237174714101E-6</v>
      </c>
      <c r="L22" s="64">
        <f>K22*H13*H15</f>
        <v>112.10376276281099</v>
      </c>
      <c r="N22" s="64" t="s">
        <v>84</v>
      </c>
      <c r="O22" s="67">
        <v>-2.3973610358348301E-6</v>
      </c>
      <c r="P22" s="64">
        <f>O22*H13*H16</f>
        <v>-87.539638223508817</v>
      </c>
      <c r="R22" s="64" t="s">
        <v>78</v>
      </c>
      <c r="S22" s="67">
        <v>-8.8470374746677605E-7</v>
      </c>
      <c r="T22" s="64">
        <f>S22*H13*H14</f>
        <v>13.500579186343002</v>
      </c>
    </row>
    <row r="23" spans="1:20" x14ac:dyDescent="0.35">
      <c r="B23" s="38" t="s">
        <v>71</v>
      </c>
      <c r="D23" s="52">
        <f>4000-H28</f>
        <v>3700</v>
      </c>
      <c r="E23" s="38"/>
      <c r="F23" s="48"/>
      <c r="G23" s="38"/>
      <c r="H23" s="38"/>
      <c r="J23" s="53" t="s">
        <v>84</v>
      </c>
      <c r="K23" s="54">
        <v>9.0305275613525102E-6</v>
      </c>
      <c r="L23">
        <f>K23*H13*H16</f>
        <v>329.74971390278688</v>
      </c>
      <c r="N23" s="38" t="s">
        <v>89</v>
      </c>
      <c r="O23" s="48">
        <v>-6.0054198772076503E-6</v>
      </c>
      <c r="P23">
        <f>O23*H13*H18</f>
        <v>81.823845826954241</v>
      </c>
      <c r="R23" s="38" t="s">
        <v>79</v>
      </c>
      <c r="S23" s="48">
        <v>-1.27673544147211E-6</v>
      </c>
      <c r="T23">
        <f>S23*H13*H15</f>
        <v>-25.7453701772851</v>
      </c>
    </row>
    <row r="24" spans="1:20" x14ac:dyDescent="0.35">
      <c r="B24" s="38" t="s">
        <v>101</v>
      </c>
      <c r="D24" s="2">
        <f>-1*SUM(P14:P34)</f>
        <v>117.80730347400743</v>
      </c>
      <c r="E24" s="38"/>
      <c r="F24" s="48"/>
      <c r="G24" s="38"/>
      <c r="H24" s="38"/>
      <c r="J24" s="53" t="s">
        <v>127</v>
      </c>
      <c r="K24" s="54">
        <v>-3.81368919115173E-7</v>
      </c>
      <c r="L24">
        <f>K24*H13*H17</f>
        <v>3.5333830356020779</v>
      </c>
      <c r="N24" s="38" t="s">
        <v>80</v>
      </c>
      <c r="O24" s="48">
        <v>-5.3933682481721602E-6</v>
      </c>
      <c r="P24">
        <f>O24*H14*H15</f>
        <v>55.875295051063581</v>
      </c>
      <c r="R24" s="38" t="s">
        <v>84</v>
      </c>
      <c r="S24" s="48">
        <v>-1.15674015040637E-6</v>
      </c>
      <c r="T24">
        <f>S24*H13*H16</f>
        <v>-42.238366592088603</v>
      </c>
    </row>
    <row r="25" spans="1:20" x14ac:dyDescent="0.35">
      <c r="B25" s="38" t="s">
        <v>102</v>
      </c>
      <c r="D25" s="2">
        <f>-1*SUM(T14:T49)</f>
        <v>210.14087258690006</v>
      </c>
      <c r="E25" s="38"/>
      <c r="F25" s="48"/>
      <c r="G25" s="38"/>
      <c r="H25" s="38"/>
      <c r="J25" s="53" t="s">
        <v>128</v>
      </c>
      <c r="K25" s="54">
        <v>8.7199502449322494E-6</v>
      </c>
      <c r="L25">
        <f>K25*H13*H19</f>
        <v>375.43745779555798</v>
      </c>
      <c r="N25" s="38" t="s">
        <v>85</v>
      </c>
      <c r="O25" s="48">
        <v>-5.2545325265232299E-6</v>
      </c>
      <c r="P25">
        <f>O25*H14*H16</f>
        <v>98.575030197575799</v>
      </c>
      <c r="R25" s="38" t="s">
        <v>127</v>
      </c>
      <c r="S25" s="48">
        <v>2.2174489258527E-7</v>
      </c>
      <c r="T25">
        <f>S25*H13*H17</f>
        <v>-2.0544664298025266</v>
      </c>
    </row>
    <row r="26" spans="1:20" x14ac:dyDescent="0.35">
      <c r="B26" s="38" t="s">
        <v>73</v>
      </c>
      <c r="D26" s="52">
        <v>800</v>
      </c>
      <c r="E26" s="38"/>
      <c r="F26" s="38"/>
      <c r="G26" s="38"/>
      <c r="H26" s="38"/>
      <c r="J26" s="53" t="s">
        <v>80</v>
      </c>
      <c r="K26" s="54">
        <v>-1.16608421748129E-8</v>
      </c>
      <c r="L26">
        <f>K26*H14*H15</f>
        <v>0.12080632493106165</v>
      </c>
      <c r="N26" s="38" t="s">
        <v>90</v>
      </c>
      <c r="O26" s="48">
        <v>-6.9516501559937598E-6</v>
      </c>
      <c r="P26">
        <f>O26*H14*H18</f>
        <v>-48.661551091956319</v>
      </c>
      <c r="R26" s="38" t="s">
        <v>128</v>
      </c>
      <c r="S26" s="48">
        <v>-1.14374587204683E-6</v>
      </c>
      <c r="T26">
        <f>S26*H13*H19</f>
        <v>-49.24397852097627</v>
      </c>
    </row>
    <row r="27" spans="1:20" x14ac:dyDescent="0.35">
      <c r="B27" s="38"/>
      <c r="C27" s="38"/>
      <c r="D27" s="38"/>
      <c r="E27" s="38"/>
      <c r="F27" s="38"/>
      <c r="G27" s="38"/>
      <c r="H27" s="38"/>
      <c r="J27" s="53" t="s">
        <v>85</v>
      </c>
      <c r="K27" s="54">
        <v>2.42649067135832E-6</v>
      </c>
      <c r="L27">
        <f>K27*H14*H16</f>
        <v>-45.520964994682082</v>
      </c>
      <c r="N27" s="38" t="s">
        <v>86</v>
      </c>
      <c r="O27" s="48">
        <v>-2.4394349448640202E-6</v>
      </c>
      <c r="P27">
        <f>O27*H15*H16</f>
        <v>-60.473592283179059</v>
      </c>
      <c r="R27" s="38" t="s">
        <v>140</v>
      </c>
      <c r="S27" s="48">
        <v>-2.7481272581245799E-6</v>
      </c>
      <c r="T27">
        <f>S27*H13*H20</f>
        <v>64.402362294149526</v>
      </c>
    </row>
    <row r="28" spans="1:20" x14ac:dyDescent="0.35">
      <c r="B28" s="38"/>
      <c r="C28" s="38"/>
      <c r="D28" s="38"/>
      <c r="E28" s="38">
        <f>LARGE(D24:D25,1)</f>
        <v>210.14087258690006</v>
      </c>
      <c r="F28" s="38">
        <f>800-E28</f>
        <v>589.85912741309994</v>
      </c>
      <c r="G28" s="2">
        <f>IF(F28&lt;300,F28,300)</f>
        <v>300</v>
      </c>
      <c r="H28" s="2">
        <f>IF(G28&gt;0,G28,0)</f>
        <v>300</v>
      </c>
      <c r="J28" s="53" t="s">
        <v>129</v>
      </c>
      <c r="K28" s="54">
        <v>-1.7474491717564799E-7</v>
      </c>
      <c r="L28">
        <f>K28*H14*H17</f>
        <v>-0.83178580575608441</v>
      </c>
      <c r="N28" s="38" t="s">
        <v>91</v>
      </c>
      <c r="O28" s="48">
        <v>-6.7557634058080498E-6</v>
      </c>
      <c r="P28">
        <f>O28*H15*H18</f>
        <v>62.490811503724466</v>
      </c>
      <c r="R28" s="38" t="s">
        <v>80</v>
      </c>
      <c r="S28" s="48">
        <v>-3.0298544711769101E-6</v>
      </c>
      <c r="T28">
        <f>S28*H14*H15</f>
        <v>31.389292321392787</v>
      </c>
    </row>
    <row r="29" spans="1:20" x14ac:dyDescent="0.35">
      <c r="J29" s="53" t="s">
        <v>130</v>
      </c>
      <c r="K29" s="54">
        <v>2.6571481579473801E-6</v>
      </c>
      <c r="L29">
        <f>K29*H19</f>
        <v>2.0991470447784304E-2</v>
      </c>
      <c r="N29" s="38" t="s">
        <v>92</v>
      </c>
      <c r="O29" s="48">
        <v>-5.7437530553232799E-6</v>
      </c>
      <c r="P29">
        <f>O29*H16*H18</f>
        <v>96.207863676664942</v>
      </c>
      <c r="R29" s="38" t="s">
        <v>85</v>
      </c>
      <c r="S29" s="48">
        <v>-2.6083320001959002E-6</v>
      </c>
      <c r="T29">
        <f>S29*H14*H16</f>
        <v>48.932308323675088</v>
      </c>
    </row>
    <row r="30" spans="1:20" x14ac:dyDescent="0.35">
      <c r="J30" s="53" t="s">
        <v>86</v>
      </c>
      <c r="K30" s="54">
        <v>7.6000120294955901E-6</v>
      </c>
      <c r="L30">
        <f>K30*H15*H16</f>
        <v>188.40429821119568</v>
      </c>
      <c r="N30" s="38" t="s">
        <v>81</v>
      </c>
      <c r="O30" s="48">
        <v>-2.6918340972321401E-6</v>
      </c>
      <c r="P30">
        <f>O30*H13^2</f>
        <v>-79.954202273037637</v>
      </c>
      <c r="R30" s="38" t="s">
        <v>129</v>
      </c>
      <c r="S30" s="48">
        <v>-6.0333432687450097E-7</v>
      </c>
      <c r="T30">
        <f>S30*H14*H17</f>
        <v>-2.871871395922625</v>
      </c>
    </row>
    <row r="31" spans="1:20" x14ac:dyDescent="0.35">
      <c r="J31" s="53" t="s">
        <v>131</v>
      </c>
      <c r="K31" s="54">
        <v>-3.5585684755140401E-7</v>
      </c>
      <c r="L31">
        <f>K31*H15*H17</f>
        <v>2.2383395710983311</v>
      </c>
      <c r="N31" s="38" t="s">
        <v>82</v>
      </c>
      <c r="O31" s="48">
        <v>-2.6405479133028299E-5</v>
      </c>
      <c r="P31" s="38">
        <f t="shared" ref="P31:P32" si="0">O31*H14^2</f>
        <v>-207.01895640294185</v>
      </c>
      <c r="R31" s="38" t="s">
        <v>130</v>
      </c>
      <c r="S31" s="48">
        <v>-2.8550857520306998E-6</v>
      </c>
      <c r="T31">
        <f>S31*H14*H19</f>
        <v>63.15449683491908</v>
      </c>
    </row>
    <row r="32" spans="1:20" x14ac:dyDescent="0.35">
      <c r="J32" s="53" t="s">
        <v>132</v>
      </c>
      <c r="K32" s="54">
        <v>7.3971844473416898E-6</v>
      </c>
      <c r="L32">
        <f>K32*H15*H19</f>
        <v>216.21970139579761</v>
      </c>
      <c r="N32" s="38" t="s">
        <v>66</v>
      </c>
      <c r="O32" s="48">
        <v>-1.97271797451321E-6</v>
      </c>
      <c r="P32" s="38">
        <f t="shared" si="0"/>
        <v>-27.006509071085844</v>
      </c>
      <c r="R32" s="38" t="s">
        <v>141</v>
      </c>
      <c r="S32" s="48">
        <v>-1.10622697165262E-5</v>
      </c>
      <c r="T32">
        <f>S32*H14*H20</f>
        <v>-133.18972738697545</v>
      </c>
    </row>
    <row r="33" spans="2:20" x14ac:dyDescent="0.35">
      <c r="J33" s="53" t="s">
        <v>133</v>
      </c>
      <c r="K33" s="54">
        <v>-2.4482186026487902E-7</v>
      </c>
      <c r="L33">
        <f>K33*H16*H17</f>
        <v>2.7885209884169719</v>
      </c>
      <c r="N33" s="38" t="s">
        <v>87</v>
      </c>
      <c r="O33" s="48">
        <v>-2.1627862837880602E-6</v>
      </c>
      <c r="P33" s="38">
        <f>O33*H16^2</f>
        <v>-97.087476279246019</v>
      </c>
      <c r="R33" s="38" t="s">
        <v>86</v>
      </c>
      <c r="S33" s="48">
        <v>-1.12289251201311E-6</v>
      </c>
      <c r="T33">
        <f>S33*H15*H16</f>
        <v>-27.836505372804996</v>
      </c>
    </row>
    <row r="34" spans="2:20" x14ac:dyDescent="0.35">
      <c r="J34" s="53" t="s">
        <v>134</v>
      </c>
      <c r="K34" s="54">
        <v>8.8373021777903502E-6</v>
      </c>
      <c r="L34">
        <f>K34*H16*H19</f>
        <v>467.75840427044324</v>
      </c>
      <c r="N34" s="38" t="s">
        <v>93</v>
      </c>
      <c r="O34" s="48">
        <v>-4.1748031470689398E-5</v>
      </c>
      <c r="P34" s="38">
        <f>O34*H18^2</f>
        <v>-260.92519669180871</v>
      </c>
      <c r="R34" s="38" t="s">
        <v>131</v>
      </c>
      <c r="S34" s="48">
        <v>5.0555135206919301E-8</v>
      </c>
      <c r="T34">
        <f>S34*H15*H17</f>
        <v>-0.31799180045152242</v>
      </c>
    </row>
    <row r="35" spans="2:20" x14ac:dyDescent="0.35">
      <c r="J35" s="53" t="s">
        <v>135</v>
      </c>
      <c r="K35" s="54">
        <v>-6.9927765707181301E-7</v>
      </c>
      <c r="L35" s="48">
        <f>K35*H17*H19</f>
        <v>9.3912989344744489</v>
      </c>
      <c r="R35" s="38" t="s">
        <v>132</v>
      </c>
      <c r="S35" s="48">
        <v>-1.1587745965822E-6</v>
      </c>
      <c r="T35">
        <f>S35*H15*H19</f>
        <v>-33.87098145809771</v>
      </c>
    </row>
    <row r="36" spans="2:20" x14ac:dyDescent="0.35">
      <c r="J36" s="53" t="s">
        <v>81</v>
      </c>
      <c r="K36" s="54">
        <v>-3.28195119152754E-5</v>
      </c>
      <c r="L36">
        <f>K36*H13^2</f>
        <v>-974.82155266346751</v>
      </c>
      <c r="R36" s="38" t="s">
        <v>142</v>
      </c>
      <c r="S36" s="48">
        <v>-4.2789865757523704E-6</v>
      </c>
      <c r="T36">
        <f>S36*H15*H20</f>
        <v>68.078676420220219</v>
      </c>
    </row>
    <row r="37" spans="2:20" x14ac:dyDescent="0.35">
      <c r="J37" s="53" t="s">
        <v>82</v>
      </c>
      <c r="K37" s="54">
        <v>2.7329292138074001E-5</v>
      </c>
      <c r="L37" s="38">
        <f>K37*H14^2</f>
        <v>214.26165036250018</v>
      </c>
      <c r="R37" s="38" t="s">
        <v>133</v>
      </c>
      <c r="S37" s="48">
        <v>3.4699511406644998E-7</v>
      </c>
      <c r="T37">
        <f>S37*H16*H17</f>
        <v>-3.9522743492168648</v>
      </c>
    </row>
    <row r="38" spans="2:20" x14ac:dyDescent="0.35">
      <c r="J38" s="53" t="s">
        <v>66</v>
      </c>
      <c r="K38" s="54">
        <v>-3.5951965762779002E-5</v>
      </c>
      <c r="L38" s="38">
        <f>K38*H15^2</f>
        <v>-492.18241129244456</v>
      </c>
      <c r="R38" s="38" t="s">
        <v>134</v>
      </c>
      <c r="S38" s="48">
        <v>-1.49417977328986E-6</v>
      </c>
      <c r="T38">
        <f>S38*H16*H19</f>
        <v>-79.086935400232292</v>
      </c>
    </row>
    <row r="39" spans="2:20" x14ac:dyDescent="0.35">
      <c r="B39" s="7"/>
      <c r="J39" s="53" t="s">
        <v>87</v>
      </c>
      <c r="K39" s="54">
        <v>-2.49363486072475E-5</v>
      </c>
      <c r="L39" s="38">
        <f>K39*H16^2</f>
        <v>-1119.3926889793402</v>
      </c>
      <c r="R39" s="38" t="s">
        <v>143</v>
      </c>
      <c r="S39" s="48">
        <v>-1.78396141636854E-6</v>
      </c>
      <c r="T39">
        <f>S39*H16*H20</f>
        <v>51.395928405577635</v>
      </c>
    </row>
    <row r="40" spans="2:20" x14ac:dyDescent="0.35">
      <c r="J40" s="53" t="s">
        <v>136</v>
      </c>
      <c r="K40" s="54">
        <v>3.46969812302075E-5</v>
      </c>
      <c r="L40" s="38">
        <f>K40*H17^2</f>
        <v>100.27427575529967</v>
      </c>
      <c r="R40" s="38" t="s">
        <v>135</v>
      </c>
      <c r="S40" s="48">
        <v>-2.10199969093575E-7</v>
      </c>
      <c r="T40">
        <f>S40*H17*H19</f>
        <v>2.822985584926712</v>
      </c>
    </row>
    <row r="41" spans="2:20" x14ac:dyDescent="0.35">
      <c r="J41" s="53" t="s">
        <v>137</v>
      </c>
      <c r="K41" s="54">
        <v>-2.3922451314138299E-5</v>
      </c>
      <c r="L41" s="38">
        <f>K41*H19^2</f>
        <v>-1493.0001865153713</v>
      </c>
      <c r="R41" s="38" t="s">
        <v>144</v>
      </c>
      <c r="S41" s="48">
        <v>-2.4790459070821102E-6</v>
      </c>
      <c r="T41">
        <f>S41*H17*H20</f>
        <v>-18.121825580770228</v>
      </c>
    </row>
    <row r="42" spans="2:20" x14ac:dyDescent="0.35">
      <c r="J42" s="53"/>
      <c r="K42" s="53"/>
      <c r="R42" s="38" t="s">
        <v>145</v>
      </c>
      <c r="S42" s="48">
        <v>-3.04211709536567E-6</v>
      </c>
      <c r="T42">
        <f>S42*H19*H20</f>
        <v>103.34071772957181</v>
      </c>
    </row>
    <row r="43" spans="2:20" x14ac:dyDescent="0.35">
      <c r="R43" s="38" t="s">
        <v>81</v>
      </c>
      <c r="S43" s="48">
        <v>-2.0513890340619302E-6</v>
      </c>
      <c r="T43">
        <f>S43*H13^2</f>
        <v>-60.931382784224482</v>
      </c>
    </row>
    <row r="44" spans="2:20" x14ac:dyDescent="0.35">
      <c r="R44" s="38" t="s">
        <v>82</v>
      </c>
      <c r="S44" s="48">
        <v>-2.2498919420651799E-5</v>
      </c>
      <c r="T44" s="38">
        <f>S44*H14^2</f>
        <v>-176.3915282579101</v>
      </c>
    </row>
    <row r="45" spans="2:20" x14ac:dyDescent="0.35">
      <c r="R45" s="38" t="s">
        <v>66</v>
      </c>
      <c r="S45" s="48">
        <v>-1.3321690498085399E-6</v>
      </c>
      <c r="T45" s="38">
        <f>S45*H15^2</f>
        <v>-18.23739429187891</v>
      </c>
    </row>
    <row r="46" spans="2:20" x14ac:dyDescent="0.35">
      <c r="R46" s="38" t="s">
        <v>87</v>
      </c>
      <c r="S46" s="48">
        <v>-1.82645155779036E-6</v>
      </c>
      <c r="T46" s="38">
        <f>S46*H16^2</f>
        <v>-81.989410429209258</v>
      </c>
    </row>
    <row r="47" spans="2:20" x14ac:dyDescent="0.35">
      <c r="R47" s="38" t="s">
        <v>136</v>
      </c>
      <c r="S47" s="48">
        <v>-1.05985577947853E-5</v>
      </c>
      <c r="T47" s="38">
        <f>S47*H17^2</f>
        <v>-30.629832026929517</v>
      </c>
    </row>
    <row r="48" spans="2:20" x14ac:dyDescent="0.35">
      <c r="R48" s="38" t="s">
        <v>137</v>
      </c>
      <c r="S48" s="48">
        <v>-1.41388005505167E-6</v>
      </c>
      <c r="T48" s="38">
        <f>S48*H19^2</f>
        <v>-88.240254235774728</v>
      </c>
    </row>
    <row r="49" spans="18:20" x14ac:dyDescent="0.35">
      <c r="R49" s="38" t="s">
        <v>146</v>
      </c>
      <c r="S49" s="48">
        <v>-4.8036212265222E-5</v>
      </c>
      <c r="T49" s="38">
        <f>S49*H20^2</f>
        <v>-888.18956478395478</v>
      </c>
    </row>
  </sheetData>
  <mergeCells count="13">
    <mergeCell ref="B16:G16"/>
    <mergeCell ref="B19:G19"/>
    <mergeCell ref="B20:G20"/>
    <mergeCell ref="B10:G10"/>
    <mergeCell ref="B18:G18"/>
    <mergeCell ref="B14:G14"/>
    <mergeCell ref="B15:G15"/>
    <mergeCell ref="B17:G17"/>
    <mergeCell ref="B6:G6"/>
    <mergeCell ref="B7:G7"/>
    <mergeCell ref="B8:G8"/>
    <mergeCell ref="B9:G9"/>
    <mergeCell ref="B13:G13"/>
  </mergeCells>
  <conditionalFormatting sqref="J4">
    <cfRule type="cellIs" dxfId="9" priority="9" operator="greaterThan">
      <formula>$J$5</formula>
    </cfRule>
  </conditionalFormatting>
  <conditionalFormatting sqref="J7">
    <cfRule type="cellIs" dxfId="8" priority="8" operator="greaterThan">
      <formula>$J$8</formula>
    </cfRule>
  </conditionalFormatting>
  <conditionalFormatting sqref="D22">
    <cfRule type="cellIs" dxfId="7" priority="6" operator="lessThan">
      <formula>$D$23-4</formula>
    </cfRule>
    <cfRule type="cellIs" dxfId="6" priority="7" operator="greaterThanOrEqual">
      <formula>$D$23</formula>
    </cfRule>
  </conditionalFormatting>
  <conditionalFormatting sqref="D24">
    <cfRule type="cellIs" dxfId="5" priority="3" operator="lessThan">
      <formula>$B$15</formula>
    </cfRule>
    <cfRule type="cellIs" dxfId="4" priority="5" operator="greaterThan">
      <formula>$B$15</formula>
    </cfRule>
  </conditionalFormatting>
  <conditionalFormatting sqref="D25">
    <cfRule type="cellIs" dxfId="3" priority="2" operator="lessThan">
      <formula>$B$15</formula>
    </cfRule>
    <cfRule type="cellIs" dxfId="2" priority="4" operator="greaterThan">
      <formula>$B$15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41"/>
  <sheetViews>
    <sheetView zoomScaleNormal="100" workbookViewId="0">
      <selection activeCell="F1" sqref="F1"/>
    </sheetView>
  </sheetViews>
  <sheetFormatPr defaultRowHeight="14.5" x14ac:dyDescent="0.35"/>
  <cols>
    <col min="6" max="6" width="19.453125" customWidth="1"/>
    <col min="9" max="9" width="15.1796875" bestFit="1" customWidth="1"/>
    <col min="10" max="10" width="16.453125" customWidth="1"/>
    <col min="11" max="11" width="16.7265625" customWidth="1"/>
    <col min="12" max="12" width="5.1796875" customWidth="1"/>
    <col min="13" max="13" width="14.54296875" customWidth="1"/>
    <col min="14" max="14" width="15.453125" customWidth="1"/>
    <col min="15" max="15" width="15.81640625" customWidth="1"/>
    <col min="17" max="17" width="15.1796875" customWidth="1"/>
    <col min="18" max="18" width="15.26953125" customWidth="1"/>
    <col min="19" max="19" width="13.7265625" customWidth="1"/>
  </cols>
  <sheetData>
    <row r="3" spans="1:19" x14ac:dyDescent="0.35">
      <c r="A3" s="38"/>
      <c r="B3" s="38" t="s">
        <v>147</v>
      </c>
      <c r="C3" s="38"/>
      <c r="D3" s="38"/>
      <c r="E3" s="38"/>
      <c r="F3" s="38"/>
      <c r="G3" s="38"/>
      <c r="H3" s="38"/>
      <c r="I3" s="38"/>
      <c r="J3" s="38" t="s">
        <v>124</v>
      </c>
      <c r="K3" s="38"/>
      <c r="L3" s="38"/>
      <c r="M3" s="38"/>
      <c r="N3" s="38" t="s">
        <v>109</v>
      </c>
      <c r="O3" s="38"/>
      <c r="P3" s="38"/>
      <c r="Q3" s="38"/>
      <c r="R3" s="38" t="s">
        <v>138</v>
      </c>
      <c r="S3" s="38"/>
    </row>
    <row r="4" spans="1:19" x14ac:dyDescent="0.3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</row>
    <row r="5" spans="1:19" ht="15.5" x14ac:dyDescent="0.35">
      <c r="A5" s="84" t="s">
        <v>151</v>
      </c>
      <c r="B5" s="84"/>
      <c r="C5" s="84"/>
      <c r="D5" s="84"/>
      <c r="E5" s="84"/>
      <c r="F5" s="84"/>
      <c r="G5" s="47">
        <v>5900</v>
      </c>
      <c r="H5" s="38"/>
      <c r="I5" s="38"/>
      <c r="J5" s="38" t="s">
        <v>95</v>
      </c>
      <c r="K5" s="13"/>
      <c r="L5" s="13"/>
      <c r="M5" s="38"/>
      <c r="N5" s="38" t="s">
        <v>95</v>
      </c>
      <c r="O5" s="38"/>
      <c r="P5" s="14"/>
      <c r="Q5" s="38"/>
      <c r="R5" s="38" t="s">
        <v>95</v>
      </c>
      <c r="S5" s="14"/>
    </row>
    <row r="6" spans="1:19" x14ac:dyDescent="0.35">
      <c r="A6" s="82" t="s">
        <v>152</v>
      </c>
      <c r="B6" s="83"/>
      <c r="C6" s="83"/>
      <c r="D6" s="83"/>
      <c r="E6" s="83"/>
      <c r="F6" s="83"/>
      <c r="G6" s="47">
        <v>-1500</v>
      </c>
      <c r="H6" s="38" t="s">
        <v>111</v>
      </c>
      <c r="I6" s="38" t="s">
        <v>62</v>
      </c>
      <c r="J6" s="48">
        <v>11208.217416839499</v>
      </c>
      <c r="K6" s="48">
        <f>J6</f>
        <v>11208.217416839499</v>
      </c>
      <c r="L6" s="38"/>
      <c r="M6" s="38" t="s">
        <v>62</v>
      </c>
      <c r="N6" s="48">
        <v>-514.47501965158904</v>
      </c>
      <c r="O6" s="48">
        <f>N6</f>
        <v>-514.47501965158904</v>
      </c>
      <c r="P6" s="39"/>
      <c r="Q6" s="38" t="s">
        <v>62</v>
      </c>
      <c r="R6" s="48">
        <v>-767.85935268007802</v>
      </c>
      <c r="S6" s="39">
        <f>R6</f>
        <v>-767.85935268007802</v>
      </c>
    </row>
    <row r="7" spans="1:19" x14ac:dyDescent="0.35">
      <c r="A7" s="79" t="s">
        <v>153</v>
      </c>
      <c r="B7" s="80"/>
      <c r="C7" s="80"/>
      <c r="D7" s="80"/>
      <c r="E7" s="80"/>
      <c r="F7" s="80"/>
      <c r="G7" s="47">
        <v>5900</v>
      </c>
      <c r="H7" s="38"/>
      <c r="I7" s="38" t="s">
        <v>63</v>
      </c>
      <c r="J7" s="48">
        <v>-0.29595599645125198</v>
      </c>
      <c r="K7" s="38">
        <f>J7*G5</f>
        <v>-1746.1403790623867</v>
      </c>
      <c r="L7" s="38"/>
      <c r="M7" s="38" t="s">
        <v>63</v>
      </c>
      <c r="N7" s="48">
        <v>4.0372811119005203E-2</v>
      </c>
      <c r="O7" s="38">
        <f>N7*G5</f>
        <v>238.1995856021307</v>
      </c>
      <c r="P7" s="38"/>
      <c r="Q7" s="38" t="s">
        <v>63</v>
      </c>
      <c r="R7" s="48">
        <v>4.0383831680857601E-2</v>
      </c>
      <c r="S7" s="38">
        <f>R7*G5</f>
        <v>238.26460691705984</v>
      </c>
    </row>
    <row r="8" spans="1:19" x14ac:dyDescent="0.35">
      <c r="A8" s="79" t="s">
        <v>154</v>
      </c>
      <c r="B8" s="80"/>
      <c r="C8" s="80"/>
      <c r="D8" s="80"/>
      <c r="E8" s="80"/>
      <c r="F8" s="80"/>
      <c r="G8" s="47">
        <v>-1500</v>
      </c>
      <c r="H8" s="38" t="s">
        <v>111</v>
      </c>
      <c r="I8" s="38" t="s">
        <v>104</v>
      </c>
      <c r="J8" s="48">
        <v>1.5773735918794999E-2</v>
      </c>
      <c r="K8" s="38">
        <f>J8*G6</f>
        <v>-23.6606038781925</v>
      </c>
      <c r="L8" s="38"/>
      <c r="M8" s="38" t="s">
        <v>104</v>
      </c>
      <c r="N8" s="48">
        <v>9.1855791580311794E-3</v>
      </c>
      <c r="O8" s="38">
        <f>N8*G6</f>
        <v>-13.778368737046769</v>
      </c>
      <c r="P8" s="38"/>
      <c r="Q8" s="38" t="s">
        <v>104</v>
      </c>
      <c r="R8" s="48">
        <v>2.90307808269588E-3</v>
      </c>
      <c r="S8" s="38">
        <f>R8*G6</f>
        <v>-4.3546171240438198</v>
      </c>
    </row>
    <row r="9" spans="1:19" x14ac:dyDescent="0.35">
      <c r="A9" s="82" t="s">
        <v>155</v>
      </c>
      <c r="B9" s="83"/>
      <c r="C9" s="83"/>
      <c r="D9" s="83"/>
      <c r="E9" s="83"/>
      <c r="F9" s="83"/>
      <c r="G9" s="47">
        <v>-2000</v>
      </c>
      <c r="H9" s="38" t="s">
        <v>111</v>
      </c>
      <c r="I9" s="38" t="s">
        <v>83</v>
      </c>
      <c r="J9" s="48">
        <v>-0.300052528346131</v>
      </c>
      <c r="K9" s="38">
        <f>J9*G7</f>
        <v>-1770.3099172421728</v>
      </c>
      <c r="L9" s="38"/>
      <c r="M9" s="38" t="s">
        <v>83</v>
      </c>
      <c r="N9" s="48">
        <v>3.07655999400199E-2</v>
      </c>
      <c r="O9" s="38">
        <f>N9*G7</f>
        <v>181.51703964611741</v>
      </c>
      <c r="P9" s="38"/>
      <c r="Q9" s="38" t="s">
        <v>83</v>
      </c>
      <c r="R9" s="48">
        <v>3.3074495304058198E-2</v>
      </c>
      <c r="S9" s="38">
        <f>R9*G7</f>
        <v>195.13952229394337</v>
      </c>
    </row>
    <row r="10" spans="1:19" x14ac:dyDescent="0.35">
      <c r="A10" s="81" t="s">
        <v>122</v>
      </c>
      <c r="B10" s="81"/>
      <c r="C10" s="81"/>
      <c r="D10" s="81"/>
      <c r="E10" s="81"/>
      <c r="F10" s="81"/>
      <c r="G10" s="47">
        <v>7500</v>
      </c>
      <c r="H10" s="38"/>
      <c r="I10" s="38" t="s">
        <v>125</v>
      </c>
      <c r="J10" s="48">
        <v>1.7210435812026401E-2</v>
      </c>
      <c r="K10" s="38">
        <f>J10*G8</f>
        <v>-25.815653718039602</v>
      </c>
      <c r="L10" s="17"/>
      <c r="M10" s="38" t="s">
        <v>88</v>
      </c>
      <c r="N10" s="48">
        <v>-0.16179630971036099</v>
      </c>
      <c r="O10" s="38">
        <f>N10*G9</f>
        <v>323.59261942072197</v>
      </c>
      <c r="P10" s="38"/>
      <c r="Q10" s="38" t="s">
        <v>125</v>
      </c>
      <c r="R10" s="48">
        <v>-6.4650428587647701E-3</v>
      </c>
      <c r="S10" s="38">
        <f>R10*G8</f>
        <v>9.6975642881471558</v>
      </c>
    </row>
    <row r="11" spans="1:19" x14ac:dyDescent="0.35">
      <c r="A11" s="81" t="s">
        <v>123</v>
      </c>
      <c r="B11" s="81"/>
      <c r="C11" s="81"/>
      <c r="D11" s="81"/>
      <c r="E11" s="81"/>
      <c r="F11" s="81"/>
      <c r="G11" s="47">
        <v>-4500</v>
      </c>
      <c r="H11" s="38" t="s">
        <v>111</v>
      </c>
      <c r="I11" s="38" t="s">
        <v>126</v>
      </c>
      <c r="J11" s="48">
        <v>-0.30546883448710799</v>
      </c>
      <c r="K11" s="38">
        <f>J11*G10</f>
        <v>-2291.0162586533097</v>
      </c>
      <c r="L11" s="38"/>
      <c r="M11" s="38" t="s">
        <v>105</v>
      </c>
      <c r="N11" s="48">
        <v>2.1523300918866301E-8</v>
      </c>
      <c r="O11" s="38">
        <f>N11*G5*G6</f>
        <v>-0.19048121313196678</v>
      </c>
      <c r="P11" s="38"/>
      <c r="Q11" s="38" t="s">
        <v>126</v>
      </c>
      <c r="R11" s="48">
        <v>2.2957499076769899E-2</v>
      </c>
      <c r="S11" s="38">
        <f>R11*G10</f>
        <v>172.18124307577423</v>
      </c>
    </row>
    <row r="12" spans="1:19" x14ac:dyDescent="0.35">
      <c r="I12" s="38" t="s">
        <v>105</v>
      </c>
      <c r="J12" s="48">
        <v>-2.3311049382176301E-7</v>
      </c>
      <c r="K12" s="38">
        <f>J12*G5*G6</f>
        <v>2.0630278703226028</v>
      </c>
      <c r="L12" s="38"/>
      <c r="M12" s="38" t="s">
        <v>86</v>
      </c>
      <c r="N12" s="48">
        <v>-1.8999146698763E-6</v>
      </c>
      <c r="O12" s="38">
        <f>N12*G5*G7</f>
        <v>-66.136029658394008</v>
      </c>
      <c r="P12" s="38"/>
      <c r="Q12" s="38" t="s">
        <v>139</v>
      </c>
      <c r="R12" s="48">
        <v>-0.25010767461609101</v>
      </c>
      <c r="S12" s="38">
        <f>R12*G11</f>
        <v>1125.4845357724096</v>
      </c>
    </row>
    <row r="13" spans="1:19" x14ac:dyDescent="0.35">
      <c r="A13" s="34"/>
      <c r="B13" s="33"/>
      <c r="C13" s="33"/>
      <c r="D13" s="33"/>
      <c r="E13" s="33"/>
      <c r="F13" s="33"/>
      <c r="G13" s="33"/>
      <c r="H13" s="38"/>
      <c r="I13" s="38" t="s">
        <v>86</v>
      </c>
      <c r="J13" s="48">
        <v>1.03599037710084E-5</v>
      </c>
      <c r="K13" s="38">
        <f>J13*G5*G7</f>
        <v>360.62825026880239</v>
      </c>
      <c r="L13" s="38"/>
      <c r="M13" s="38" t="s">
        <v>91</v>
      </c>
      <c r="N13" s="48">
        <v>-3.9674324080625298E-6</v>
      </c>
      <c r="O13" s="38">
        <f>N13*G5*G9</f>
        <v>46.815702415137856</v>
      </c>
      <c r="P13" s="38"/>
      <c r="Q13" s="38" t="s">
        <v>105</v>
      </c>
      <c r="R13" s="48">
        <v>2.1608762214529E-7</v>
      </c>
      <c r="S13" s="38">
        <f>R13*G5*G6</f>
        <v>-1.9123754559858164</v>
      </c>
    </row>
    <row r="14" spans="1:19" x14ac:dyDescent="0.35">
      <c r="A14" s="38" t="s">
        <v>0</v>
      </c>
      <c r="B14" s="38"/>
      <c r="C14" s="2">
        <f>SUM(K6:K33)</f>
        <v>3796.5376781953873</v>
      </c>
      <c r="D14" s="38"/>
      <c r="E14" s="48"/>
      <c r="F14" s="38"/>
      <c r="G14" s="38"/>
      <c r="H14" s="38"/>
      <c r="I14" s="38" t="s">
        <v>131</v>
      </c>
      <c r="J14" s="48">
        <v>-3.2677782007432698E-7</v>
      </c>
      <c r="K14" s="38">
        <f>J14*G5*G8</f>
        <v>2.8919837076577939</v>
      </c>
      <c r="L14" s="38"/>
      <c r="M14" s="38" t="s">
        <v>106</v>
      </c>
      <c r="N14" s="48">
        <v>-3.6503439802380898E-7</v>
      </c>
      <c r="O14" s="38">
        <f>N14*G6*G7</f>
        <v>3.2305544225107097</v>
      </c>
      <c r="P14" s="38"/>
      <c r="Q14" s="38" t="s">
        <v>86</v>
      </c>
      <c r="R14" s="48">
        <v>-8.78818367854879E-7</v>
      </c>
      <c r="S14" s="38">
        <f>R14*G5*G7</f>
        <v>-30.591667385028341</v>
      </c>
    </row>
    <row r="15" spans="1:19" x14ac:dyDescent="0.35">
      <c r="A15" s="38" t="s">
        <v>71</v>
      </c>
      <c r="B15" s="38"/>
      <c r="C15" s="52">
        <f>4000-G20</f>
        <v>3700</v>
      </c>
      <c r="D15" s="38"/>
      <c r="E15" s="48"/>
      <c r="F15" s="38"/>
      <c r="G15" s="38"/>
      <c r="H15" s="38"/>
      <c r="I15" s="38" t="s">
        <v>132</v>
      </c>
      <c r="J15" s="48">
        <v>9.9439018956006501E-6</v>
      </c>
      <c r="K15" s="38">
        <f>J15*G5*G10</f>
        <v>440.01765888032878</v>
      </c>
      <c r="L15" s="38"/>
      <c r="M15" s="38" t="s">
        <v>110</v>
      </c>
      <c r="N15" s="48">
        <v>-9.4900375998866005E-7</v>
      </c>
      <c r="O15" s="38">
        <f>N15*G6*G9</f>
        <v>-2.8470112799659799</v>
      </c>
      <c r="P15" s="38"/>
      <c r="Q15" s="38" t="s">
        <v>131</v>
      </c>
      <c r="R15" s="48">
        <v>3.1299083074002298E-7</v>
      </c>
      <c r="S15" s="38">
        <f>R15*G5*G8</f>
        <v>-2.7699688520492036</v>
      </c>
    </row>
    <row r="16" spans="1:19" x14ac:dyDescent="0.35">
      <c r="A16" s="38" t="s">
        <v>101</v>
      </c>
      <c r="B16" s="38"/>
      <c r="C16" s="2">
        <f>-1*SUM(O6:O26)</f>
        <v>4.6976338452318345</v>
      </c>
      <c r="D16" s="38"/>
      <c r="E16" s="48"/>
      <c r="F16" s="38"/>
      <c r="G16" s="38"/>
      <c r="H16" s="38"/>
      <c r="I16" s="38" t="s">
        <v>106</v>
      </c>
      <c r="J16" s="48">
        <v>-5.7221536086245395E-7</v>
      </c>
      <c r="K16" s="38">
        <f>J16*G6*G7</f>
        <v>5.0641059436327174</v>
      </c>
      <c r="L16" s="38"/>
      <c r="M16" s="38" t="s">
        <v>92</v>
      </c>
      <c r="N16" s="48">
        <v>-4.9254622404758198E-6</v>
      </c>
      <c r="O16" s="38">
        <f>N16*G7*G9</f>
        <v>58.120454437614676</v>
      </c>
      <c r="P16" s="38"/>
      <c r="Q16" s="38" t="s">
        <v>132</v>
      </c>
      <c r="R16" s="48">
        <v>-8.2605233995810102E-7</v>
      </c>
      <c r="S16" s="38">
        <f>R16*G5*G10</f>
        <v>-36.552816043145974</v>
      </c>
    </row>
    <row r="17" spans="1:19" x14ac:dyDescent="0.35">
      <c r="A17" s="38" t="s">
        <v>102</v>
      </c>
      <c r="B17" s="38"/>
      <c r="C17" s="2">
        <f>-1*SUM(S6:S41)</f>
        <v>188.35766168118323</v>
      </c>
      <c r="D17" s="38"/>
      <c r="E17" s="48"/>
      <c r="F17" s="38"/>
      <c r="G17" s="38"/>
      <c r="H17" s="38"/>
      <c r="I17" s="38" t="s">
        <v>148</v>
      </c>
      <c r="J17" s="48">
        <v>2.8231782978639902E-8</v>
      </c>
      <c r="K17" s="38">
        <f>J17*G6*G8</f>
        <v>6.3521511701939787E-2</v>
      </c>
      <c r="L17" s="38"/>
      <c r="M17" s="38" t="s">
        <v>66</v>
      </c>
      <c r="N17" s="48">
        <v>-2.1189435507800902E-6</v>
      </c>
      <c r="O17" s="38">
        <f>N17*G5^2</f>
        <v>-73.760425002654941</v>
      </c>
      <c r="P17" s="38"/>
      <c r="Q17" s="38" t="s">
        <v>142</v>
      </c>
      <c r="R17" s="48">
        <v>-1.20114600729244E-6</v>
      </c>
      <c r="S17" s="38">
        <f>R17*G5*G11</f>
        <v>31.890426493614278</v>
      </c>
    </row>
    <row r="18" spans="1:19" x14ac:dyDescent="0.35">
      <c r="A18" s="38" t="s">
        <v>73</v>
      </c>
      <c r="B18" s="38"/>
      <c r="C18" s="52">
        <v>800</v>
      </c>
      <c r="D18" s="38"/>
      <c r="E18" s="38"/>
      <c r="F18" s="38"/>
      <c r="G18" s="38"/>
      <c r="H18" s="38"/>
      <c r="I18" s="38" t="s">
        <v>149</v>
      </c>
      <c r="J18" s="48">
        <v>-5.1043179562224602E-7</v>
      </c>
      <c r="K18" s="38">
        <f>J18*G6*G10</f>
        <v>5.7423577007502677</v>
      </c>
      <c r="L18" s="38"/>
      <c r="M18" s="38" t="s">
        <v>107</v>
      </c>
      <c r="N18" s="48">
        <v>-1.11544109370775E-5</v>
      </c>
      <c r="O18" s="38">
        <f t="shared" ref="O18:O20" si="0">N18*G6^2</f>
        <v>-25.097424608424376</v>
      </c>
      <c r="P18" s="38"/>
      <c r="Q18" s="38" t="s">
        <v>106</v>
      </c>
      <c r="R18" s="48">
        <v>-3.3901494779052999E-7</v>
      </c>
      <c r="S18" s="38">
        <f>R18*G6*G7</f>
        <v>3.0002822879461903</v>
      </c>
    </row>
    <row r="19" spans="1:19" x14ac:dyDescent="0.35">
      <c r="A19" s="38"/>
      <c r="B19" s="38"/>
      <c r="C19" s="38"/>
      <c r="D19" s="38"/>
      <c r="E19" s="38"/>
      <c r="F19" s="38"/>
      <c r="G19" s="38"/>
      <c r="H19" s="38"/>
      <c r="I19" s="38" t="s">
        <v>133</v>
      </c>
      <c r="J19" s="48">
        <v>-2.7178446920039601E-7</v>
      </c>
      <c r="K19" s="38">
        <f>J19*G7*G8</f>
        <v>2.4052925524235045</v>
      </c>
      <c r="L19" s="38"/>
      <c r="M19" s="38" t="s">
        <v>87</v>
      </c>
      <c r="N19" s="48">
        <v>-1.6859080798671801E-6</v>
      </c>
      <c r="O19" s="38">
        <f t="shared" si="0"/>
        <v>-58.686460260176538</v>
      </c>
      <c r="P19" s="38"/>
      <c r="Q19" s="38" t="s">
        <v>148</v>
      </c>
      <c r="R19" s="48">
        <v>-1.7652332714870401E-7</v>
      </c>
      <c r="S19" s="38">
        <f>R19*G6*G8</f>
        <v>-0.39717748608458403</v>
      </c>
    </row>
    <row r="20" spans="1:19" x14ac:dyDescent="0.35">
      <c r="A20" s="38"/>
      <c r="B20" s="38"/>
      <c r="C20" s="38"/>
      <c r="D20" s="38">
        <f>LARGE(C16:C17,1)</f>
        <v>188.35766168118323</v>
      </c>
      <c r="E20" s="38">
        <f>800-D20</f>
        <v>611.64233831881677</v>
      </c>
      <c r="F20" s="2">
        <f>IF(E20&lt;300,E20,300)</f>
        <v>300</v>
      </c>
      <c r="G20" s="2">
        <f>IF(F20&gt;0,F20,0)</f>
        <v>300</v>
      </c>
      <c r="H20" s="38"/>
      <c r="I20" s="38" t="s">
        <v>134</v>
      </c>
      <c r="J20" s="48">
        <v>9.3787197065203601E-6</v>
      </c>
      <c r="K20" s="38">
        <f>J20*G7*G10</f>
        <v>415.00834701352591</v>
      </c>
      <c r="L20" s="38"/>
      <c r="M20" s="38" t="s">
        <v>93</v>
      </c>
      <c r="N20" s="48">
        <v>-4.4978830834702898E-5</v>
      </c>
      <c r="O20" s="38">
        <f t="shared" si="0"/>
        <v>-101.20236937808151</v>
      </c>
      <c r="P20" s="38"/>
      <c r="Q20" s="38" t="s">
        <v>149</v>
      </c>
      <c r="R20" s="48">
        <v>-3.7858868193176502E-7</v>
      </c>
      <c r="S20" s="38">
        <f>R20*G6*G10</f>
        <v>4.2591226717323565</v>
      </c>
    </row>
    <row r="21" spans="1:19" x14ac:dyDescent="0.35">
      <c r="A21" s="38"/>
      <c r="B21" s="38"/>
      <c r="C21" s="38"/>
      <c r="D21" s="38"/>
      <c r="E21" s="38"/>
      <c r="F21" s="38"/>
      <c r="G21" s="38"/>
      <c r="H21" s="38"/>
      <c r="I21" s="38" t="s">
        <v>135</v>
      </c>
      <c r="J21" s="48">
        <v>-7.2209247218684895E-7</v>
      </c>
      <c r="K21" s="38">
        <f>J21*G8*G10</f>
        <v>8.1235403121020511</v>
      </c>
      <c r="L21" s="38"/>
      <c r="M21" s="38"/>
      <c r="N21" s="48"/>
      <c r="O21" s="38"/>
      <c r="P21" s="38"/>
      <c r="Q21" s="38" t="s">
        <v>150</v>
      </c>
      <c r="R21" s="48">
        <v>-2.0752720560808702E-6</v>
      </c>
      <c r="S21" s="38">
        <f>R21*G6*G11</f>
        <v>-14.008086378545872</v>
      </c>
    </row>
    <row r="22" spans="1:19" x14ac:dyDescent="0.35">
      <c r="A22" s="38"/>
      <c r="B22" s="38"/>
      <c r="C22" s="38"/>
      <c r="D22" s="38"/>
      <c r="E22" s="38"/>
      <c r="F22" s="38"/>
      <c r="G22" s="38"/>
      <c r="H22" s="38"/>
      <c r="I22" s="38" t="s">
        <v>66</v>
      </c>
      <c r="J22" s="48">
        <v>-2.4386564519430699E-5</v>
      </c>
      <c r="K22" s="38">
        <f>J22*G5^2</f>
        <v>-848.89631092138268</v>
      </c>
      <c r="L22" s="38"/>
      <c r="M22" s="38"/>
      <c r="N22" s="48"/>
      <c r="O22" s="38"/>
      <c r="P22" s="38"/>
      <c r="Q22" s="38" t="s">
        <v>133</v>
      </c>
      <c r="R22" s="48">
        <v>2.13105202385416E-7</v>
      </c>
      <c r="S22" s="38">
        <f>R22*G7*G8</f>
        <v>-1.8859810411109317</v>
      </c>
    </row>
    <row r="23" spans="1:19" x14ac:dyDescent="0.35">
      <c r="A23" s="38"/>
      <c r="B23" s="38"/>
      <c r="C23" s="38"/>
      <c r="D23" s="38"/>
      <c r="E23" s="38"/>
      <c r="F23" s="38"/>
      <c r="G23" s="38"/>
      <c r="H23" s="38"/>
      <c r="I23" s="38" t="s">
        <v>107</v>
      </c>
      <c r="J23" s="48">
        <v>3.3889909650599102E-5</v>
      </c>
      <c r="K23" s="38">
        <f>J23*G6^2</f>
        <v>76.252296713847983</v>
      </c>
      <c r="L23" s="38"/>
      <c r="M23" s="38"/>
      <c r="N23" s="48"/>
      <c r="O23" s="38"/>
      <c r="P23" s="38"/>
      <c r="Q23" s="38" t="s">
        <v>134</v>
      </c>
      <c r="R23" s="48">
        <v>-9.3654775226013796E-7</v>
      </c>
      <c r="S23" s="38">
        <f>R23*G7*G10</f>
        <v>-41.442238037511103</v>
      </c>
    </row>
    <row r="24" spans="1:19" x14ac:dyDescent="0.35">
      <c r="A24" s="38"/>
      <c r="B24" s="38"/>
      <c r="C24" s="38"/>
      <c r="D24" s="38"/>
      <c r="E24" s="38"/>
      <c r="F24" s="38"/>
      <c r="G24" s="38"/>
      <c r="H24" s="38"/>
      <c r="I24" s="38" t="s">
        <v>87</v>
      </c>
      <c r="J24" s="48">
        <v>-2.36093101491423E-5</v>
      </c>
      <c r="K24" s="38">
        <f>J24*G7^2</f>
        <v>-821.8400862916435</v>
      </c>
      <c r="L24" s="38"/>
      <c r="M24" s="38"/>
      <c r="N24" s="48"/>
      <c r="O24" s="38"/>
      <c r="P24" s="38"/>
      <c r="Q24" s="38" t="s">
        <v>143</v>
      </c>
      <c r="R24" s="48">
        <v>-2.1832169744407901E-6</v>
      </c>
      <c r="S24" s="38">
        <f>R24*G7*G11</f>
        <v>57.964410671402973</v>
      </c>
    </row>
    <row r="25" spans="1:19" x14ac:dyDescent="0.35">
      <c r="A25" s="38"/>
      <c r="B25" s="38"/>
      <c r="C25" s="38"/>
      <c r="D25" s="38"/>
      <c r="E25" s="38"/>
      <c r="F25" s="38"/>
      <c r="G25" s="38"/>
      <c r="H25" s="38"/>
      <c r="I25" s="38" t="s">
        <v>136</v>
      </c>
      <c r="J25" s="48">
        <v>3.3358602833926903E-5</v>
      </c>
      <c r="K25" s="38">
        <f>J25*G8^2</f>
        <v>75.056856376335531</v>
      </c>
      <c r="L25" s="38"/>
      <c r="M25" s="38"/>
      <c r="N25" s="48"/>
      <c r="O25" s="38"/>
      <c r="P25" s="38"/>
      <c r="Q25" s="38" t="s">
        <v>135</v>
      </c>
      <c r="R25" s="48">
        <v>-3.6663766930443801E-7</v>
      </c>
      <c r="S25" s="38">
        <f>R25*G8*G10</f>
        <v>4.1246737796749278</v>
      </c>
    </row>
    <row r="26" spans="1:19" x14ac:dyDescent="0.35">
      <c r="A26" s="38"/>
      <c r="B26" s="38"/>
      <c r="C26" s="38"/>
      <c r="D26" s="38"/>
      <c r="E26" s="38"/>
      <c r="F26" s="38"/>
      <c r="G26" s="38"/>
      <c r="H26" s="38"/>
      <c r="I26" s="38" t="s">
        <v>137</v>
      </c>
      <c r="J26" s="48">
        <v>-2.2707871426282999E-5</v>
      </c>
      <c r="K26" s="38">
        <f>J26*G10^2</f>
        <v>-1277.3177677284186</v>
      </c>
      <c r="L26" s="38"/>
      <c r="M26" s="38"/>
      <c r="N26" s="48"/>
      <c r="O26" s="38"/>
      <c r="P26" s="38"/>
      <c r="Q26" s="38" t="s">
        <v>144</v>
      </c>
      <c r="R26" s="48">
        <v>-3.2924841111712699E-6</v>
      </c>
      <c r="S26" s="38">
        <f>R26*G8*G11</f>
        <v>-22.224267750406074</v>
      </c>
    </row>
    <row r="27" spans="1:19" x14ac:dyDescent="0.35">
      <c r="A27" s="38"/>
      <c r="B27" s="38"/>
      <c r="C27" s="38"/>
      <c r="D27" s="38"/>
      <c r="E27" s="38"/>
      <c r="F27" s="38"/>
      <c r="G27" s="38"/>
      <c r="H27" s="38"/>
      <c r="I27" s="38"/>
      <c r="J27" s="48"/>
      <c r="K27" s="48"/>
      <c r="L27" s="38"/>
      <c r="M27" s="38"/>
      <c r="N27" s="38"/>
      <c r="O27" s="38"/>
      <c r="P27" s="38"/>
      <c r="Q27" s="38" t="s">
        <v>145</v>
      </c>
      <c r="R27" s="48">
        <v>-3.4838400896100001E-6</v>
      </c>
      <c r="S27" s="38">
        <f>R27*G10*G11</f>
        <v>117.5796030243375</v>
      </c>
    </row>
    <row r="28" spans="1:19" x14ac:dyDescent="0.35">
      <c r="A28" s="38"/>
      <c r="B28" s="38"/>
      <c r="C28" s="38"/>
      <c r="D28" s="38"/>
      <c r="E28" s="38"/>
      <c r="F28" s="38"/>
      <c r="G28" s="38"/>
      <c r="H28" s="38"/>
      <c r="I28" s="38"/>
      <c r="J28" s="48"/>
      <c r="K28" s="38"/>
      <c r="L28" s="38"/>
      <c r="M28" s="38"/>
      <c r="N28" s="38"/>
      <c r="O28" s="38"/>
      <c r="P28" s="38"/>
      <c r="Q28" s="38" t="s">
        <v>66</v>
      </c>
      <c r="R28" s="48">
        <v>-1.72309827076301E-6</v>
      </c>
      <c r="S28" s="38">
        <f>R28*G5^2</f>
        <v>-59.981050805260374</v>
      </c>
    </row>
    <row r="29" spans="1:19" x14ac:dyDescent="0.35">
      <c r="A29" s="38"/>
      <c r="B29" s="38"/>
      <c r="C29" s="38"/>
      <c r="D29" s="38"/>
      <c r="E29" s="38"/>
      <c r="F29" s="38"/>
      <c r="G29" s="38"/>
      <c r="H29" s="38"/>
      <c r="I29" s="38"/>
      <c r="J29" s="48"/>
      <c r="K29" s="38"/>
      <c r="L29" s="38"/>
      <c r="M29" s="38"/>
      <c r="N29" s="38"/>
      <c r="O29" s="38"/>
      <c r="P29" s="38"/>
      <c r="Q29" s="38" t="s">
        <v>107</v>
      </c>
      <c r="R29" s="48">
        <v>-9.1535579770150292E-6</v>
      </c>
      <c r="S29" s="38">
        <f>R29*G6^2</f>
        <v>-20.595505448283816</v>
      </c>
    </row>
    <row r="30" spans="1:19" x14ac:dyDescent="0.35">
      <c r="A30" s="38"/>
      <c r="B30" s="38"/>
      <c r="C30" s="38"/>
      <c r="D30" s="38"/>
      <c r="E30" s="38"/>
      <c r="F30" s="38"/>
      <c r="G30" s="38"/>
      <c r="H30" s="38"/>
      <c r="I30" s="38"/>
      <c r="J30" s="48"/>
      <c r="K30" s="38"/>
      <c r="L30" s="38"/>
      <c r="M30" s="38"/>
      <c r="N30" s="38"/>
      <c r="O30" s="38"/>
      <c r="P30" s="38"/>
      <c r="Q30" s="38" t="s">
        <v>87</v>
      </c>
      <c r="R30" s="48">
        <v>-1.3895780387488899E-6</v>
      </c>
      <c r="S30" s="38">
        <f>R30*G7^2</f>
        <v>-48.37121152884886</v>
      </c>
    </row>
    <row r="31" spans="1:19" x14ac:dyDescent="0.35">
      <c r="A31" s="7"/>
      <c r="B31" s="38"/>
      <c r="C31" s="38"/>
      <c r="D31" s="38"/>
      <c r="E31" s="38"/>
      <c r="F31" s="38"/>
      <c r="G31" s="38"/>
      <c r="H31" s="38"/>
      <c r="I31" s="38"/>
      <c r="J31" s="48"/>
      <c r="K31" s="38"/>
      <c r="L31" s="38"/>
      <c r="M31" s="38"/>
      <c r="N31" s="38"/>
      <c r="O31" s="38"/>
      <c r="P31" s="38"/>
      <c r="Q31" s="38" t="s">
        <v>136</v>
      </c>
      <c r="R31" s="48">
        <v>-9.8664643946575607E-6</v>
      </c>
      <c r="S31" s="38">
        <f>R31*G8^2</f>
        <v>-22.19954488797951</v>
      </c>
    </row>
    <row r="32" spans="1:19" x14ac:dyDescent="0.35">
      <c r="A32" s="38"/>
      <c r="B32" s="38"/>
      <c r="C32" s="38"/>
      <c r="D32" s="38"/>
      <c r="E32" s="38"/>
      <c r="F32" s="38"/>
      <c r="G32" s="38"/>
      <c r="H32" s="38"/>
      <c r="I32" s="38"/>
      <c r="J32" s="48"/>
      <c r="K32" s="38"/>
      <c r="L32" s="38"/>
      <c r="M32" s="38"/>
      <c r="N32" s="38"/>
      <c r="O32" s="38"/>
      <c r="P32" s="38"/>
      <c r="Q32" s="38" t="s">
        <v>137</v>
      </c>
      <c r="R32" s="48">
        <v>-1.0573023548634801E-6</v>
      </c>
      <c r="S32" s="38">
        <f>R32*G10^2</f>
        <v>-59.473257461070752</v>
      </c>
    </row>
    <row r="33" spans="1:19" x14ac:dyDescent="0.35">
      <c r="A33" s="38"/>
      <c r="B33" s="38"/>
      <c r="C33" s="38"/>
      <c r="D33" s="38"/>
      <c r="E33" s="38"/>
      <c r="F33" s="38"/>
      <c r="G33" s="38"/>
      <c r="H33" s="38"/>
      <c r="I33" s="38"/>
      <c r="J33" s="48"/>
      <c r="K33" s="38"/>
      <c r="L33" s="38"/>
      <c r="M33" s="38"/>
      <c r="N33" s="38"/>
      <c r="O33" s="38"/>
      <c r="P33" s="38"/>
      <c r="Q33" s="38" t="s">
        <v>146</v>
      </c>
      <c r="R33" s="48">
        <v>-5.0040717757619401E-5</v>
      </c>
      <c r="S33" s="38">
        <f>R33*G11^2</f>
        <v>-1013.3245345917928</v>
      </c>
    </row>
    <row r="34" spans="1:19" x14ac:dyDescent="0.35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48"/>
      <c r="S34" s="38"/>
    </row>
    <row r="35" spans="1:19" x14ac:dyDescent="0.3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48"/>
      <c r="S35" s="38"/>
    </row>
    <row r="36" spans="1:19" x14ac:dyDescent="0.35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48"/>
      <c r="S36" s="38"/>
    </row>
    <row r="37" spans="1:19" x14ac:dyDescent="0.3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48"/>
      <c r="S37" s="38"/>
    </row>
    <row r="38" spans="1:19" x14ac:dyDescent="0.35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48"/>
      <c r="S38" s="38"/>
    </row>
    <row r="39" spans="1:19" x14ac:dyDescent="0.3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48"/>
      <c r="S39" s="38"/>
    </row>
    <row r="40" spans="1:19" x14ac:dyDescent="0.35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48"/>
      <c r="S40" s="38"/>
    </row>
    <row r="41" spans="1:19" x14ac:dyDescent="0.35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48"/>
      <c r="S41" s="38"/>
    </row>
  </sheetData>
  <mergeCells count="7">
    <mergeCell ref="A11:F11"/>
    <mergeCell ref="A5:F5"/>
    <mergeCell ref="A6:F6"/>
    <mergeCell ref="A7:F7"/>
    <mergeCell ref="A8:F8"/>
    <mergeCell ref="A9:F9"/>
    <mergeCell ref="A10:F10"/>
  </mergeCells>
  <conditionalFormatting sqref="C14">
    <cfRule type="cellIs" dxfId="1" priority="2" operator="lessThan">
      <formula>$C$15</formula>
    </cfRule>
  </conditionalFormatting>
  <conditionalFormatting sqref="C16:C17">
    <cfRule type="cellIs" dxfId="0" priority="1" operator="greaterThan">
      <formula>$C$18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9"/>
  <sheetViews>
    <sheetView workbookViewId="0">
      <selection activeCell="A2" sqref="A2:B9"/>
    </sheetView>
  </sheetViews>
  <sheetFormatPr defaultRowHeight="14.5" x14ac:dyDescent="0.35"/>
  <sheetData>
    <row r="2" spans="1:12" x14ac:dyDescent="0.35">
      <c r="A2" t="s">
        <v>192</v>
      </c>
      <c r="K2" t="s">
        <v>190</v>
      </c>
      <c r="L2" t="s">
        <v>191</v>
      </c>
    </row>
    <row r="3" spans="1:12" x14ac:dyDescent="0.35">
      <c r="A3" t="s">
        <v>9</v>
      </c>
      <c r="B3" s="1">
        <v>190</v>
      </c>
      <c r="K3">
        <f>B4</f>
        <v>130</v>
      </c>
      <c r="L3">
        <f>B5</f>
        <v>50</v>
      </c>
    </row>
    <row r="4" spans="1:12" x14ac:dyDescent="0.35">
      <c r="A4" t="s">
        <v>188</v>
      </c>
      <c r="B4" s="1">
        <v>130</v>
      </c>
      <c r="K4">
        <f>B3</f>
        <v>190</v>
      </c>
      <c r="L4">
        <v>-5</v>
      </c>
    </row>
    <row r="5" spans="1:12" x14ac:dyDescent="0.35">
      <c r="A5" t="s">
        <v>189</v>
      </c>
      <c r="B5" s="1">
        <v>50</v>
      </c>
    </row>
    <row r="6" spans="1:12" x14ac:dyDescent="0.35">
      <c r="A6" t="s">
        <v>29</v>
      </c>
      <c r="B6">
        <v>1000</v>
      </c>
    </row>
    <row r="7" spans="1:12" x14ac:dyDescent="0.35">
      <c r="A7" t="s">
        <v>193</v>
      </c>
    </row>
    <row r="8" spans="1:12" x14ac:dyDescent="0.35">
      <c r="A8" t="s">
        <v>189</v>
      </c>
      <c r="B8" s="1">
        <v>22.7</v>
      </c>
    </row>
    <row r="9" spans="1:12" x14ac:dyDescent="0.35">
      <c r="A9" t="s">
        <v>188</v>
      </c>
      <c r="B9" s="1">
        <v>151.5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8</vt:i4>
      </vt:variant>
    </vt:vector>
  </HeadingPairs>
  <TitlesOfParts>
    <vt:vector size="8" baseType="lpstr">
      <vt:lpstr>PPV</vt:lpstr>
      <vt:lpstr>Auto + TPV</vt:lpstr>
      <vt:lpstr>B-linkki</vt:lpstr>
      <vt:lpstr>PPV + KAP</vt:lpstr>
      <vt:lpstr>A-tupla</vt:lpstr>
      <vt:lpstr>AB-tupla</vt:lpstr>
      <vt:lpstr>B-triple</vt:lpstr>
      <vt:lpstr>Trade off laskenta</vt:lpstr>
    </vt:vector>
  </TitlesOfParts>
  <Company>Trafi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Lahti Otto</dc:creator>
  <cp:lastModifiedBy>Thomasén Emma</cp:lastModifiedBy>
  <dcterms:created xsi:type="dcterms:W3CDTF">2019-01-11T13:40:45Z</dcterms:created>
  <dcterms:modified xsi:type="dcterms:W3CDTF">2020-05-29T04:36:58Z</dcterms:modified>
</cp:coreProperties>
</file>