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8885" windowHeight="6840" activeTab="3"/>
  </bookViews>
  <sheets>
    <sheet name="Auto + TPV" sheetId="1" r:id="rId1"/>
    <sheet name="B-linkki" sheetId="2" r:id="rId2"/>
    <sheet name="PPV+KAP" sheetId="3" r:id="rId3"/>
    <sheet name="Duotrailer" sheetId="4" r:id="rId4"/>
    <sheet name="ETT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J9" i="5"/>
  <c r="J8" i="5"/>
  <c r="M8" i="5"/>
  <c r="N8" i="5" s="1"/>
  <c r="O8" i="5" s="1"/>
  <c r="J6" i="5" s="1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K22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5" i="5" l="1"/>
  <c r="J19" i="5"/>
  <c r="J22" i="5"/>
  <c r="I10" i="4"/>
  <c r="I9" i="4" l="1"/>
  <c r="K19" i="4" l="1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L8" i="3"/>
  <c r="I5" i="3" s="1"/>
  <c r="I8" i="3"/>
  <c r="K8" i="3" s="1"/>
  <c r="I4" i="3"/>
  <c r="I8" i="2"/>
  <c r="K8" i="2" s="1"/>
  <c r="L8" i="2" s="1"/>
  <c r="M8" i="2" s="1"/>
  <c r="I5" i="2" s="1"/>
  <c r="I4" i="2"/>
  <c r="I8" i="1"/>
  <c r="K8" i="1" s="1"/>
  <c r="L8" i="1" s="1"/>
  <c r="I5" i="1" s="1"/>
  <c r="I4" i="1"/>
  <c r="I16" i="4" l="1"/>
  <c r="L9" i="4"/>
  <c r="M9" i="4" s="1"/>
  <c r="I5" i="4"/>
  <c r="N9" i="4" l="1"/>
  <c r="I6" i="4" s="1"/>
  <c r="I19" i="4"/>
</calcChain>
</file>

<file path=xl/sharedStrings.xml><?xml version="1.0" encoding="utf-8"?>
<sst xmlns="http://schemas.openxmlformats.org/spreadsheetml/2006/main" count="192" uniqueCount="102">
  <si>
    <t>Sisäsäde</t>
  </si>
  <si>
    <t>raja</t>
  </si>
  <si>
    <t>Perävaunun takakulman siirtymä</t>
  </si>
  <si>
    <t>hyvitys</t>
  </si>
  <si>
    <t>Auto ja varsinainen perävaunu tai auto, dolly ja puoliperävaunu</t>
  </si>
  <si>
    <r>
      <t>A</t>
    </r>
    <r>
      <rPr>
        <vertAlign val="subscript"/>
        <sz val="10"/>
        <color theme="1"/>
        <rFont val="Verdana"/>
        <family val="2"/>
      </rPr>
      <t>av</t>
    </r>
    <r>
      <rPr>
        <sz val="10"/>
        <color theme="1"/>
        <rFont val="Verdana"/>
        <family val="2"/>
      </rPr>
      <t xml:space="preserve"> on auton ensimmäisen akselin ja auton takatelin kääntöpisteen välinen etäisyys [mm];</t>
    </r>
  </si>
  <si>
    <r>
      <t>A</t>
    </r>
    <r>
      <rPr>
        <vertAlign val="subscript"/>
        <sz val="10"/>
        <color theme="1"/>
        <rFont val="Verdana"/>
        <family val="2"/>
      </rPr>
      <t>vk</t>
    </r>
    <r>
      <rPr>
        <sz val="10"/>
        <color theme="1"/>
        <rFont val="Verdana"/>
        <family val="2"/>
      </rPr>
      <t xml:space="preserve"> on auton takatelin kääntöpisteen ja vetokytkimen välinen etäisyys [mm];</t>
    </r>
  </si>
  <si>
    <r>
      <t>A</t>
    </r>
    <r>
      <rPr>
        <vertAlign val="subscript"/>
        <sz val="10"/>
        <color theme="1"/>
        <rFont val="Verdana"/>
        <family val="2"/>
      </rPr>
      <t xml:space="preserve">ty </t>
    </r>
    <r>
      <rPr>
        <sz val="10"/>
        <color theme="1"/>
        <rFont val="Verdana"/>
        <family val="2"/>
      </rPr>
      <t>on auton takatelin kääntöpisteen ja taaimmaisen kohdan välinen etäisyys [mm];</t>
    </r>
  </si>
  <si>
    <r>
      <t>P</t>
    </r>
    <r>
      <rPr>
        <vertAlign val="subscript"/>
        <sz val="10"/>
        <color theme="1"/>
        <rFont val="Verdana"/>
        <family val="2"/>
      </rPr>
      <t>am</t>
    </r>
    <r>
      <rPr>
        <sz val="10"/>
        <color theme="1"/>
        <rFont val="Verdana"/>
        <family val="2"/>
      </rPr>
      <t xml:space="preserve"> on perävaunun A-mitta [mm];</t>
    </r>
  </si>
  <si>
    <r>
      <t>P</t>
    </r>
    <r>
      <rPr>
        <vertAlign val="subscript"/>
        <sz val="10"/>
        <color theme="1"/>
        <rFont val="Verdana"/>
        <family val="2"/>
      </rPr>
      <t>op</t>
    </r>
    <r>
      <rPr>
        <sz val="10"/>
        <color theme="1"/>
        <rFont val="Verdana"/>
        <family val="2"/>
      </rPr>
      <t xml:space="preserve"> on perävaunun etutelin kääntöpisteen ja takatelin kääntöpisteen välinen etäisyys [mm];</t>
    </r>
  </si>
  <si>
    <r>
      <t>P</t>
    </r>
    <r>
      <rPr>
        <vertAlign val="subscript"/>
        <sz val="10"/>
        <color theme="1"/>
        <rFont val="Verdana"/>
        <family val="2"/>
      </rPr>
      <t>ty</t>
    </r>
    <r>
      <rPr>
        <sz val="10"/>
        <color theme="1"/>
        <rFont val="Verdana"/>
        <family val="2"/>
      </rPr>
      <t xml:space="preserve"> on perävaunun takatelin kääntöpisteen ja taaimmaisen kohdan välinen etäisyys [mm].</t>
    </r>
  </si>
  <si>
    <t>Aav</t>
  </si>
  <si>
    <t>Avk</t>
  </si>
  <si>
    <t>Pam</t>
  </si>
  <si>
    <t>Pop</t>
  </si>
  <si>
    <t>Pty</t>
  </si>
  <si>
    <t>Raja</t>
  </si>
  <si>
    <t>Takakulman sivusiirtymä</t>
  </si>
  <si>
    <t>1 PPV</t>
  </si>
  <si>
    <t>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</si>
  <si>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</si>
  <si>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</si>
  <si>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</si>
  <si>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</si>
  <si>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</si>
  <si>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</si>
  <si>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</si>
  <si>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</si>
  <si>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</si>
  <si>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</si>
  <si>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</si>
  <si>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</si>
  <si>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</si>
  <si>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</si>
  <si>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2 PPV</t>
  </si>
  <si>
    <t>mitat milleinä, akselit lukossa</t>
  </si>
  <si>
    <t>RA Yaw</t>
  </si>
  <si>
    <t>RA sivuttais kiihtyvyys</t>
  </si>
  <si>
    <r>
      <t>L</t>
    </r>
    <r>
      <rPr>
        <vertAlign val="subscript"/>
        <sz val="10"/>
        <color theme="1"/>
        <rFont val="Verdana"/>
        <family val="2"/>
      </rPr>
      <t xml:space="preserve">op </t>
    </r>
    <r>
      <rPr>
        <sz val="10"/>
        <color theme="1"/>
        <rFont val="Verdana"/>
        <family val="2"/>
      </rPr>
      <t>on ensimmäisen puoliperävaunun vetotapin ja telin kääntöpisteen välinen etäisyys [mm];</t>
    </r>
  </si>
  <si>
    <r>
      <t>L</t>
    </r>
    <r>
      <rPr>
        <vertAlign val="subscript"/>
        <sz val="10"/>
        <color theme="1"/>
        <rFont val="Verdana"/>
        <family val="2"/>
      </rPr>
      <t xml:space="preserve">vp </t>
    </r>
    <r>
      <rPr>
        <sz val="10"/>
        <color theme="1"/>
        <rFont val="Verdana"/>
        <family val="2"/>
      </rPr>
      <t>on ensimmäisen puoliperävaunun telin kääntöpisteen ja vetopöydän välinen etäisyys [mm];</t>
    </r>
  </si>
  <si>
    <r>
      <t>L</t>
    </r>
    <r>
      <rPr>
        <vertAlign val="subscript"/>
        <sz val="10"/>
        <color theme="1"/>
        <rFont val="Verdana"/>
        <family val="2"/>
      </rPr>
      <t xml:space="preserve">ty </t>
    </r>
    <r>
      <rPr>
        <sz val="10"/>
        <color theme="1"/>
        <rFont val="Verdana"/>
        <family val="2"/>
      </rPr>
      <t>on ensimmäisen puoliperävaunun telin kääntöpisteen ja taaimmaisen kohdan välinen etäisyys [mm];</t>
    </r>
  </si>
  <si>
    <r>
      <t>P</t>
    </r>
    <r>
      <rPr>
        <vertAlign val="subscript"/>
        <sz val="10"/>
        <color theme="1"/>
        <rFont val="Verdana"/>
        <family val="2"/>
      </rPr>
      <t xml:space="preserve">ty </t>
    </r>
    <r>
      <rPr>
        <sz val="10"/>
        <color theme="1"/>
        <rFont val="Verdana"/>
        <family val="2"/>
      </rPr>
      <t>on jälkimmäisen puoliperävaunun telin kääntöpisteen ja taaimmaisen kohdan välinen etäisyys [mm].</t>
    </r>
  </si>
  <si>
    <t>Lop</t>
  </si>
  <si>
    <t>Lvp</t>
  </si>
  <si>
    <t>Lty</t>
  </si>
  <si>
    <r>
      <rPr>
        <sz val="10"/>
        <rFont val="Verdana"/>
        <family val="2"/>
      </rPr>
      <t>P</t>
    </r>
    <r>
      <rPr>
        <vertAlign val="subscript"/>
        <sz val="10"/>
        <rFont val="Verdana"/>
        <family val="2"/>
      </rPr>
      <t xml:space="preserve">op </t>
    </r>
    <r>
      <rPr>
        <sz val="10"/>
        <rFont val="Verdana"/>
        <family val="2"/>
      </rPr>
      <t>on jälkimmäisen puoliperävaunun vetotapin ja telin kääntöpisteen välinen etäisyys [mm];</t>
    </r>
  </si>
  <si>
    <r>
      <t>P</t>
    </r>
    <r>
      <rPr>
        <vertAlign val="subscript"/>
        <sz val="10"/>
        <color theme="1"/>
        <rFont val="Verdana"/>
        <family val="2"/>
      </rPr>
      <t xml:space="preserve">op </t>
    </r>
    <r>
      <rPr>
        <sz val="10"/>
        <color theme="1"/>
        <rFont val="Verdana"/>
        <family val="2"/>
      </rPr>
      <t>on puoliperävaunun vetotapin ja telin kääntöpisteen välinen etäisyys [mm];</t>
    </r>
  </si>
  <si>
    <r>
      <t>P</t>
    </r>
    <r>
      <rPr>
        <vertAlign val="subscript"/>
        <sz val="10"/>
        <color theme="1"/>
        <rFont val="Verdana"/>
        <family val="2"/>
      </rPr>
      <t xml:space="preserve">vk </t>
    </r>
    <r>
      <rPr>
        <sz val="10"/>
        <color theme="1"/>
        <rFont val="Verdana"/>
        <family val="2"/>
      </rPr>
      <t>on puoliperävaunun telin kääntöpisteen ja vetokytkimen välinen etäisyys [mm];</t>
    </r>
  </si>
  <si>
    <r>
      <t>P</t>
    </r>
    <r>
      <rPr>
        <vertAlign val="subscript"/>
        <sz val="10"/>
        <color theme="1"/>
        <rFont val="Verdana"/>
        <family val="2"/>
      </rPr>
      <t xml:space="preserve">ty </t>
    </r>
    <r>
      <rPr>
        <sz val="10"/>
        <color theme="1"/>
        <rFont val="Verdana"/>
        <family val="2"/>
      </rPr>
      <t>on puoliperävaunun telin kääntöpisteen ja taaimmaisen kohdan välinen etäisyys [mm];</t>
    </r>
  </si>
  <si>
    <r>
      <t>K</t>
    </r>
    <r>
      <rPr>
        <vertAlign val="subscript"/>
        <sz val="10"/>
        <color theme="1"/>
        <rFont val="Verdana"/>
        <family val="2"/>
      </rPr>
      <t xml:space="preserve">op </t>
    </r>
    <r>
      <rPr>
        <sz val="10"/>
        <color theme="1"/>
        <rFont val="Verdana"/>
        <family val="2"/>
      </rPr>
      <t>on keskiakseliperävaunun vetosilmukan ja telin kääntöpisteen välinen etäisyys [mm];</t>
    </r>
  </si>
  <si>
    <r>
      <t>K</t>
    </r>
    <r>
      <rPr>
        <vertAlign val="subscript"/>
        <sz val="10"/>
        <color theme="1"/>
        <rFont val="Verdana"/>
        <family val="2"/>
      </rPr>
      <t xml:space="preserve">ty </t>
    </r>
    <r>
      <rPr>
        <sz val="10"/>
        <color theme="1"/>
        <rFont val="Verdana"/>
        <family val="2"/>
      </rPr>
      <t>on keskiakseliperävaunun telin kääntöpisteen ja taaimmaisen kohdan välinen etäisyys [mm].</t>
    </r>
  </si>
  <si>
    <t>Pvk</t>
  </si>
  <si>
    <t>Kop</t>
  </si>
  <si>
    <t>Sisäsäde R 12,5 120-ast</t>
  </si>
  <si>
    <t>O</t>
  </si>
  <si>
    <t>P</t>
  </si>
  <si>
    <t>Q</t>
  </si>
  <si>
    <t>R</t>
  </si>
  <si>
    <t>S</t>
  </si>
  <si>
    <t>T</t>
  </si>
  <si>
    <r>
      <t>l</t>
    </r>
    <r>
      <rPr>
        <i/>
        <vertAlign val="subscript"/>
        <sz val="10"/>
        <color theme="1"/>
        <rFont val="Verdana"/>
        <family val="2"/>
      </rPr>
      <t>ppv</t>
    </r>
    <r>
      <rPr>
        <sz val="10"/>
        <color theme="1"/>
        <rFont val="Verdana"/>
        <family val="2"/>
      </rPr>
      <t xml:space="preserve"> on puoliperävaunun vetotapin ja telin kääntöpisteen välinen etäisyys</t>
    </r>
  </si>
  <si>
    <r>
      <t>l</t>
    </r>
    <r>
      <rPr>
        <i/>
        <vertAlign val="subscript"/>
        <sz val="10"/>
        <color theme="1"/>
        <rFont val="Verdana"/>
        <family val="2"/>
      </rPr>
      <t>va</t>
    </r>
    <r>
      <rPr>
        <sz val="10"/>
        <color theme="1"/>
        <rFont val="Verdana"/>
        <family val="2"/>
      </rPr>
      <t xml:space="preserve"> on täysperävaunun tai apuvaunun vetoaisan A-mitta </t>
    </r>
  </si>
  <si>
    <r>
      <t>l</t>
    </r>
    <r>
      <rPr>
        <i/>
        <vertAlign val="subscript"/>
        <sz val="10"/>
        <color theme="1"/>
        <rFont val="Verdana"/>
        <family val="2"/>
      </rPr>
      <t>vk</t>
    </r>
    <r>
      <rPr>
        <sz val="10"/>
        <color theme="1"/>
        <rFont val="Verdana"/>
        <family val="2"/>
      </rPr>
      <t xml:space="preserve"> on vetokytkimen etäisyys puoliperävaunun telin kääntöpisteestä </t>
    </r>
  </si>
  <si>
    <r>
      <t>l</t>
    </r>
    <r>
      <rPr>
        <i/>
        <vertAlign val="subscript"/>
        <sz val="10"/>
        <color theme="1"/>
        <rFont val="Verdana"/>
        <family val="2"/>
      </rPr>
      <t>ty1</t>
    </r>
    <r>
      <rPr>
        <vertAlign val="subscript"/>
        <sz val="10"/>
        <color theme="1"/>
        <rFont val="Verdana"/>
        <family val="2"/>
      </rPr>
      <t xml:space="preserve"> </t>
    </r>
    <r>
      <rPr>
        <sz val="10"/>
        <color theme="1"/>
        <rFont val="Verdana"/>
        <family val="2"/>
      </rPr>
      <t xml:space="preserve">on ensimmäisen perävaunun telin kääntöpisteen ja taaimmaisen kohdan välinen etäisyys </t>
    </r>
  </si>
  <si>
    <t>Lppv</t>
  </si>
  <si>
    <t>Ltpv</t>
  </si>
  <si>
    <t>Lvk</t>
  </si>
  <si>
    <t>Lva</t>
  </si>
  <si>
    <t>Lty1</t>
  </si>
  <si>
    <t>Lty2</t>
  </si>
  <si>
    <r>
      <t>l</t>
    </r>
    <r>
      <rPr>
        <i/>
        <vertAlign val="subscript"/>
        <sz val="10"/>
        <color theme="1"/>
        <rFont val="Verdana"/>
        <family val="2"/>
      </rPr>
      <t>ppv</t>
    </r>
    <r>
      <rPr>
        <sz val="10"/>
        <color theme="1"/>
        <rFont val="Verdana"/>
        <family val="2"/>
      </rPr>
      <t xml:space="preserve"> on puoliperävaunun akseliväli vetotapista telin painopisteeseen [mm];</t>
    </r>
  </si>
  <si>
    <r>
      <t>l</t>
    </r>
    <r>
      <rPr>
        <i/>
        <vertAlign val="subscript"/>
        <sz val="10"/>
        <color theme="1"/>
        <rFont val="Verdana"/>
        <family val="2"/>
      </rPr>
      <t>tpv</t>
    </r>
    <r>
      <rPr>
        <sz val="10"/>
        <color theme="1"/>
        <rFont val="Verdana"/>
        <family val="2"/>
      </rPr>
      <t xml:space="preserve"> on täysperävaunun tai akseliväli kääntökeskiöstä telin painopisteeseen tai toisen puoliperävaunun akseliväli vetotapista telin painopisteeseen</t>
    </r>
  </si>
  <si>
    <r>
      <t>l</t>
    </r>
    <r>
      <rPr>
        <i/>
        <vertAlign val="subscript"/>
        <sz val="10"/>
        <color theme="1"/>
        <rFont val="Verdana"/>
        <family val="2"/>
      </rPr>
      <t>vk</t>
    </r>
    <r>
      <rPr>
        <sz val="10"/>
        <color theme="1"/>
        <rFont val="Verdana"/>
        <family val="2"/>
      </rPr>
      <t xml:space="preserve"> on vetokytkimen etäisyys puoliperävaunun telin painopisteestä</t>
    </r>
  </si>
  <si>
    <t>Auto puoliperävaunu, apuvaunu ja toinen puoliperävaunu tai auto puoliperävaunu ja varsinainen perävaunu</t>
  </si>
  <si>
    <t>mitata milleinä, akselit lukossa</t>
  </si>
  <si>
    <t>mitat milleinä, akselit ohjaa ja keventää</t>
  </si>
  <si>
    <r>
      <t>l</t>
    </r>
    <r>
      <rPr>
        <i/>
        <vertAlign val="subscript"/>
        <sz val="10"/>
        <rFont val="Verdana"/>
        <family val="2"/>
      </rPr>
      <t>tpv</t>
    </r>
    <r>
      <rPr>
        <sz val="10"/>
        <rFont val="Verdana"/>
        <family val="2"/>
      </rPr>
      <t xml:space="preserve"> on täysperävaunun etutelin ja takatelin kääntöpisteiden välinen etäisyys tai  jälkimmäisen puoliperävaunun vetotapin ja telin kääntöpisteen välinen etäisyys</t>
    </r>
  </si>
  <si>
    <r>
      <t>l</t>
    </r>
    <r>
      <rPr>
        <i/>
        <vertAlign val="subscript"/>
        <sz val="10"/>
        <rFont val="Verdana"/>
        <family val="2"/>
      </rPr>
      <t>ty2</t>
    </r>
    <r>
      <rPr>
        <vertAlign val="subscript"/>
        <sz val="10"/>
        <rFont val="Verdana"/>
        <family val="2"/>
      </rPr>
      <t xml:space="preserve"> </t>
    </r>
    <r>
      <rPr>
        <sz val="10"/>
        <rFont val="Verdana"/>
        <family val="2"/>
      </rPr>
      <t xml:space="preserve">on viimeisen perävaunun takatelin kääntöpisteen ja taaimmaisen kohdan välinen etäisyys </t>
    </r>
  </si>
  <si>
    <r>
      <t>l</t>
    </r>
    <r>
      <rPr>
        <i/>
        <vertAlign val="subscript"/>
        <sz val="10"/>
        <color theme="1"/>
        <rFont val="Verdana"/>
        <family val="2"/>
      </rPr>
      <t>va</t>
    </r>
    <r>
      <rPr>
        <sz val="10"/>
        <color theme="1"/>
        <rFont val="Verdana"/>
        <family val="2"/>
      </rPr>
      <t xml:space="preserve"> on täysperävaunun tai apuvaunun vetoaisan A-mitta</t>
    </r>
  </si>
  <si>
    <t>Auton apuvaunun ja kahden puoliperävaunun tai auton varsinaisenperävaunun ja puoliperävaunun yhdistelmä</t>
  </si>
  <si>
    <t>RA sivuttais- kiihtyvyys</t>
  </si>
  <si>
    <r>
      <t>l</t>
    </r>
    <r>
      <rPr>
        <i/>
        <vertAlign val="subscript"/>
        <sz val="10"/>
        <color theme="1"/>
        <rFont val="Verdana"/>
        <family val="2"/>
      </rPr>
      <t>vk</t>
    </r>
    <r>
      <rPr>
        <sz val="10"/>
        <color theme="1"/>
        <rFont val="Verdana"/>
        <family val="2"/>
      </rPr>
      <t xml:space="preserve"> on kuorma-auton vetokytkimen etäisyys takatelin painopisteestä</t>
    </r>
  </si>
  <si>
    <r>
      <t>l</t>
    </r>
    <r>
      <rPr>
        <i/>
        <vertAlign val="subscript"/>
        <sz val="10"/>
        <color theme="1"/>
        <rFont val="Verdana"/>
        <family val="2"/>
      </rPr>
      <t>am</t>
    </r>
    <r>
      <rPr>
        <sz val="10"/>
        <color theme="1"/>
        <rFont val="Verdana"/>
        <family val="2"/>
      </rPr>
      <t xml:space="preserve"> on linkkitäysperävaunun tai apuvaunun A-mitta</t>
    </r>
  </si>
  <si>
    <r>
      <t>l</t>
    </r>
    <r>
      <rPr>
        <i/>
        <vertAlign val="subscript"/>
        <sz val="10"/>
        <color theme="1"/>
        <rFont val="Verdana"/>
        <family val="2"/>
      </rPr>
      <t>ppv</t>
    </r>
    <r>
      <rPr>
        <sz val="10"/>
        <color theme="1"/>
        <rFont val="Verdana"/>
        <family val="2"/>
      </rPr>
      <t xml:space="preserve"> on puoliperävaunun akseliväli vetotapista telin painopisteeseen</t>
    </r>
  </si>
  <si>
    <t>Lam</t>
  </si>
  <si>
    <t>Lltpv</t>
  </si>
  <si>
    <t>Lt</t>
  </si>
  <si>
    <t>mitat milleinä akselit ohjaa</t>
  </si>
  <si>
    <r>
      <t>l</t>
    </r>
    <r>
      <rPr>
        <i/>
        <vertAlign val="subscript"/>
        <sz val="10"/>
        <color theme="1"/>
        <rFont val="Verdana"/>
        <family val="2"/>
      </rPr>
      <t>ltpv</t>
    </r>
    <r>
      <rPr>
        <sz val="10"/>
        <color theme="1"/>
        <rFont val="Verdana"/>
        <family val="2"/>
      </rPr>
      <t xml:space="preserve"> linkkiperävaunun akseliväli etutelin kääntökeskiöstä tai vetotapista takatelin painopisteeseen</t>
    </r>
  </si>
  <si>
    <r>
      <t>l</t>
    </r>
    <r>
      <rPr>
        <i/>
        <vertAlign val="subscript"/>
        <sz val="10"/>
        <color theme="1"/>
        <rFont val="Verdana"/>
        <family val="2"/>
      </rPr>
      <t>vk</t>
    </r>
    <r>
      <rPr>
        <sz val="10"/>
        <color theme="1"/>
        <rFont val="Verdana"/>
        <family val="2"/>
      </rPr>
      <t xml:space="preserve"> on kuorma-auton vetokytkimen etäisyys telin kääntöpisteestä</t>
    </r>
  </si>
  <si>
    <r>
      <t>l</t>
    </r>
    <r>
      <rPr>
        <i/>
        <vertAlign val="subscript"/>
        <sz val="10"/>
        <color theme="1"/>
        <rFont val="Verdana"/>
        <family val="2"/>
      </rPr>
      <t>ltpv</t>
    </r>
    <r>
      <rPr>
        <sz val="10"/>
        <color theme="1"/>
        <rFont val="Verdana"/>
        <family val="2"/>
      </rPr>
      <t xml:space="preserve"> linkkiperävaunun akseliväli etutelin kääntökeskiöstä tai vetotapista takatelin kääntöpisteeseen</t>
    </r>
  </si>
  <si>
    <r>
      <t>l</t>
    </r>
    <r>
      <rPr>
        <i/>
        <vertAlign val="subscript"/>
        <sz val="10"/>
        <color theme="1"/>
        <rFont val="Verdana"/>
        <family val="2"/>
      </rPr>
      <t>t</t>
    </r>
    <r>
      <rPr>
        <sz val="10"/>
        <color theme="1"/>
        <rFont val="Verdana"/>
        <family val="2"/>
      </rPr>
      <t xml:space="preserve"> on linkkiperävaunun vetopöydän ja vetotapin tai etutelin painopisteen välinen etäisyys</t>
    </r>
  </si>
  <si>
    <r>
      <t>l</t>
    </r>
    <r>
      <rPr>
        <i/>
        <vertAlign val="subscript"/>
        <sz val="10"/>
        <color theme="1"/>
        <rFont val="Verdana"/>
        <family val="2"/>
      </rPr>
      <t>t</t>
    </r>
    <r>
      <rPr>
        <sz val="10"/>
        <color theme="1"/>
        <rFont val="Verdana"/>
        <family val="2"/>
      </rPr>
      <t xml:space="preserve"> on linkkiperävaunun vetotapin tai etutelin painopisteen ja vetopöydän välinen etäisyys</t>
    </r>
  </si>
  <si>
    <r>
      <t>l</t>
    </r>
    <r>
      <rPr>
        <i/>
        <vertAlign val="subscript"/>
        <sz val="10"/>
        <rFont val="Verdana"/>
        <family val="2"/>
      </rPr>
      <t>at</t>
    </r>
    <r>
      <rPr>
        <vertAlign val="subscript"/>
        <sz val="10"/>
        <rFont val="Verdana"/>
        <family val="2"/>
      </rPr>
      <t xml:space="preserve">y </t>
    </r>
    <r>
      <rPr>
        <sz val="10"/>
        <rFont val="Verdana"/>
        <family val="2"/>
      </rPr>
      <t>on auton takatelin kääntöpisteen ja taaimmaisen kohdan välinen etäisyys</t>
    </r>
  </si>
  <si>
    <r>
      <t>l</t>
    </r>
    <r>
      <rPr>
        <i/>
        <vertAlign val="subscript"/>
        <sz val="10"/>
        <rFont val="Verdana"/>
        <family val="2"/>
      </rPr>
      <t xml:space="preserve">aav </t>
    </r>
    <r>
      <rPr>
        <sz val="10"/>
        <rFont val="Verdana"/>
        <family val="2"/>
      </rPr>
      <t xml:space="preserve">on auton etuakselin ja takatelin kääntöpisteen välinen etäisyys </t>
    </r>
  </si>
  <si>
    <r>
      <t>l</t>
    </r>
    <r>
      <rPr>
        <i/>
        <vertAlign val="subscript"/>
        <sz val="10"/>
        <rFont val="Verdana"/>
        <family val="2"/>
      </rPr>
      <t>ty</t>
    </r>
    <r>
      <rPr>
        <i/>
        <sz val="10"/>
        <rFont val="Verdana"/>
        <family val="2"/>
      </rPr>
      <t xml:space="preserve"> </t>
    </r>
    <r>
      <rPr>
        <sz val="10"/>
        <rFont val="Verdana"/>
        <family val="2"/>
      </rPr>
      <t>on linkkiperävaunun takatelin kääntöpisteen ja taaimmaisen kohdan välinen etäisyys</t>
    </r>
  </si>
  <si>
    <t>auto</t>
  </si>
  <si>
    <t>linkki</t>
  </si>
  <si>
    <t>Laty</t>
  </si>
  <si>
    <t>Laav</t>
  </si>
  <si>
    <t>Auton ja kahden puoliperävaunun yhdistelmä</t>
  </si>
  <si>
    <t>Auto + Puoliperävaunu + keskiakseliperävaunu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</si>
</sst>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vertAlign val="subscript"/>
      <sz val="10"/>
      <color theme="1"/>
      <name val="Verdana"/>
      <family val="2"/>
    </font>
    <font>
      <sz val="11"/>
      <color rgb="FF008080"/>
      <name val="Calibri"/>
      <family val="2"/>
    </font>
    <font>
      <sz val="10"/>
      <name val="Verdana"/>
      <family val="2"/>
    </font>
    <font>
      <vertAlign val="subscript"/>
      <sz val="10"/>
      <name val="Verdana"/>
      <family val="2"/>
    </font>
    <font>
      <sz val="12"/>
      <color theme="1"/>
      <name val="Times New Roman"/>
      <family val="1"/>
    </font>
    <font>
      <i/>
      <sz val="10"/>
      <color theme="1"/>
      <name val="Verdana"/>
      <family val="2"/>
    </font>
    <font>
      <i/>
      <vertAlign val="subscript"/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Verdana"/>
      <family val="2"/>
    </font>
    <font>
      <i/>
      <vertAlign val="subscript"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1" fontId="0" fillId="3" borderId="0" xfId="0" applyNumberFormat="1" applyFill="1"/>
    <xf numFmtId="1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1" fontId="0" fillId="4" borderId="0" xfId="0" applyNumberFormat="1" applyFill="1"/>
    <xf numFmtId="1" fontId="0" fillId="0" borderId="0" xfId="0" applyNumberFormat="1" applyFill="1"/>
    <xf numFmtId="0" fontId="4" fillId="0" borderId="0" xfId="0" applyFont="1" applyFill="1" applyBorder="1" applyAlignment="1">
      <alignment vertical="center" wrapText="1"/>
    </xf>
    <xf numFmtId="0" fontId="0" fillId="3" borderId="0" xfId="0" applyFill="1"/>
    <xf numFmtId="11" fontId="0" fillId="0" borderId="0" xfId="0" applyNumberFormat="1"/>
    <xf numFmtId="0" fontId="1" fillId="0" borderId="0" xfId="0" applyFont="1"/>
    <xf numFmtId="11" fontId="2" fillId="0" borderId="0" xfId="0" applyNumberFormat="1" applyFont="1"/>
    <xf numFmtId="164" fontId="0" fillId="3" borderId="0" xfId="0" applyNumberFormat="1" applyFill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4" borderId="0" xfId="0" applyFill="1"/>
    <xf numFmtId="0" fontId="5" fillId="0" borderId="0" xfId="0" applyFont="1" applyAlignment="1">
      <alignment vertical="center"/>
    </xf>
    <xf numFmtId="0" fontId="0" fillId="0" borderId="0" xfId="0" applyFill="1"/>
    <xf numFmtId="0" fontId="7" fillId="0" borderId="0" xfId="0" applyFont="1"/>
    <xf numFmtId="11" fontId="7" fillId="0" borderId="0" xfId="0" applyNumberFormat="1" applyFont="1"/>
    <xf numFmtId="164" fontId="0" fillId="0" borderId="0" xfId="0" applyNumberFormat="1" applyFill="1"/>
    <xf numFmtId="0" fontId="8" fillId="0" borderId="0" xfId="0" applyFont="1"/>
    <xf numFmtId="0" fontId="0" fillId="0" borderId="0" xfId="0" applyBorder="1"/>
    <xf numFmtId="0" fontId="5" fillId="0" borderId="0" xfId="0" applyFont="1"/>
    <xf numFmtId="11" fontId="5" fillId="0" borderId="0" xfId="0" applyNumberFormat="1" applyFont="1"/>
    <xf numFmtId="0" fontId="5" fillId="0" borderId="0" xfId="0" applyFont="1" applyBorder="1" applyAlignment="1">
      <alignment vertical="center" wrapText="1"/>
    </xf>
    <xf numFmtId="0" fontId="11" fillId="0" borderId="0" xfId="0" applyFont="1"/>
    <xf numFmtId="0" fontId="13" fillId="0" borderId="0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4" fillId="0" borderId="0" xfId="0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5" fillId="0" borderId="2" xfId="0" applyFont="1" applyBorder="1"/>
    <xf numFmtId="0" fontId="15" fillId="0" borderId="3" xfId="0" applyFont="1" applyBorder="1"/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right" vertical="center"/>
    </xf>
    <xf numFmtId="0" fontId="15" fillId="2" borderId="6" xfId="0" applyFont="1" applyFill="1" applyBorder="1"/>
    <xf numFmtId="0" fontId="0" fillId="0" borderId="0" xfId="0" applyAlignment="1">
      <alignment horizontal="right"/>
    </xf>
    <xf numFmtId="0" fontId="0" fillId="0" borderId="0" xfId="0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8" fillId="0" borderId="0" xfId="0" applyFont="1" applyAlignment="1"/>
    <xf numFmtId="0" fontId="0" fillId="0" borderId="0" xfId="0" applyAlignment="1"/>
  </cellXfs>
  <cellStyles count="1">
    <cellStyle name="Normaali" xfId="0" builtinId="0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workbookViewId="0">
      <selection activeCell="B1" sqref="B1"/>
    </sheetView>
  </sheetViews>
  <sheetFormatPr defaultRowHeight="15" x14ac:dyDescent="0.25"/>
  <cols>
    <col min="9" max="9" width="18.140625" customWidth="1"/>
  </cols>
  <sheetData>
    <row r="1" spans="2:12" ht="18.75" x14ac:dyDescent="0.3">
      <c r="B1" s="28" t="s">
        <v>4</v>
      </c>
    </row>
    <row r="3" spans="2:12" x14ac:dyDescent="0.25">
      <c r="B3" t="s">
        <v>11</v>
      </c>
      <c r="C3" t="s">
        <v>12</v>
      </c>
      <c r="D3" t="s">
        <v>13</v>
      </c>
      <c r="E3" t="s">
        <v>14</v>
      </c>
      <c r="F3" t="s">
        <v>15</v>
      </c>
      <c r="I3" t="s">
        <v>0</v>
      </c>
    </row>
    <row r="4" spans="2:12" x14ac:dyDescent="0.25">
      <c r="B4" s="1">
        <v>5800</v>
      </c>
      <c r="C4" s="1">
        <v>4000</v>
      </c>
      <c r="D4" s="1">
        <v>3700</v>
      </c>
      <c r="E4" s="1">
        <v>9500</v>
      </c>
      <c r="F4" s="1">
        <v>5500</v>
      </c>
      <c r="I4" s="2">
        <f>12401-0.4736*B4+0.2368*C4-0.196*D4-0.588*E4</f>
        <v>4290.119999999999</v>
      </c>
    </row>
    <row r="5" spans="2:12" x14ac:dyDescent="0.25">
      <c r="H5" t="s">
        <v>1</v>
      </c>
      <c r="I5" s="7">
        <f>4000-L8</f>
        <v>3867.4515000000001</v>
      </c>
    </row>
    <row r="7" spans="2:12" ht="29.45" customHeight="1" x14ac:dyDescent="0.25">
      <c r="I7" s="6" t="s">
        <v>2</v>
      </c>
      <c r="L7" t="s">
        <v>3</v>
      </c>
    </row>
    <row r="8" spans="2:12" x14ac:dyDescent="0.25">
      <c r="I8" s="2">
        <f>0.1347*C4+0.2844*F4-0.01198*B4-0.007485*D4-0.02246*E4-1125</f>
        <v>667.45150000000012</v>
      </c>
      <c r="K8" s="3">
        <f>800-I8</f>
        <v>132.54849999999988</v>
      </c>
      <c r="L8" s="3">
        <f>IF(K8&lt;300,K8,300)</f>
        <v>132.54849999999988</v>
      </c>
    </row>
    <row r="9" spans="2:12" x14ac:dyDescent="0.25">
      <c r="I9" s="17">
        <v>800</v>
      </c>
    </row>
    <row r="11" spans="2:12" x14ac:dyDescent="0.25">
      <c r="B11" s="5" t="s">
        <v>5</v>
      </c>
    </row>
    <row r="12" spans="2:12" x14ac:dyDescent="0.25">
      <c r="B12" s="5" t="s">
        <v>6</v>
      </c>
    </row>
    <row r="13" spans="2:12" x14ac:dyDescent="0.25">
      <c r="B13" s="5" t="s">
        <v>7</v>
      </c>
    </row>
    <row r="14" spans="2:12" x14ac:dyDescent="0.25">
      <c r="B14" s="5" t="s">
        <v>8</v>
      </c>
    </row>
    <row r="15" spans="2:12" x14ac:dyDescent="0.25">
      <c r="B15" s="5" t="s">
        <v>9</v>
      </c>
    </row>
    <row r="16" spans="2:12" x14ac:dyDescent="0.25">
      <c r="B16" s="4" t="s">
        <v>10</v>
      </c>
    </row>
  </sheetData>
  <conditionalFormatting sqref="I4">
    <cfRule type="cellIs" dxfId="8" priority="2" operator="lessThan">
      <formula>$I$51</formula>
    </cfRule>
  </conditionalFormatting>
  <conditionalFormatting sqref="I8">
    <cfRule type="cellIs" dxfId="7" priority="1" operator="greaterThan">
      <formula>800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workbookViewId="0">
      <selection activeCell="B1" sqref="B1"/>
    </sheetView>
  </sheetViews>
  <sheetFormatPr defaultRowHeight="15" x14ac:dyDescent="0.25"/>
  <sheetData>
    <row r="1" spans="2:13" ht="18.75" x14ac:dyDescent="0.3">
      <c r="B1" s="28" t="s">
        <v>100</v>
      </c>
    </row>
    <row r="3" spans="2:13" x14ac:dyDescent="0.25">
      <c r="B3" s="6" t="s">
        <v>42</v>
      </c>
      <c r="C3" s="6" t="s">
        <v>43</v>
      </c>
      <c r="D3" s="6" t="s">
        <v>14</v>
      </c>
      <c r="E3" s="6" t="s">
        <v>44</v>
      </c>
      <c r="F3" s="6" t="s">
        <v>15</v>
      </c>
      <c r="I3" t="s">
        <v>0</v>
      </c>
    </row>
    <row r="4" spans="2:13" x14ac:dyDescent="0.25">
      <c r="B4" s="1">
        <v>8500</v>
      </c>
      <c r="C4" s="1">
        <v>3500</v>
      </c>
      <c r="D4" s="1">
        <v>7700</v>
      </c>
      <c r="E4" s="1">
        <v>5000</v>
      </c>
      <c r="F4" s="1">
        <v>4300</v>
      </c>
      <c r="I4" s="2">
        <f>-0.62076*B4+0.21592*C4-0.53979*D4+12573</f>
        <v>3895.8770000000004</v>
      </c>
    </row>
    <row r="5" spans="2:13" x14ac:dyDescent="0.25">
      <c r="H5" t="s">
        <v>16</v>
      </c>
      <c r="I5" s="7">
        <f>4000-M8</f>
        <v>3700</v>
      </c>
    </row>
    <row r="6" spans="2:13" x14ac:dyDescent="0.25">
      <c r="I6" s="8"/>
    </row>
    <row r="7" spans="2:13" x14ac:dyDescent="0.25">
      <c r="I7" s="8" t="s">
        <v>17</v>
      </c>
      <c r="M7" t="s">
        <v>3</v>
      </c>
    </row>
    <row r="8" spans="2:13" x14ac:dyDescent="0.25">
      <c r="H8" t="s">
        <v>18</v>
      </c>
      <c r="I8" s="2">
        <f>0.311*E4-0.028*B4-921</f>
        <v>396</v>
      </c>
      <c r="K8">
        <f>LARGE(I8:I9,1)</f>
        <v>500</v>
      </c>
      <c r="L8">
        <f>800-K8</f>
        <v>300</v>
      </c>
      <c r="M8">
        <f>IF(L8&lt;300,L8,300)</f>
        <v>300</v>
      </c>
    </row>
    <row r="9" spans="2:13" x14ac:dyDescent="0.25">
      <c r="H9" t="s">
        <v>34</v>
      </c>
      <c r="I9" s="10">
        <f>IF(F4&lt;5000,500,800)</f>
        <v>500</v>
      </c>
    </row>
    <row r="10" spans="2:13" x14ac:dyDescent="0.25">
      <c r="I10" s="17">
        <v>800</v>
      </c>
    </row>
    <row r="13" spans="2:13" x14ac:dyDescent="0.25">
      <c r="B13" s="5" t="s">
        <v>38</v>
      </c>
    </row>
    <row r="14" spans="2:13" x14ac:dyDescent="0.25">
      <c r="B14" s="5" t="s">
        <v>39</v>
      </c>
    </row>
    <row r="15" spans="2:13" x14ac:dyDescent="0.25">
      <c r="B15" s="5" t="s">
        <v>40</v>
      </c>
    </row>
    <row r="16" spans="2:13" x14ac:dyDescent="0.25">
      <c r="B16" s="18" t="s">
        <v>45</v>
      </c>
    </row>
    <row r="17" spans="2:2" x14ac:dyDescent="0.25">
      <c r="B17" s="5" t="s">
        <v>41</v>
      </c>
    </row>
  </sheetData>
  <conditionalFormatting sqref="I4">
    <cfRule type="cellIs" dxfId="6" priority="3" operator="lessThan">
      <formula>$I$53</formula>
    </cfRule>
  </conditionalFormatting>
  <conditionalFormatting sqref="I6 I8">
    <cfRule type="cellIs" dxfId="5" priority="2" operator="greaterThan">
      <formula>800</formula>
    </cfRule>
  </conditionalFormatting>
  <conditionalFormatting sqref="I7">
    <cfRule type="cellIs" dxfId="4" priority="1" operator="lessThan">
      <formula>$I$53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workbookViewId="0">
      <selection activeCell="E4" sqref="E4"/>
    </sheetView>
  </sheetViews>
  <sheetFormatPr defaultRowHeight="15" x14ac:dyDescent="0.25"/>
  <sheetData>
    <row r="1" spans="2:12" ht="18.75" x14ac:dyDescent="0.3">
      <c r="B1" s="28" t="s">
        <v>101</v>
      </c>
    </row>
    <row r="3" spans="2:12" x14ac:dyDescent="0.25">
      <c r="B3" s="6" t="s">
        <v>14</v>
      </c>
      <c r="C3" s="6" t="s">
        <v>51</v>
      </c>
      <c r="D3" s="6" t="s">
        <v>52</v>
      </c>
      <c r="E3" s="6" t="s">
        <v>15</v>
      </c>
      <c r="I3" t="s">
        <v>0</v>
      </c>
    </row>
    <row r="4" spans="2:12" x14ac:dyDescent="0.25">
      <c r="B4" s="1">
        <v>9000</v>
      </c>
      <c r="C4" s="1">
        <v>4200</v>
      </c>
      <c r="D4" s="1">
        <v>6500</v>
      </c>
      <c r="E4" s="1">
        <v>5700</v>
      </c>
      <c r="I4" s="2">
        <f>-0.6485*B4+0.2229*C4-0.4864*D4+12414</f>
        <v>4352.08</v>
      </c>
    </row>
    <row r="5" spans="2:12" x14ac:dyDescent="0.25">
      <c r="H5" t="s">
        <v>16</v>
      </c>
      <c r="I5" s="7">
        <f>4000-L8</f>
        <v>3799.7</v>
      </c>
    </row>
    <row r="7" spans="2:12" x14ac:dyDescent="0.25">
      <c r="I7" t="s">
        <v>17</v>
      </c>
      <c r="L7" t="s">
        <v>3</v>
      </c>
    </row>
    <row r="8" spans="2:12" x14ac:dyDescent="0.25">
      <c r="H8" t="s">
        <v>18</v>
      </c>
      <c r="I8" s="2">
        <f>0.311*E4-0.028*B4-921</f>
        <v>599.70000000000005</v>
      </c>
      <c r="K8" s="3">
        <f>800-I8</f>
        <v>200.29999999999995</v>
      </c>
      <c r="L8">
        <f>IF(K8&lt;300,K8,300)</f>
        <v>200.29999999999995</v>
      </c>
    </row>
    <row r="9" spans="2:12" x14ac:dyDescent="0.25">
      <c r="I9" s="17">
        <v>800</v>
      </c>
    </row>
    <row r="11" spans="2:12" x14ac:dyDescent="0.25">
      <c r="B11" s="5" t="s">
        <v>46</v>
      </c>
    </row>
    <row r="12" spans="2:12" x14ac:dyDescent="0.25">
      <c r="B12" s="5" t="s">
        <v>47</v>
      </c>
    </row>
    <row r="13" spans="2:12" x14ac:dyDescent="0.25">
      <c r="B13" s="5" t="s">
        <v>48</v>
      </c>
    </row>
    <row r="14" spans="2:12" x14ac:dyDescent="0.25">
      <c r="B14" s="5" t="s">
        <v>49</v>
      </c>
    </row>
    <row r="15" spans="2:12" x14ac:dyDescent="0.25">
      <c r="B15" s="5" t="s">
        <v>50</v>
      </c>
    </row>
  </sheetData>
  <conditionalFormatting sqref="I4">
    <cfRule type="cellIs" dxfId="3" priority="2" operator="lessThan">
      <formula>$I$51</formula>
    </cfRule>
  </conditionalFormatting>
  <conditionalFormatting sqref="I8">
    <cfRule type="cellIs" dxfId="2" priority="1" operator="greaterThan">
      <formula>800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workbookViewId="0">
      <selection activeCell="G6" sqref="G6"/>
    </sheetView>
  </sheetViews>
  <sheetFormatPr defaultRowHeight="15" x14ac:dyDescent="0.25"/>
  <cols>
    <col min="9" max="9" width="13.28515625" customWidth="1"/>
    <col min="11" max="11" width="8.85546875" bestFit="1" customWidth="1"/>
    <col min="12" max="12" width="11.5703125" customWidth="1"/>
    <col min="13" max="13" width="10.42578125" customWidth="1"/>
    <col min="14" max="15" width="8.85546875" bestFit="1" customWidth="1"/>
    <col min="16" max="16" width="9.42578125" customWidth="1"/>
    <col min="17" max="17" width="10.42578125" customWidth="1"/>
    <col min="18" max="18" width="9.5703125" customWidth="1"/>
    <col min="19" max="19" width="11" customWidth="1"/>
    <col min="20" max="20" width="9.5703125" customWidth="1"/>
    <col min="21" max="21" width="10.5703125" customWidth="1"/>
    <col min="22" max="23" width="10.42578125" customWidth="1"/>
    <col min="24" max="25" width="10.5703125" customWidth="1"/>
    <col min="26" max="26" width="10.28515625" customWidth="1"/>
    <col min="27" max="27" width="10" customWidth="1"/>
    <col min="28" max="29" width="10.5703125" customWidth="1"/>
    <col min="30" max="30" width="10.140625" customWidth="1"/>
    <col min="31" max="31" width="9.5703125" customWidth="1"/>
  </cols>
  <sheetData>
    <row r="1" spans="2:31" ht="18.75" x14ac:dyDescent="0.3">
      <c r="B1" s="28" t="s">
        <v>73</v>
      </c>
    </row>
    <row r="2" spans="2:31" ht="15.75" thickBot="1" x14ac:dyDescent="0.3"/>
    <row r="3" spans="2:31" ht="15.75" thickBot="1" x14ac:dyDescent="0.3">
      <c r="B3" s="45" t="s">
        <v>75</v>
      </c>
      <c r="C3" s="46"/>
      <c r="D3" s="46"/>
      <c r="E3" s="46"/>
      <c r="F3" s="33"/>
      <c r="G3" s="34"/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30</v>
      </c>
      <c r="W3" t="s">
        <v>31</v>
      </c>
      <c r="X3" t="s">
        <v>32</v>
      </c>
      <c r="Y3" t="s">
        <v>33</v>
      </c>
      <c r="Z3" t="s">
        <v>54</v>
      </c>
      <c r="AA3" t="s">
        <v>55</v>
      </c>
      <c r="AB3" t="s">
        <v>56</v>
      </c>
      <c r="AC3" t="s">
        <v>57</v>
      </c>
      <c r="AD3" t="s">
        <v>58</v>
      </c>
      <c r="AE3" t="s">
        <v>59</v>
      </c>
    </row>
    <row r="4" spans="2:31" ht="30" x14ac:dyDescent="0.25">
      <c r="B4" s="35" t="s">
        <v>64</v>
      </c>
      <c r="C4" s="35" t="s">
        <v>65</v>
      </c>
      <c r="D4" s="36" t="s">
        <v>66</v>
      </c>
      <c r="E4" s="36" t="s">
        <v>67</v>
      </c>
      <c r="F4" s="37" t="s">
        <v>68</v>
      </c>
      <c r="G4" s="38" t="s">
        <v>69</v>
      </c>
      <c r="I4" s="29" t="s">
        <v>53</v>
      </c>
      <c r="J4" s="9"/>
      <c r="K4" s="4">
        <v>10858.5225854866</v>
      </c>
      <c r="L4" s="4">
        <v>-0.34162177077216599</v>
      </c>
      <c r="M4" s="4">
        <v>-0.297212068487336</v>
      </c>
      <c r="N4" s="4">
        <v>8.2073694743695094E-2</v>
      </c>
      <c r="O4" s="4">
        <v>-0.146941523663777</v>
      </c>
      <c r="P4" s="13">
        <v>1.5977350206798399E-5</v>
      </c>
      <c r="Q4" s="13">
        <v>6.4711704960171199E-6</v>
      </c>
      <c r="R4" s="13">
        <v>7.4355393992692299E-6</v>
      </c>
      <c r="S4" s="13">
        <v>-1.24118660339387E-5</v>
      </c>
      <c r="T4" s="13">
        <v>9.1313565580305403E-6</v>
      </c>
      <c r="U4" s="13">
        <v>-5.7430101984504405E-7</v>
      </c>
      <c r="V4" s="13">
        <v>-2.4370695569319101E-5</v>
      </c>
      <c r="W4" s="13">
        <v>-2.3943601178641802E-5</v>
      </c>
      <c r="X4" s="13">
        <v>2.3396006112819998E-5</v>
      </c>
      <c r="Y4" s="13">
        <v>-3.5872149308749498E-5</v>
      </c>
    </row>
    <row r="5" spans="2:31" x14ac:dyDescent="0.25">
      <c r="B5" s="39">
        <v>7625</v>
      </c>
      <c r="C5" s="39">
        <v>7900</v>
      </c>
      <c r="D5" s="39">
        <v>4125</v>
      </c>
      <c r="E5" s="39">
        <v>3700</v>
      </c>
      <c r="F5" s="40">
        <v>4375</v>
      </c>
      <c r="G5" s="40">
        <v>4100</v>
      </c>
      <c r="I5" s="2">
        <f>SUM(K5:Y5)</f>
        <v>3925.7338377796518</v>
      </c>
      <c r="J5" s="19"/>
      <c r="K5">
        <f>K4</f>
        <v>10858.5225854866</v>
      </c>
      <c r="L5">
        <f>L4*B5</f>
        <v>-2604.8660021377655</v>
      </c>
      <c r="M5">
        <f>M4*C5</f>
        <v>-2347.9753410499543</v>
      </c>
      <c r="N5">
        <f>N4*D5</f>
        <v>338.55399081774226</v>
      </c>
      <c r="O5">
        <f>O4*E5</f>
        <v>-543.68363755597488</v>
      </c>
      <c r="P5" s="11">
        <f>P4*B5*C5</f>
        <v>962.43563308201863</v>
      </c>
      <c r="Q5" s="11">
        <f>Q4*B5*D5</f>
        <v>203.53853450753846</v>
      </c>
      <c r="R5" s="11">
        <f>R4*B5*E5</f>
        <v>209.77515530188316</v>
      </c>
      <c r="S5" s="11">
        <f>S4*C5*D5</f>
        <v>-404.47168438097736</v>
      </c>
      <c r="T5" s="11">
        <f>T4*C5*E5</f>
        <v>266.90955219123265</v>
      </c>
      <c r="U5" s="11">
        <f>U4*D5*E5</f>
        <v>-8.7652693153849857</v>
      </c>
      <c r="V5" s="11">
        <f>V4*B5^2</f>
        <v>-1416.9274720849432</v>
      </c>
      <c r="W5" s="11">
        <f>W4*C5^2</f>
        <v>-1494.3201495590349</v>
      </c>
      <c r="X5" s="11">
        <f>X4*D5^2</f>
        <v>398.09766651345279</v>
      </c>
      <c r="Y5" s="11">
        <f>Y4*E5^2</f>
        <v>-491.08972403678064</v>
      </c>
    </row>
    <row r="6" spans="2:31" x14ac:dyDescent="0.25">
      <c r="I6" s="7">
        <f>4000-N9</f>
        <v>3735.1901158247852</v>
      </c>
      <c r="K6" s="25">
        <v>1700.3786065909301</v>
      </c>
      <c r="L6" s="27">
        <v>-0.15369232430070201</v>
      </c>
      <c r="M6" s="25">
        <v>4.80830318096577E-2</v>
      </c>
      <c r="N6" s="25">
        <v>-0.280215617993955</v>
      </c>
      <c r="O6" s="25">
        <v>-5.3017430377466201E-2</v>
      </c>
      <c r="P6" s="25">
        <v>-0.32760610750542102</v>
      </c>
      <c r="Q6" s="26">
        <v>-1.96698353869144E-6</v>
      </c>
      <c r="R6" s="26">
        <v>6.6734607755816104E-6</v>
      </c>
      <c r="S6" s="26">
        <v>5.4506226071223602E-6</v>
      </c>
      <c r="T6" s="26">
        <v>6.0641558121692199E-6</v>
      </c>
      <c r="U6" s="26">
        <v>-1.71258838721686E-6</v>
      </c>
      <c r="V6" s="26">
        <v>-1.0328223240214299E-6</v>
      </c>
      <c r="W6" s="26">
        <v>-7.68932117703848E-8</v>
      </c>
      <c r="X6" s="26">
        <v>-5.6786116967408601E-6</v>
      </c>
      <c r="Y6" s="26">
        <v>2.16538973899255E-5</v>
      </c>
      <c r="Z6" s="26">
        <v>-1.0194740656982101E-6</v>
      </c>
      <c r="AA6" s="26">
        <v>4.2125718222137799E-6</v>
      </c>
      <c r="AB6" s="26">
        <v>-1.5536306122216E-6</v>
      </c>
      <c r="AC6" s="26">
        <v>4.5823475880389299E-5</v>
      </c>
      <c r="AD6" s="26">
        <v>7.45475313624094E-7</v>
      </c>
      <c r="AE6" s="26">
        <v>4.6035075877742399E-5</v>
      </c>
    </row>
    <row r="7" spans="2:31" ht="27.95" customHeight="1" x14ac:dyDescent="0.25">
      <c r="B7" s="43" t="s">
        <v>60</v>
      </c>
      <c r="C7" s="44"/>
      <c r="D7" s="44"/>
      <c r="E7" s="44"/>
      <c r="F7" s="44"/>
      <c r="G7" s="44"/>
      <c r="K7">
        <f>K6</f>
        <v>1700.3786065909301</v>
      </c>
      <c r="L7">
        <f>L6*B5</f>
        <v>-1171.9039727928528</v>
      </c>
      <c r="M7">
        <f>M6*C5</f>
        <v>379.85595129629581</v>
      </c>
      <c r="N7">
        <f>N6*D5</f>
        <v>-1155.8894242250644</v>
      </c>
      <c r="O7">
        <f>O6*E5</f>
        <v>-196.16449239662495</v>
      </c>
      <c r="P7" s="11">
        <f>P6*G5</f>
        <v>-1343.1850407722261</v>
      </c>
      <c r="Q7" s="11">
        <f>Q6*B5*C5</f>
        <v>-118.48617091192563</v>
      </c>
      <c r="R7" s="11">
        <f>R6*B5*D5</f>
        <v>209.90119595696535</v>
      </c>
      <c r="S7" s="11">
        <f>S6*B5*E5</f>
        <v>153.7756903034396</v>
      </c>
      <c r="T7" s="11">
        <f>T6*B5*G5</f>
        <v>189.58067107794022</v>
      </c>
      <c r="U7" s="11">
        <f>U6*C5*D5</f>
        <v>-55.808974068429428</v>
      </c>
      <c r="V7" s="11">
        <f>V6*C5*E5</f>
        <v>-30.189396531146393</v>
      </c>
      <c r="W7" s="11">
        <f>W6*C5*G5</f>
        <v>-2.4905711292427637</v>
      </c>
      <c r="X7" s="11">
        <f>X6*D5*E5</f>
        <v>-86.669811021507385</v>
      </c>
      <c r="Y7" s="11">
        <f>Y6*D5*G5</f>
        <v>366.22153960711501</v>
      </c>
      <c r="Z7" s="11">
        <f>Z6*E5*G5</f>
        <v>-15.465421576641848</v>
      </c>
      <c r="AA7" s="11">
        <f>AA6*B5*B5</f>
        <v>244.92155860089804</v>
      </c>
      <c r="AB7" s="11">
        <f>AB6*C5*C5</f>
        <v>-96.962086508750062</v>
      </c>
      <c r="AC7" s="11">
        <f>AC6*D5*D5</f>
        <v>779.71508177724911</v>
      </c>
      <c r="AD7" s="11">
        <f>AD6*E5*E5</f>
        <v>10.205557043513847</v>
      </c>
      <c r="AE7" s="11">
        <f>AE6*G5*G5</f>
        <v>773.84962550484966</v>
      </c>
    </row>
    <row r="8" spans="2:31" ht="57.95" customHeight="1" x14ac:dyDescent="0.25">
      <c r="B8" s="48" t="s">
        <v>76</v>
      </c>
      <c r="C8" s="49"/>
      <c r="D8" s="49"/>
      <c r="E8" s="49"/>
      <c r="F8" s="49"/>
      <c r="G8" s="49"/>
      <c r="I8" s="30" t="s">
        <v>17</v>
      </c>
      <c r="N8" t="s">
        <v>3</v>
      </c>
    </row>
    <row r="9" spans="2:31" ht="29.1" customHeight="1" x14ac:dyDescent="0.25">
      <c r="B9" s="43" t="s">
        <v>62</v>
      </c>
      <c r="C9" s="44"/>
      <c r="D9" s="44"/>
      <c r="E9" s="44"/>
      <c r="F9" s="44"/>
      <c r="G9" s="44"/>
      <c r="H9" s="41" t="s">
        <v>18</v>
      </c>
      <c r="I9" s="2">
        <f>0.311*F5-0.028*B5-921</f>
        <v>226.125</v>
      </c>
      <c r="J9" s="22"/>
      <c r="L9">
        <f>LARGE(I9:I10,1)</f>
        <v>535.19011582478504</v>
      </c>
      <c r="M9">
        <f>800-L9</f>
        <v>264.80988417521496</v>
      </c>
      <c r="N9">
        <f>IF(M9&lt;300,M9,300)</f>
        <v>264.80988417521496</v>
      </c>
    </row>
    <row r="10" spans="2:31" ht="29.1" customHeight="1" x14ac:dyDescent="0.25">
      <c r="B10" s="43" t="s">
        <v>61</v>
      </c>
      <c r="C10" s="44"/>
      <c r="D10" s="44"/>
      <c r="E10" s="44"/>
      <c r="F10" s="44"/>
      <c r="G10" s="44"/>
      <c r="H10" s="41" t="s">
        <v>34</v>
      </c>
      <c r="I10" s="2">
        <f>SUM(K7:AE7)</f>
        <v>535.19011582478504</v>
      </c>
      <c r="J10" s="22"/>
      <c r="L10" s="24"/>
    </row>
    <row r="11" spans="2:31" ht="28.5" customHeight="1" x14ac:dyDescent="0.25">
      <c r="B11" s="43" t="s">
        <v>63</v>
      </c>
      <c r="C11" s="44"/>
      <c r="D11" s="44"/>
      <c r="E11" s="44"/>
      <c r="F11" s="44"/>
      <c r="G11" s="44"/>
      <c r="I11" s="7">
        <v>800</v>
      </c>
      <c r="J11" s="22"/>
    </row>
    <row r="12" spans="2:31" ht="27" customHeight="1" x14ac:dyDescent="0.25">
      <c r="B12" s="48" t="s">
        <v>77</v>
      </c>
      <c r="C12" s="44"/>
      <c r="D12" s="44"/>
      <c r="E12" s="44"/>
      <c r="F12" s="44"/>
      <c r="G12" s="44"/>
      <c r="I12" s="22"/>
      <c r="J12" s="22"/>
    </row>
    <row r="13" spans="2:31" ht="15.75" thickBot="1" x14ac:dyDescent="0.3">
      <c r="I13" s="22"/>
      <c r="J13" s="22"/>
    </row>
    <row r="14" spans="2:31" ht="15.75" thickBot="1" x14ac:dyDescent="0.3">
      <c r="B14" s="45" t="s">
        <v>35</v>
      </c>
      <c r="C14" s="46"/>
      <c r="D14" s="46"/>
      <c r="E14" s="47"/>
      <c r="K14" t="s">
        <v>19</v>
      </c>
      <c r="L14" t="s">
        <v>20</v>
      </c>
      <c r="M14" t="s">
        <v>21</v>
      </c>
      <c r="N14" t="s">
        <v>22</v>
      </c>
      <c r="O14" t="s">
        <v>23</v>
      </c>
      <c r="P14" t="s">
        <v>24</v>
      </c>
      <c r="Q14" t="s">
        <v>25</v>
      </c>
      <c r="R14" t="s">
        <v>26</v>
      </c>
      <c r="S14" t="s">
        <v>27</v>
      </c>
      <c r="T14" t="s">
        <v>28</v>
      </c>
      <c r="U14" t="s">
        <v>29</v>
      </c>
      <c r="V14" t="s">
        <v>30</v>
      </c>
      <c r="W14" t="s">
        <v>31</v>
      </c>
      <c r="X14" t="s">
        <v>32</v>
      </c>
      <c r="Y14" t="s">
        <v>33</v>
      </c>
    </row>
    <row r="15" spans="2:31" ht="15.75" x14ac:dyDescent="0.25">
      <c r="B15" s="35" t="s">
        <v>64</v>
      </c>
      <c r="C15" s="35" t="s">
        <v>65</v>
      </c>
      <c r="D15" s="36" t="s">
        <v>66</v>
      </c>
      <c r="E15" s="36" t="s">
        <v>67</v>
      </c>
      <c r="I15" s="31" t="s">
        <v>36</v>
      </c>
      <c r="J15" s="9"/>
      <c r="K15">
        <v>10.7899395319318</v>
      </c>
      <c r="L15">
        <v>-6.2271728468152896E-4</v>
      </c>
      <c r="M15">
        <v>-1.46255853898645E-3</v>
      </c>
      <c r="N15">
        <v>4.8283700687694298E-4</v>
      </c>
      <c r="O15">
        <v>1.6807339351940001E-4</v>
      </c>
      <c r="P15" s="11">
        <v>4.3393463876068901E-9</v>
      </c>
      <c r="Q15" s="11">
        <v>-1.7279281414706701E-8</v>
      </c>
      <c r="R15" s="11">
        <v>-3.4742364907087201E-9</v>
      </c>
      <c r="S15" s="11">
        <v>-2.5854180736378501E-8</v>
      </c>
      <c r="T15" s="11">
        <v>-5.1027558631235498E-9</v>
      </c>
      <c r="U15" s="11">
        <v>-6.72348029828197E-9</v>
      </c>
      <c r="V15" s="11">
        <v>3.19533644781704E-8</v>
      </c>
      <c r="W15" s="11">
        <v>7.7306497138944804E-8</v>
      </c>
      <c r="X15" s="11">
        <v>1.5634754732654001E-9</v>
      </c>
      <c r="Y15" s="11">
        <v>-1.6333496376336101E-8</v>
      </c>
    </row>
    <row r="16" spans="2:31" x14ac:dyDescent="0.25">
      <c r="B16" s="39">
        <v>8600</v>
      </c>
      <c r="C16" s="39">
        <v>7900</v>
      </c>
      <c r="D16" s="39">
        <v>3150</v>
      </c>
      <c r="E16" s="39">
        <v>3700</v>
      </c>
      <c r="I16" s="14">
        <f>SUM(K16:Y16)</f>
        <v>1.8483161471352099</v>
      </c>
      <c r="J16" s="19"/>
      <c r="K16">
        <f>K15</f>
        <v>10.7899395319318</v>
      </c>
      <c r="L16">
        <f>L15*B16</f>
        <v>-5.3553686482611491</v>
      </c>
      <c r="M16">
        <f>M15*C16</f>
        <v>-11.554212457992955</v>
      </c>
      <c r="N16">
        <f>N15*D16</f>
        <v>1.5209365716623704</v>
      </c>
      <c r="O16">
        <f>O15*E16</f>
        <v>0.62187155602178001</v>
      </c>
      <c r="P16" s="11">
        <f>P15*B16*C16</f>
        <v>0.29481519357401209</v>
      </c>
      <c r="Q16" s="11">
        <f>Q15*B16*D16</f>
        <v>-0.46809573352440459</v>
      </c>
      <c r="R16" s="11">
        <f>R15*B16*E16</f>
        <v>-0.11055020513435147</v>
      </c>
      <c r="S16" s="11">
        <f>S15*C16*D16</f>
        <v>-0.64338128762477897</v>
      </c>
      <c r="T16" s="11">
        <f>T15*C16*E16</f>
        <v>-0.14915355387910137</v>
      </c>
      <c r="U16" s="11">
        <f>U15*D16*E16</f>
        <v>-7.8362162876476363E-2</v>
      </c>
      <c r="V16" s="11">
        <f>V15*B16*B16</f>
        <v>2.3632708368054831</v>
      </c>
      <c r="W16" s="11">
        <f>W15*C16*C16</f>
        <v>4.8246984864415454</v>
      </c>
      <c r="X16" s="11">
        <f>X15*D16*D16</f>
        <v>1.5513585383475931E-2</v>
      </c>
      <c r="Y16" s="11">
        <f>Y15*E16*E16</f>
        <v>-0.22360556539204121</v>
      </c>
    </row>
    <row r="17" spans="1:25" x14ac:dyDescent="0.25">
      <c r="B17" s="15"/>
      <c r="C17" s="16"/>
      <c r="D17" s="15"/>
      <c r="E17" s="15"/>
      <c r="I17" s="17">
        <v>1.9</v>
      </c>
      <c r="J17" s="19"/>
    </row>
    <row r="18" spans="1:25" ht="33" customHeight="1" x14ac:dyDescent="0.25">
      <c r="B18" s="43" t="s">
        <v>70</v>
      </c>
      <c r="C18" s="44"/>
      <c r="D18" s="44"/>
      <c r="E18" s="44"/>
      <c r="F18" s="44"/>
      <c r="G18" s="44"/>
      <c r="I18" s="32" t="s">
        <v>37</v>
      </c>
      <c r="J18" s="6"/>
      <c r="K18">
        <v>-20.961431267756101</v>
      </c>
      <c r="L18">
        <v>7.66545757079221E-3</v>
      </c>
      <c r="M18">
        <v>-1.47235092684933E-3</v>
      </c>
      <c r="N18">
        <v>2.47753361501506E-4</v>
      </c>
      <c r="O18">
        <v>3.2620901151842E-4</v>
      </c>
      <c r="P18" s="11">
        <v>2.4560897185967699E-8</v>
      </c>
      <c r="Q18" s="11">
        <v>1.65808342820296E-8</v>
      </c>
      <c r="R18" s="11">
        <v>2.1206871635005001E-8</v>
      </c>
      <c r="S18" s="11">
        <v>-2.1341705991168499E-8</v>
      </c>
      <c r="T18" s="11">
        <v>-3.33230653328946E-8</v>
      </c>
      <c r="U18" s="11">
        <v>-3.5012696203141699E-10</v>
      </c>
      <c r="V18" s="11">
        <v>-5.0083925411732002E-7</v>
      </c>
      <c r="W18" s="11">
        <v>7.76212701585151E-8</v>
      </c>
      <c r="X18" s="11">
        <v>-2.1574034508204402E-9</v>
      </c>
      <c r="Y18" s="11">
        <v>-3.6385050386846201E-8</v>
      </c>
    </row>
    <row r="19" spans="1:25" ht="29.45" customHeight="1" x14ac:dyDescent="0.25">
      <c r="A19" s="24"/>
      <c r="B19" s="43" t="s">
        <v>71</v>
      </c>
      <c r="C19" s="44"/>
      <c r="D19" s="44"/>
      <c r="E19" s="44"/>
      <c r="F19" s="44"/>
      <c r="G19" s="44"/>
      <c r="I19" s="14">
        <f>SUM(K19:Y19)</f>
        <v>3.8835245387618196</v>
      </c>
      <c r="J19" s="19"/>
      <c r="K19">
        <f>K18</f>
        <v>-20.961431267756101</v>
      </c>
      <c r="L19">
        <f>L18*B16</f>
        <v>65.922935108813007</v>
      </c>
      <c r="M19">
        <f>M18*C16</f>
        <v>-11.631572322109706</v>
      </c>
      <c r="N19">
        <f>N18*D16</f>
        <v>0.78042308872974386</v>
      </c>
      <c r="O19">
        <f>O18*E16</f>
        <v>1.2069733426181539</v>
      </c>
      <c r="P19" s="11">
        <f>P18*B16*C16</f>
        <v>1.6686673548146453</v>
      </c>
      <c r="Q19" s="11">
        <f>Q18*B16*D16</f>
        <v>0.4491748007001819</v>
      </c>
      <c r="R19" s="11">
        <f>R18*B16*E16</f>
        <v>0.67480265542585915</v>
      </c>
      <c r="S19" s="11">
        <f>S18*C16*D16</f>
        <v>-0.5310883535902281</v>
      </c>
      <c r="T19" s="11">
        <f>T18*C16*E16</f>
        <v>-0.97403319968050905</v>
      </c>
      <c r="U19" s="11">
        <f>U18*D16*E16</f>
        <v>-4.0807297424761647E-3</v>
      </c>
      <c r="V19" s="11">
        <f>V18*B16*B16</f>
        <v>-37.042071234516989</v>
      </c>
      <c r="W19" s="11">
        <f>W18*C16*C16</f>
        <v>4.8443434705929276</v>
      </c>
      <c r="X19" s="11">
        <f>X18*D16*D16</f>
        <v>-2.1406835740765816E-2</v>
      </c>
      <c r="Y19" s="11">
        <f>Y18*E16*E16</f>
        <v>-0.49811133979592453</v>
      </c>
    </row>
    <row r="20" spans="1:25" ht="30" customHeight="1" x14ac:dyDescent="0.25">
      <c r="A20" s="24"/>
      <c r="B20" s="43" t="s">
        <v>72</v>
      </c>
      <c r="C20" s="44"/>
      <c r="D20" s="44"/>
      <c r="E20" s="44"/>
      <c r="F20" s="44"/>
      <c r="G20" s="44"/>
      <c r="I20" s="17">
        <v>4</v>
      </c>
      <c r="J20" s="19"/>
    </row>
    <row r="21" spans="1:25" x14ac:dyDescent="0.25">
      <c r="B21" s="23" t="s">
        <v>78</v>
      </c>
      <c r="C21" s="23"/>
    </row>
  </sheetData>
  <mergeCells count="11">
    <mergeCell ref="B18:G18"/>
    <mergeCell ref="B19:G19"/>
    <mergeCell ref="B20:G20"/>
    <mergeCell ref="B3:E3"/>
    <mergeCell ref="B14:E14"/>
    <mergeCell ref="B7:G7"/>
    <mergeCell ref="B8:G8"/>
    <mergeCell ref="B9:G9"/>
    <mergeCell ref="B10:G10"/>
    <mergeCell ref="B11:G11"/>
    <mergeCell ref="B12:G12"/>
  </mergeCells>
  <conditionalFormatting sqref="I12:J13 J9:J11">
    <cfRule type="cellIs" dxfId="1" priority="1" operator="greaterThan">
      <formula>0.8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1"/>
  <sheetViews>
    <sheetView workbookViewId="0">
      <selection activeCell="H11" sqref="H11"/>
    </sheetView>
  </sheetViews>
  <sheetFormatPr defaultRowHeight="15" x14ac:dyDescent="0.25"/>
  <cols>
    <col min="7" max="8" width="10.42578125" customWidth="1"/>
    <col min="10" max="10" width="12.28515625" customWidth="1"/>
    <col min="16" max="16" width="8.85546875" bestFit="1" customWidth="1"/>
    <col min="17" max="17" width="10.140625" customWidth="1"/>
    <col min="18" max="18" width="9.5703125" customWidth="1"/>
    <col min="19" max="19" width="9.85546875" customWidth="1"/>
    <col min="20" max="21" width="10.42578125" customWidth="1"/>
    <col min="22" max="22" width="10" customWidth="1"/>
    <col min="23" max="24" width="10.140625" customWidth="1"/>
    <col min="25" max="26" width="9.85546875" customWidth="1"/>
    <col min="27" max="27" width="9.7109375" customWidth="1"/>
    <col min="28" max="28" width="9.85546875" customWidth="1"/>
    <col min="31" max="31" width="9.85546875" customWidth="1"/>
  </cols>
  <sheetData>
    <row r="1" spans="2:31" ht="18.75" x14ac:dyDescent="0.3">
      <c r="B1" s="28" t="s">
        <v>79</v>
      </c>
    </row>
    <row r="3" spans="2:31" x14ac:dyDescent="0.25">
      <c r="B3" t="s">
        <v>87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30</v>
      </c>
      <c r="W3" t="s">
        <v>31</v>
      </c>
      <c r="X3" t="s">
        <v>32</v>
      </c>
      <c r="Y3" t="s">
        <v>33</v>
      </c>
      <c r="Z3" t="s">
        <v>54</v>
      </c>
      <c r="AA3" t="s">
        <v>55</v>
      </c>
      <c r="AB3" t="s">
        <v>56</v>
      </c>
      <c r="AC3" t="s">
        <v>57</v>
      </c>
      <c r="AD3" t="s">
        <v>58</v>
      </c>
      <c r="AE3" t="s">
        <v>59</v>
      </c>
    </row>
    <row r="4" spans="2:31" ht="47.25" x14ac:dyDescent="0.25">
      <c r="B4" s="6" t="s">
        <v>66</v>
      </c>
      <c r="C4" s="6" t="s">
        <v>84</v>
      </c>
      <c r="D4" t="s">
        <v>86</v>
      </c>
      <c r="E4" s="6" t="s">
        <v>85</v>
      </c>
      <c r="F4" s="6" t="s">
        <v>64</v>
      </c>
      <c r="G4" s="6" t="s">
        <v>98</v>
      </c>
      <c r="H4" s="6" t="s">
        <v>44</v>
      </c>
      <c r="I4" s="6" t="s">
        <v>99</v>
      </c>
      <c r="J4" s="31" t="s">
        <v>53</v>
      </c>
      <c r="K4" s="20">
        <v>9525.1268888812992</v>
      </c>
      <c r="L4" s="20">
        <v>4.67254222611896E-2</v>
      </c>
      <c r="M4" s="20">
        <v>-0.111695907802687</v>
      </c>
      <c r="N4" s="20">
        <v>6.9047115837555906E-2</v>
      </c>
      <c r="O4" s="20">
        <v>-0.29145564998547702</v>
      </c>
      <c r="P4" s="20">
        <v>-0.29771504558534001</v>
      </c>
      <c r="Q4" s="21">
        <v>1.1789133978411599E-7</v>
      </c>
      <c r="R4" s="21">
        <v>-1.0647646789009899E-6</v>
      </c>
      <c r="S4" s="21">
        <v>3.09213193319288E-7</v>
      </c>
      <c r="T4" s="21">
        <v>-3.1779087694665098E-6</v>
      </c>
      <c r="U4" s="21">
        <v>-4.3207930489526502E-7</v>
      </c>
      <c r="V4" s="21">
        <v>6.7542912399474503E-6</v>
      </c>
      <c r="W4" s="21">
        <v>7.1568159323958096E-6</v>
      </c>
      <c r="X4" s="21">
        <v>-5.7453414053561301E-5</v>
      </c>
      <c r="Y4" s="21">
        <v>-1.6290539766890199E-6</v>
      </c>
      <c r="Z4" s="21">
        <v>1.09282966399319E-5</v>
      </c>
      <c r="AA4" s="21">
        <v>2.7973429655403701E-5</v>
      </c>
      <c r="AB4" s="21">
        <v>-3.58039367589252E-5</v>
      </c>
      <c r="AC4" s="21">
        <v>2.61245839048073E-5</v>
      </c>
      <c r="AD4" s="21">
        <v>5.4476137001263802E-6</v>
      </c>
      <c r="AE4" s="21">
        <v>-2.0558836202866999E-5</v>
      </c>
    </row>
    <row r="5" spans="2:31" x14ac:dyDescent="0.25">
      <c r="B5" s="1">
        <v>2960</v>
      </c>
      <c r="C5" s="1">
        <v>3600</v>
      </c>
      <c r="D5" s="1">
        <v>8800</v>
      </c>
      <c r="E5" s="1">
        <v>7200</v>
      </c>
      <c r="F5" s="1">
        <v>7220</v>
      </c>
      <c r="G5" s="1">
        <v>3559</v>
      </c>
      <c r="H5" s="1">
        <v>5000</v>
      </c>
      <c r="I5" s="1">
        <v>5000</v>
      </c>
      <c r="J5" s="2">
        <f>SUM(K5:AE5)</f>
        <v>3719.7690849436358</v>
      </c>
      <c r="K5">
        <f>K4</f>
        <v>9525.1268888812992</v>
      </c>
      <c r="L5">
        <f>L4*B5</f>
        <v>138.30724989312122</v>
      </c>
      <c r="M5">
        <f>M4*C5</f>
        <v>-402.10526808967319</v>
      </c>
      <c r="N5">
        <f>N4*D5</f>
        <v>607.61461937049194</v>
      </c>
      <c r="O5">
        <f>O4*E5</f>
        <v>-2098.4806798954346</v>
      </c>
      <c r="P5" s="11">
        <f>P4*F5</f>
        <v>-2149.5026291261547</v>
      </c>
      <c r="Q5" s="11">
        <f>Q4*B5*C5</f>
        <v>1.2562501167395401</v>
      </c>
      <c r="R5" s="11">
        <f>R4*B5*D5</f>
        <v>-27.734990356012986</v>
      </c>
      <c r="S5" s="11">
        <f>S4*B5*E5</f>
        <v>6.5899515760206659</v>
      </c>
      <c r="T5" s="11">
        <f>T4*B5*F5</f>
        <v>-67.915723894022676</v>
      </c>
      <c r="U5" s="11">
        <f>U4*C5*D5</f>
        <v>-13.688272379081996</v>
      </c>
      <c r="V5" s="11">
        <f>V4*C5*E5</f>
        <v>175.0712289394379</v>
      </c>
      <c r="W5" s="11">
        <f>W4*C5*F5</f>
        <v>186.01995971483188</v>
      </c>
      <c r="X5" s="11">
        <f>X4*D5*E5</f>
        <v>-3640.2483144336438</v>
      </c>
      <c r="Y5" s="11">
        <f>Y4*D5*F5</f>
        <v>-103.50357346291356</v>
      </c>
      <c r="Z5" s="11">
        <f>Z4*E5*F5</f>
        <v>568.09657253021987</v>
      </c>
      <c r="AA5" s="11">
        <f>AA4*B5*B5</f>
        <v>245.09200126878505</v>
      </c>
      <c r="AB5" s="11">
        <f>AB4*C5*C5</f>
        <v>-464.01902039567057</v>
      </c>
      <c r="AC5" s="11">
        <f>AC4*D5*D5</f>
        <v>2023.0877775882773</v>
      </c>
      <c r="AD5" s="11">
        <f>AD4*E5*E5</f>
        <v>282.40429421455156</v>
      </c>
      <c r="AE5" s="11">
        <f>AE4*F5*F5</f>
        <v>-1071.699237117532</v>
      </c>
    </row>
    <row r="6" spans="2:31" x14ac:dyDescent="0.25">
      <c r="J6" s="7">
        <f>4000-O8</f>
        <v>3700</v>
      </c>
    </row>
    <row r="7" spans="2:31" ht="29.45" customHeight="1" x14ac:dyDescent="0.25">
      <c r="B7" s="43" t="s">
        <v>89</v>
      </c>
      <c r="C7" s="44"/>
      <c r="D7" s="44"/>
      <c r="E7" s="44"/>
      <c r="F7" s="44"/>
      <c r="G7" s="44"/>
      <c r="H7" s="6"/>
      <c r="J7" s="30" t="s">
        <v>17</v>
      </c>
      <c r="O7" t="s">
        <v>3</v>
      </c>
    </row>
    <row r="8" spans="2:31" x14ac:dyDescent="0.25">
      <c r="B8" s="23" t="s">
        <v>82</v>
      </c>
      <c r="I8" t="s">
        <v>96</v>
      </c>
      <c r="J8" s="2">
        <f>0.576*G5-2174</f>
        <v>-124.01600000000008</v>
      </c>
      <c r="K8" s="22"/>
      <c r="M8">
        <f>LARGE(J8:J9,1)</f>
        <v>447.154</v>
      </c>
      <c r="N8">
        <f>800-M8</f>
        <v>352.846</v>
      </c>
      <c r="O8">
        <f>IF(N8&lt;300,N8,300)</f>
        <v>300</v>
      </c>
    </row>
    <row r="9" spans="2:31" ht="29.45" customHeight="1" x14ac:dyDescent="0.25">
      <c r="B9" s="43" t="s">
        <v>90</v>
      </c>
      <c r="C9" s="44"/>
      <c r="D9" s="44"/>
      <c r="E9" s="44"/>
      <c r="F9" s="44"/>
      <c r="G9" s="44"/>
      <c r="H9" s="6"/>
      <c r="I9" t="s">
        <v>97</v>
      </c>
      <c r="J9" s="2">
        <f>-1125+0.1347*B5+0.2844*H5-0.01198*I5-0.007485*C5-0.02246*E5</f>
        <v>447.154</v>
      </c>
      <c r="K9" s="22"/>
      <c r="M9" s="24"/>
    </row>
    <row r="10" spans="2:31" ht="29.45" customHeight="1" x14ac:dyDescent="0.25">
      <c r="B10" s="43" t="s">
        <v>92</v>
      </c>
      <c r="C10" s="44"/>
      <c r="D10" s="44"/>
      <c r="E10" s="44"/>
      <c r="F10" s="44"/>
      <c r="G10" s="44"/>
      <c r="H10" s="6"/>
      <c r="J10" s="7">
        <v>800</v>
      </c>
      <c r="K10" s="22"/>
    </row>
    <row r="11" spans="2:31" ht="27.6" customHeight="1" x14ac:dyDescent="0.25">
      <c r="B11" s="43" t="s">
        <v>60</v>
      </c>
      <c r="C11" s="44"/>
      <c r="D11" s="44"/>
      <c r="E11" s="44"/>
      <c r="F11" s="44"/>
      <c r="G11" s="44"/>
      <c r="H11" s="6"/>
    </row>
    <row r="12" spans="2:31" ht="29.1" customHeight="1" x14ac:dyDescent="0.25">
      <c r="B12" s="48" t="s">
        <v>93</v>
      </c>
      <c r="C12" s="44"/>
      <c r="D12" s="44"/>
      <c r="E12" s="44"/>
      <c r="F12" s="44"/>
      <c r="G12" s="44"/>
      <c r="H12" s="6"/>
    </row>
    <row r="13" spans="2:31" ht="30" customHeight="1" x14ac:dyDescent="0.25">
      <c r="B13" s="48" t="s">
        <v>95</v>
      </c>
      <c r="C13" s="44"/>
      <c r="D13" s="44"/>
      <c r="E13" s="44"/>
      <c r="F13" s="44"/>
      <c r="G13" s="44"/>
      <c r="H13" s="6"/>
    </row>
    <row r="14" spans="2:31" ht="26.45" customHeight="1" x14ac:dyDescent="0.25">
      <c r="B14" s="48" t="s">
        <v>94</v>
      </c>
      <c r="C14" s="44"/>
      <c r="D14" s="44"/>
      <c r="E14" s="44"/>
      <c r="F14" s="44"/>
      <c r="G14" s="44"/>
      <c r="H14" s="6"/>
    </row>
    <row r="17" spans="2:31" x14ac:dyDescent="0.25">
      <c r="B17" t="s">
        <v>74</v>
      </c>
      <c r="K17" t="s">
        <v>19</v>
      </c>
      <c r="L17" t="s">
        <v>20</v>
      </c>
      <c r="M17" t="s">
        <v>21</v>
      </c>
      <c r="N17" t="s">
        <v>22</v>
      </c>
      <c r="O17" t="s">
        <v>23</v>
      </c>
      <c r="P17" t="s">
        <v>24</v>
      </c>
      <c r="Q17" t="s">
        <v>25</v>
      </c>
      <c r="R17" t="s">
        <v>26</v>
      </c>
      <c r="S17" t="s">
        <v>27</v>
      </c>
      <c r="T17" t="s">
        <v>28</v>
      </c>
      <c r="U17" t="s">
        <v>29</v>
      </c>
      <c r="V17" t="s">
        <v>30</v>
      </c>
      <c r="W17" t="s">
        <v>31</v>
      </c>
      <c r="X17" t="s">
        <v>32</v>
      </c>
      <c r="Y17" t="s">
        <v>33</v>
      </c>
      <c r="Z17" t="s">
        <v>54</v>
      </c>
      <c r="AA17" t="s">
        <v>55</v>
      </c>
      <c r="AB17" t="s">
        <v>56</v>
      </c>
      <c r="AC17" t="s">
        <v>57</v>
      </c>
      <c r="AD17" t="s">
        <v>58</v>
      </c>
      <c r="AE17" t="s">
        <v>59</v>
      </c>
    </row>
    <row r="18" spans="2:31" ht="15.75" x14ac:dyDescent="0.25">
      <c r="B18" s="6" t="s">
        <v>66</v>
      </c>
      <c r="C18" s="6" t="s">
        <v>84</v>
      </c>
      <c r="D18" s="6" t="s">
        <v>86</v>
      </c>
      <c r="E18" s="6" t="s">
        <v>85</v>
      </c>
      <c r="F18" s="6" t="s">
        <v>64</v>
      </c>
      <c r="G18" s="6"/>
      <c r="H18" s="6"/>
      <c r="I18" s="6"/>
      <c r="J18" s="31" t="s">
        <v>36</v>
      </c>
      <c r="K18" s="20">
        <v>10.2955347277755</v>
      </c>
      <c r="L18" s="20">
        <v>6.1454232227083799E-4</v>
      </c>
      <c r="M18" s="20">
        <v>1.5813362737181601E-4</v>
      </c>
      <c r="N18" s="20">
        <v>1.05916012824905E-3</v>
      </c>
      <c r="O18" s="20">
        <v>-1.76351742943833E-3</v>
      </c>
      <c r="P18" s="20">
        <v>-1.4178831626005699E-3</v>
      </c>
      <c r="Q18" s="21">
        <v>-7.0572600564657595E-10</v>
      </c>
      <c r="R18" s="21">
        <v>3.3119411718608097E-8</v>
      </c>
      <c r="S18" s="21">
        <v>-6.05647480538212E-8</v>
      </c>
      <c r="T18" s="21">
        <v>-3.9543686993982701E-8</v>
      </c>
      <c r="U18" s="21">
        <v>2.02132257422959E-8</v>
      </c>
      <c r="V18" s="21">
        <v>-2.1105954968474101E-8</v>
      </c>
      <c r="W18" s="21">
        <v>3.09136129323445E-9</v>
      </c>
      <c r="X18" s="21">
        <v>-2.6305366914197599E-7</v>
      </c>
      <c r="Y18" s="11">
        <v>-3.6186379187094903E-8</v>
      </c>
      <c r="Z18" s="21">
        <v>5.4226400514561002E-8</v>
      </c>
      <c r="AA18" s="21">
        <v>1.26538189074027E-8</v>
      </c>
      <c r="AB18" s="21">
        <v>-2.4627757098616799E-8</v>
      </c>
      <c r="AC18" s="21">
        <v>7.9730140870883401E-8</v>
      </c>
      <c r="AD18" s="21">
        <v>2.1780670153930999E-7</v>
      </c>
      <c r="AE18" s="21">
        <v>6.7821973024544399E-8</v>
      </c>
    </row>
    <row r="19" spans="2:31" x14ac:dyDescent="0.25">
      <c r="B19" s="1">
        <v>2960</v>
      </c>
      <c r="C19" s="1">
        <v>3600</v>
      </c>
      <c r="D19" s="1">
        <v>8800</v>
      </c>
      <c r="E19" s="1">
        <v>8000</v>
      </c>
      <c r="F19" s="1">
        <v>7900</v>
      </c>
      <c r="G19" s="19"/>
      <c r="H19" s="19"/>
      <c r="I19" s="19"/>
      <c r="J19" s="14">
        <f>SUM(K19:AE19)</f>
        <v>1.8426324175262376</v>
      </c>
      <c r="K19">
        <f>K18</f>
        <v>10.2955347277755</v>
      </c>
      <c r="L19">
        <f>L18*B19</f>
        <v>1.8190452739216805</v>
      </c>
      <c r="M19">
        <f>M18*C19</f>
        <v>0.56928105853853761</v>
      </c>
      <c r="N19">
        <f>N18*D19</f>
        <v>9.3206091285916397</v>
      </c>
      <c r="O19">
        <f>O18*E19</f>
        <v>-14.10813943550664</v>
      </c>
      <c r="P19" s="11">
        <f>P18*F19</f>
        <v>-11.201276984544503</v>
      </c>
      <c r="Q19" s="11">
        <f>Q18*B19*C19</f>
        <v>-7.5202163161699129E-3</v>
      </c>
      <c r="R19" s="11">
        <f>R18*B19*D19</f>
        <v>0.86269443644630373</v>
      </c>
      <c r="S19" s="11">
        <f>S18*B19*E19</f>
        <v>-1.4341732339144861</v>
      </c>
      <c r="T19" s="11">
        <f>T18*B19*F19</f>
        <v>-0.92468957666729146</v>
      </c>
      <c r="U19" s="11">
        <f>U18*C19*D19</f>
        <v>0.64035499151593411</v>
      </c>
      <c r="V19" s="11">
        <f>V18*C19*E19</f>
        <v>-0.60785150309205405</v>
      </c>
      <c r="W19" s="11">
        <f>W18*C19*F19</f>
        <v>8.7918315179587758E-2</v>
      </c>
      <c r="X19" s="11">
        <f>X18*D19*E19</f>
        <v>-18.518978307595113</v>
      </c>
      <c r="Y19" s="11">
        <f>Y18*D19*F19</f>
        <v>-2.5156770810868374</v>
      </c>
      <c r="Z19" s="11">
        <f>Z18*E19*F19</f>
        <v>3.4271085125202552</v>
      </c>
      <c r="AA19" s="11">
        <f>AA18*B19*B19</f>
        <v>0.11086769973909949</v>
      </c>
      <c r="AB19" s="11">
        <f>AB18*C19*C19</f>
        <v>-0.3191757319980737</v>
      </c>
      <c r="AC19" s="11">
        <f>AC18*D19*D19</f>
        <v>6.1743021090412107</v>
      </c>
      <c r="AD19" s="11">
        <f>AD18*E19*E19</f>
        <v>13.939628898515839</v>
      </c>
      <c r="AE19" s="11">
        <f>AE18*F19*F19</f>
        <v>4.232769336461816</v>
      </c>
    </row>
    <row r="20" spans="2:31" x14ac:dyDescent="0.25">
      <c r="J20" s="17">
        <v>1.9</v>
      </c>
    </row>
    <row r="21" spans="2:31" ht="47.25" x14ac:dyDescent="0.25">
      <c r="B21" s="43" t="s">
        <v>81</v>
      </c>
      <c r="C21" s="44"/>
      <c r="D21" s="44"/>
      <c r="E21" s="44"/>
      <c r="F21" s="44"/>
      <c r="G21" s="44"/>
      <c r="H21" s="6"/>
      <c r="J21" s="32" t="s">
        <v>80</v>
      </c>
      <c r="K21" s="20">
        <v>12.5251363892423</v>
      </c>
      <c r="L21" s="20">
        <v>1.91621051060101E-3</v>
      </c>
      <c r="M21" s="21">
        <v>6.1061345079751493E-5</v>
      </c>
      <c r="N21" s="20">
        <v>-6.0605936118021599E-4</v>
      </c>
      <c r="O21" s="20">
        <v>-1.1176992908199001E-3</v>
      </c>
      <c r="P21" s="20">
        <v>-6.96360661487966E-4</v>
      </c>
      <c r="Q21" s="21">
        <v>6.0696131310560402E-9</v>
      </c>
      <c r="R21" s="21">
        <v>8.3052724290502602E-8</v>
      </c>
      <c r="S21" s="21">
        <v>-2.1175943126155201E-7</v>
      </c>
      <c r="T21" s="21">
        <v>-6.6364999544324795E-8</v>
      </c>
      <c r="U21" s="21">
        <v>6.4561539309604096E-8</v>
      </c>
      <c r="V21" s="21">
        <v>-5.6304282984798697E-8</v>
      </c>
      <c r="W21" s="21">
        <v>-7.5330694354455399E-10</v>
      </c>
      <c r="X21" s="21">
        <v>-5.1625042665632601E-7</v>
      </c>
      <c r="Y21" s="21">
        <v>5.7857534166669698E-8</v>
      </c>
      <c r="Z21" s="21">
        <v>-8.2709081906343298E-8</v>
      </c>
      <c r="AA21" s="21">
        <v>-2.8311280748885299E-8</v>
      </c>
      <c r="AB21" s="21">
        <v>-2.65047352294314E-8</v>
      </c>
      <c r="AC21" s="21">
        <v>2.4008582051182199E-7</v>
      </c>
      <c r="AD21" s="21">
        <v>3.9672257294542602E-7</v>
      </c>
      <c r="AE21" s="21">
        <v>4.8417645513651102E-8</v>
      </c>
    </row>
    <row r="22" spans="2:31" x14ac:dyDescent="0.25">
      <c r="B22" s="50" t="s">
        <v>82</v>
      </c>
      <c r="C22" s="51"/>
      <c r="D22" s="51"/>
      <c r="E22" s="51"/>
      <c r="F22" s="51"/>
      <c r="G22" s="51"/>
      <c r="H22" s="42"/>
      <c r="J22" s="14">
        <f>SUM(K22:AE22)</f>
        <v>3.5684833979729982</v>
      </c>
      <c r="K22">
        <f>K21</f>
        <v>12.5251363892423</v>
      </c>
      <c r="L22">
        <f>L21*B19</f>
        <v>5.6719831113789896</v>
      </c>
      <c r="M22" s="11">
        <f>M21*C19</f>
        <v>0.21982084228710538</v>
      </c>
      <c r="N22">
        <f>N21*D19</f>
        <v>-5.3333223783859003</v>
      </c>
      <c r="O22">
        <f>O21*E19</f>
        <v>-8.9415943265592013</v>
      </c>
      <c r="P22" s="11">
        <f>P21*F19</f>
        <v>-5.5012492257549317</v>
      </c>
      <c r="Q22" s="11">
        <f>Q21*B19*C19</f>
        <v>6.4677797524533176E-2</v>
      </c>
      <c r="R22" s="11">
        <f>R21*B19*D19</f>
        <v>2.1633573623190117</v>
      </c>
      <c r="S22" s="11">
        <f>S21*B19*E19</f>
        <v>-5.0144633322735519</v>
      </c>
      <c r="T22" s="11">
        <f>T21*B19*F19</f>
        <v>-1.551879149344491</v>
      </c>
      <c r="U22" s="11">
        <f>U21*C19*D19</f>
        <v>2.0453095653282576</v>
      </c>
      <c r="V22" s="11">
        <f>V21*C19*E19</f>
        <v>-1.6215633499622026</v>
      </c>
      <c r="W22" s="11">
        <f>W21*C19*F19</f>
        <v>-2.1424049474407115E-2</v>
      </c>
      <c r="X22" s="11">
        <f>X21*D19*E19</f>
        <v>-36.344030036605353</v>
      </c>
      <c r="Y22" s="11">
        <f>Y21*D19*F19</f>
        <v>4.0222557752668768</v>
      </c>
      <c r="Z22" s="11">
        <f>Z21*E19*F19</f>
        <v>-5.2272139764808969</v>
      </c>
      <c r="AA22" s="11">
        <f>AA21*B19*B19</f>
        <v>-0.24805211740943342</v>
      </c>
      <c r="AB22" s="11">
        <f>AB21*C19*C19</f>
        <v>-0.34350136857343094</v>
      </c>
      <c r="AC22" s="11">
        <f>AC21*D19*D19</f>
        <v>18.592245940435493</v>
      </c>
      <c r="AD22" s="11">
        <f>AD21*E19*E19</f>
        <v>25.390244668507265</v>
      </c>
      <c r="AE22" s="11">
        <f>AE21*F19*F19</f>
        <v>3.0217452565069651</v>
      </c>
    </row>
    <row r="23" spans="2:31" ht="28.5" customHeight="1" x14ac:dyDescent="0.25">
      <c r="B23" s="43" t="s">
        <v>88</v>
      </c>
      <c r="C23" s="44"/>
      <c r="D23" s="44"/>
      <c r="E23" s="44"/>
      <c r="F23" s="44"/>
      <c r="G23" s="44"/>
      <c r="H23" s="6"/>
      <c r="J23" s="17">
        <v>4</v>
      </c>
    </row>
    <row r="24" spans="2:31" ht="30.6" customHeight="1" x14ac:dyDescent="0.25">
      <c r="B24" s="43" t="s">
        <v>91</v>
      </c>
      <c r="C24" s="44"/>
      <c r="D24" s="44"/>
      <c r="E24" s="44"/>
      <c r="F24" s="44"/>
      <c r="G24" s="44"/>
      <c r="H24" s="6"/>
    </row>
    <row r="25" spans="2:31" ht="27.6" customHeight="1" x14ac:dyDescent="0.25">
      <c r="B25" s="43" t="s">
        <v>83</v>
      </c>
      <c r="C25" s="44"/>
      <c r="D25" s="44"/>
      <c r="E25" s="44"/>
      <c r="F25" s="44"/>
      <c r="G25" s="44"/>
      <c r="H25" s="6"/>
    </row>
    <row r="31" spans="2:31" x14ac:dyDescent="0.25">
      <c r="B31" s="12"/>
    </row>
  </sheetData>
  <mergeCells count="12">
    <mergeCell ref="B7:G7"/>
    <mergeCell ref="B10:G10"/>
    <mergeCell ref="B11:G11"/>
    <mergeCell ref="B12:G12"/>
    <mergeCell ref="B13:G13"/>
    <mergeCell ref="B25:G25"/>
    <mergeCell ref="B9:G9"/>
    <mergeCell ref="B14:G14"/>
    <mergeCell ref="B21:G21"/>
    <mergeCell ref="B22:G22"/>
    <mergeCell ref="B23:G23"/>
    <mergeCell ref="B24:G24"/>
  </mergeCells>
  <conditionalFormatting sqref="K8:K10">
    <cfRule type="cellIs" dxfId="0" priority="1" operator="greaterThan">
      <formula>0.8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Auto + TPV</vt:lpstr>
      <vt:lpstr>B-linkki</vt:lpstr>
      <vt:lpstr>PPV+KAP</vt:lpstr>
      <vt:lpstr>Duotrailer</vt:lpstr>
      <vt:lpstr>ETT</vt:lpstr>
    </vt:vector>
  </TitlesOfParts>
  <Company>Trafi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Lahti Otto</dc:creator>
  <cp:lastModifiedBy>Laatikainen Riitta</cp:lastModifiedBy>
  <dcterms:created xsi:type="dcterms:W3CDTF">2019-01-11T13:40:45Z</dcterms:created>
  <dcterms:modified xsi:type="dcterms:W3CDTF">2019-01-14T13:40:51Z</dcterms:modified>
</cp:coreProperties>
</file>